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C1420071-2249-47FF-AD21-EAA8DF2C13D1}" xr6:coauthVersionLast="47" xr6:coauthVersionMax="47" xr10:uidLastSave="{00000000-0000-0000-0000-000000000000}"/>
  <bookViews>
    <workbookView xWindow="-19310" yWindow="-110" windowWidth="19420" windowHeight="1162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Pivot - Forbrug af biomasse 2" sheetId="77" state="hidden" r:id="rId15"/>
    <sheet name="Forbrug af biomasse (2)" sheetId="76" r:id="rId16"/>
    <sheet name="Oversættelse til tabel" sheetId="75" state="hidden" r:id="rId17"/>
    <sheet name="Restprodukter" sheetId="53" r:id="rId18"/>
    <sheet name="Resultater - Vestdanmark" sheetId="37" r:id="rId19"/>
    <sheet name="Resultater - Østdanmark" sheetId="58" r:id="rId20"/>
    <sheet name="Resultater - Danmark" sheetId="41" r:id="rId21"/>
    <sheet name="Resultat-Produktion &amp; forbrug" sheetId="66" r:id="rId22"/>
    <sheet name="Landbrugsareal - resultat" sheetId="20" state="hidden" r:id="rId23"/>
    <sheet name="Pivot tabeller og data" sheetId="68" state="hidden" r:id="rId24"/>
    <sheet name="Resultat-Forbrug af biomasse" sheetId="56" state="hidden" r:id="rId25"/>
    <sheet name="Resultat-Import" sheetId="51" state="hidden" r:id="rId26"/>
    <sheet name="Resultat-Eksport" sheetId="71" state="hidden" r:id="rId27"/>
    <sheet name="Resultat-Potentiale til energi" sheetId="50" state="hidden" r:id="rId28"/>
    <sheet name="Resultat-Tørstof til energi" sheetId="67" state="hidden" r:id="rId29"/>
    <sheet name="CO2-pivot" sheetId="64" state="hidden" r:id="rId30"/>
    <sheet name="CO2-udledning" sheetId="63" state="hidden" r:id="rId31"/>
    <sheet name="Produktion afgrøder-pivot" sheetId="60" state="hidden" r:id="rId32"/>
    <sheet name="Produktion af afgrøder" sheetId="57" state="hidden" r:id="rId33"/>
    <sheet name="Produkt skovbrug" sheetId="62" state="hidden" r:id="rId34"/>
    <sheet name="Produkt havbrug" sheetId="61" state="hidden" r:id="rId35"/>
    <sheet name="Arealanvendelse - pivot" sheetId="23" state="hidden" r:id="rId36"/>
    <sheet name="Pivot chart - landbrug" sheetId="19" state="hidden" r:id="rId37"/>
    <sheet name="Arealanvendelsesresultater-big" sheetId="22" state="hidden" r:id="rId38"/>
    <sheet name="Landbrugsresultater - pivot" sheetId="18" state="hidden" r:id="rId39"/>
  </sheets>
  <externalReferences>
    <externalReference r:id="rId40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biomasse'!$A$1:$G$427</definedName>
    <definedName name="_xlnm._FilterDatabase" localSheetId="15" hidden="1">'Forbrug af biomasse (2)'!$A$1:$G$37</definedName>
    <definedName name="_xlnm._FilterDatabase" localSheetId="20" hidden="1">'Resultater - Danmark'!$A$2:$O$497</definedName>
    <definedName name="_xlnm._FilterDatabase" localSheetId="18" hidden="1">'Resultater - Vestdanmark'!$A$2:$U$497</definedName>
    <definedName name="_xlnm._FilterDatabase" localSheetId="21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02" r:id="rId41"/>
    <pivotCache cacheId="107" r:id="rId42"/>
    <pivotCache cacheId="111" r:id="rId43"/>
    <pivotCache cacheId="116" r:id="rId44"/>
    <pivotCache cacheId="121" r:id="rId45"/>
    <pivotCache cacheId="127" r:id="rId46"/>
    <pivotCache cacheId="132" r:id="rId47"/>
    <pivotCache cacheId="137" r:id="rId48"/>
    <pivotCache cacheId="142" r:id="rId4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" i="34" l="1"/>
  <c r="E14" i="34" s="1"/>
  <c r="D14" i="34"/>
  <c r="E7" i="34"/>
  <c r="E3" i="34"/>
  <c r="G6" i="8"/>
  <c r="A1028" i="76"/>
  <c r="F1028" i="76" s="1"/>
  <c r="B1028" i="76"/>
  <c r="C1028" i="76"/>
  <c r="D1028" i="76"/>
  <c r="E1028" i="76"/>
  <c r="A1029" i="76"/>
  <c r="B1029" i="76"/>
  <c r="C1029" i="76"/>
  <c r="D1029" i="76"/>
  <c r="E1029" i="76"/>
  <c r="F1029" i="76"/>
  <c r="A1030" i="76"/>
  <c r="F1030" i="76" s="1"/>
  <c r="B1030" i="76"/>
  <c r="C1030" i="76"/>
  <c r="D1030" i="76"/>
  <c r="E1030" i="76"/>
  <c r="A1031" i="76"/>
  <c r="B1031" i="76"/>
  <c r="C1031" i="76"/>
  <c r="D1031" i="76"/>
  <c r="E1031" i="76"/>
  <c r="F1031" i="76"/>
  <c r="A1032" i="76"/>
  <c r="F1032" i="76" s="1"/>
  <c r="B1032" i="76"/>
  <c r="C1032" i="76"/>
  <c r="D1032" i="76"/>
  <c r="E1032" i="76"/>
  <c r="A1033" i="76"/>
  <c r="B1033" i="76"/>
  <c r="C1033" i="76"/>
  <c r="D1033" i="76"/>
  <c r="E1033" i="76"/>
  <c r="F1033" i="76"/>
  <c r="A1034" i="76"/>
  <c r="F1034" i="76" s="1"/>
  <c r="B1034" i="76"/>
  <c r="C1034" i="76"/>
  <c r="D1034" i="76"/>
  <c r="E1034" i="76"/>
  <c r="A1035" i="76"/>
  <c r="B1035" i="76"/>
  <c r="C1035" i="76"/>
  <c r="D1035" i="76"/>
  <c r="E1035" i="76"/>
  <c r="F1035" i="76"/>
  <c r="A1036" i="76"/>
  <c r="F1036" i="76" s="1"/>
  <c r="B1036" i="76"/>
  <c r="C1036" i="76"/>
  <c r="D1036" i="76"/>
  <c r="E1036" i="76"/>
  <c r="A1037" i="76"/>
  <c r="B1037" i="76"/>
  <c r="C1037" i="76"/>
  <c r="D1037" i="76"/>
  <c r="E1037" i="76"/>
  <c r="F1037" i="76"/>
  <c r="A1038" i="76"/>
  <c r="F1038" i="76" s="1"/>
  <c r="B1038" i="76"/>
  <c r="C1038" i="76"/>
  <c r="D1038" i="76"/>
  <c r="E1038" i="76"/>
  <c r="A1039" i="76"/>
  <c r="B1039" i="76"/>
  <c r="C1039" i="76"/>
  <c r="D1039" i="76"/>
  <c r="E1039" i="76"/>
  <c r="F1039" i="76"/>
  <c r="A1040" i="76"/>
  <c r="F1040" i="76" s="1"/>
  <c r="B1040" i="76"/>
  <c r="C1040" i="76"/>
  <c r="D1040" i="76"/>
  <c r="E1040" i="76"/>
  <c r="A1041" i="76"/>
  <c r="B1041" i="76"/>
  <c r="C1041" i="76"/>
  <c r="D1041" i="76"/>
  <c r="E1041" i="76"/>
  <c r="F1041" i="76"/>
  <c r="A1042" i="76"/>
  <c r="F1042" i="76" s="1"/>
  <c r="B1042" i="76"/>
  <c r="C1042" i="76"/>
  <c r="D1042" i="76"/>
  <c r="E1042" i="76"/>
  <c r="A1043" i="76"/>
  <c r="B1043" i="76"/>
  <c r="C1043" i="76"/>
  <c r="D1043" i="76"/>
  <c r="E1043" i="76"/>
  <c r="F1043" i="76"/>
  <c r="A1044" i="76"/>
  <c r="F1044" i="76" s="1"/>
  <c r="B1044" i="76"/>
  <c r="C1044" i="76"/>
  <c r="D1044" i="76"/>
  <c r="E1044" i="76"/>
  <c r="A1045" i="76"/>
  <c r="B1045" i="76"/>
  <c r="C1045" i="76"/>
  <c r="D1045" i="76"/>
  <c r="E1045" i="76"/>
  <c r="F1045" i="76"/>
  <c r="A1046" i="76"/>
  <c r="F1046" i="76" s="1"/>
  <c r="B1046" i="76"/>
  <c r="C1046" i="76"/>
  <c r="D1046" i="76"/>
  <c r="E1046" i="76"/>
  <c r="A1047" i="76"/>
  <c r="B1047" i="76"/>
  <c r="C1047" i="76"/>
  <c r="D1047" i="76"/>
  <c r="E1047" i="76"/>
  <c r="F1047" i="76"/>
  <c r="A1048" i="76"/>
  <c r="F1048" i="76" s="1"/>
  <c r="B1048" i="76"/>
  <c r="C1048" i="76"/>
  <c r="D1048" i="76"/>
  <c r="E1048" i="76"/>
  <c r="A1049" i="76"/>
  <c r="B1049" i="76"/>
  <c r="C1049" i="76"/>
  <c r="D1049" i="76"/>
  <c r="E1049" i="76"/>
  <c r="F1049" i="76"/>
  <c r="A1050" i="76"/>
  <c r="F1050" i="76" s="1"/>
  <c r="B1050" i="76"/>
  <c r="C1050" i="76"/>
  <c r="D1050" i="76"/>
  <c r="E1050" i="76"/>
  <c r="A1051" i="76"/>
  <c r="B1051" i="76"/>
  <c r="C1051" i="76"/>
  <c r="D1051" i="76"/>
  <c r="E1051" i="76"/>
  <c r="F1051" i="76"/>
  <c r="A1052" i="76"/>
  <c r="F1052" i="76" s="1"/>
  <c r="B1052" i="76"/>
  <c r="C1052" i="76"/>
  <c r="D1052" i="76"/>
  <c r="E1052" i="76"/>
  <c r="A1053" i="76"/>
  <c r="B1053" i="76"/>
  <c r="C1053" i="76"/>
  <c r="D1053" i="76"/>
  <c r="E1053" i="76"/>
  <c r="F1053" i="76"/>
  <c r="A1054" i="76"/>
  <c r="F1054" i="76" s="1"/>
  <c r="B1054" i="76"/>
  <c r="C1054" i="76"/>
  <c r="D1054" i="76"/>
  <c r="E1054" i="76"/>
  <c r="A1055" i="76"/>
  <c r="B1055" i="76"/>
  <c r="C1055" i="76"/>
  <c r="D1055" i="76"/>
  <c r="E1055" i="76"/>
  <c r="F1055" i="76"/>
  <c r="A1056" i="76"/>
  <c r="F1056" i="76" s="1"/>
  <c r="B1056" i="76"/>
  <c r="C1056" i="76"/>
  <c r="D1056" i="76"/>
  <c r="E1056" i="76"/>
  <c r="A1057" i="76"/>
  <c r="B1057" i="76"/>
  <c r="C1057" i="76"/>
  <c r="D1057" i="76"/>
  <c r="E1057" i="76"/>
  <c r="F1057" i="76"/>
  <c r="A1058" i="76"/>
  <c r="F1058" i="76" s="1"/>
  <c r="B1058" i="76"/>
  <c r="C1058" i="76"/>
  <c r="D1058" i="76"/>
  <c r="E1058" i="76"/>
  <c r="A1059" i="76"/>
  <c r="B1059" i="76"/>
  <c r="C1059" i="76"/>
  <c r="D1059" i="76"/>
  <c r="E1059" i="76"/>
  <c r="F1059" i="76"/>
  <c r="A1060" i="76"/>
  <c r="F1060" i="76" s="1"/>
  <c r="B1060" i="76"/>
  <c r="C1060" i="76"/>
  <c r="D1060" i="76"/>
  <c r="E1060" i="76"/>
  <c r="A1061" i="76"/>
  <c r="B1061" i="76"/>
  <c r="C1061" i="76"/>
  <c r="D1061" i="76"/>
  <c r="E1061" i="76"/>
  <c r="F1061" i="76"/>
  <c r="A1062" i="76"/>
  <c r="F1062" i="76" s="1"/>
  <c r="B1062" i="76"/>
  <c r="C1062" i="76"/>
  <c r="D1062" i="76"/>
  <c r="E1062" i="76"/>
  <c r="A1063" i="76"/>
  <c r="B1063" i="76"/>
  <c r="C1063" i="76"/>
  <c r="D1063" i="76"/>
  <c r="E1063" i="76"/>
  <c r="F1063" i="76"/>
  <c r="A1064" i="76"/>
  <c r="F1064" i="76" s="1"/>
  <c r="B1064" i="76"/>
  <c r="C1064" i="76"/>
  <c r="D1064" i="76"/>
  <c r="E1064" i="76"/>
  <c r="A1065" i="76"/>
  <c r="B1065" i="76"/>
  <c r="C1065" i="76"/>
  <c r="D1065" i="76"/>
  <c r="E1065" i="76"/>
  <c r="F1065" i="76"/>
  <c r="A1066" i="76"/>
  <c r="F1066" i="76" s="1"/>
  <c r="B1066" i="76"/>
  <c r="C1066" i="76"/>
  <c r="D1066" i="76"/>
  <c r="E1066" i="76"/>
  <c r="A1067" i="76"/>
  <c r="B1067" i="76"/>
  <c r="C1067" i="76"/>
  <c r="D1067" i="76"/>
  <c r="E1067" i="76"/>
  <c r="F1067" i="76"/>
  <c r="A1068" i="76"/>
  <c r="F1068" i="76" s="1"/>
  <c r="B1068" i="76"/>
  <c r="C1068" i="76"/>
  <c r="D1068" i="76"/>
  <c r="E1068" i="76"/>
  <c r="A1069" i="76"/>
  <c r="B1069" i="76"/>
  <c r="C1069" i="76"/>
  <c r="D1069" i="76"/>
  <c r="E1069" i="76"/>
  <c r="F1069" i="76"/>
  <c r="A1070" i="76"/>
  <c r="F1070" i="76" s="1"/>
  <c r="B1070" i="76"/>
  <c r="C1070" i="76"/>
  <c r="D1070" i="76"/>
  <c r="E1070" i="76"/>
  <c r="A1071" i="76"/>
  <c r="B1071" i="76"/>
  <c r="C1071" i="76"/>
  <c r="D1071" i="76"/>
  <c r="E1071" i="76"/>
  <c r="F1071" i="76"/>
  <c r="A1072" i="76"/>
  <c r="F1072" i="76" s="1"/>
  <c r="B1072" i="76"/>
  <c r="C1072" i="76"/>
  <c r="D1072" i="76"/>
  <c r="E1072" i="76"/>
  <c r="A1073" i="76"/>
  <c r="B1073" i="76"/>
  <c r="C1073" i="76"/>
  <c r="D1073" i="76"/>
  <c r="E1073" i="76"/>
  <c r="F1073" i="76"/>
  <c r="A1074" i="76"/>
  <c r="F1074" i="76" s="1"/>
  <c r="B1074" i="76"/>
  <c r="C1074" i="76"/>
  <c r="D1074" i="76"/>
  <c r="E1074" i="76"/>
  <c r="A1075" i="76"/>
  <c r="B1075" i="76"/>
  <c r="C1075" i="76"/>
  <c r="D1075" i="76"/>
  <c r="E1075" i="76"/>
  <c r="F1075" i="76"/>
  <c r="A1076" i="76"/>
  <c r="F1076" i="76" s="1"/>
  <c r="B1076" i="76"/>
  <c r="C1076" i="76"/>
  <c r="D1076" i="76"/>
  <c r="E1076" i="76"/>
  <c r="A1077" i="76"/>
  <c r="B1077" i="76"/>
  <c r="C1077" i="76"/>
  <c r="D1077" i="76"/>
  <c r="E1077" i="76"/>
  <c r="F1077" i="76"/>
  <c r="A1078" i="76"/>
  <c r="F1078" i="76" s="1"/>
  <c r="B1078" i="76"/>
  <c r="C1078" i="76"/>
  <c r="D1078" i="76"/>
  <c r="E1078" i="76"/>
  <c r="A1079" i="76"/>
  <c r="B1079" i="76"/>
  <c r="C1079" i="76"/>
  <c r="D1079" i="76"/>
  <c r="E1079" i="76"/>
  <c r="F1079" i="76"/>
  <c r="A1080" i="76"/>
  <c r="F1080" i="76" s="1"/>
  <c r="B1080" i="76"/>
  <c r="C1080" i="76"/>
  <c r="D1080" i="76"/>
  <c r="E1080" i="76"/>
  <c r="A1081" i="76"/>
  <c r="B1081" i="76"/>
  <c r="C1081" i="76"/>
  <c r="D1081" i="76"/>
  <c r="E1081" i="76"/>
  <c r="F1081" i="76"/>
  <c r="A1082" i="76"/>
  <c r="F1082" i="76" s="1"/>
  <c r="B1082" i="76"/>
  <c r="C1082" i="76"/>
  <c r="D1082" i="76"/>
  <c r="E1082" i="76"/>
  <c r="A1083" i="76"/>
  <c r="B1083" i="76"/>
  <c r="C1083" i="76"/>
  <c r="D1083" i="76"/>
  <c r="E1083" i="76"/>
  <c r="F1083" i="76"/>
  <c r="A1084" i="76"/>
  <c r="F1084" i="76" s="1"/>
  <c r="B1084" i="76"/>
  <c r="C1084" i="76"/>
  <c r="D1084" i="76"/>
  <c r="E1084" i="76"/>
  <c r="A1085" i="76"/>
  <c r="B1085" i="76"/>
  <c r="C1085" i="76"/>
  <c r="D1085" i="76"/>
  <c r="E1085" i="76"/>
  <c r="F1085" i="76"/>
  <c r="A1086" i="76"/>
  <c r="F1086" i="76" s="1"/>
  <c r="B1086" i="76"/>
  <c r="C1086" i="76"/>
  <c r="D1086" i="76"/>
  <c r="E1086" i="76"/>
  <c r="A1087" i="76"/>
  <c r="B1087" i="76"/>
  <c r="C1087" i="76"/>
  <c r="D1087" i="76"/>
  <c r="E1087" i="76"/>
  <c r="F1087" i="76"/>
  <c r="A1088" i="76"/>
  <c r="F1088" i="76" s="1"/>
  <c r="B1088" i="76"/>
  <c r="C1088" i="76"/>
  <c r="D1088" i="76"/>
  <c r="E1088" i="76"/>
  <c r="A1089" i="76"/>
  <c r="B1089" i="76"/>
  <c r="C1089" i="76"/>
  <c r="D1089" i="76"/>
  <c r="E1089" i="76"/>
  <c r="F1089" i="76"/>
  <c r="A1090" i="76"/>
  <c r="F1090" i="76" s="1"/>
  <c r="B1090" i="76"/>
  <c r="C1090" i="76"/>
  <c r="D1090" i="76"/>
  <c r="E1090" i="76"/>
  <c r="A1091" i="76"/>
  <c r="F1091" i="76" s="1"/>
  <c r="B1091" i="76"/>
  <c r="C1091" i="76"/>
  <c r="D1091" i="76"/>
  <c r="E1091" i="76"/>
  <c r="A1092" i="76"/>
  <c r="F1092" i="76" s="1"/>
  <c r="B1092" i="76"/>
  <c r="C1092" i="76"/>
  <c r="D1092" i="76"/>
  <c r="E1092" i="76"/>
  <c r="A1093" i="76"/>
  <c r="F1093" i="76" s="1"/>
  <c r="B1093" i="76"/>
  <c r="C1093" i="76"/>
  <c r="D1093" i="76"/>
  <c r="E1093" i="76"/>
  <c r="A1094" i="76"/>
  <c r="F1094" i="76" s="1"/>
  <c r="B1094" i="76"/>
  <c r="C1094" i="76"/>
  <c r="D1094" i="76"/>
  <c r="E1094" i="76"/>
  <c r="A1095" i="76"/>
  <c r="B1095" i="76"/>
  <c r="C1095" i="76"/>
  <c r="D1095" i="76"/>
  <c r="E1095" i="76"/>
  <c r="F1095" i="76"/>
  <c r="A1096" i="76"/>
  <c r="F1096" i="76" s="1"/>
  <c r="B1096" i="76"/>
  <c r="C1096" i="76"/>
  <c r="D1096" i="76"/>
  <c r="E1096" i="76"/>
  <c r="A1097" i="76"/>
  <c r="B1097" i="76"/>
  <c r="C1097" i="76"/>
  <c r="D1097" i="76"/>
  <c r="E1097" i="76"/>
  <c r="F1097" i="76"/>
  <c r="A1098" i="76"/>
  <c r="F1098" i="76" s="1"/>
  <c r="B1098" i="76"/>
  <c r="C1098" i="76"/>
  <c r="D1098" i="76"/>
  <c r="E1098" i="76"/>
  <c r="A1099" i="76"/>
  <c r="B1099" i="76"/>
  <c r="C1099" i="76"/>
  <c r="D1099" i="76"/>
  <c r="E1099" i="76"/>
  <c r="F1099" i="76"/>
  <c r="A1100" i="76"/>
  <c r="F1100" i="76" s="1"/>
  <c r="B1100" i="76"/>
  <c r="C1100" i="76"/>
  <c r="D1100" i="76"/>
  <c r="E1100" i="76"/>
  <c r="A1101" i="76"/>
  <c r="B1101" i="76"/>
  <c r="C1101" i="76"/>
  <c r="D1101" i="76"/>
  <c r="E1101" i="76"/>
  <c r="F1101" i="76"/>
  <c r="A1102" i="76"/>
  <c r="F1102" i="76" s="1"/>
  <c r="B1102" i="76"/>
  <c r="C1102" i="76"/>
  <c r="D1102" i="76"/>
  <c r="E1102" i="76"/>
  <c r="A1103" i="76"/>
  <c r="F1103" i="76" s="1"/>
  <c r="B1103" i="76"/>
  <c r="C1103" i="76"/>
  <c r="D1103" i="76"/>
  <c r="E1103" i="76"/>
  <c r="A1104" i="76"/>
  <c r="F1104" i="76" s="1"/>
  <c r="B1104" i="76"/>
  <c r="C1104" i="76"/>
  <c r="D1104" i="76"/>
  <c r="E1104" i="76"/>
  <c r="A1105" i="76"/>
  <c r="B1105" i="76"/>
  <c r="C1105" i="76"/>
  <c r="D1105" i="76"/>
  <c r="E1105" i="76"/>
  <c r="F1105" i="76"/>
  <c r="A1106" i="76"/>
  <c r="F1106" i="76" s="1"/>
  <c r="B1106" i="76"/>
  <c r="C1106" i="76"/>
  <c r="D1106" i="76"/>
  <c r="E1106" i="76"/>
  <c r="A1107" i="76"/>
  <c r="B1107" i="76"/>
  <c r="C1107" i="76"/>
  <c r="D1107" i="76"/>
  <c r="E1107" i="76"/>
  <c r="F1107" i="76"/>
  <c r="A1108" i="76"/>
  <c r="F1108" i="76" s="1"/>
  <c r="B1108" i="76"/>
  <c r="C1108" i="76"/>
  <c r="D1108" i="76"/>
  <c r="E1108" i="76"/>
  <c r="A1109" i="76"/>
  <c r="F1109" i="76" s="1"/>
  <c r="B1109" i="76"/>
  <c r="C1109" i="76"/>
  <c r="D1109" i="76"/>
  <c r="E1109" i="76"/>
  <c r="A1110" i="76"/>
  <c r="F1110" i="76" s="1"/>
  <c r="B1110" i="76"/>
  <c r="C1110" i="76"/>
  <c r="D1110" i="76"/>
  <c r="E1110" i="76"/>
  <c r="A1111" i="76"/>
  <c r="B1111" i="76"/>
  <c r="C1111" i="76"/>
  <c r="D1111" i="76"/>
  <c r="E1111" i="76"/>
  <c r="F1111" i="76"/>
  <c r="A1112" i="76"/>
  <c r="F1112" i="76" s="1"/>
  <c r="B1112" i="76"/>
  <c r="C1112" i="76"/>
  <c r="D1112" i="76"/>
  <c r="E1112" i="76"/>
  <c r="A1113" i="76"/>
  <c r="F1113" i="76" s="1"/>
  <c r="B1113" i="76"/>
  <c r="C1113" i="76"/>
  <c r="D1113" i="76"/>
  <c r="E1113" i="76"/>
  <c r="A1114" i="76"/>
  <c r="F1114" i="76" s="1"/>
  <c r="B1114" i="76"/>
  <c r="C1114" i="76"/>
  <c r="D1114" i="76"/>
  <c r="E1114" i="76"/>
  <c r="A1115" i="76"/>
  <c r="F1115" i="76" s="1"/>
  <c r="B1115" i="76"/>
  <c r="C1115" i="76"/>
  <c r="D1115" i="76"/>
  <c r="E1115" i="76"/>
  <c r="A1116" i="76"/>
  <c r="F1116" i="76" s="1"/>
  <c r="B1116" i="76"/>
  <c r="C1116" i="76"/>
  <c r="D1116" i="76"/>
  <c r="E1116" i="76"/>
  <c r="A1117" i="76"/>
  <c r="F1117" i="76" s="1"/>
  <c r="B1117" i="76"/>
  <c r="C1117" i="76"/>
  <c r="D1117" i="76"/>
  <c r="E1117" i="76"/>
  <c r="A1118" i="76"/>
  <c r="F1118" i="76" s="1"/>
  <c r="B1118" i="76"/>
  <c r="C1118" i="76"/>
  <c r="D1118" i="76"/>
  <c r="E1118" i="76"/>
  <c r="A1119" i="76"/>
  <c r="B1119" i="76"/>
  <c r="C1119" i="76"/>
  <c r="D1119" i="76"/>
  <c r="E1119" i="76"/>
  <c r="F1119" i="76"/>
  <c r="A1120" i="76"/>
  <c r="F1120" i="76" s="1"/>
  <c r="B1120" i="76"/>
  <c r="C1120" i="76"/>
  <c r="D1120" i="76"/>
  <c r="E1120" i="76"/>
  <c r="A1121" i="76"/>
  <c r="B1121" i="76"/>
  <c r="C1121" i="76"/>
  <c r="D1121" i="76"/>
  <c r="E1121" i="76"/>
  <c r="F1121" i="76"/>
  <c r="A1122" i="76"/>
  <c r="F1122" i="76" s="1"/>
  <c r="B1122" i="76"/>
  <c r="C1122" i="76"/>
  <c r="D1122" i="76"/>
  <c r="E1122" i="76"/>
  <c r="A1123" i="76"/>
  <c r="B1123" i="76"/>
  <c r="C1123" i="76"/>
  <c r="D1123" i="76"/>
  <c r="E1123" i="76"/>
  <c r="F1123" i="76"/>
  <c r="A1124" i="76"/>
  <c r="F1124" i="76" s="1"/>
  <c r="B1124" i="76"/>
  <c r="C1124" i="76"/>
  <c r="D1124" i="76"/>
  <c r="E1124" i="76"/>
  <c r="A1125" i="76"/>
  <c r="B1125" i="76"/>
  <c r="C1125" i="76"/>
  <c r="D1125" i="76"/>
  <c r="E1125" i="76"/>
  <c r="F1125" i="76"/>
  <c r="A1126" i="76"/>
  <c r="F1126" i="76" s="1"/>
  <c r="B1126" i="76"/>
  <c r="C1126" i="76"/>
  <c r="D1126" i="76"/>
  <c r="E1126" i="76"/>
  <c r="A1127" i="76"/>
  <c r="F1127" i="76" s="1"/>
  <c r="B1127" i="76"/>
  <c r="C1127" i="76"/>
  <c r="D1127" i="76"/>
  <c r="E1127" i="76"/>
  <c r="A1128" i="76"/>
  <c r="F1128" i="76" s="1"/>
  <c r="B1128" i="76"/>
  <c r="C1128" i="76"/>
  <c r="D1128" i="76"/>
  <c r="E1128" i="76"/>
  <c r="A1129" i="76"/>
  <c r="B1129" i="76"/>
  <c r="C1129" i="76"/>
  <c r="D1129" i="76"/>
  <c r="E1129" i="76"/>
  <c r="F1129" i="76"/>
  <c r="A1130" i="76"/>
  <c r="F1130" i="76" s="1"/>
  <c r="B1130" i="76"/>
  <c r="C1130" i="76"/>
  <c r="D1130" i="76"/>
  <c r="E1130" i="76"/>
  <c r="A1131" i="76"/>
  <c r="B1131" i="76"/>
  <c r="C1131" i="76"/>
  <c r="D1131" i="76"/>
  <c r="E1131" i="76"/>
  <c r="F1131" i="76"/>
  <c r="A1132" i="76"/>
  <c r="F1132" i="76" s="1"/>
  <c r="B1132" i="76"/>
  <c r="C1132" i="76"/>
  <c r="D1132" i="76"/>
  <c r="E1132" i="76"/>
  <c r="A1133" i="76"/>
  <c r="F1133" i="76" s="1"/>
  <c r="B1133" i="76"/>
  <c r="C1133" i="76"/>
  <c r="D1133" i="76"/>
  <c r="E1133" i="76"/>
  <c r="A1134" i="76"/>
  <c r="F1134" i="76" s="1"/>
  <c r="B1134" i="76"/>
  <c r="C1134" i="76"/>
  <c r="D1134" i="76"/>
  <c r="E1134" i="76"/>
  <c r="A1135" i="76"/>
  <c r="B1135" i="76"/>
  <c r="C1135" i="76"/>
  <c r="D1135" i="76"/>
  <c r="E1135" i="76"/>
  <c r="F1135" i="76"/>
  <c r="A1136" i="76"/>
  <c r="F1136" i="76" s="1"/>
  <c r="B1136" i="76"/>
  <c r="C1136" i="76"/>
  <c r="D1136" i="76"/>
  <c r="E1136" i="76"/>
  <c r="A1137" i="76"/>
  <c r="F1137" i="76" s="1"/>
  <c r="B1137" i="76"/>
  <c r="C1137" i="76"/>
  <c r="D1137" i="76"/>
  <c r="E1137" i="76"/>
  <c r="A1138" i="76"/>
  <c r="F1138" i="76" s="1"/>
  <c r="B1138" i="76"/>
  <c r="C1138" i="76"/>
  <c r="D1138" i="76"/>
  <c r="E1138" i="76"/>
  <c r="A1139" i="76"/>
  <c r="F1139" i="76" s="1"/>
  <c r="B1139" i="76"/>
  <c r="C1139" i="76"/>
  <c r="D1139" i="76"/>
  <c r="E1139" i="76"/>
  <c r="A1140" i="76"/>
  <c r="F1140" i="76" s="1"/>
  <c r="B1140" i="76"/>
  <c r="C1140" i="76"/>
  <c r="D1140" i="76"/>
  <c r="E1140" i="76"/>
  <c r="A1141" i="76"/>
  <c r="F1141" i="76" s="1"/>
  <c r="B1141" i="76"/>
  <c r="C1141" i="76"/>
  <c r="D1141" i="76"/>
  <c r="E1141" i="76"/>
  <c r="A1142" i="76"/>
  <c r="F1142" i="76" s="1"/>
  <c r="B1142" i="76"/>
  <c r="C1142" i="76"/>
  <c r="D1142" i="76"/>
  <c r="E1142" i="76"/>
  <c r="A1143" i="76"/>
  <c r="B1143" i="76"/>
  <c r="C1143" i="76"/>
  <c r="D1143" i="76"/>
  <c r="E1143" i="76"/>
  <c r="F1143" i="76"/>
  <c r="A1144" i="76"/>
  <c r="F1144" i="76" s="1"/>
  <c r="B1144" i="76"/>
  <c r="C1144" i="76"/>
  <c r="D1144" i="76"/>
  <c r="E1144" i="76"/>
  <c r="A1145" i="76"/>
  <c r="B1145" i="76"/>
  <c r="C1145" i="76"/>
  <c r="D1145" i="76"/>
  <c r="E1145" i="76"/>
  <c r="F1145" i="76"/>
  <c r="A1146" i="76"/>
  <c r="F1146" i="76" s="1"/>
  <c r="B1146" i="76"/>
  <c r="C1146" i="76"/>
  <c r="D1146" i="76"/>
  <c r="E1146" i="76"/>
  <c r="A1147" i="76"/>
  <c r="B1147" i="76"/>
  <c r="C1147" i="76"/>
  <c r="D1147" i="76"/>
  <c r="E1147" i="76"/>
  <c r="F1147" i="76"/>
  <c r="A1148" i="76"/>
  <c r="F1148" i="76" s="1"/>
  <c r="B1148" i="76"/>
  <c r="C1148" i="76"/>
  <c r="D1148" i="76"/>
  <c r="E1148" i="76"/>
  <c r="A1149" i="76"/>
  <c r="B1149" i="76"/>
  <c r="C1149" i="76"/>
  <c r="D1149" i="76"/>
  <c r="E1149" i="76"/>
  <c r="F1149" i="76"/>
  <c r="A1150" i="76"/>
  <c r="F1150" i="76" s="1"/>
  <c r="B1150" i="76"/>
  <c r="C1150" i="76"/>
  <c r="D1150" i="76"/>
  <c r="E1150" i="76"/>
  <c r="A1151" i="76"/>
  <c r="F1151" i="76" s="1"/>
  <c r="B1151" i="76"/>
  <c r="C1151" i="76"/>
  <c r="D1151" i="76"/>
  <c r="E1151" i="76"/>
  <c r="A1152" i="76"/>
  <c r="F1152" i="76" s="1"/>
  <c r="B1152" i="76"/>
  <c r="C1152" i="76"/>
  <c r="D1152" i="76"/>
  <c r="E1152" i="76"/>
  <c r="A1153" i="76"/>
  <c r="F1153" i="76" s="1"/>
  <c r="B1153" i="76"/>
  <c r="C1153" i="76"/>
  <c r="D1153" i="76"/>
  <c r="E1153" i="76"/>
  <c r="A1154" i="76"/>
  <c r="F1154" i="76" s="1"/>
  <c r="B1154" i="76"/>
  <c r="C1154" i="76"/>
  <c r="D1154" i="76"/>
  <c r="E1154" i="76"/>
  <c r="A1155" i="76"/>
  <c r="B1155" i="76"/>
  <c r="C1155" i="76"/>
  <c r="D1155" i="76"/>
  <c r="E1155" i="76"/>
  <c r="F1155" i="76"/>
  <c r="A1156" i="76"/>
  <c r="F1156" i="76" s="1"/>
  <c r="B1156" i="76"/>
  <c r="C1156" i="76"/>
  <c r="D1156" i="76"/>
  <c r="E1156" i="76"/>
  <c r="A1157" i="76"/>
  <c r="F1157" i="76" s="1"/>
  <c r="B1157" i="76"/>
  <c r="C1157" i="76"/>
  <c r="D1157" i="76"/>
  <c r="E1157" i="76"/>
  <c r="A1158" i="76"/>
  <c r="F1158" i="76" s="1"/>
  <c r="B1158" i="76"/>
  <c r="C1158" i="76"/>
  <c r="D1158" i="76"/>
  <c r="E1158" i="76"/>
  <c r="A1159" i="76"/>
  <c r="B1159" i="76"/>
  <c r="C1159" i="76"/>
  <c r="D1159" i="76"/>
  <c r="E1159" i="76"/>
  <c r="F1159" i="76"/>
  <c r="A1160" i="76"/>
  <c r="F1160" i="76" s="1"/>
  <c r="B1160" i="76"/>
  <c r="C1160" i="76"/>
  <c r="D1160" i="76"/>
  <c r="E1160" i="76"/>
  <c r="A1161" i="76"/>
  <c r="F1161" i="76" s="1"/>
  <c r="B1161" i="76"/>
  <c r="C1161" i="76"/>
  <c r="D1161" i="76"/>
  <c r="E1161" i="76"/>
  <c r="A1162" i="76"/>
  <c r="F1162" i="76" s="1"/>
  <c r="B1162" i="76"/>
  <c r="C1162" i="76"/>
  <c r="D1162" i="76"/>
  <c r="E1162" i="76"/>
  <c r="A1163" i="76"/>
  <c r="F1163" i="76" s="1"/>
  <c r="B1163" i="76"/>
  <c r="C1163" i="76"/>
  <c r="D1163" i="76"/>
  <c r="E1163" i="76"/>
  <c r="A1164" i="76"/>
  <c r="F1164" i="76" s="1"/>
  <c r="B1164" i="76"/>
  <c r="C1164" i="76"/>
  <c r="D1164" i="76"/>
  <c r="E1164" i="76"/>
  <c r="A1165" i="76"/>
  <c r="F1165" i="76" s="1"/>
  <c r="B1165" i="76"/>
  <c r="C1165" i="76"/>
  <c r="D1165" i="76"/>
  <c r="E1165" i="76"/>
  <c r="A1166" i="76"/>
  <c r="F1166" i="76" s="1"/>
  <c r="B1166" i="76"/>
  <c r="C1166" i="76"/>
  <c r="D1166" i="76"/>
  <c r="E1166" i="76"/>
  <c r="A1167" i="76"/>
  <c r="B1167" i="76"/>
  <c r="C1167" i="76"/>
  <c r="D1167" i="76"/>
  <c r="E1167" i="76"/>
  <c r="F1167" i="76"/>
  <c r="A1168" i="76"/>
  <c r="F1168" i="76" s="1"/>
  <c r="B1168" i="76"/>
  <c r="C1168" i="76"/>
  <c r="D1168" i="76"/>
  <c r="E1168" i="76"/>
  <c r="A1169" i="76"/>
  <c r="F1169" i="76" s="1"/>
  <c r="B1169" i="76"/>
  <c r="C1169" i="76"/>
  <c r="D1169" i="76"/>
  <c r="E1169" i="76"/>
  <c r="A1170" i="76"/>
  <c r="F1170" i="76" s="1"/>
  <c r="B1170" i="76"/>
  <c r="C1170" i="76"/>
  <c r="D1170" i="76"/>
  <c r="E1170" i="76"/>
  <c r="A1171" i="76"/>
  <c r="B1171" i="76"/>
  <c r="C1171" i="76"/>
  <c r="D1171" i="76"/>
  <c r="E1171" i="76"/>
  <c r="F1171" i="76"/>
  <c r="A1172" i="76"/>
  <c r="F1172" i="76" s="1"/>
  <c r="B1172" i="76"/>
  <c r="C1172" i="76"/>
  <c r="D1172" i="76"/>
  <c r="E1172" i="76"/>
  <c r="A1173" i="76"/>
  <c r="B1173" i="76"/>
  <c r="C1173" i="76"/>
  <c r="D1173" i="76"/>
  <c r="E1173" i="76"/>
  <c r="F1173" i="76"/>
  <c r="A1174" i="76"/>
  <c r="F1174" i="76" s="1"/>
  <c r="B1174" i="76"/>
  <c r="C1174" i="76"/>
  <c r="D1174" i="76"/>
  <c r="E1174" i="76"/>
  <c r="A1175" i="76"/>
  <c r="B1175" i="76"/>
  <c r="C1175" i="76"/>
  <c r="D1175" i="76"/>
  <c r="E1175" i="76"/>
  <c r="F1175" i="76"/>
  <c r="A1176" i="76"/>
  <c r="F1176" i="76" s="1"/>
  <c r="B1176" i="76"/>
  <c r="C1176" i="76"/>
  <c r="D1176" i="76"/>
  <c r="E1176" i="76"/>
  <c r="A1177" i="76"/>
  <c r="F1177" i="76" s="1"/>
  <c r="B1177" i="76"/>
  <c r="C1177" i="76"/>
  <c r="D1177" i="76"/>
  <c r="E1177" i="76"/>
  <c r="A1178" i="76"/>
  <c r="F1178" i="76" s="1"/>
  <c r="B1178" i="76"/>
  <c r="C1178" i="76"/>
  <c r="D1178" i="76"/>
  <c r="E1178" i="76"/>
  <c r="A1179" i="76"/>
  <c r="B1179" i="76"/>
  <c r="C1179" i="76"/>
  <c r="D1179" i="76"/>
  <c r="E1179" i="76"/>
  <c r="F1179" i="76"/>
  <c r="A1180" i="76"/>
  <c r="F1180" i="76" s="1"/>
  <c r="B1180" i="76"/>
  <c r="C1180" i="76"/>
  <c r="D1180" i="76"/>
  <c r="E1180" i="76"/>
  <c r="A1181" i="76"/>
  <c r="F1181" i="76" s="1"/>
  <c r="B1181" i="76"/>
  <c r="C1181" i="76"/>
  <c r="D1181" i="76"/>
  <c r="E1181" i="76"/>
  <c r="A1182" i="76"/>
  <c r="F1182" i="76" s="1"/>
  <c r="B1182" i="76"/>
  <c r="C1182" i="76"/>
  <c r="D1182" i="76"/>
  <c r="E1182" i="76"/>
  <c r="A1183" i="76"/>
  <c r="B1183" i="76"/>
  <c r="C1183" i="76"/>
  <c r="D1183" i="76"/>
  <c r="E1183" i="76"/>
  <c r="F1183" i="76"/>
  <c r="A1184" i="76"/>
  <c r="F1184" i="76" s="1"/>
  <c r="B1184" i="76"/>
  <c r="C1184" i="76"/>
  <c r="D1184" i="76"/>
  <c r="E1184" i="76"/>
  <c r="A1185" i="76"/>
  <c r="F1185" i="76" s="1"/>
  <c r="B1185" i="76"/>
  <c r="C1185" i="76"/>
  <c r="D1185" i="76"/>
  <c r="E1185" i="76"/>
  <c r="A1186" i="76"/>
  <c r="F1186" i="76" s="1"/>
  <c r="B1186" i="76"/>
  <c r="C1186" i="76"/>
  <c r="D1186" i="76"/>
  <c r="E1186" i="76"/>
  <c r="A1187" i="76"/>
  <c r="F1187" i="76" s="1"/>
  <c r="B1187" i="76"/>
  <c r="C1187" i="76"/>
  <c r="D1187" i="76"/>
  <c r="E1187" i="76"/>
  <c r="A1188" i="76"/>
  <c r="F1188" i="76" s="1"/>
  <c r="B1188" i="76"/>
  <c r="C1188" i="76"/>
  <c r="D1188" i="76"/>
  <c r="E1188" i="76"/>
  <c r="A1189" i="76"/>
  <c r="F1189" i="76" s="1"/>
  <c r="B1189" i="76"/>
  <c r="C1189" i="76"/>
  <c r="D1189" i="76"/>
  <c r="E1189" i="76"/>
  <c r="A1190" i="76"/>
  <c r="F1190" i="76" s="1"/>
  <c r="B1190" i="76"/>
  <c r="C1190" i="76"/>
  <c r="D1190" i="76"/>
  <c r="E1190" i="76"/>
  <c r="A1191" i="76"/>
  <c r="B1191" i="76"/>
  <c r="C1191" i="76"/>
  <c r="D1191" i="76"/>
  <c r="E1191" i="76"/>
  <c r="F1191" i="76"/>
  <c r="A1192" i="76"/>
  <c r="F1192" i="76" s="1"/>
  <c r="B1192" i="76"/>
  <c r="C1192" i="76"/>
  <c r="D1192" i="76"/>
  <c r="E1192" i="76"/>
  <c r="A1193" i="76"/>
  <c r="F1193" i="76" s="1"/>
  <c r="B1193" i="76"/>
  <c r="C1193" i="76"/>
  <c r="D1193" i="76"/>
  <c r="E1193" i="76"/>
  <c r="A1194" i="76"/>
  <c r="F1194" i="76" s="1"/>
  <c r="B1194" i="76"/>
  <c r="C1194" i="76"/>
  <c r="D1194" i="76"/>
  <c r="E1194" i="76"/>
  <c r="A1195" i="76"/>
  <c r="B1195" i="76"/>
  <c r="C1195" i="76"/>
  <c r="D1195" i="76"/>
  <c r="E1195" i="76"/>
  <c r="F1195" i="76"/>
  <c r="A1196" i="76"/>
  <c r="F1196" i="76" s="1"/>
  <c r="B1196" i="76"/>
  <c r="C1196" i="76"/>
  <c r="D1196" i="76"/>
  <c r="E1196" i="76"/>
  <c r="A1197" i="76"/>
  <c r="B1197" i="76"/>
  <c r="C1197" i="76"/>
  <c r="D1197" i="76"/>
  <c r="E1197" i="76"/>
  <c r="F1197" i="76"/>
  <c r="A1198" i="76"/>
  <c r="F1198" i="76" s="1"/>
  <c r="B1198" i="76"/>
  <c r="C1198" i="76"/>
  <c r="D1198" i="76"/>
  <c r="E1198" i="76"/>
  <c r="A1199" i="76"/>
  <c r="B1199" i="76"/>
  <c r="C1199" i="76"/>
  <c r="D1199" i="76"/>
  <c r="E1199" i="76"/>
  <c r="F1199" i="76"/>
  <c r="A1200" i="76"/>
  <c r="F1200" i="76" s="1"/>
  <c r="B1200" i="76"/>
  <c r="C1200" i="76"/>
  <c r="D1200" i="76"/>
  <c r="E1200" i="76"/>
  <c r="A1201" i="76"/>
  <c r="B1201" i="76"/>
  <c r="C1201" i="76"/>
  <c r="D1201" i="76"/>
  <c r="E1201" i="76"/>
  <c r="F1201" i="76"/>
  <c r="A1202" i="76"/>
  <c r="F1202" i="76" s="1"/>
  <c r="B1202" i="76"/>
  <c r="C1202" i="76"/>
  <c r="D1202" i="76"/>
  <c r="E1202" i="76"/>
  <c r="A1203" i="76"/>
  <c r="B1203" i="76"/>
  <c r="C1203" i="76"/>
  <c r="D1203" i="76"/>
  <c r="E1203" i="76"/>
  <c r="F1203" i="76"/>
  <c r="A1204" i="76"/>
  <c r="F1204" i="76" s="1"/>
  <c r="B1204" i="76"/>
  <c r="C1204" i="76"/>
  <c r="D1204" i="76"/>
  <c r="E1204" i="76"/>
  <c r="A1205" i="76"/>
  <c r="B1205" i="76"/>
  <c r="C1205" i="76"/>
  <c r="D1205" i="76"/>
  <c r="E1205" i="76"/>
  <c r="F1205" i="76"/>
  <c r="A1206" i="76"/>
  <c r="F1206" i="76" s="1"/>
  <c r="B1206" i="76"/>
  <c r="C1206" i="76"/>
  <c r="D1206" i="76"/>
  <c r="E1206" i="76"/>
  <c r="A1207" i="76"/>
  <c r="B1207" i="76"/>
  <c r="C1207" i="76"/>
  <c r="D1207" i="76"/>
  <c r="E1207" i="76"/>
  <c r="F1207" i="76"/>
  <c r="A1208" i="76"/>
  <c r="F1208" i="76" s="1"/>
  <c r="B1208" i="76"/>
  <c r="C1208" i="76"/>
  <c r="D1208" i="76"/>
  <c r="E1208" i="76"/>
  <c r="A1209" i="76"/>
  <c r="B1209" i="76"/>
  <c r="C1209" i="76"/>
  <c r="D1209" i="76"/>
  <c r="E1209" i="76"/>
  <c r="F1209" i="76"/>
  <c r="A1210" i="76"/>
  <c r="F1210" i="76" s="1"/>
  <c r="B1210" i="76"/>
  <c r="C1210" i="76"/>
  <c r="D1210" i="76"/>
  <c r="E1210" i="76"/>
  <c r="A1211" i="76"/>
  <c r="B1211" i="76"/>
  <c r="C1211" i="76"/>
  <c r="D1211" i="76"/>
  <c r="E1211" i="76"/>
  <c r="F1211" i="76"/>
  <c r="A1212" i="76"/>
  <c r="F1212" i="76" s="1"/>
  <c r="B1212" i="76"/>
  <c r="C1212" i="76"/>
  <c r="D1212" i="76"/>
  <c r="E1212" i="76"/>
  <c r="A1213" i="76"/>
  <c r="B1213" i="76"/>
  <c r="C1213" i="76"/>
  <c r="D1213" i="76"/>
  <c r="E1213" i="76"/>
  <c r="F1213" i="76"/>
  <c r="A1214" i="76"/>
  <c r="F1214" i="76" s="1"/>
  <c r="B1214" i="76"/>
  <c r="C1214" i="76"/>
  <c r="D1214" i="76"/>
  <c r="E1214" i="76"/>
  <c r="A1215" i="76"/>
  <c r="B1215" i="76"/>
  <c r="C1215" i="76"/>
  <c r="D1215" i="76"/>
  <c r="E1215" i="76"/>
  <c r="F1215" i="76"/>
  <c r="A1216" i="76"/>
  <c r="F1216" i="76" s="1"/>
  <c r="B1216" i="76"/>
  <c r="C1216" i="76"/>
  <c r="D1216" i="76"/>
  <c r="E1216" i="76"/>
  <c r="A1217" i="76"/>
  <c r="B1217" i="76"/>
  <c r="C1217" i="76"/>
  <c r="D1217" i="76"/>
  <c r="E1217" i="76"/>
  <c r="F1217" i="76"/>
  <c r="A1218" i="76"/>
  <c r="F1218" i="76" s="1"/>
  <c r="B1218" i="76"/>
  <c r="C1218" i="76"/>
  <c r="D1218" i="76"/>
  <c r="E1218" i="76"/>
  <c r="A1219" i="76"/>
  <c r="B1219" i="76"/>
  <c r="C1219" i="76"/>
  <c r="D1219" i="76"/>
  <c r="E1219" i="76"/>
  <c r="F1219" i="76"/>
  <c r="A1220" i="76"/>
  <c r="F1220" i="76" s="1"/>
  <c r="B1220" i="76"/>
  <c r="C1220" i="76"/>
  <c r="D1220" i="76"/>
  <c r="E1220" i="76"/>
  <c r="A1221" i="76"/>
  <c r="B1221" i="76"/>
  <c r="C1221" i="76"/>
  <c r="D1221" i="76"/>
  <c r="E1221" i="76"/>
  <c r="F1221" i="76"/>
  <c r="A1222" i="76"/>
  <c r="F1222" i="76" s="1"/>
  <c r="B1222" i="76"/>
  <c r="C1222" i="76"/>
  <c r="D1222" i="76"/>
  <c r="E1222" i="76"/>
  <c r="A1223" i="76"/>
  <c r="B1223" i="76"/>
  <c r="C1223" i="76"/>
  <c r="D1223" i="76"/>
  <c r="E1223" i="76"/>
  <c r="F1223" i="76"/>
  <c r="A1224" i="76"/>
  <c r="F1224" i="76" s="1"/>
  <c r="B1224" i="76"/>
  <c r="C1224" i="76"/>
  <c r="D1224" i="76"/>
  <c r="E1224" i="76"/>
  <c r="A1225" i="76"/>
  <c r="B1225" i="76"/>
  <c r="C1225" i="76"/>
  <c r="D1225" i="76"/>
  <c r="E1225" i="76"/>
  <c r="F1225" i="76"/>
  <c r="A1226" i="76"/>
  <c r="F1226" i="76" s="1"/>
  <c r="B1226" i="76"/>
  <c r="C1226" i="76"/>
  <c r="D1226" i="76"/>
  <c r="E1226" i="76"/>
  <c r="A1227" i="76"/>
  <c r="B1227" i="76"/>
  <c r="C1227" i="76"/>
  <c r="D1227" i="76"/>
  <c r="E1227" i="76"/>
  <c r="F1227" i="76"/>
  <c r="A1228" i="76"/>
  <c r="F1228" i="76" s="1"/>
  <c r="B1228" i="76"/>
  <c r="C1228" i="76"/>
  <c r="D1228" i="76"/>
  <c r="E1228" i="76"/>
  <c r="A1229" i="76"/>
  <c r="B1229" i="76"/>
  <c r="C1229" i="76"/>
  <c r="D1229" i="76"/>
  <c r="E1229" i="76"/>
  <c r="F1229" i="76"/>
  <c r="A1230" i="76"/>
  <c r="F1230" i="76" s="1"/>
  <c r="B1230" i="76"/>
  <c r="C1230" i="76"/>
  <c r="D1230" i="76"/>
  <c r="E1230" i="76"/>
  <c r="A1231" i="76"/>
  <c r="B1231" i="76"/>
  <c r="C1231" i="76"/>
  <c r="D1231" i="76"/>
  <c r="E1231" i="76"/>
  <c r="F1231" i="76"/>
  <c r="A1232" i="76"/>
  <c r="F1232" i="76" s="1"/>
  <c r="B1232" i="76"/>
  <c r="C1232" i="76"/>
  <c r="D1232" i="76"/>
  <c r="E1232" i="76"/>
  <c r="A1233" i="76"/>
  <c r="B1233" i="76"/>
  <c r="C1233" i="76"/>
  <c r="D1233" i="76"/>
  <c r="E1233" i="76"/>
  <c r="F1233" i="76"/>
  <c r="A1234" i="76"/>
  <c r="F1234" i="76" s="1"/>
  <c r="B1234" i="76"/>
  <c r="C1234" i="76"/>
  <c r="D1234" i="76"/>
  <c r="E1234" i="76"/>
  <c r="A1235" i="76"/>
  <c r="B1235" i="76"/>
  <c r="C1235" i="76"/>
  <c r="D1235" i="76"/>
  <c r="E1235" i="76"/>
  <c r="F1235" i="76"/>
  <c r="A1236" i="76"/>
  <c r="F1236" i="76" s="1"/>
  <c r="B1236" i="76"/>
  <c r="C1236" i="76"/>
  <c r="D1236" i="76"/>
  <c r="E1236" i="76"/>
  <c r="A1237" i="76"/>
  <c r="B1237" i="76"/>
  <c r="C1237" i="76"/>
  <c r="D1237" i="76"/>
  <c r="E1237" i="76"/>
  <c r="F1237" i="76"/>
  <c r="A1238" i="76"/>
  <c r="F1238" i="76" s="1"/>
  <c r="B1238" i="76"/>
  <c r="C1238" i="76"/>
  <c r="D1238" i="76"/>
  <c r="E1238" i="76"/>
  <c r="A1239" i="76"/>
  <c r="B1239" i="76"/>
  <c r="C1239" i="76"/>
  <c r="D1239" i="76"/>
  <c r="E1239" i="76"/>
  <c r="F1239" i="76"/>
  <c r="A1240" i="76"/>
  <c r="F1240" i="76" s="1"/>
  <c r="B1240" i="76"/>
  <c r="C1240" i="76"/>
  <c r="D1240" i="76"/>
  <c r="E1240" i="76"/>
  <c r="A1241" i="76"/>
  <c r="B1241" i="76"/>
  <c r="C1241" i="76"/>
  <c r="D1241" i="76"/>
  <c r="E1241" i="76"/>
  <c r="F1241" i="76"/>
  <c r="A1242" i="76"/>
  <c r="F1242" i="76" s="1"/>
  <c r="B1242" i="76"/>
  <c r="C1242" i="76"/>
  <c r="D1242" i="76"/>
  <c r="E1242" i="76"/>
  <c r="A1243" i="76"/>
  <c r="B1243" i="76"/>
  <c r="C1243" i="76"/>
  <c r="D1243" i="76"/>
  <c r="E1243" i="76"/>
  <c r="F1243" i="76"/>
  <c r="A1244" i="76"/>
  <c r="F1244" i="76" s="1"/>
  <c r="B1244" i="76"/>
  <c r="C1244" i="76"/>
  <c r="D1244" i="76"/>
  <c r="E1244" i="76"/>
  <c r="A1245" i="76"/>
  <c r="B1245" i="76"/>
  <c r="C1245" i="76"/>
  <c r="D1245" i="76"/>
  <c r="E1245" i="76"/>
  <c r="F1245" i="76"/>
  <c r="A1246" i="76"/>
  <c r="F1246" i="76" s="1"/>
  <c r="B1246" i="76"/>
  <c r="C1246" i="76"/>
  <c r="D1246" i="76"/>
  <c r="E1246" i="76"/>
  <c r="A1247" i="76"/>
  <c r="B1247" i="76"/>
  <c r="C1247" i="76"/>
  <c r="D1247" i="76"/>
  <c r="E1247" i="76"/>
  <c r="F1247" i="76"/>
  <c r="A1248" i="76"/>
  <c r="F1248" i="76" s="1"/>
  <c r="B1248" i="76"/>
  <c r="C1248" i="76"/>
  <c r="D1248" i="76"/>
  <c r="E1248" i="76"/>
  <c r="A1249" i="76"/>
  <c r="B1249" i="76"/>
  <c r="C1249" i="76"/>
  <c r="D1249" i="76"/>
  <c r="E1249" i="76"/>
  <c r="F1249" i="76"/>
  <c r="A1250" i="76"/>
  <c r="F1250" i="76" s="1"/>
  <c r="B1250" i="76"/>
  <c r="C1250" i="76"/>
  <c r="D1250" i="76"/>
  <c r="E1250" i="76"/>
  <c r="A1251" i="76"/>
  <c r="B1251" i="76"/>
  <c r="C1251" i="76"/>
  <c r="D1251" i="76"/>
  <c r="E1251" i="76"/>
  <c r="F1251" i="76"/>
  <c r="A1252" i="76"/>
  <c r="F1252" i="76" s="1"/>
  <c r="B1252" i="76"/>
  <c r="C1252" i="76"/>
  <c r="D1252" i="76"/>
  <c r="E1252" i="76"/>
  <c r="A1253" i="76"/>
  <c r="B1253" i="76"/>
  <c r="C1253" i="76"/>
  <c r="D1253" i="76"/>
  <c r="E1253" i="76"/>
  <c r="F1253" i="76"/>
  <c r="A1254" i="76"/>
  <c r="F1254" i="76" s="1"/>
  <c r="B1254" i="76"/>
  <c r="C1254" i="76"/>
  <c r="D1254" i="76"/>
  <c r="E1254" i="76"/>
  <c r="A1255" i="76"/>
  <c r="B1255" i="76"/>
  <c r="C1255" i="76"/>
  <c r="D1255" i="76"/>
  <c r="E1255" i="76"/>
  <c r="F1255" i="76"/>
  <c r="A1256" i="76"/>
  <c r="F1256" i="76" s="1"/>
  <c r="B1256" i="76"/>
  <c r="C1256" i="76"/>
  <c r="D1256" i="76"/>
  <c r="E1256" i="76"/>
  <c r="A1257" i="76"/>
  <c r="B1257" i="76"/>
  <c r="C1257" i="76"/>
  <c r="D1257" i="76"/>
  <c r="E1257" i="76"/>
  <c r="F1257" i="76"/>
  <c r="A1258" i="76"/>
  <c r="F1258" i="76" s="1"/>
  <c r="B1258" i="76"/>
  <c r="C1258" i="76"/>
  <c r="D1258" i="76"/>
  <c r="E1258" i="76"/>
  <c r="A1259" i="76"/>
  <c r="B1259" i="76"/>
  <c r="C1259" i="76"/>
  <c r="D1259" i="76"/>
  <c r="E1259" i="76"/>
  <c r="F1259" i="76"/>
  <c r="A1260" i="76"/>
  <c r="F1260" i="76" s="1"/>
  <c r="B1260" i="76"/>
  <c r="C1260" i="76"/>
  <c r="D1260" i="76"/>
  <c r="E1260" i="76"/>
  <c r="A1261" i="76"/>
  <c r="B1261" i="76"/>
  <c r="C1261" i="76"/>
  <c r="D1261" i="76"/>
  <c r="E1261" i="76"/>
  <c r="F1261" i="76"/>
  <c r="A1262" i="76"/>
  <c r="F1262" i="76" s="1"/>
  <c r="B1262" i="76"/>
  <c r="C1262" i="76"/>
  <c r="D1262" i="76"/>
  <c r="E1262" i="76"/>
  <c r="A1263" i="76"/>
  <c r="B1263" i="76"/>
  <c r="C1263" i="76"/>
  <c r="D1263" i="76"/>
  <c r="E1263" i="76"/>
  <c r="F1263" i="76"/>
  <c r="A1264" i="76"/>
  <c r="F1264" i="76" s="1"/>
  <c r="B1264" i="76"/>
  <c r="C1264" i="76"/>
  <c r="D1264" i="76"/>
  <c r="E1264" i="76"/>
  <c r="A1265" i="76"/>
  <c r="B1265" i="76"/>
  <c r="C1265" i="76"/>
  <c r="D1265" i="76"/>
  <c r="E1265" i="76"/>
  <c r="F1265" i="76"/>
  <c r="A1266" i="76"/>
  <c r="F1266" i="76" s="1"/>
  <c r="B1266" i="76"/>
  <c r="C1266" i="76"/>
  <c r="D1266" i="76"/>
  <c r="E1266" i="76"/>
  <c r="A1267" i="76"/>
  <c r="B1267" i="76"/>
  <c r="C1267" i="76"/>
  <c r="D1267" i="76"/>
  <c r="E1267" i="76"/>
  <c r="F1267" i="76"/>
  <c r="A1268" i="76"/>
  <c r="F1268" i="76" s="1"/>
  <c r="B1268" i="76"/>
  <c r="C1268" i="76"/>
  <c r="D1268" i="76"/>
  <c r="E1268" i="76"/>
  <c r="A1269" i="76"/>
  <c r="B1269" i="76"/>
  <c r="C1269" i="76"/>
  <c r="D1269" i="76"/>
  <c r="E1269" i="76"/>
  <c r="F1269" i="76"/>
  <c r="A1270" i="76"/>
  <c r="F1270" i="76" s="1"/>
  <c r="B1270" i="76"/>
  <c r="C1270" i="76"/>
  <c r="D1270" i="76"/>
  <c r="E1270" i="76"/>
  <c r="A1271" i="76"/>
  <c r="B1271" i="76"/>
  <c r="C1271" i="76"/>
  <c r="D1271" i="76"/>
  <c r="E1271" i="76"/>
  <c r="F1271" i="76"/>
  <c r="A1272" i="76"/>
  <c r="F1272" i="76" s="1"/>
  <c r="B1272" i="76"/>
  <c r="C1272" i="76"/>
  <c r="D1272" i="76"/>
  <c r="E1272" i="76"/>
  <c r="A1273" i="76"/>
  <c r="B1273" i="76"/>
  <c r="C1273" i="76"/>
  <c r="D1273" i="76"/>
  <c r="E1273" i="76"/>
  <c r="F1273" i="76"/>
  <c r="A1274" i="76"/>
  <c r="F1274" i="76" s="1"/>
  <c r="B1274" i="76"/>
  <c r="C1274" i="76"/>
  <c r="D1274" i="76"/>
  <c r="E1274" i="76"/>
  <c r="A1275" i="76"/>
  <c r="B1275" i="76"/>
  <c r="C1275" i="76"/>
  <c r="D1275" i="76"/>
  <c r="E1275" i="76"/>
  <c r="F1275" i="76"/>
  <c r="A1276" i="76"/>
  <c r="F1276" i="76" s="1"/>
  <c r="B1276" i="76"/>
  <c r="C1276" i="76"/>
  <c r="D1276" i="76"/>
  <c r="E1276" i="76"/>
  <c r="A1277" i="76"/>
  <c r="B1277" i="76"/>
  <c r="C1277" i="76"/>
  <c r="D1277" i="76"/>
  <c r="E1277" i="76"/>
  <c r="F1277" i="76"/>
  <c r="A1278" i="76"/>
  <c r="F1278" i="76" s="1"/>
  <c r="B1278" i="76"/>
  <c r="C1278" i="76"/>
  <c r="D1278" i="76"/>
  <c r="E1278" i="76"/>
  <c r="A1279" i="76"/>
  <c r="B1279" i="76"/>
  <c r="C1279" i="76"/>
  <c r="D1279" i="76"/>
  <c r="E1279" i="76"/>
  <c r="F1279" i="76"/>
  <c r="A1280" i="76"/>
  <c r="F1280" i="76" s="1"/>
  <c r="B1280" i="76"/>
  <c r="C1280" i="76"/>
  <c r="D1280" i="76"/>
  <c r="E1280" i="76"/>
  <c r="A1281" i="76"/>
  <c r="B1281" i="76"/>
  <c r="C1281" i="76"/>
  <c r="D1281" i="76"/>
  <c r="E1281" i="76"/>
  <c r="F1281" i="76"/>
  <c r="A1282" i="76"/>
  <c r="F1282" i="76" s="1"/>
  <c r="B1282" i="76"/>
  <c r="C1282" i="76"/>
  <c r="D1282" i="76"/>
  <c r="E1282" i="76"/>
  <c r="A1283" i="76"/>
  <c r="B1283" i="76"/>
  <c r="C1283" i="76"/>
  <c r="D1283" i="76"/>
  <c r="E1283" i="76"/>
  <c r="F1283" i="76"/>
  <c r="A1284" i="76"/>
  <c r="F1284" i="76" s="1"/>
  <c r="B1284" i="76"/>
  <c r="C1284" i="76"/>
  <c r="D1284" i="76"/>
  <c r="E1284" i="76"/>
  <c r="A1285" i="76"/>
  <c r="B1285" i="76"/>
  <c r="C1285" i="76"/>
  <c r="D1285" i="76"/>
  <c r="E1285" i="76"/>
  <c r="F1285" i="76"/>
  <c r="A1286" i="76"/>
  <c r="F1286" i="76" s="1"/>
  <c r="B1286" i="76"/>
  <c r="C1286" i="76"/>
  <c r="D1286" i="76"/>
  <c r="E1286" i="76"/>
  <c r="A1287" i="76"/>
  <c r="B1287" i="76"/>
  <c r="C1287" i="76"/>
  <c r="D1287" i="76"/>
  <c r="E1287" i="76"/>
  <c r="F1287" i="76"/>
  <c r="A1288" i="76"/>
  <c r="F1288" i="76" s="1"/>
  <c r="B1288" i="76"/>
  <c r="C1288" i="76"/>
  <c r="D1288" i="76"/>
  <c r="E1288" i="76"/>
  <c r="A1289" i="76"/>
  <c r="B1289" i="76"/>
  <c r="C1289" i="76"/>
  <c r="D1289" i="76"/>
  <c r="E1289" i="76"/>
  <c r="F1289" i="76"/>
  <c r="A1290" i="76"/>
  <c r="F1290" i="76" s="1"/>
  <c r="B1290" i="76"/>
  <c r="C1290" i="76"/>
  <c r="D1290" i="76"/>
  <c r="E1290" i="76"/>
  <c r="A1291" i="76"/>
  <c r="B1291" i="76"/>
  <c r="C1291" i="76"/>
  <c r="D1291" i="76"/>
  <c r="E1291" i="76"/>
  <c r="F1291" i="76"/>
  <c r="A1292" i="76"/>
  <c r="F1292" i="76" s="1"/>
  <c r="B1292" i="76"/>
  <c r="C1292" i="76"/>
  <c r="D1292" i="76"/>
  <c r="E1292" i="76"/>
  <c r="A1293" i="76"/>
  <c r="B1293" i="76"/>
  <c r="C1293" i="76"/>
  <c r="D1293" i="76"/>
  <c r="E1293" i="76"/>
  <c r="F1293" i="76"/>
  <c r="A1294" i="76"/>
  <c r="F1294" i="76" s="1"/>
  <c r="B1294" i="76"/>
  <c r="C1294" i="76"/>
  <c r="D1294" i="76"/>
  <c r="E1294" i="76"/>
  <c r="A1295" i="76"/>
  <c r="B1295" i="76"/>
  <c r="C1295" i="76"/>
  <c r="D1295" i="76"/>
  <c r="E1295" i="76"/>
  <c r="F1295" i="76"/>
  <c r="A1296" i="76"/>
  <c r="F1296" i="76" s="1"/>
  <c r="B1296" i="76"/>
  <c r="C1296" i="76"/>
  <c r="D1296" i="76"/>
  <c r="E1296" i="76"/>
  <c r="A1297" i="76"/>
  <c r="B1297" i="76"/>
  <c r="C1297" i="76"/>
  <c r="D1297" i="76"/>
  <c r="E1297" i="76"/>
  <c r="F1297" i="76"/>
  <c r="A1298" i="76"/>
  <c r="F1298" i="76" s="1"/>
  <c r="B1298" i="76"/>
  <c r="C1298" i="76"/>
  <c r="D1298" i="76"/>
  <c r="E1298" i="76"/>
  <c r="A1299" i="76"/>
  <c r="B1299" i="76"/>
  <c r="C1299" i="76"/>
  <c r="D1299" i="76"/>
  <c r="E1299" i="76"/>
  <c r="F1299" i="76"/>
  <c r="A1300" i="76"/>
  <c r="F1300" i="76" s="1"/>
  <c r="B1300" i="76"/>
  <c r="C1300" i="76"/>
  <c r="D1300" i="76"/>
  <c r="E1300" i="76"/>
  <c r="A1301" i="76"/>
  <c r="B1301" i="76"/>
  <c r="C1301" i="76"/>
  <c r="D1301" i="76"/>
  <c r="E1301" i="76"/>
  <c r="F1301" i="76"/>
  <c r="A1302" i="76"/>
  <c r="F1302" i="76" s="1"/>
  <c r="B1302" i="76"/>
  <c r="C1302" i="76"/>
  <c r="D1302" i="76"/>
  <c r="E1302" i="76"/>
  <c r="A1303" i="76"/>
  <c r="B1303" i="76"/>
  <c r="C1303" i="76"/>
  <c r="D1303" i="76"/>
  <c r="E1303" i="76"/>
  <c r="F1303" i="76"/>
  <c r="A1304" i="76"/>
  <c r="F1304" i="76" s="1"/>
  <c r="B1304" i="76"/>
  <c r="C1304" i="76"/>
  <c r="D1304" i="76"/>
  <c r="E1304" i="76"/>
  <c r="A1305" i="76"/>
  <c r="B1305" i="76"/>
  <c r="C1305" i="76"/>
  <c r="D1305" i="76"/>
  <c r="E1305" i="76"/>
  <c r="F1305" i="76"/>
  <c r="A1306" i="76"/>
  <c r="F1306" i="76" s="1"/>
  <c r="B1306" i="76"/>
  <c r="C1306" i="76"/>
  <c r="D1306" i="76"/>
  <c r="E1306" i="76"/>
  <c r="A603" i="76"/>
  <c r="F603" i="76" s="1"/>
  <c r="B603" i="76"/>
  <c r="C603" i="76"/>
  <c r="A604" i="76"/>
  <c r="B604" i="76"/>
  <c r="C604" i="76"/>
  <c r="F604" i="76"/>
  <c r="A605" i="76"/>
  <c r="F605" i="76" s="1"/>
  <c r="B605" i="76"/>
  <c r="C605" i="76"/>
  <c r="A606" i="76"/>
  <c r="B606" i="76"/>
  <c r="C606" i="76"/>
  <c r="F606" i="76"/>
  <c r="A607" i="76"/>
  <c r="F607" i="76" s="1"/>
  <c r="B607" i="76"/>
  <c r="C607" i="76"/>
  <c r="A608" i="76"/>
  <c r="B608" i="76"/>
  <c r="C608" i="76"/>
  <c r="F608" i="76"/>
  <c r="A609" i="76"/>
  <c r="F609" i="76" s="1"/>
  <c r="B609" i="76"/>
  <c r="C609" i="76"/>
  <c r="A610" i="76"/>
  <c r="B610" i="76"/>
  <c r="C610" i="76"/>
  <c r="F610" i="76"/>
  <c r="A611" i="76"/>
  <c r="F611" i="76" s="1"/>
  <c r="B611" i="76"/>
  <c r="C611" i="76"/>
  <c r="A612" i="76"/>
  <c r="B612" i="76"/>
  <c r="C612" i="76"/>
  <c r="F612" i="76"/>
  <c r="A613" i="76"/>
  <c r="F613" i="76" s="1"/>
  <c r="B613" i="76"/>
  <c r="C613" i="76"/>
  <c r="A614" i="76"/>
  <c r="B614" i="76"/>
  <c r="C614" i="76"/>
  <c r="F614" i="76"/>
  <c r="A615" i="76"/>
  <c r="F615" i="76" s="1"/>
  <c r="B615" i="76"/>
  <c r="C615" i="76"/>
  <c r="A616" i="76"/>
  <c r="B616" i="76"/>
  <c r="C616" i="76"/>
  <c r="F616" i="76"/>
  <c r="A617" i="76"/>
  <c r="F617" i="76" s="1"/>
  <c r="B617" i="76"/>
  <c r="C617" i="76"/>
  <c r="A618" i="76"/>
  <c r="B618" i="76"/>
  <c r="C618" i="76"/>
  <c r="F618" i="76"/>
  <c r="A619" i="76"/>
  <c r="F619" i="76" s="1"/>
  <c r="B619" i="76"/>
  <c r="C619" i="76"/>
  <c r="A620" i="76"/>
  <c r="B620" i="76"/>
  <c r="C620" i="76"/>
  <c r="F620" i="76"/>
  <c r="A621" i="76"/>
  <c r="F621" i="76" s="1"/>
  <c r="B621" i="76"/>
  <c r="C621" i="76"/>
  <c r="A622" i="76"/>
  <c r="B622" i="76"/>
  <c r="C622" i="76"/>
  <c r="F622" i="76"/>
  <c r="A623" i="76"/>
  <c r="F623" i="76" s="1"/>
  <c r="B623" i="76"/>
  <c r="C623" i="76"/>
  <c r="A624" i="76"/>
  <c r="B624" i="76"/>
  <c r="C624" i="76"/>
  <c r="F624" i="76"/>
  <c r="A625" i="76"/>
  <c r="F625" i="76" s="1"/>
  <c r="B625" i="76"/>
  <c r="C625" i="76"/>
  <c r="A626" i="76"/>
  <c r="B626" i="76"/>
  <c r="C626" i="76"/>
  <c r="F626" i="76"/>
  <c r="A627" i="76"/>
  <c r="F627" i="76" s="1"/>
  <c r="B627" i="76"/>
  <c r="C627" i="76"/>
  <c r="A628" i="76"/>
  <c r="B628" i="76"/>
  <c r="C628" i="76"/>
  <c r="F628" i="76"/>
  <c r="A629" i="76"/>
  <c r="F629" i="76" s="1"/>
  <c r="B629" i="76"/>
  <c r="C629" i="76"/>
  <c r="A630" i="76"/>
  <c r="B630" i="76"/>
  <c r="C630" i="76"/>
  <c r="F630" i="76"/>
  <c r="A631" i="76"/>
  <c r="F631" i="76" s="1"/>
  <c r="B631" i="76"/>
  <c r="C631" i="76"/>
  <c r="A632" i="76"/>
  <c r="B632" i="76"/>
  <c r="C632" i="76"/>
  <c r="F632" i="76"/>
  <c r="A633" i="76"/>
  <c r="F633" i="76" s="1"/>
  <c r="B633" i="76"/>
  <c r="C633" i="76"/>
  <c r="A634" i="76"/>
  <c r="B634" i="76"/>
  <c r="C634" i="76"/>
  <c r="F634" i="76"/>
  <c r="A635" i="76"/>
  <c r="F635" i="76" s="1"/>
  <c r="B635" i="76"/>
  <c r="C635" i="76"/>
  <c r="A636" i="76"/>
  <c r="B636" i="76"/>
  <c r="C636" i="76"/>
  <c r="F636" i="76"/>
  <c r="A637" i="76"/>
  <c r="F637" i="76" s="1"/>
  <c r="B637" i="76"/>
  <c r="C637" i="76"/>
  <c r="A638" i="76"/>
  <c r="B638" i="76"/>
  <c r="C638" i="76"/>
  <c r="F638" i="76"/>
  <c r="A639" i="76"/>
  <c r="F639" i="76" s="1"/>
  <c r="B639" i="76"/>
  <c r="C639" i="76"/>
  <c r="A640" i="76"/>
  <c r="B640" i="76"/>
  <c r="C640" i="76"/>
  <c r="F640" i="76"/>
  <c r="A641" i="76"/>
  <c r="F641" i="76" s="1"/>
  <c r="B641" i="76"/>
  <c r="C641" i="76"/>
  <c r="A642" i="76"/>
  <c r="B642" i="76"/>
  <c r="C642" i="76"/>
  <c r="F642" i="76"/>
  <c r="A643" i="76"/>
  <c r="F643" i="76" s="1"/>
  <c r="B643" i="76"/>
  <c r="C643" i="76"/>
  <c r="A644" i="76"/>
  <c r="B644" i="76"/>
  <c r="C644" i="76"/>
  <c r="F644" i="76"/>
  <c r="A645" i="76"/>
  <c r="F645" i="76" s="1"/>
  <c r="B645" i="76"/>
  <c r="C645" i="76"/>
  <c r="A646" i="76"/>
  <c r="B646" i="76"/>
  <c r="C646" i="76"/>
  <c r="F646" i="76"/>
  <c r="A647" i="76"/>
  <c r="F647" i="76" s="1"/>
  <c r="B647" i="76"/>
  <c r="C647" i="76"/>
  <c r="A648" i="76"/>
  <c r="B648" i="76"/>
  <c r="C648" i="76"/>
  <c r="F648" i="76"/>
  <c r="A649" i="76"/>
  <c r="F649" i="76" s="1"/>
  <c r="B649" i="76"/>
  <c r="C649" i="76"/>
  <c r="A650" i="76"/>
  <c r="B650" i="76"/>
  <c r="C650" i="76"/>
  <c r="F650" i="76"/>
  <c r="A651" i="76"/>
  <c r="F651" i="76" s="1"/>
  <c r="B651" i="76"/>
  <c r="C651" i="76"/>
  <c r="A652" i="76"/>
  <c r="B652" i="76"/>
  <c r="C652" i="76"/>
  <c r="F652" i="76"/>
  <c r="A653" i="76"/>
  <c r="F653" i="76" s="1"/>
  <c r="B653" i="76"/>
  <c r="C653" i="76"/>
  <c r="A654" i="76"/>
  <c r="B654" i="76"/>
  <c r="C654" i="76"/>
  <c r="F654" i="76"/>
  <c r="A655" i="76"/>
  <c r="F655" i="76" s="1"/>
  <c r="B655" i="76"/>
  <c r="C655" i="76"/>
  <c r="A656" i="76"/>
  <c r="B656" i="76"/>
  <c r="C656" i="76"/>
  <c r="F656" i="76"/>
  <c r="A657" i="76"/>
  <c r="F657" i="76" s="1"/>
  <c r="B657" i="76"/>
  <c r="C657" i="76"/>
  <c r="A658" i="76"/>
  <c r="F658" i="76" s="1"/>
  <c r="B658" i="76"/>
  <c r="C658" i="76"/>
  <c r="A659" i="76"/>
  <c r="F659" i="76" s="1"/>
  <c r="B659" i="76"/>
  <c r="C659" i="76"/>
  <c r="A660" i="76"/>
  <c r="B660" i="76"/>
  <c r="C660" i="76"/>
  <c r="F660" i="76"/>
  <c r="A661" i="76"/>
  <c r="F661" i="76" s="1"/>
  <c r="B661" i="76"/>
  <c r="C661" i="76"/>
  <c r="A662" i="76"/>
  <c r="B662" i="76"/>
  <c r="C662" i="76"/>
  <c r="F662" i="76"/>
  <c r="A663" i="76"/>
  <c r="F663" i="76" s="1"/>
  <c r="B663" i="76"/>
  <c r="C663" i="76"/>
  <c r="A664" i="76"/>
  <c r="F664" i="76" s="1"/>
  <c r="B664" i="76"/>
  <c r="C664" i="76"/>
  <c r="A665" i="76"/>
  <c r="F665" i="76" s="1"/>
  <c r="B665" i="76"/>
  <c r="C665" i="76"/>
  <c r="A666" i="76"/>
  <c r="F666" i="76" s="1"/>
  <c r="B666" i="76"/>
  <c r="C666" i="76"/>
  <c r="A667" i="76"/>
  <c r="F667" i="76" s="1"/>
  <c r="B667" i="76"/>
  <c r="C667" i="76"/>
  <c r="A668" i="76"/>
  <c r="F668" i="76" s="1"/>
  <c r="B668" i="76"/>
  <c r="C668" i="76"/>
  <c r="A669" i="76"/>
  <c r="F669" i="76" s="1"/>
  <c r="B669" i="76"/>
  <c r="C669" i="76"/>
  <c r="A670" i="76"/>
  <c r="F670" i="76" s="1"/>
  <c r="B670" i="76"/>
  <c r="C670" i="76"/>
  <c r="A671" i="76"/>
  <c r="F671" i="76" s="1"/>
  <c r="B671" i="76"/>
  <c r="C671" i="76"/>
  <c r="A672" i="76"/>
  <c r="B672" i="76"/>
  <c r="C672" i="76"/>
  <c r="F672" i="76"/>
  <c r="A673" i="76"/>
  <c r="F673" i="76" s="1"/>
  <c r="B673" i="76"/>
  <c r="C673" i="76"/>
  <c r="A674" i="76"/>
  <c r="B674" i="76"/>
  <c r="C674" i="76"/>
  <c r="F674" i="76"/>
  <c r="A675" i="76"/>
  <c r="F675" i="76" s="1"/>
  <c r="B675" i="76"/>
  <c r="C675" i="76"/>
  <c r="A676" i="76"/>
  <c r="B676" i="76"/>
  <c r="C676" i="76"/>
  <c r="F676" i="76"/>
  <c r="A677" i="76"/>
  <c r="F677" i="76" s="1"/>
  <c r="B677" i="76"/>
  <c r="C677" i="76"/>
  <c r="A678" i="76"/>
  <c r="B678" i="76"/>
  <c r="C678" i="76"/>
  <c r="F678" i="76"/>
  <c r="A679" i="76"/>
  <c r="F679" i="76" s="1"/>
  <c r="B679" i="76"/>
  <c r="C679" i="76"/>
  <c r="A680" i="76"/>
  <c r="B680" i="76"/>
  <c r="C680" i="76"/>
  <c r="F680" i="76"/>
  <c r="A681" i="76"/>
  <c r="F681" i="76" s="1"/>
  <c r="B681" i="76"/>
  <c r="C681" i="76"/>
  <c r="A682" i="76"/>
  <c r="F682" i="76" s="1"/>
  <c r="B682" i="76"/>
  <c r="C682" i="76"/>
  <c r="A683" i="76"/>
  <c r="F683" i="76" s="1"/>
  <c r="B683" i="76"/>
  <c r="C683" i="76"/>
  <c r="A684" i="76"/>
  <c r="B684" i="76"/>
  <c r="C684" i="76"/>
  <c r="F684" i="76"/>
  <c r="A685" i="76"/>
  <c r="F685" i="76" s="1"/>
  <c r="B685" i="76"/>
  <c r="C685" i="76"/>
  <c r="A686" i="76"/>
  <c r="B686" i="76"/>
  <c r="C686" i="76"/>
  <c r="F686" i="76"/>
  <c r="A687" i="76"/>
  <c r="F687" i="76" s="1"/>
  <c r="B687" i="76"/>
  <c r="C687" i="76"/>
  <c r="A688" i="76"/>
  <c r="F688" i="76" s="1"/>
  <c r="B688" i="76"/>
  <c r="C688" i="76"/>
  <c r="A689" i="76"/>
  <c r="F689" i="76" s="1"/>
  <c r="B689" i="76"/>
  <c r="C689" i="76"/>
  <c r="A690" i="76"/>
  <c r="F690" i="76" s="1"/>
  <c r="B690" i="76"/>
  <c r="C690" i="76"/>
  <c r="A691" i="76"/>
  <c r="F691" i="76" s="1"/>
  <c r="B691" i="76"/>
  <c r="C691" i="76"/>
  <c r="A692" i="76"/>
  <c r="F692" i="76" s="1"/>
  <c r="B692" i="76"/>
  <c r="C692" i="76"/>
  <c r="A693" i="76"/>
  <c r="F693" i="76" s="1"/>
  <c r="B693" i="76"/>
  <c r="C693" i="76"/>
  <c r="A694" i="76"/>
  <c r="F694" i="76" s="1"/>
  <c r="B694" i="76"/>
  <c r="C694" i="76"/>
  <c r="A695" i="76"/>
  <c r="F695" i="76" s="1"/>
  <c r="B695" i="76"/>
  <c r="C695" i="76"/>
  <c r="A696" i="76"/>
  <c r="B696" i="76"/>
  <c r="C696" i="76"/>
  <c r="F696" i="76"/>
  <c r="A697" i="76"/>
  <c r="F697" i="76" s="1"/>
  <c r="B697" i="76"/>
  <c r="C697" i="76"/>
  <c r="A698" i="76"/>
  <c r="B698" i="76"/>
  <c r="C698" i="76"/>
  <c r="F698" i="76"/>
  <c r="A699" i="76"/>
  <c r="F699" i="76" s="1"/>
  <c r="B699" i="76"/>
  <c r="C699" i="76"/>
  <c r="A700" i="76"/>
  <c r="B700" i="76"/>
  <c r="C700" i="76"/>
  <c r="F700" i="76"/>
  <c r="A701" i="76"/>
  <c r="F701" i="76" s="1"/>
  <c r="B701" i="76"/>
  <c r="C701" i="76"/>
  <c r="A702" i="76"/>
  <c r="B702" i="76"/>
  <c r="C702" i="76"/>
  <c r="F702" i="76"/>
  <c r="A703" i="76"/>
  <c r="F703" i="76" s="1"/>
  <c r="B703" i="76"/>
  <c r="C703" i="76"/>
  <c r="A704" i="76"/>
  <c r="B704" i="76"/>
  <c r="C704" i="76"/>
  <c r="F704" i="76"/>
  <c r="A705" i="76"/>
  <c r="F705" i="76" s="1"/>
  <c r="B705" i="76"/>
  <c r="C705" i="76"/>
  <c r="A706" i="76"/>
  <c r="F706" i="76" s="1"/>
  <c r="B706" i="76"/>
  <c r="C706" i="76"/>
  <c r="A707" i="76"/>
  <c r="F707" i="76" s="1"/>
  <c r="B707" i="76"/>
  <c r="C707" i="76"/>
  <c r="A708" i="76"/>
  <c r="B708" i="76"/>
  <c r="C708" i="76"/>
  <c r="F708" i="76"/>
  <c r="A709" i="76"/>
  <c r="F709" i="76" s="1"/>
  <c r="B709" i="76"/>
  <c r="C709" i="76"/>
  <c r="A710" i="76"/>
  <c r="B710" i="76"/>
  <c r="C710" i="76"/>
  <c r="F710" i="76"/>
  <c r="A711" i="76"/>
  <c r="F711" i="76" s="1"/>
  <c r="B711" i="76"/>
  <c r="C711" i="76"/>
  <c r="A712" i="76"/>
  <c r="F712" i="76" s="1"/>
  <c r="B712" i="76"/>
  <c r="C712" i="76"/>
  <c r="A713" i="76"/>
  <c r="F713" i="76" s="1"/>
  <c r="B713" i="76"/>
  <c r="C713" i="76"/>
  <c r="A714" i="76"/>
  <c r="F714" i="76" s="1"/>
  <c r="B714" i="76"/>
  <c r="C714" i="76"/>
  <c r="A715" i="76"/>
  <c r="F715" i="76" s="1"/>
  <c r="B715" i="76"/>
  <c r="C715" i="76"/>
  <c r="A716" i="76"/>
  <c r="F716" i="76" s="1"/>
  <c r="B716" i="76"/>
  <c r="C716" i="76"/>
  <c r="A717" i="76"/>
  <c r="F717" i="76" s="1"/>
  <c r="B717" i="76"/>
  <c r="C717" i="76"/>
  <c r="A718" i="76"/>
  <c r="F718" i="76" s="1"/>
  <c r="B718" i="76"/>
  <c r="C718" i="76"/>
  <c r="A719" i="76"/>
  <c r="F719" i="76" s="1"/>
  <c r="B719" i="76"/>
  <c r="C719" i="76"/>
  <c r="A720" i="76"/>
  <c r="B720" i="76"/>
  <c r="C720" i="76"/>
  <c r="F720" i="76"/>
  <c r="A721" i="76"/>
  <c r="F721" i="76" s="1"/>
  <c r="B721" i="76"/>
  <c r="C721" i="76"/>
  <c r="A722" i="76"/>
  <c r="B722" i="76"/>
  <c r="C722" i="76"/>
  <c r="F722" i="76"/>
  <c r="A723" i="76"/>
  <c r="F723" i="76" s="1"/>
  <c r="B723" i="76"/>
  <c r="C723" i="76"/>
  <c r="A724" i="76"/>
  <c r="B724" i="76"/>
  <c r="C724" i="76"/>
  <c r="F724" i="76"/>
  <c r="A725" i="76"/>
  <c r="F725" i="76" s="1"/>
  <c r="B725" i="76"/>
  <c r="C725" i="76"/>
  <c r="A726" i="76"/>
  <c r="B726" i="76"/>
  <c r="C726" i="76"/>
  <c r="F726" i="76"/>
  <c r="A727" i="76"/>
  <c r="F727" i="76" s="1"/>
  <c r="B727" i="76"/>
  <c r="C727" i="76"/>
  <c r="A728" i="76"/>
  <c r="B728" i="76"/>
  <c r="C728" i="76"/>
  <c r="F728" i="76"/>
  <c r="A729" i="76"/>
  <c r="F729" i="76" s="1"/>
  <c r="B729" i="76"/>
  <c r="C729" i="76"/>
  <c r="A730" i="76"/>
  <c r="F730" i="76" s="1"/>
  <c r="B730" i="76"/>
  <c r="C730" i="76"/>
  <c r="A731" i="76"/>
  <c r="F731" i="76" s="1"/>
  <c r="B731" i="76"/>
  <c r="C731" i="76"/>
  <c r="A732" i="76"/>
  <c r="B732" i="76"/>
  <c r="C732" i="76"/>
  <c r="F732" i="76"/>
  <c r="A733" i="76"/>
  <c r="F733" i="76" s="1"/>
  <c r="B733" i="76"/>
  <c r="C733" i="76"/>
  <c r="A734" i="76"/>
  <c r="B734" i="76"/>
  <c r="C734" i="76"/>
  <c r="F734" i="76"/>
  <c r="A735" i="76"/>
  <c r="F735" i="76" s="1"/>
  <c r="B735" i="76"/>
  <c r="C735" i="76"/>
  <c r="A736" i="76"/>
  <c r="F736" i="76" s="1"/>
  <c r="B736" i="76"/>
  <c r="C736" i="76"/>
  <c r="A737" i="76"/>
  <c r="F737" i="76" s="1"/>
  <c r="B737" i="76"/>
  <c r="C737" i="76"/>
  <c r="A738" i="76"/>
  <c r="F738" i="76" s="1"/>
  <c r="B738" i="76"/>
  <c r="C738" i="76"/>
  <c r="A739" i="76"/>
  <c r="F739" i="76" s="1"/>
  <c r="B739" i="76"/>
  <c r="C739" i="76"/>
  <c r="A740" i="76"/>
  <c r="F740" i="76" s="1"/>
  <c r="B740" i="76"/>
  <c r="C740" i="76"/>
  <c r="A741" i="76"/>
  <c r="F741" i="76" s="1"/>
  <c r="B741" i="76"/>
  <c r="C741" i="76"/>
  <c r="A742" i="76"/>
  <c r="F742" i="76" s="1"/>
  <c r="B742" i="76"/>
  <c r="C742" i="76"/>
  <c r="A743" i="76"/>
  <c r="F743" i="76" s="1"/>
  <c r="B743" i="76"/>
  <c r="C743" i="76"/>
  <c r="A744" i="76"/>
  <c r="B744" i="76"/>
  <c r="C744" i="76"/>
  <c r="F744" i="76"/>
  <c r="A745" i="76"/>
  <c r="F745" i="76" s="1"/>
  <c r="B745" i="76"/>
  <c r="C745" i="76"/>
  <c r="A746" i="76"/>
  <c r="B746" i="76"/>
  <c r="C746" i="76"/>
  <c r="F746" i="76"/>
  <c r="A747" i="76"/>
  <c r="F747" i="76" s="1"/>
  <c r="B747" i="76"/>
  <c r="C747" i="76"/>
  <c r="A748" i="76"/>
  <c r="B748" i="76"/>
  <c r="C748" i="76"/>
  <c r="F748" i="76"/>
  <c r="A749" i="76"/>
  <c r="F749" i="76" s="1"/>
  <c r="B749" i="76"/>
  <c r="C749" i="76"/>
  <c r="A750" i="76"/>
  <c r="B750" i="76"/>
  <c r="C750" i="76"/>
  <c r="F750" i="76"/>
  <c r="A751" i="76"/>
  <c r="F751" i="76" s="1"/>
  <c r="B751" i="76"/>
  <c r="C751" i="76"/>
  <c r="A752" i="76"/>
  <c r="B752" i="76"/>
  <c r="C752" i="76"/>
  <c r="F752" i="76"/>
  <c r="A753" i="76"/>
  <c r="F753" i="76" s="1"/>
  <c r="B753" i="76"/>
  <c r="C753" i="76"/>
  <c r="A754" i="76"/>
  <c r="F754" i="76" s="1"/>
  <c r="B754" i="76"/>
  <c r="C754" i="76"/>
  <c r="A755" i="76"/>
  <c r="F755" i="76" s="1"/>
  <c r="B755" i="76"/>
  <c r="C755" i="76"/>
  <c r="A756" i="76"/>
  <c r="B756" i="76"/>
  <c r="C756" i="76"/>
  <c r="F756" i="76"/>
  <c r="A757" i="76"/>
  <c r="F757" i="76" s="1"/>
  <c r="B757" i="76"/>
  <c r="C757" i="76"/>
  <c r="A758" i="76"/>
  <c r="B758" i="76"/>
  <c r="C758" i="76"/>
  <c r="F758" i="76"/>
  <c r="A759" i="76"/>
  <c r="F759" i="76" s="1"/>
  <c r="B759" i="76"/>
  <c r="C759" i="76"/>
  <c r="A760" i="76"/>
  <c r="F760" i="76" s="1"/>
  <c r="B760" i="76"/>
  <c r="C760" i="76"/>
  <c r="A761" i="76"/>
  <c r="F761" i="76" s="1"/>
  <c r="B761" i="76"/>
  <c r="C761" i="76"/>
  <c r="A762" i="76"/>
  <c r="F762" i="76" s="1"/>
  <c r="B762" i="76"/>
  <c r="C762" i="76"/>
  <c r="A763" i="76"/>
  <c r="F763" i="76" s="1"/>
  <c r="B763" i="76"/>
  <c r="C763" i="76"/>
  <c r="A764" i="76"/>
  <c r="F764" i="76" s="1"/>
  <c r="B764" i="76"/>
  <c r="C764" i="76"/>
  <c r="A765" i="76"/>
  <c r="F765" i="76" s="1"/>
  <c r="B765" i="76"/>
  <c r="C765" i="76"/>
  <c r="A766" i="76"/>
  <c r="F766" i="76" s="1"/>
  <c r="B766" i="76"/>
  <c r="C766" i="76"/>
  <c r="A767" i="76"/>
  <c r="F767" i="76" s="1"/>
  <c r="B767" i="76"/>
  <c r="C767" i="76"/>
  <c r="A768" i="76"/>
  <c r="B768" i="76"/>
  <c r="C768" i="76"/>
  <c r="F768" i="76"/>
  <c r="A769" i="76"/>
  <c r="F769" i="76" s="1"/>
  <c r="B769" i="76"/>
  <c r="C769" i="76"/>
  <c r="A770" i="76"/>
  <c r="B770" i="76"/>
  <c r="C770" i="76"/>
  <c r="F770" i="76"/>
  <c r="A771" i="76"/>
  <c r="F771" i="76" s="1"/>
  <c r="B771" i="76"/>
  <c r="C771" i="76"/>
  <c r="A772" i="76"/>
  <c r="B772" i="76"/>
  <c r="C772" i="76"/>
  <c r="F772" i="76"/>
  <c r="A773" i="76"/>
  <c r="F773" i="76" s="1"/>
  <c r="B773" i="76"/>
  <c r="C773" i="76"/>
  <c r="A774" i="76"/>
  <c r="B774" i="76"/>
  <c r="C774" i="76"/>
  <c r="F774" i="76"/>
  <c r="A775" i="76"/>
  <c r="F775" i="76" s="1"/>
  <c r="B775" i="76"/>
  <c r="C775" i="76"/>
  <c r="A776" i="76"/>
  <c r="B776" i="76"/>
  <c r="C776" i="76"/>
  <c r="F776" i="76"/>
  <c r="A777" i="76"/>
  <c r="F777" i="76" s="1"/>
  <c r="B777" i="76"/>
  <c r="C777" i="76"/>
  <c r="A778" i="76"/>
  <c r="B778" i="76"/>
  <c r="C778" i="76"/>
  <c r="F778" i="76"/>
  <c r="A779" i="76"/>
  <c r="F779" i="76" s="1"/>
  <c r="B779" i="76"/>
  <c r="C779" i="76"/>
  <c r="A780" i="76"/>
  <c r="B780" i="76"/>
  <c r="C780" i="76"/>
  <c r="F780" i="76"/>
  <c r="A781" i="76"/>
  <c r="F781" i="76" s="1"/>
  <c r="B781" i="76"/>
  <c r="C781" i="76"/>
  <c r="A782" i="76"/>
  <c r="B782" i="76"/>
  <c r="C782" i="76"/>
  <c r="F782" i="76"/>
  <c r="A783" i="76"/>
  <c r="F783" i="76" s="1"/>
  <c r="B783" i="76"/>
  <c r="C783" i="76"/>
  <c r="A784" i="76"/>
  <c r="B784" i="76"/>
  <c r="C784" i="76"/>
  <c r="F784" i="76"/>
  <c r="A785" i="76"/>
  <c r="F785" i="76" s="1"/>
  <c r="B785" i="76"/>
  <c r="C785" i="76"/>
  <c r="A786" i="76"/>
  <c r="B786" i="76"/>
  <c r="C786" i="76"/>
  <c r="F786" i="76"/>
  <c r="A787" i="76"/>
  <c r="F787" i="76" s="1"/>
  <c r="B787" i="76"/>
  <c r="C787" i="76"/>
  <c r="A788" i="76"/>
  <c r="B788" i="76"/>
  <c r="C788" i="76"/>
  <c r="F788" i="76"/>
  <c r="A789" i="76"/>
  <c r="F789" i="76" s="1"/>
  <c r="B789" i="76"/>
  <c r="C789" i="76"/>
  <c r="A790" i="76"/>
  <c r="B790" i="76"/>
  <c r="C790" i="76"/>
  <c r="F790" i="76"/>
  <c r="A791" i="76"/>
  <c r="F791" i="76" s="1"/>
  <c r="B791" i="76"/>
  <c r="C791" i="76"/>
  <c r="A792" i="76"/>
  <c r="B792" i="76"/>
  <c r="C792" i="76"/>
  <c r="F792" i="76"/>
  <c r="A793" i="76"/>
  <c r="F793" i="76" s="1"/>
  <c r="B793" i="76"/>
  <c r="C793" i="76"/>
  <c r="A794" i="76"/>
  <c r="B794" i="76"/>
  <c r="F794" i="76"/>
  <c r="A795" i="76"/>
  <c r="F795" i="76" s="1"/>
  <c r="B795" i="76"/>
  <c r="A796" i="76"/>
  <c r="B796" i="76"/>
  <c r="F796" i="76"/>
  <c r="A797" i="76"/>
  <c r="F797" i="76" s="1"/>
  <c r="B797" i="76"/>
  <c r="A798" i="76"/>
  <c r="B798" i="76"/>
  <c r="F798" i="76"/>
  <c r="A799" i="76"/>
  <c r="F799" i="76" s="1"/>
  <c r="B799" i="76"/>
  <c r="A800" i="76"/>
  <c r="B800" i="76"/>
  <c r="F800" i="76"/>
  <c r="A801" i="76"/>
  <c r="F801" i="76" s="1"/>
  <c r="B801" i="76"/>
  <c r="A802" i="76"/>
  <c r="B802" i="76"/>
  <c r="F802" i="76"/>
  <c r="A803" i="76"/>
  <c r="F803" i="76" s="1"/>
  <c r="B803" i="76"/>
  <c r="A804" i="76"/>
  <c r="B804" i="76"/>
  <c r="F804" i="76"/>
  <c r="A805" i="76"/>
  <c r="F805" i="76" s="1"/>
  <c r="B805" i="76"/>
  <c r="A806" i="76"/>
  <c r="B806" i="76"/>
  <c r="F806" i="76"/>
  <c r="A807" i="76"/>
  <c r="F807" i="76" s="1"/>
  <c r="B807" i="76"/>
  <c r="A808" i="76"/>
  <c r="B808" i="76"/>
  <c r="F808" i="76"/>
  <c r="A809" i="76"/>
  <c r="F809" i="76" s="1"/>
  <c r="B809" i="76"/>
  <c r="A810" i="76"/>
  <c r="B810" i="76"/>
  <c r="F810" i="76"/>
  <c r="A811" i="76"/>
  <c r="F811" i="76" s="1"/>
  <c r="B811" i="76"/>
  <c r="A812" i="76"/>
  <c r="F812" i="76" s="1"/>
  <c r="B812" i="76"/>
  <c r="A813" i="76"/>
  <c r="F813" i="76" s="1"/>
  <c r="B813" i="76"/>
  <c r="A814" i="76"/>
  <c r="F814" i="76" s="1"/>
  <c r="B814" i="76"/>
  <c r="A815" i="76"/>
  <c r="F815" i="76" s="1"/>
  <c r="B815" i="76"/>
  <c r="A816" i="76"/>
  <c r="B816" i="76"/>
  <c r="F816" i="76"/>
  <c r="A817" i="76"/>
  <c r="F817" i="76" s="1"/>
  <c r="B817" i="76"/>
  <c r="A818" i="76"/>
  <c r="B818" i="76"/>
  <c r="F818" i="76"/>
  <c r="A819" i="76"/>
  <c r="F819" i="76" s="1"/>
  <c r="B819" i="76"/>
  <c r="A820" i="76"/>
  <c r="F820" i="76" s="1"/>
  <c r="B820" i="76"/>
  <c r="A821" i="76"/>
  <c r="F821" i="76" s="1"/>
  <c r="B821" i="76"/>
  <c r="A822" i="76"/>
  <c r="B822" i="76"/>
  <c r="F822" i="76"/>
  <c r="A823" i="76"/>
  <c r="F823" i="76" s="1"/>
  <c r="B823" i="76"/>
  <c r="A824" i="76"/>
  <c r="F824" i="76" s="1"/>
  <c r="B824" i="76"/>
  <c r="A825" i="76"/>
  <c r="F825" i="76" s="1"/>
  <c r="B825" i="76"/>
  <c r="A826" i="76"/>
  <c r="B826" i="76"/>
  <c r="F826" i="76"/>
  <c r="A827" i="76"/>
  <c r="F827" i="76" s="1"/>
  <c r="B827" i="76"/>
  <c r="A828" i="76"/>
  <c r="B828" i="76"/>
  <c r="F828" i="76"/>
  <c r="A829" i="76"/>
  <c r="F829" i="76" s="1"/>
  <c r="B829" i="76"/>
  <c r="A830" i="76"/>
  <c r="B830" i="76"/>
  <c r="F830" i="76"/>
  <c r="A831" i="76"/>
  <c r="F831" i="76" s="1"/>
  <c r="B831" i="76"/>
  <c r="A832" i="76"/>
  <c r="F832" i="76" s="1"/>
  <c r="B832" i="76"/>
  <c r="A833" i="76"/>
  <c r="F833" i="76" s="1"/>
  <c r="B833" i="76"/>
  <c r="A834" i="76"/>
  <c r="B834" i="76"/>
  <c r="F834" i="76"/>
  <c r="A835" i="76"/>
  <c r="F835" i="76" s="1"/>
  <c r="B835" i="76"/>
  <c r="A836" i="76"/>
  <c r="F836" i="76" s="1"/>
  <c r="B836" i="76"/>
  <c r="A837" i="76"/>
  <c r="F837" i="76" s="1"/>
  <c r="B837" i="76"/>
  <c r="A838" i="76"/>
  <c r="F838" i="76" s="1"/>
  <c r="B838" i="76"/>
  <c r="A839" i="76"/>
  <c r="F839" i="76" s="1"/>
  <c r="B839" i="76"/>
  <c r="A840" i="76"/>
  <c r="B840" i="76"/>
  <c r="F840" i="76"/>
  <c r="A841" i="76"/>
  <c r="F841" i="76" s="1"/>
  <c r="B841" i="76"/>
  <c r="A842" i="76"/>
  <c r="B842" i="76"/>
  <c r="F842" i="76"/>
  <c r="A843" i="76"/>
  <c r="F843" i="76" s="1"/>
  <c r="B843" i="76"/>
  <c r="A844" i="76"/>
  <c r="F844" i="76" s="1"/>
  <c r="B844" i="76"/>
  <c r="A845" i="76"/>
  <c r="F845" i="76" s="1"/>
  <c r="B845" i="76"/>
  <c r="A846" i="76"/>
  <c r="B846" i="76"/>
  <c r="F846" i="76"/>
  <c r="A847" i="76"/>
  <c r="F847" i="76" s="1"/>
  <c r="B847" i="76"/>
  <c r="A848" i="76"/>
  <c r="F848" i="76" s="1"/>
  <c r="B848" i="76"/>
  <c r="A849" i="76"/>
  <c r="F849" i="76" s="1"/>
  <c r="B849" i="76"/>
  <c r="A850" i="76"/>
  <c r="B850" i="76"/>
  <c r="F850" i="76"/>
  <c r="A851" i="76"/>
  <c r="F851" i="76" s="1"/>
  <c r="B851" i="76"/>
  <c r="A852" i="76"/>
  <c r="B852" i="76"/>
  <c r="F852" i="76"/>
  <c r="A853" i="76"/>
  <c r="F853" i="76" s="1"/>
  <c r="B853" i="76"/>
  <c r="A854" i="76"/>
  <c r="B854" i="76"/>
  <c r="F854" i="76"/>
  <c r="A855" i="76"/>
  <c r="F855" i="76" s="1"/>
  <c r="B855" i="76"/>
  <c r="A856" i="76"/>
  <c r="F856" i="76" s="1"/>
  <c r="B856" i="76"/>
  <c r="A857" i="76"/>
  <c r="F857" i="76" s="1"/>
  <c r="B857" i="76"/>
  <c r="A858" i="76"/>
  <c r="B858" i="76"/>
  <c r="F858" i="76"/>
  <c r="A859" i="76"/>
  <c r="F859" i="76" s="1"/>
  <c r="B859" i="76"/>
  <c r="A860" i="76"/>
  <c r="F860" i="76" s="1"/>
  <c r="B860" i="76"/>
  <c r="A861" i="76"/>
  <c r="F861" i="76" s="1"/>
  <c r="B861" i="76"/>
  <c r="A862" i="76"/>
  <c r="F862" i="76" s="1"/>
  <c r="B862" i="76"/>
  <c r="A863" i="76"/>
  <c r="F863" i="76" s="1"/>
  <c r="B863" i="76"/>
  <c r="A864" i="76"/>
  <c r="B864" i="76"/>
  <c r="F864" i="76"/>
  <c r="A865" i="76"/>
  <c r="F865" i="76" s="1"/>
  <c r="B865" i="76"/>
  <c r="A866" i="76"/>
  <c r="B866" i="76"/>
  <c r="F866" i="76"/>
  <c r="A867" i="76"/>
  <c r="F867" i="76" s="1"/>
  <c r="B867" i="76"/>
  <c r="A868" i="76"/>
  <c r="F868" i="76" s="1"/>
  <c r="B868" i="76"/>
  <c r="A869" i="76"/>
  <c r="F869" i="76" s="1"/>
  <c r="B869" i="76"/>
  <c r="A870" i="76"/>
  <c r="B870" i="76"/>
  <c r="F870" i="76"/>
  <c r="A871" i="76"/>
  <c r="F871" i="76" s="1"/>
  <c r="B871" i="76"/>
  <c r="A872" i="76"/>
  <c r="F872" i="76" s="1"/>
  <c r="B872" i="76"/>
  <c r="A873" i="76"/>
  <c r="F873" i="76" s="1"/>
  <c r="B873" i="76"/>
  <c r="A874" i="76"/>
  <c r="B874" i="76"/>
  <c r="F874" i="76"/>
  <c r="A875" i="76"/>
  <c r="F875" i="76" s="1"/>
  <c r="B875" i="76"/>
  <c r="A876" i="76"/>
  <c r="B876" i="76"/>
  <c r="F876" i="76"/>
  <c r="A877" i="76"/>
  <c r="F877" i="76" s="1"/>
  <c r="B877" i="76"/>
  <c r="A878" i="76"/>
  <c r="B878" i="76"/>
  <c r="F878" i="76"/>
  <c r="A879" i="76"/>
  <c r="F879" i="76" s="1"/>
  <c r="B879" i="76"/>
  <c r="A880" i="76"/>
  <c r="F880" i="76" s="1"/>
  <c r="B880" i="76"/>
  <c r="A881" i="76"/>
  <c r="F881" i="76" s="1"/>
  <c r="B881" i="76"/>
  <c r="A882" i="76"/>
  <c r="B882" i="76"/>
  <c r="F882" i="76"/>
  <c r="A883" i="76"/>
  <c r="F883" i="76" s="1"/>
  <c r="B883" i="76"/>
  <c r="A884" i="76"/>
  <c r="F884" i="76" s="1"/>
  <c r="B884" i="76"/>
  <c r="A885" i="76"/>
  <c r="F885" i="76" s="1"/>
  <c r="B885" i="76"/>
  <c r="A886" i="76"/>
  <c r="F886" i="76" s="1"/>
  <c r="B886" i="76"/>
  <c r="A887" i="76"/>
  <c r="F887" i="76" s="1"/>
  <c r="B887" i="76"/>
  <c r="C887" i="76"/>
  <c r="A888" i="76"/>
  <c r="F888" i="76" s="1"/>
  <c r="B888" i="76"/>
  <c r="A889" i="76"/>
  <c r="F889" i="76" s="1"/>
  <c r="B889" i="76"/>
  <c r="A890" i="76"/>
  <c r="B890" i="76"/>
  <c r="F890" i="76"/>
  <c r="A891" i="76"/>
  <c r="F891" i="76" s="1"/>
  <c r="B891" i="76"/>
  <c r="A892" i="76"/>
  <c r="F892" i="76" s="1"/>
  <c r="B892" i="76"/>
  <c r="A893" i="76"/>
  <c r="F893" i="76" s="1"/>
  <c r="B893" i="76"/>
  <c r="C893" i="76"/>
  <c r="A894" i="76"/>
  <c r="B894" i="76"/>
  <c r="F894" i="76"/>
  <c r="A895" i="76"/>
  <c r="F895" i="76" s="1"/>
  <c r="B895" i="76"/>
  <c r="A896" i="76"/>
  <c r="F896" i="76" s="1"/>
  <c r="B896" i="76"/>
  <c r="A897" i="76"/>
  <c r="F897" i="76" s="1"/>
  <c r="B897" i="76"/>
  <c r="A898" i="76"/>
  <c r="B898" i="76"/>
  <c r="F898" i="76"/>
  <c r="A899" i="76"/>
  <c r="F899" i="76" s="1"/>
  <c r="B899" i="76"/>
  <c r="C899" i="76"/>
  <c r="A900" i="76"/>
  <c r="B900" i="76"/>
  <c r="F900" i="76"/>
  <c r="A901" i="76"/>
  <c r="F901" i="76" s="1"/>
  <c r="B901" i="76"/>
  <c r="A902" i="76"/>
  <c r="B902" i="76"/>
  <c r="F902" i="76"/>
  <c r="A903" i="76"/>
  <c r="F903" i="76" s="1"/>
  <c r="B903" i="76"/>
  <c r="A904" i="76"/>
  <c r="F904" i="76" s="1"/>
  <c r="B904" i="76"/>
  <c r="A905" i="76"/>
  <c r="F905" i="76" s="1"/>
  <c r="B905" i="76"/>
  <c r="C905" i="76"/>
  <c r="A906" i="76"/>
  <c r="B906" i="76"/>
  <c r="F906" i="76"/>
  <c r="A907" i="76"/>
  <c r="F907" i="76" s="1"/>
  <c r="B907" i="76"/>
  <c r="A908" i="76"/>
  <c r="F908" i="76" s="1"/>
  <c r="B908" i="76"/>
  <c r="A909" i="76"/>
  <c r="F909" i="76" s="1"/>
  <c r="B909" i="76"/>
  <c r="A910" i="76"/>
  <c r="F910" i="76" s="1"/>
  <c r="B910" i="76"/>
  <c r="A911" i="76"/>
  <c r="F911" i="76" s="1"/>
  <c r="B911" i="76"/>
  <c r="C911" i="76"/>
  <c r="A912" i="76"/>
  <c r="F912" i="76" s="1"/>
  <c r="B912" i="76"/>
  <c r="A913" i="76"/>
  <c r="F913" i="76" s="1"/>
  <c r="B913" i="76"/>
  <c r="A914" i="76"/>
  <c r="B914" i="76"/>
  <c r="F914" i="76"/>
  <c r="A915" i="76"/>
  <c r="F915" i="76" s="1"/>
  <c r="B915" i="76"/>
  <c r="A916" i="76"/>
  <c r="F916" i="76" s="1"/>
  <c r="B916" i="76"/>
  <c r="A917" i="76"/>
  <c r="F917" i="76" s="1"/>
  <c r="B917" i="76"/>
  <c r="C917" i="76"/>
  <c r="A918" i="76"/>
  <c r="B918" i="76"/>
  <c r="F918" i="76"/>
  <c r="A919" i="76"/>
  <c r="F919" i="76" s="1"/>
  <c r="B919" i="76"/>
  <c r="A920" i="76"/>
  <c r="F920" i="76" s="1"/>
  <c r="B920" i="76"/>
  <c r="A921" i="76"/>
  <c r="F921" i="76" s="1"/>
  <c r="B921" i="76"/>
  <c r="A922" i="76"/>
  <c r="B922" i="76"/>
  <c r="F922" i="76"/>
  <c r="A923" i="76"/>
  <c r="F923" i="76" s="1"/>
  <c r="B923" i="76"/>
  <c r="C923" i="76"/>
  <c r="A924" i="76"/>
  <c r="B924" i="76"/>
  <c r="F924" i="76"/>
  <c r="A925" i="76"/>
  <c r="F925" i="76" s="1"/>
  <c r="B925" i="76"/>
  <c r="A926" i="76"/>
  <c r="B926" i="76"/>
  <c r="F926" i="76"/>
  <c r="A927" i="76"/>
  <c r="F927" i="76" s="1"/>
  <c r="B927" i="76"/>
  <c r="A928" i="76"/>
  <c r="F928" i="76" s="1"/>
  <c r="B928" i="76"/>
  <c r="A929" i="76"/>
  <c r="F929" i="76" s="1"/>
  <c r="B929" i="76"/>
  <c r="C929" i="76"/>
  <c r="A930" i="76"/>
  <c r="B930" i="76"/>
  <c r="F930" i="76"/>
  <c r="A931" i="76"/>
  <c r="B931" i="76"/>
  <c r="F931" i="76"/>
  <c r="A932" i="76"/>
  <c r="B932" i="76"/>
  <c r="F932" i="76"/>
  <c r="A933" i="76"/>
  <c r="B933" i="76"/>
  <c r="F933" i="76"/>
  <c r="A934" i="76"/>
  <c r="B934" i="76"/>
  <c r="F934" i="76"/>
  <c r="A935" i="76"/>
  <c r="B935" i="76"/>
  <c r="C935" i="76"/>
  <c r="F935" i="76"/>
  <c r="A936" i="76"/>
  <c r="B936" i="76"/>
  <c r="F936" i="76"/>
  <c r="A937" i="76"/>
  <c r="B937" i="76"/>
  <c r="F937" i="76"/>
  <c r="A938" i="76"/>
  <c r="B938" i="76"/>
  <c r="F938" i="76"/>
  <c r="A939" i="76"/>
  <c r="B939" i="76"/>
  <c r="F939" i="76"/>
  <c r="A940" i="76"/>
  <c r="B940" i="76"/>
  <c r="F940" i="76"/>
  <c r="A941" i="76"/>
  <c r="B941" i="76"/>
  <c r="C941" i="76"/>
  <c r="F941" i="76"/>
  <c r="A942" i="76"/>
  <c r="B942" i="76"/>
  <c r="F942" i="76"/>
  <c r="A943" i="76"/>
  <c r="B943" i="76"/>
  <c r="F943" i="76"/>
  <c r="A944" i="76"/>
  <c r="B944" i="76"/>
  <c r="F944" i="76"/>
  <c r="A945" i="76"/>
  <c r="B945" i="76"/>
  <c r="F945" i="76"/>
  <c r="A946" i="76"/>
  <c r="B946" i="76"/>
  <c r="F946" i="76"/>
  <c r="A947" i="76"/>
  <c r="B947" i="76"/>
  <c r="C947" i="76"/>
  <c r="F947" i="76"/>
  <c r="A948" i="76"/>
  <c r="B948" i="76"/>
  <c r="F948" i="76"/>
  <c r="A949" i="76"/>
  <c r="B949" i="76"/>
  <c r="F949" i="76"/>
  <c r="A950" i="76"/>
  <c r="B950" i="76"/>
  <c r="F950" i="76"/>
  <c r="A951" i="76"/>
  <c r="B951" i="76"/>
  <c r="F951" i="76"/>
  <c r="A952" i="76"/>
  <c r="B952" i="76"/>
  <c r="F952" i="76"/>
  <c r="A953" i="76"/>
  <c r="B953" i="76"/>
  <c r="C953" i="76"/>
  <c r="F953" i="76"/>
  <c r="A954" i="76"/>
  <c r="B954" i="76"/>
  <c r="F954" i="76"/>
  <c r="A955" i="76"/>
  <c r="B955" i="76"/>
  <c r="F955" i="76"/>
  <c r="A956" i="76"/>
  <c r="B956" i="76"/>
  <c r="C956" i="76"/>
  <c r="F956" i="76"/>
  <c r="A957" i="76"/>
  <c r="B957" i="76"/>
  <c r="C957" i="76"/>
  <c r="F957" i="76"/>
  <c r="A958" i="76"/>
  <c r="B958" i="76"/>
  <c r="C958" i="76"/>
  <c r="F958" i="76"/>
  <c r="A959" i="76"/>
  <c r="B959" i="76"/>
  <c r="C959" i="76"/>
  <c r="F959" i="76"/>
  <c r="A960" i="76"/>
  <c r="B960" i="76"/>
  <c r="C960" i="76"/>
  <c r="F960" i="76"/>
  <c r="A961" i="76"/>
  <c r="B961" i="76"/>
  <c r="C961" i="76"/>
  <c r="F961" i="76"/>
  <c r="A962" i="76"/>
  <c r="B962" i="76"/>
  <c r="C962" i="76"/>
  <c r="F962" i="76"/>
  <c r="A963" i="76"/>
  <c r="B963" i="76"/>
  <c r="C963" i="76"/>
  <c r="F963" i="76"/>
  <c r="A964" i="76"/>
  <c r="B964" i="76"/>
  <c r="C964" i="76"/>
  <c r="F964" i="76"/>
  <c r="A965" i="76"/>
  <c r="B965" i="76"/>
  <c r="C965" i="76"/>
  <c r="F965" i="76"/>
  <c r="A966" i="76"/>
  <c r="B966" i="76"/>
  <c r="C966" i="76"/>
  <c r="F966" i="76"/>
  <c r="A967" i="76"/>
  <c r="B967" i="76"/>
  <c r="C967" i="76"/>
  <c r="F967" i="76"/>
  <c r="A968" i="76"/>
  <c r="B968" i="76"/>
  <c r="C968" i="76"/>
  <c r="F968" i="76"/>
  <c r="A969" i="76"/>
  <c r="B969" i="76"/>
  <c r="C969" i="76"/>
  <c r="F969" i="76"/>
  <c r="A970" i="76"/>
  <c r="B970" i="76"/>
  <c r="C970" i="76"/>
  <c r="F970" i="76"/>
  <c r="A971" i="76"/>
  <c r="B971" i="76"/>
  <c r="C971" i="76"/>
  <c r="F971" i="76"/>
  <c r="A972" i="76"/>
  <c r="B972" i="76"/>
  <c r="C972" i="76"/>
  <c r="F972" i="76"/>
  <c r="A973" i="76"/>
  <c r="B973" i="76"/>
  <c r="C973" i="76"/>
  <c r="F973" i="76"/>
  <c r="A974" i="76"/>
  <c r="B974" i="76"/>
  <c r="C974" i="76"/>
  <c r="F974" i="76"/>
  <c r="A975" i="76"/>
  <c r="B975" i="76"/>
  <c r="C975" i="76"/>
  <c r="F975" i="76"/>
  <c r="A976" i="76"/>
  <c r="B976" i="76"/>
  <c r="C976" i="76"/>
  <c r="F976" i="76"/>
  <c r="A977" i="76"/>
  <c r="B977" i="76"/>
  <c r="C977" i="76"/>
  <c r="F977" i="76"/>
  <c r="A978" i="76"/>
  <c r="B978" i="76"/>
  <c r="C978" i="76"/>
  <c r="F978" i="76"/>
  <c r="A979" i="76"/>
  <c r="B979" i="76"/>
  <c r="C979" i="76"/>
  <c r="F979" i="76"/>
  <c r="A980" i="76"/>
  <c r="B980" i="76"/>
  <c r="C980" i="76"/>
  <c r="F980" i="76"/>
  <c r="A981" i="76"/>
  <c r="B981" i="76"/>
  <c r="C981" i="76"/>
  <c r="F981" i="76"/>
  <c r="A982" i="76"/>
  <c r="B982" i="76"/>
  <c r="C982" i="76"/>
  <c r="F982" i="76"/>
  <c r="A983" i="76"/>
  <c r="B983" i="76"/>
  <c r="C983" i="76"/>
  <c r="F983" i="76"/>
  <c r="A984" i="76"/>
  <c r="B984" i="76"/>
  <c r="C984" i="76"/>
  <c r="F984" i="76"/>
  <c r="A985" i="76"/>
  <c r="B985" i="76"/>
  <c r="C985" i="76"/>
  <c r="F985" i="76"/>
  <c r="A986" i="76"/>
  <c r="B986" i="76"/>
  <c r="C986" i="76"/>
  <c r="F986" i="76"/>
  <c r="A987" i="76"/>
  <c r="B987" i="76"/>
  <c r="C987" i="76"/>
  <c r="F987" i="76"/>
  <c r="A988" i="76"/>
  <c r="B988" i="76"/>
  <c r="C988" i="76"/>
  <c r="F988" i="76"/>
  <c r="A989" i="76"/>
  <c r="B989" i="76"/>
  <c r="C989" i="76"/>
  <c r="F989" i="76"/>
  <c r="A990" i="76"/>
  <c r="B990" i="76"/>
  <c r="C990" i="76"/>
  <c r="F990" i="76"/>
  <c r="A991" i="76"/>
  <c r="B991" i="76"/>
  <c r="C991" i="76"/>
  <c r="F991" i="76"/>
  <c r="A992" i="76"/>
  <c r="B992" i="76"/>
  <c r="C992" i="76"/>
  <c r="F992" i="76"/>
  <c r="A993" i="76"/>
  <c r="B993" i="76"/>
  <c r="C993" i="76"/>
  <c r="F993" i="76"/>
  <c r="A994" i="76"/>
  <c r="B994" i="76"/>
  <c r="C994" i="76"/>
  <c r="F994" i="76"/>
  <c r="A995" i="76"/>
  <c r="B995" i="76"/>
  <c r="C995" i="76"/>
  <c r="F995" i="76"/>
  <c r="A996" i="76"/>
  <c r="B996" i="76"/>
  <c r="C996" i="76"/>
  <c r="F996" i="76"/>
  <c r="A997" i="76"/>
  <c r="B997" i="76"/>
  <c r="C997" i="76"/>
  <c r="F997" i="76"/>
  <c r="A998" i="76"/>
  <c r="B998" i="76"/>
  <c r="C998" i="76"/>
  <c r="F998" i="76"/>
  <c r="A999" i="76"/>
  <c r="B999" i="76"/>
  <c r="C999" i="76"/>
  <c r="F999" i="76"/>
  <c r="A1000" i="76"/>
  <c r="B1000" i="76"/>
  <c r="C1000" i="76"/>
  <c r="F1000" i="76"/>
  <c r="A1001" i="76"/>
  <c r="B1001" i="76"/>
  <c r="C1001" i="76"/>
  <c r="F1001" i="76"/>
  <c r="A1002" i="76"/>
  <c r="B1002" i="76"/>
  <c r="C1002" i="76"/>
  <c r="F1002" i="76"/>
  <c r="A1003" i="76"/>
  <c r="B1003" i="76"/>
  <c r="C1003" i="76"/>
  <c r="F1003" i="76"/>
  <c r="A1004" i="76"/>
  <c r="B1004" i="76"/>
  <c r="C1004" i="76"/>
  <c r="F1004" i="76"/>
  <c r="A1005" i="76"/>
  <c r="B1005" i="76"/>
  <c r="C1005" i="76"/>
  <c r="F1005" i="76"/>
  <c r="A1006" i="76"/>
  <c r="B1006" i="76"/>
  <c r="C1006" i="76"/>
  <c r="F1006" i="76"/>
  <c r="A1007" i="76"/>
  <c r="B1007" i="76"/>
  <c r="C1007" i="76"/>
  <c r="F1007" i="76"/>
  <c r="A1008" i="76"/>
  <c r="B1008" i="76"/>
  <c r="C1008" i="76"/>
  <c r="F1008" i="76"/>
  <c r="A1009" i="76"/>
  <c r="B1009" i="76"/>
  <c r="C1009" i="76"/>
  <c r="F1009" i="76"/>
  <c r="A1010" i="76"/>
  <c r="B1010" i="76"/>
  <c r="C1010" i="76"/>
  <c r="F1010" i="76"/>
  <c r="A1011" i="76"/>
  <c r="B1011" i="76"/>
  <c r="C1011" i="76"/>
  <c r="F1011" i="76"/>
  <c r="A1012" i="76"/>
  <c r="B1012" i="76"/>
  <c r="C1012" i="76"/>
  <c r="F1012" i="76"/>
  <c r="A1013" i="76"/>
  <c r="B1013" i="76"/>
  <c r="C1013" i="76"/>
  <c r="F1013" i="76"/>
  <c r="A1014" i="76"/>
  <c r="B1014" i="76"/>
  <c r="C1014" i="76"/>
  <c r="F1014" i="76"/>
  <c r="A1015" i="76"/>
  <c r="B1015" i="76"/>
  <c r="C1015" i="76"/>
  <c r="F1015" i="76"/>
  <c r="A1016" i="76"/>
  <c r="B1016" i="76"/>
  <c r="C1016" i="76"/>
  <c r="F1016" i="76"/>
  <c r="A1017" i="76"/>
  <c r="B1017" i="76"/>
  <c r="C1017" i="76"/>
  <c r="F1017" i="76"/>
  <c r="A1018" i="76"/>
  <c r="B1018" i="76"/>
  <c r="C1018" i="76"/>
  <c r="F1018" i="76"/>
  <c r="A1019" i="76"/>
  <c r="B1019" i="76"/>
  <c r="C1019" i="76"/>
  <c r="F1019" i="76"/>
  <c r="A1020" i="76"/>
  <c r="B1020" i="76"/>
  <c r="C1020" i="76"/>
  <c r="F1020" i="76"/>
  <c r="A1021" i="76"/>
  <c r="B1021" i="76"/>
  <c r="C1021" i="76"/>
  <c r="F1021" i="76"/>
  <c r="A1022" i="76"/>
  <c r="B1022" i="76"/>
  <c r="C1022" i="76"/>
  <c r="F1022" i="76"/>
  <c r="A1023" i="76"/>
  <c r="B1023" i="76"/>
  <c r="C1023" i="76"/>
  <c r="F1023" i="76"/>
  <c r="A1024" i="76"/>
  <c r="B1024" i="76"/>
  <c r="C1024" i="76"/>
  <c r="F1024" i="76"/>
  <c r="A1025" i="76"/>
  <c r="B1025" i="76"/>
  <c r="C1025" i="76"/>
  <c r="F1025" i="76"/>
  <c r="A1026" i="76"/>
  <c r="B1026" i="76"/>
  <c r="C1026" i="76"/>
  <c r="F1026" i="76"/>
  <c r="A1027" i="76"/>
  <c r="B1027" i="76"/>
  <c r="C1027" i="76"/>
  <c r="F1027" i="76"/>
  <c r="B602" i="76"/>
  <c r="C602" i="76"/>
  <c r="F602" i="76"/>
  <c r="A602" i="76"/>
  <c r="B596" i="76"/>
  <c r="C596" i="76"/>
  <c r="F596" i="76"/>
  <c r="B597" i="76"/>
  <c r="C597" i="76"/>
  <c r="F597" i="76"/>
  <c r="B598" i="76"/>
  <c r="C598" i="76"/>
  <c r="F598" i="76"/>
  <c r="B599" i="76"/>
  <c r="C599" i="76"/>
  <c r="F599" i="76"/>
  <c r="B600" i="76"/>
  <c r="C600" i="76"/>
  <c r="F600" i="76"/>
  <c r="B601" i="76"/>
  <c r="C601" i="76"/>
  <c r="F601" i="76"/>
  <c r="B572" i="76"/>
  <c r="C572" i="76"/>
  <c r="F572" i="76"/>
  <c r="B573" i="76"/>
  <c r="C573" i="76"/>
  <c r="F573" i="76"/>
  <c r="B574" i="76"/>
  <c r="C574" i="76"/>
  <c r="F574" i="76"/>
  <c r="B575" i="76"/>
  <c r="C575" i="76"/>
  <c r="F575" i="76"/>
  <c r="B576" i="76"/>
  <c r="C576" i="76"/>
  <c r="F576" i="76"/>
  <c r="B577" i="76"/>
  <c r="C577" i="76"/>
  <c r="F577" i="76"/>
  <c r="B578" i="76"/>
  <c r="C578" i="76"/>
  <c r="F578" i="76"/>
  <c r="B579" i="76"/>
  <c r="C579" i="76"/>
  <c r="F579" i="76"/>
  <c r="B580" i="76"/>
  <c r="C580" i="76"/>
  <c r="F580" i="76"/>
  <c r="B581" i="76"/>
  <c r="C581" i="76"/>
  <c r="F581" i="76"/>
  <c r="B582" i="76"/>
  <c r="C582" i="76"/>
  <c r="F582" i="76"/>
  <c r="B583" i="76"/>
  <c r="C583" i="76"/>
  <c r="F583" i="76"/>
  <c r="B584" i="76"/>
  <c r="C584" i="76"/>
  <c r="F584" i="76"/>
  <c r="B585" i="76"/>
  <c r="C585" i="76"/>
  <c r="F585" i="76"/>
  <c r="B586" i="76"/>
  <c r="C586" i="76"/>
  <c r="F586" i="76"/>
  <c r="B587" i="76"/>
  <c r="C587" i="76"/>
  <c r="F587" i="76"/>
  <c r="B588" i="76"/>
  <c r="C588" i="76"/>
  <c r="F588" i="76"/>
  <c r="B589" i="76"/>
  <c r="C589" i="76"/>
  <c r="F589" i="76"/>
  <c r="B590" i="76"/>
  <c r="C590" i="76"/>
  <c r="F590" i="76"/>
  <c r="B591" i="76"/>
  <c r="C591" i="76"/>
  <c r="F591" i="76"/>
  <c r="B592" i="76"/>
  <c r="C592" i="76"/>
  <c r="F592" i="76"/>
  <c r="B593" i="76"/>
  <c r="C593" i="76"/>
  <c r="F593" i="76"/>
  <c r="B594" i="76"/>
  <c r="C594" i="76"/>
  <c r="F594" i="76"/>
  <c r="B595" i="76"/>
  <c r="C595" i="76"/>
  <c r="F595" i="76"/>
  <c r="B550" i="76"/>
  <c r="C550" i="76"/>
  <c r="F550" i="76"/>
  <c r="B551" i="76"/>
  <c r="C551" i="76"/>
  <c r="F551" i="76"/>
  <c r="B552" i="76"/>
  <c r="C552" i="76"/>
  <c r="F552" i="76"/>
  <c r="B553" i="76"/>
  <c r="C553" i="76"/>
  <c r="F553" i="76"/>
  <c r="B554" i="76"/>
  <c r="C554" i="76"/>
  <c r="F554" i="76"/>
  <c r="B555" i="76"/>
  <c r="C555" i="76"/>
  <c r="F555" i="76"/>
  <c r="B556" i="76"/>
  <c r="C556" i="76"/>
  <c r="F556" i="76"/>
  <c r="B557" i="76"/>
  <c r="C557" i="76"/>
  <c r="F557" i="76"/>
  <c r="B558" i="76"/>
  <c r="C558" i="76"/>
  <c r="F558" i="76"/>
  <c r="B559" i="76"/>
  <c r="C559" i="76"/>
  <c r="F559" i="76"/>
  <c r="B560" i="76"/>
  <c r="C560" i="76"/>
  <c r="F560" i="76"/>
  <c r="B561" i="76"/>
  <c r="C561" i="76"/>
  <c r="F561" i="76"/>
  <c r="B562" i="76"/>
  <c r="C562" i="76"/>
  <c r="F562" i="76"/>
  <c r="B563" i="76"/>
  <c r="C563" i="76"/>
  <c r="F563" i="76"/>
  <c r="B564" i="76"/>
  <c r="C564" i="76"/>
  <c r="F564" i="76"/>
  <c r="B565" i="76"/>
  <c r="C565" i="76"/>
  <c r="F565" i="76"/>
  <c r="B566" i="76"/>
  <c r="C566" i="76"/>
  <c r="F566" i="76"/>
  <c r="B567" i="76"/>
  <c r="C567" i="76"/>
  <c r="F567" i="76"/>
  <c r="B568" i="76"/>
  <c r="C568" i="76"/>
  <c r="F568" i="76"/>
  <c r="B569" i="76"/>
  <c r="C569" i="76"/>
  <c r="F569" i="76"/>
  <c r="B570" i="76"/>
  <c r="C570" i="76"/>
  <c r="F570" i="76"/>
  <c r="B571" i="76"/>
  <c r="C571" i="76"/>
  <c r="F571" i="76"/>
  <c r="B530" i="76"/>
  <c r="C530" i="76"/>
  <c r="F530" i="76"/>
  <c r="B531" i="76"/>
  <c r="C531" i="76"/>
  <c r="F531" i="76"/>
  <c r="B532" i="76"/>
  <c r="C532" i="76"/>
  <c r="F532" i="76"/>
  <c r="B533" i="76"/>
  <c r="C533" i="76"/>
  <c r="F533" i="76"/>
  <c r="B534" i="76"/>
  <c r="C534" i="76"/>
  <c r="F534" i="76"/>
  <c r="B535" i="76"/>
  <c r="C535" i="76"/>
  <c r="F535" i="76"/>
  <c r="B536" i="76"/>
  <c r="C536" i="76"/>
  <c r="F536" i="76"/>
  <c r="B537" i="76"/>
  <c r="C537" i="76"/>
  <c r="F537" i="76"/>
  <c r="B538" i="76"/>
  <c r="C538" i="76"/>
  <c r="F538" i="76"/>
  <c r="B539" i="76"/>
  <c r="C539" i="76"/>
  <c r="F539" i="76"/>
  <c r="B540" i="76"/>
  <c r="C540" i="76"/>
  <c r="F540" i="76"/>
  <c r="B541" i="76"/>
  <c r="C541" i="76"/>
  <c r="F541" i="76"/>
  <c r="B542" i="76"/>
  <c r="C542" i="76"/>
  <c r="F542" i="76"/>
  <c r="B543" i="76"/>
  <c r="C543" i="76"/>
  <c r="F543" i="76"/>
  <c r="B544" i="76"/>
  <c r="C544" i="76"/>
  <c r="F544" i="76"/>
  <c r="B545" i="76"/>
  <c r="C545" i="76"/>
  <c r="F545" i="76"/>
  <c r="B546" i="76"/>
  <c r="C546" i="76"/>
  <c r="F546" i="76"/>
  <c r="B547" i="76"/>
  <c r="C547" i="76"/>
  <c r="F547" i="76"/>
  <c r="B548" i="76"/>
  <c r="C548" i="76"/>
  <c r="F548" i="76"/>
  <c r="B549" i="76"/>
  <c r="C549" i="76"/>
  <c r="F549" i="76"/>
  <c r="B432" i="76"/>
  <c r="C432" i="76"/>
  <c r="F432" i="76"/>
  <c r="B433" i="76"/>
  <c r="C433" i="76"/>
  <c r="F433" i="76"/>
  <c r="B434" i="76"/>
  <c r="C434" i="76"/>
  <c r="F434" i="76"/>
  <c r="B435" i="76"/>
  <c r="C435" i="76"/>
  <c r="F435" i="76"/>
  <c r="B436" i="76"/>
  <c r="C436" i="76"/>
  <c r="F436" i="76"/>
  <c r="B437" i="76"/>
  <c r="C437" i="76"/>
  <c r="F437" i="76"/>
  <c r="B438" i="76"/>
  <c r="C438" i="76"/>
  <c r="F438" i="76"/>
  <c r="B439" i="76"/>
  <c r="C439" i="76"/>
  <c r="F439" i="76"/>
  <c r="B440" i="76"/>
  <c r="C440" i="76"/>
  <c r="F440" i="76"/>
  <c r="B441" i="76"/>
  <c r="C441" i="76"/>
  <c r="F441" i="76"/>
  <c r="B442" i="76"/>
  <c r="C442" i="76"/>
  <c r="F442" i="76"/>
  <c r="B443" i="76"/>
  <c r="C443" i="76"/>
  <c r="F443" i="76"/>
  <c r="B444" i="76"/>
  <c r="C444" i="76"/>
  <c r="F444" i="76"/>
  <c r="B445" i="76"/>
  <c r="C445" i="76"/>
  <c r="F445" i="76"/>
  <c r="B446" i="76"/>
  <c r="C446" i="76"/>
  <c r="F446" i="76"/>
  <c r="B447" i="76"/>
  <c r="C447" i="76"/>
  <c r="F447" i="76"/>
  <c r="B448" i="76"/>
  <c r="C448" i="76"/>
  <c r="F448" i="76"/>
  <c r="B449" i="76"/>
  <c r="C449" i="76"/>
  <c r="F449" i="76"/>
  <c r="B450" i="76"/>
  <c r="C450" i="76"/>
  <c r="F450" i="76"/>
  <c r="B451" i="76"/>
  <c r="C451" i="76"/>
  <c r="F451" i="76"/>
  <c r="B452" i="76"/>
  <c r="C452" i="76"/>
  <c r="F452" i="76"/>
  <c r="B453" i="76"/>
  <c r="C453" i="76"/>
  <c r="F453" i="76"/>
  <c r="B454" i="76"/>
  <c r="C454" i="76"/>
  <c r="F454" i="76"/>
  <c r="B455" i="76"/>
  <c r="C455" i="76"/>
  <c r="F455" i="76"/>
  <c r="B456" i="76"/>
  <c r="C456" i="76"/>
  <c r="F456" i="76"/>
  <c r="B457" i="76"/>
  <c r="C457" i="76"/>
  <c r="F457" i="76"/>
  <c r="B458" i="76"/>
  <c r="C458" i="76"/>
  <c r="F458" i="76"/>
  <c r="B459" i="76"/>
  <c r="C459" i="76"/>
  <c r="F459" i="76"/>
  <c r="B460" i="76"/>
  <c r="C460" i="76"/>
  <c r="F460" i="76"/>
  <c r="B461" i="76"/>
  <c r="C461" i="76"/>
  <c r="F461" i="76"/>
  <c r="B462" i="76"/>
  <c r="C462" i="76"/>
  <c r="F462" i="76"/>
  <c r="B463" i="76"/>
  <c r="C463" i="76"/>
  <c r="F463" i="76"/>
  <c r="B464" i="76"/>
  <c r="C464" i="76"/>
  <c r="F464" i="76"/>
  <c r="B465" i="76"/>
  <c r="C465" i="76"/>
  <c r="F465" i="76"/>
  <c r="B466" i="76"/>
  <c r="C466" i="76"/>
  <c r="F466" i="76"/>
  <c r="B467" i="76"/>
  <c r="C467" i="76"/>
  <c r="F467" i="76"/>
  <c r="B468" i="76"/>
  <c r="C468" i="76"/>
  <c r="F468" i="76"/>
  <c r="B469" i="76"/>
  <c r="C469" i="76"/>
  <c r="F469" i="76"/>
  <c r="B470" i="76"/>
  <c r="C470" i="76"/>
  <c r="F470" i="76"/>
  <c r="B471" i="76"/>
  <c r="C471" i="76"/>
  <c r="F471" i="76"/>
  <c r="B472" i="76"/>
  <c r="C472" i="76"/>
  <c r="F472" i="76"/>
  <c r="B473" i="76"/>
  <c r="C473" i="76"/>
  <c r="F473" i="76"/>
  <c r="B474" i="76"/>
  <c r="C474" i="76"/>
  <c r="F474" i="76"/>
  <c r="B475" i="76"/>
  <c r="C475" i="76"/>
  <c r="F475" i="76"/>
  <c r="B476" i="76"/>
  <c r="C476" i="76"/>
  <c r="F476" i="76"/>
  <c r="B477" i="76"/>
  <c r="C477" i="76"/>
  <c r="F477" i="76"/>
  <c r="B478" i="76"/>
  <c r="C478" i="76"/>
  <c r="F478" i="76"/>
  <c r="B479" i="76"/>
  <c r="C479" i="76"/>
  <c r="F479" i="76"/>
  <c r="B480" i="76"/>
  <c r="C480" i="76"/>
  <c r="F480" i="76"/>
  <c r="B481" i="76"/>
  <c r="C481" i="76"/>
  <c r="F481" i="76"/>
  <c r="B482" i="76"/>
  <c r="C482" i="76"/>
  <c r="F482" i="76"/>
  <c r="B483" i="76"/>
  <c r="C483" i="76"/>
  <c r="F483" i="76"/>
  <c r="B484" i="76"/>
  <c r="C484" i="76"/>
  <c r="F484" i="76"/>
  <c r="B485" i="76"/>
  <c r="C485" i="76"/>
  <c r="F485" i="76"/>
  <c r="B486" i="76"/>
  <c r="C486" i="76"/>
  <c r="F486" i="76"/>
  <c r="B487" i="76"/>
  <c r="C487" i="76"/>
  <c r="F487" i="76"/>
  <c r="B488" i="76"/>
  <c r="C488" i="76"/>
  <c r="F488" i="76"/>
  <c r="B489" i="76"/>
  <c r="C489" i="76"/>
  <c r="F489" i="76"/>
  <c r="B490" i="76"/>
  <c r="C490" i="76"/>
  <c r="F490" i="76"/>
  <c r="B491" i="76"/>
  <c r="C491" i="76"/>
  <c r="F491" i="76"/>
  <c r="B492" i="76"/>
  <c r="C492" i="76"/>
  <c r="F492" i="76"/>
  <c r="B493" i="76"/>
  <c r="C493" i="76"/>
  <c r="F493" i="76"/>
  <c r="B494" i="76"/>
  <c r="C494" i="76"/>
  <c r="F494" i="76"/>
  <c r="B495" i="76"/>
  <c r="C495" i="76"/>
  <c r="F495" i="76"/>
  <c r="B496" i="76"/>
  <c r="C496" i="76"/>
  <c r="F496" i="76"/>
  <c r="B497" i="76"/>
  <c r="C497" i="76"/>
  <c r="F497" i="76"/>
  <c r="B498" i="76"/>
  <c r="C498" i="76"/>
  <c r="F498" i="76"/>
  <c r="B499" i="76"/>
  <c r="C499" i="76"/>
  <c r="F499" i="76"/>
  <c r="B500" i="76"/>
  <c r="C500" i="76"/>
  <c r="F500" i="76"/>
  <c r="B501" i="76"/>
  <c r="C501" i="76"/>
  <c r="F501" i="76"/>
  <c r="B502" i="76"/>
  <c r="C502" i="76"/>
  <c r="F502" i="76"/>
  <c r="B503" i="76"/>
  <c r="C503" i="76"/>
  <c r="F503" i="76"/>
  <c r="B504" i="76"/>
  <c r="C504" i="76"/>
  <c r="F504" i="76"/>
  <c r="B505" i="76"/>
  <c r="C505" i="76"/>
  <c r="F505" i="76"/>
  <c r="B506" i="76"/>
  <c r="C506" i="76"/>
  <c r="F506" i="76"/>
  <c r="B507" i="76"/>
  <c r="C507" i="76"/>
  <c r="F507" i="76"/>
  <c r="B508" i="76"/>
  <c r="C508" i="76"/>
  <c r="F508" i="76"/>
  <c r="B509" i="76"/>
  <c r="C509" i="76"/>
  <c r="F509" i="76"/>
  <c r="B510" i="76"/>
  <c r="C510" i="76"/>
  <c r="F510" i="76"/>
  <c r="B511" i="76"/>
  <c r="C511" i="76"/>
  <c r="F511" i="76"/>
  <c r="B512" i="76"/>
  <c r="C512" i="76"/>
  <c r="F512" i="76"/>
  <c r="B513" i="76"/>
  <c r="C513" i="76"/>
  <c r="F513" i="76"/>
  <c r="B514" i="76"/>
  <c r="C514" i="76"/>
  <c r="F514" i="76"/>
  <c r="B515" i="76"/>
  <c r="C515" i="76"/>
  <c r="F515" i="76"/>
  <c r="B516" i="76"/>
  <c r="C516" i="76"/>
  <c r="F516" i="76"/>
  <c r="B517" i="76"/>
  <c r="C517" i="76"/>
  <c r="F517" i="76"/>
  <c r="B518" i="76"/>
  <c r="C518" i="76"/>
  <c r="F518" i="76"/>
  <c r="B519" i="76"/>
  <c r="C519" i="76"/>
  <c r="F519" i="76"/>
  <c r="B520" i="76"/>
  <c r="C520" i="76"/>
  <c r="F520" i="76"/>
  <c r="B521" i="76"/>
  <c r="C521" i="76"/>
  <c r="F521" i="76"/>
  <c r="B522" i="76"/>
  <c r="C522" i="76"/>
  <c r="F522" i="76"/>
  <c r="B523" i="76"/>
  <c r="C523" i="76"/>
  <c r="F523" i="76"/>
  <c r="B524" i="76"/>
  <c r="C524" i="76"/>
  <c r="F524" i="76"/>
  <c r="B525" i="76"/>
  <c r="C525" i="76"/>
  <c r="F525" i="76"/>
  <c r="B526" i="76"/>
  <c r="C526" i="76"/>
  <c r="F526" i="76"/>
  <c r="B527" i="76"/>
  <c r="C527" i="76"/>
  <c r="F527" i="76"/>
  <c r="B528" i="76"/>
  <c r="C528" i="76"/>
  <c r="F528" i="76"/>
  <c r="B529" i="76"/>
  <c r="C529" i="76"/>
  <c r="F529" i="76"/>
  <c r="B411" i="76"/>
  <c r="C411" i="76"/>
  <c r="F411" i="76"/>
  <c r="B412" i="76"/>
  <c r="C412" i="76"/>
  <c r="F412" i="76"/>
  <c r="B413" i="76"/>
  <c r="C413" i="76"/>
  <c r="F413" i="76"/>
  <c r="B414" i="76"/>
  <c r="C414" i="76"/>
  <c r="F414" i="76"/>
  <c r="B415" i="76"/>
  <c r="C415" i="76"/>
  <c r="F415" i="76"/>
  <c r="B416" i="76"/>
  <c r="C416" i="76"/>
  <c r="F416" i="76"/>
  <c r="B417" i="76"/>
  <c r="C417" i="76"/>
  <c r="F417" i="76"/>
  <c r="B418" i="76"/>
  <c r="C418" i="76"/>
  <c r="F418" i="76"/>
  <c r="B419" i="76"/>
  <c r="C419" i="76"/>
  <c r="F419" i="76"/>
  <c r="B420" i="76"/>
  <c r="C420" i="76"/>
  <c r="F420" i="76"/>
  <c r="B421" i="76"/>
  <c r="C421" i="76"/>
  <c r="F421" i="76"/>
  <c r="B422" i="76"/>
  <c r="C422" i="76"/>
  <c r="F422" i="76"/>
  <c r="B423" i="76"/>
  <c r="C423" i="76"/>
  <c r="F423" i="76"/>
  <c r="B424" i="76"/>
  <c r="C424" i="76"/>
  <c r="F424" i="76"/>
  <c r="B425" i="76"/>
  <c r="C425" i="76"/>
  <c r="F425" i="76"/>
  <c r="B426" i="76"/>
  <c r="C426" i="76"/>
  <c r="F426" i="76"/>
  <c r="B427" i="76"/>
  <c r="C427" i="76"/>
  <c r="F427" i="76"/>
  <c r="B428" i="76"/>
  <c r="C428" i="76"/>
  <c r="F428" i="76"/>
  <c r="B429" i="76"/>
  <c r="C429" i="76"/>
  <c r="F429" i="76"/>
  <c r="B430" i="76"/>
  <c r="C430" i="76"/>
  <c r="F430" i="76"/>
  <c r="B431" i="76"/>
  <c r="C431" i="76"/>
  <c r="F431" i="76"/>
  <c r="B315" i="76"/>
  <c r="C315" i="76"/>
  <c r="F315" i="76"/>
  <c r="B316" i="76"/>
  <c r="C316" i="76"/>
  <c r="F316" i="76"/>
  <c r="B317" i="76"/>
  <c r="C317" i="76"/>
  <c r="F317" i="76"/>
  <c r="B318" i="76"/>
  <c r="C318" i="76"/>
  <c r="F318" i="76"/>
  <c r="B319" i="76"/>
  <c r="C319" i="76"/>
  <c r="F319" i="76"/>
  <c r="B320" i="76"/>
  <c r="C320" i="76"/>
  <c r="F320" i="76"/>
  <c r="B321" i="76"/>
  <c r="C321" i="76"/>
  <c r="F321" i="76"/>
  <c r="B322" i="76"/>
  <c r="C322" i="76"/>
  <c r="F322" i="76"/>
  <c r="B323" i="76"/>
  <c r="C323" i="76"/>
  <c r="F323" i="76"/>
  <c r="B324" i="76"/>
  <c r="C324" i="76"/>
  <c r="F324" i="76"/>
  <c r="B325" i="76"/>
  <c r="C325" i="76"/>
  <c r="F325" i="76"/>
  <c r="B326" i="76"/>
  <c r="C326" i="76"/>
  <c r="F326" i="76"/>
  <c r="B327" i="76"/>
  <c r="C327" i="76"/>
  <c r="F327" i="76"/>
  <c r="B328" i="76"/>
  <c r="C328" i="76"/>
  <c r="F328" i="76"/>
  <c r="B329" i="76"/>
  <c r="C329" i="76"/>
  <c r="F329" i="76"/>
  <c r="B330" i="76"/>
  <c r="C330" i="76"/>
  <c r="F330" i="76"/>
  <c r="B331" i="76"/>
  <c r="C331" i="76"/>
  <c r="F331" i="76"/>
  <c r="B332" i="76"/>
  <c r="C332" i="76"/>
  <c r="F332" i="76"/>
  <c r="B333" i="76"/>
  <c r="C333" i="76"/>
  <c r="F333" i="76"/>
  <c r="B334" i="76"/>
  <c r="C334" i="76"/>
  <c r="F334" i="76"/>
  <c r="B335" i="76"/>
  <c r="C335" i="76"/>
  <c r="F335" i="76"/>
  <c r="B336" i="76"/>
  <c r="C336" i="76"/>
  <c r="F336" i="76"/>
  <c r="B337" i="76"/>
  <c r="C337" i="76"/>
  <c r="F337" i="76"/>
  <c r="B338" i="76"/>
  <c r="C338" i="76"/>
  <c r="F338" i="76"/>
  <c r="B339" i="76"/>
  <c r="C339" i="76"/>
  <c r="F339" i="76"/>
  <c r="B340" i="76"/>
  <c r="C340" i="76"/>
  <c r="F340" i="76"/>
  <c r="B341" i="76"/>
  <c r="C341" i="76"/>
  <c r="F341" i="76"/>
  <c r="B342" i="76"/>
  <c r="C342" i="76"/>
  <c r="F342" i="76"/>
  <c r="B343" i="76"/>
  <c r="C343" i="76"/>
  <c r="F343" i="76"/>
  <c r="B344" i="76"/>
  <c r="C344" i="76"/>
  <c r="F344" i="76"/>
  <c r="B345" i="76"/>
  <c r="C345" i="76"/>
  <c r="F345" i="76"/>
  <c r="B346" i="76"/>
  <c r="C346" i="76"/>
  <c r="F346" i="76"/>
  <c r="B347" i="76"/>
  <c r="C347" i="76"/>
  <c r="F347" i="76"/>
  <c r="B348" i="76"/>
  <c r="C348" i="76"/>
  <c r="F348" i="76"/>
  <c r="B349" i="76"/>
  <c r="C349" i="76"/>
  <c r="F349" i="76"/>
  <c r="B350" i="76"/>
  <c r="C350" i="76"/>
  <c r="F350" i="76"/>
  <c r="B351" i="76"/>
  <c r="C351" i="76"/>
  <c r="F351" i="76"/>
  <c r="B352" i="76"/>
  <c r="C352" i="76"/>
  <c r="F352" i="76"/>
  <c r="B353" i="76"/>
  <c r="C353" i="76"/>
  <c r="F353" i="76"/>
  <c r="B354" i="76"/>
  <c r="C354" i="76"/>
  <c r="F354" i="76"/>
  <c r="B355" i="76"/>
  <c r="C355" i="76"/>
  <c r="F355" i="76"/>
  <c r="B356" i="76"/>
  <c r="C356" i="76"/>
  <c r="F356" i="76"/>
  <c r="B357" i="76"/>
  <c r="C357" i="76"/>
  <c r="F357" i="76"/>
  <c r="B358" i="76"/>
  <c r="C358" i="76"/>
  <c r="F358" i="76"/>
  <c r="B359" i="76"/>
  <c r="C359" i="76"/>
  <c r="F359" i="76"/>
  <c r="B360" i="76"/>
  <c r="C360" i="76"/>
  <c r="F360" i="76"/>
  <c r="B361" i="76"/>
  <c r="C361" i="76"/>
  <c r="F361" i="76"/>
  <c r="B362" i="76"/>
  <c r="C362" i="76"/>
  <c r="F362" i="76"/>
  <c r="B363" i="76"/>
  <c r="C363" i="76"/>
  <c r="F363" i="76"/>
  <c r="B364" i="76"/>
  <c r="C364" i="76"/>
  <c r="F364" i="76"/>
  <c r="B365" i="76"/>
  <c r="C365" i="76"/>
  <c r="F365" i="76"/>
  <c r="B366" i="76"/>
  <c r="C366" i="76"/>
  <c r="F366" i="76"/>
  <c r="B367" i="76"/>
  <c r="C367" i="76"/>
  <c r="F367" i="76"/>
  <c r="B368" i="76"/>
  <c r="C368" i="76"/>
  <c r="F368" i="76"/>
  <c r="B369" i="76"/>
  <c r="C369" i="76"/>
  <c r="F369" i="76"/>
  <c r="B370" i="76"/>
  <c r="C370" i="76"/>
  <c r="F370" i="76"/>
  <c r="B371" i="76"/>
  <c r="C371" i="76"/>
  <c r="F371" i="76"/>
  <c r="B372" i="76"/>
  <c r="C372" i="76"/>
  <c r="F372" i="76"/>
  <c r="B373" i="76"/>
  <c r="C373" i="76"/>
  <c r="F373" i="76"/>
  <c r="B374" i="76"/>
  <c r="C374" i="76"/>
  <c r="F374" i="76"/>
  <c r="B375" i="76"/>
  <c r="C375" i="76"/>
  <c r="F375" i="76"/>
  <c r="B376" i="76"/>
  <c r="C376" i="76"/>
  <c r="F376" i="76"/>
  <c r="B377" i="76"/>
  <c r="C377" i="76"/>
  <c r="F377" i="76"/>
  <c r="B378" i="76"/>
  <c r="C378" i="76"/>
  <c r="F378" i="76"/>
  <c r="B379" i="76"/>
  <c r="C379" i="76"/>
  <c r="F379" i="76"/>
  <c r="B380" i="76"/>
  <c r="C380" i="76"/>
  <c r="F380" i="76"/>
  <c r="B381" i="76"/>
  <c r="C381" i="76"/>
  <c r="F381" i="76"/>
  <c r="B382" i="76"/>
  <c r="C382" i="76"/>
  <c r="F382" i="76"/>
  <c r="B383" i="76"/>
  <c r="C383" i="76"/>
  <c r="F383" i="76"/>
  <c r="B384" i="76"/>
  <c r="C384" i="76"/>
  <c r="F384" i="76"/>
  <c r="B385" i="76"/>
  <c r="C385" i="76"/>
  <c r="F385" i="76"/>
  <c r="B386" i="76"/>
  <c r="C386" i="76"/>
  <c r="F386" i="76"/>
  <c r="B387" i="76"/>
  <c r="C387" i="76"/>
  <c r="F387" i="76"/>
  <c r="B388" i="76"/>
  <c r="C388" i="76"/>
  <c r="F388" i="76"/>
  <c r="B389" i="76"/>
  <c r="C389" i="76"/>
  <c r="F389" i="76"/>
  <c r="B390" i="76"/>
  <c r="C390" i="76"/>
  <c r="F390" i="76"/>
  <c r="B391" i="76"/>
  <c r="C391" i="76"/>
  <c r="F391" i="76"/>
  <c r="B392" i="76"/>
  <c r="C392" i="76"/>
  <c r="F392" i="76"/>
  <c r="B393" i="76"/>
  <c r="C393" i="76"/>
  <c r="F393" i="76"/>
  <c r="B394" i="76"/>
  <c r="C394" i="76"/>
  <c r="F394" i="76"/>
  <c r="B395" i="76"/>
  <c r="C395" i="76"/>
  <c r="F395" i="76"/>
  <c r="B396" i="76"/>
  <c r="C396" i="76"/>
  <c r="F396" i="76"/>
  <c r="B397" i="76"/>
  <c r="C397" i="76"/>
  <c r="F397" i="76"/>
  <c r="B398" i="76"/>
  <c r="C398" i="76"/>
  <c r="F398" i="76"/>
  <c r="B399" i="76"/>
  <c r="C399" i="76"/>
  <c r="F399" i="76"/>
  <c r="B400" i="76"/>
  <c r="C400" i="76"/>
  <c r="F400" i="76"/>
  <c r="B401" i="76"/>
  <c r="C401" i="76"/>
  <c r="F401" i="76"/>
  <c r="B402" i="76"/>
  <c r="C402" i="76"/>
  <c r="F402" i="76"/>
  <c r="B403" i="76"/>
  <c r="C403" i="76"/>
  <c r="F403" i="76"/>
  <c r="B404" i="76"/>
  <c r="C404" i="76"/>
  <c r="F404" i="76"/>
  <c r="B405" i="76"/>
  <c r="C405" i="76"/>
  <c r="F405" i="76"/>
  <c r="B406" i="76"/>
  <c r="C406" i="76"/>
  <c r="F406" i="76"/>
  <c r="B407" i="76"/>
  <c r="C407" i="76"/>
  <c r="F407" i="76"/>
  <c r="B408" i="76"/>
  <c r="C408" i="76"/>
  <c r="F408" i="76"/>
  <c r="B409" i="76"/>
  <c r="C409" i="76"/>
  <c r="F409" i="76"/>
  <c r="B410" i="76"/>
  <c r="C410" i="76"/>
  <c r="F410" i="76"/>
  <c r="C314" i="76"/>
  <c r="B314" i="76"/>
  <c r="F314" i="76"/>
  <c r="B310" i="76"/>
  <c r="C310" i="76"/>
  <c r="F310" i="76"/>
  <c r="B311" i="76"/>
  <c r="C311" i="76"/>
  <c r="F311" i="76"/>
  <c r="B312" i="76"/>
  <c r="C312" i="76"/>
  <c r="F312" i="76"/>
  <c r="B313" i="76"/>
  <c r="C313" i="76"/>
  <c r="F313" i="76"/>
  <c r="B235" i="76"/>
  <c r="C235" i="76"/>
  <c r="F235" i="76"/>
  <c r="B236" i="76"/>
  <c r="C236" i="76"/>
  <c r="F236" i="76"/>
  <c r="B237" i="76"/>
  <c r="C237" i="76"/>
  <c r="F237" i="76"/>
  <c r="B238" i="76"/>
  <c r="C238" i="76"/>
  <c r="F238" i="76"/>
  <c r="B239" i="76"/>
  <c r="C239" i="76"/>
  <c r="F239" i="76"/>
  <c r="B240" i="76"/>
  <c r="C240" i="76"/>
  <c r="F240" i="76"/>
  <c r="B241" i="76"/>
  <c r="C241" i="76"/>
  <c r="F241" i="76"/>
  <c r="B242" i="76"/>
  <c r="C242" i="76"/>
  <c r="F242" i="76"/>
  <c r="B243" i="76"/>
  <c r="C243" i="76"/>
  <c r="F243" i="76"/>
  <c r="B244" i="76"/>
  <c r="C244" i="76"/>
  <c r="F244" i="76"/>
  <c r="B245" i="76"/>
  <c r="C245" i="76"/>
  <c r="F245" i="76"/>
  <c r="B246" i="76"/>
  <c r="C246" i="76"/>
  <c r="F246" i="76"/>
  <c r="B247" i="76"/>
  <c r="C247" i="76"/>
  <c r="F247" i="76"/>
  <c r="B248" i="76"/>
  <c r="C248" i="76"/>
  <c r="F248" i="76"/>
  <c r="B249" i="76"/>
  <c r="C249" i="76"/>
  <c r="F249" i="76"/>
  <c r="B250" i="76"/>
  <c r="C250" i="76"/>
  <c r="F250" i="76"/>
  <c r="B251" i="76"/>
  <c r="C251" i="76"/>
  <c r="F251" i="76"/>
  <c r="B252" i="76"/>
  <c r="C252" i="76"/>
  <c r="F252" i="76"/>
  <c r="B253" i="76"/>
  <c r="C253" i="76"/>
  <c r="F253" i="76"/>
  <c r="B254" i="76"/>
  <c r="C254" i="76"/>
  <c r="F254" i="76"/>
  <c r="B255" i="76"/>
  <c r="C255" i="76"/>
  <c r="F255" i="76"/>
  <c r="B256" i="76"/>
  <c r="C256" i="76"/>
  <c r="F256" i="76"/>
  <c r="B257" i="76"/>
  <c r="C257" i="76"/>
  <c r="F257" i="76"/>
  <c r="B258" i="76"/>
  <c r="C258" i="76"/>
  <c r="F258" i="76"/>
  <c r="B259" i="76"/>
  <c r="C259" i="76"/>
  <c r="F259" i="76"/>
  <c r="B260" i="76"/>
  <c r="C260" i="76"/>
  <c r="F260" i="76"/>
  <c r="B261" i="76"/>
  <c r="C261" i="76"/>
  <c r="F261" i="76"/>
  <c r="B262" i="76"/>
  <c r="C262" i="76"/>
  <c r="F262" i="76"/>
  <c r="B263" i="76"/>
  <c r="C263" i="76"/>
  <c r="F263" i="76"/>
  <c r="B264" i="76"/>
  <c r="C264" i="76"/>
  <c r="F264" i="76"/>
  <c r="B265" i="76"/>
  <c r="C265" i="76"/>
  <c r="F265" i="76"/>
  <c r="B266" i="76"/>
  <c r="C266" i="76"/>
  <c r="F266" i="76"/>
  <c r="B267" i="76"/>
  <c r="C267" i="76"/>
  <c r="F267" i="76"/>
  <c r="B268" i="76"/>
  <c r="C268" i="76"/>
  <c r="F268" i="76"/>
  <c r="B269" i="76"/>
  <c r="C269" i="76"/>
  <c r="F269" i="76"/>
  <c r="B270" i="76"/>
  <c r="C270" i="76"/>
  <c r="F270" i="76"/>
  <c r="B271" i="76"/>
  <c r="C271" i="76"/>
  <c r="F271" i="76"/>
  <c r="B272" i="76"/>
  <c r="C272" i="76"/>
  <c r="F272" i="76"/>
  <c r="B273" i="76"/>
  <c r="C273" i="76"/>
  <c r="F273" i="76"/>
  <c r="B274" i="76"/>
  <c r="C274" i="76"/>
  <c r="F274" i="76"/>
  <c r="B275" i="76"/>
  <c r="C275" i="76"/>
  <c r="F275" i="76"/>
  <c r="B276" i="76"/>
  <c r="C276" i="76"/>
  <c r="F276" i="76"/>
  <c r="B277" i="76"/>
  <c r="C277" i="76"/>
  <c r="F277" i="76"/>
  <c r="B278" i="76"/>
  <c r="C278" i="76"/>
  <c r="F278" i="76"/>
  <c r="B279" i="76"/>
  <c r="C279" i="76"/>
  <c r="F279" i="76"/>
  <c r="B280" i="76"/>
  <c r="C280" i="76"/>
  <c r="F280" i="76"/>
  <c r="B281" i="76"/>
  <c r="C281" i="76"/>
  <c r="F281" i="76"/>
  <c r="B282" i="76"/>
  <c r="C282" i="76"/>
  <c r="F282" i="76"/>
  <c r="B283" i="76"/>
  <c r="C283" i="76"/>
  <c r="F283" i="76"/>
  <c r="B284" i="76"/>
  <c r="C284" i="76"/>
  <c r="F284" i="76"/>
  <c r="B285" i="76"/>
  <c r="C285" i="76"/>
  <c r="F285" i="76"/>
  <c r="B286" i="76"/>
  <c r="C286" i="76"/>
  <c r="F286" i="76"/>
  <c r="B287" i="76"/>
  <c r="C287" i="76"/>
  <c r="F287" i="76"/>
  <c r="B288" i="76"/>
  <c r="C288" i="76"/>
  <c r="F288" i="76"/>
  <c r="B289" i="76"/>
  <c r="C289" i="76"/>
  <c r="F289" i="76"/>
  <c r="B290" i="76"/>
  <c r="C290" i="76"/>
  <c r="F290" i="76"/>
  <c r="B291" i="76"/>
  <c r="C291" i="76"/>
  <c r="F291" i="76"/>
  <c r="B292" i="76"/>
  <c r="C292" i="76"/>
  <c r="F292" i="76"/>
  <c r="B293" i="76"/>
  <c r="C293" i="76"/>
  <c r="F293" i="76"/>
  <c r="B294" i="76"/>
  <c r="C294" i="76"/>
  <c r="F294" i="76"/>
  <c r="B295" i="76"/>
  <c r="C295" i="76"/>
  <c r="F295" i="76"/>
  <c r="B296" i="76"/>
  <c r="C296" i="76"/>
  <c r="F296" i="76"/>
  <c r="B297" i="76"/>
  <c r="C297" i="76"/>
  <c r="F297" i="76"/>
  <c r="B298" i="76"/>
  <c r="C298" i="76"/>
  <c r="F298" i="76"/>
  <c r="B299" i="76"/>
  <c r="C299" i="76"/>
  <c r="F299" i="76"/>
  <c r="B300" i="76"/>
  <c r="C300" i="76"/>
  <c r="F300" i="76"/>
  <c r="B301" i="76"/>
  <c r="C301" i="76"/>
  <c r="F301" i="76"/>
  <c r="B302" i="76"/>
  <c r="C302" i="76"/>
  <c r="F302" i="76"/>
  <c r="B303" i="76"/>
  <c r="C303" i="76"/>
  <c r="F303" i="76"/>
  <c r="B304" i="76"/>
  <c r="C304" i="76"/>
  <c r="F304" i="76"/>
  <c r="B305" i="76"/>
  <c r="C305" i="76"/>
  <c r="F305" i="76"/>
  <c r="B306" i="76"/>
  <c r="C306" i="76"/>
  <c r="F306" i="76"/>
  <c r="B307" i="76"/>
  <c r="C307" i="76"/>
  <c r="F307" i="76"/>
  <c r="B308" i="76"/>
  <c r="C308" i="76"/>
  <c r="F308" i="76"/>
  <c r="B309" i="76"/>
  <c r="C309" i="76"/>
  <c r="F309" i="76"/>
  <c r="B136" i="76"/>
  <c r="C136" i="76"/>
  <c r="F136" i="76"/>
  <c r="B137" i="76"/>
  <c r="C137" i="76"/>
  <c r="F137" i="76"/>
  <c r="B138" i="76"/>
  <c r="C138" i="76"/>
  <c r="F138" i="76"/>
  <c r="B139" i="76"/>
  <c r="C139" i="76"/>
  <c r="F139" i="76"/>
  <c r="B140" i="76"/>
  <c r="C140" i="76"/>
  <c r="F140" i="76"/>
  <c r="B141" i="76"/>
  <c r="C141" i="76"/>
  <c r="F141" i="76"/>
  <c r="B142" i="76"/>
  <c r="C142" i="76"/>
  <c r="F142" i="76"/>
  <c r="B143" i="76"/>
  <c r="C143" i="76"/>
  <c r="F143" i="76"/>
  <c r="B144" i="76"/>
  <c r="C144" i="76"/>
  <c r="F144" i="76"/>
  <c r="B145" i="76"/>
  <c r="C145" i="76"/>
  <c r="F145" i="76"/>
  <c r="B146" i="76"/>
  <c r="C146" i="76"/>
  <c r="F146" i="76"/>
  <c r="B147" i="76"/>
  <c r="C147" i="76"/>
  <c r="F147" i="76"/>
  <c r="B148" i="76"/>
  <c r="C148" i="76"/>
  <c r="F148" i="76"/>
  <c r="B149" i="76"/>
  <c r="C149" i="76"/>
  <c r="F149" i="76"/>
  <c r="B150" i="76"/>
  <c r="C150" i="76"/>
  <c r="F150" i="76"/>
  <c r="B151" i="76"/>
  <c r="C151" i="76"/>
  <c r="F151" i="76"/>
  <c r="B152" i="76"/>
  <c r="C152" i="76"/>
  <c r="F152" i="76"/>
  <c r="B153" i="76"/>
  <c r="C153" i="76"/>
  <c r="F153" i="76"/>
  <c r="B154" i="76"/>
  <c r="C154" i="76"/>
  <c r="F154" i="76"/>
  <c r="B155" i="76"/>
  <c r="C155" i="76"/>
  <c r="F155" i="76"/>
  <c r="B156" i="76"/>
  <c r="C156" i="76"/>
  <c r="F156" i="76"/>
  <c r="B157" i="76"/>
  <c r="C157" i="76"/>
  <c r="F157" i="76"/>
  <c r="B158" i="76"/>
  <c r="C158" i="76"/>
  <c r="F158" i="76"/>
  <c r="B159" i="76"/>
  <c r="C159" i="76"/>
  <c r="F159" i="76"/>
  <c r="B160" i="76"/>
  <c r="C160" i="76"/>
  <c r="F160" i="76"/>
  <c r="B161" i="76"/>
  <c r="C161" i="76"/>
  <c r="F161" i="76"/>
  <c r="B162" i="76"/>
  <c r="C162" i="76"/>
  <c r="F162" i="76"/>
  <c r="B163" i="76"/>
  <c r="C163" i="76"/>
  <c r="F163" i="76"/>
  <c r="B164" i="76"/>
  <c r="C164" i="76"/>
  <c r="F164" i="76"/>
  <c r="B165" i="76"/>
  <c r="C165" i="76"/>
  <c r="F165" i="76"/>
  <c r="B166" i="76"/>
  <c r="C166" i="76"/>
  <c r="F166" i="76"/>
  <c r="B167" i="76"/>
  <c r="C167" i="76"/>
  <c r="F167" i="76"/>
  <c r="B168" i="76"/>
  <c r="C168" i="76"/>
  <c r="F168" i="76"/>
  <c r="B169" i="76"/>
  <c r="C169" i="76"/>
  <c r="F169" i="76"/>
  <c r="B170" i="76"/>
  <c r="C170" i="76"/>
  <c r="F170" i="76"/>
  <c r="B171" i="76"/>
  <c r="C171" i="76"/>
  <c r="F171" i="76"/>
  <c r="B172" i="76"/>
  <c r="C172" i="76"/>
  <c r="F172" i="76"/>
  <c r="B173" i="76"/>
  <c r="C173" i="76"/>
  <c r="F173" i="76"/>
  <c r="B174" i="76"/>
  <c r="C174" i="76"/>
  <c r="F174" i="76"/>
  <c r="B175" i="76"/>
  <c r="C175" i="76"/>
  <c r="F175" i="76"/>
  <c r="B176" i="76"/>
  <c r="C176" i="76"/>
  <c r="F176" i="76"/>
  <c r="B177" i="76"/>
  <c r="C177" i="76"/>
  <c r="F177" i="76"/>
  <c r="B178" i="76"/>
  <c r="C178" i="76"/>
  <c r="F178" i="76"/>
  <c r="B179" i="76"/>
  <c r="C179" i="76"/>
  <c r="F179" i="76"/>
  <c r="B180" i="76"/>
  <c r="C180" i="76"/>
  <c r="F180" i="76"/>
  <c r="B181" i="76"/>
  <c r="C181" i="76"/>
  <c r="F181" i="76"/>
  <c r="B182" i="76"/>
  <c r="C182" i="76"/>
  <c r="F182" i="76"/>
  <c r="B183" i="76"/>
  <c r="C183" i="76"/>
  <c r="F183" i="76"/>
  <c r="B184" i="76"/>
  <c r="C184" i="76"/>
  <c r="F184" i="76"/>
  <c r="B185" i="76"/>
  <c r="C185" i="76"/>
  <c r="F185" i="76"/>
  <c r="B186" i="76"/>
  <c r="C186" i="76"/>
  <c r="F186" i="76"/>
  <c r="B187" i="76"/>
  <c r="C187" i="76"/>
  <c r="F187" i="76"/>
  <c r="B188" i="76"/>
  <c r="C188" i="76"/>
  <c r="F188" i="76"/>
  <c r="B189" i="76"/>
  <c r="C189" i="76"/>
  <c r="F189" i="76"/>
  <c r="B190" i="76"/>
  <c r="C190" i="76"/>
  <c r="F190" i="76"/>
  <c r="B191" i="76"/>
  <c r="C191" i="76"/>
  <c r="F191" i="76"/>
  <c r="B192" i="76"/>
  <c r="C192" i="76"/>
  <c r="F192" i="76"/>
  <c r="B193" i="76"/>
  <c r="C193" i="76"/>
  <c r="F193" i="76"/>
  <c r="B194" i="76"/>
  <c r="C194" i="76"/>
  <c r="F194" i="76"/>
  <c r="B195" i="76"/>
  <c r="C195" i="76"/>
  <c r="F195" i="76"/>
  <c r="B196" i="76"/>
  <c r="C196" i="76"/>
  <c r="F196" i="76"/>
  <c r="B197" i="76"/>
  <c r="C197" i="76"/>
  <c r="F197" i="76"/>
  <c r="B198" i="76"/>
  <c r="C198" i="76"/>
  <c r="F198" i="76"/>
  <c r="B199" i="76"/>
  <c r="C199" i="76"/>
  <c r="F199" i="76"/>
  <c r="B200" i="76"/>
  <c r="C200" i="76"/>
  <c r="F200" i="76"/>
  <c r="B201" i="76"/>
  <c r="C201" i="76"/>
  <c r="F201" i="76"/>
  <c r="B202" i="76"/>
  <c r="C202" i="76"/>
  <c r="F202" i="76"/>
  <c r="B203" i="76"/>
  <c r="C203" i="76"/>
  <c r="F203" i="76"/>
  <c r="B204" i="76"/>
  <c r="C204" i="76"/>
  <c r="F204" i="76"/>
  <c r="B205" i="76"/>
  <c r="C205" i="76"/>
  <c r="F205" i="76"/>
  <c r="B206" i="76"/>
  <c r="C206" i="76"/>
  <c r="F206" i="76"/>
  <c r="B207" i="76"/>
  <c r="C207" i="76"/>
  <c r="F207" i="76"/>
  <c r="B208" i="76"/>
  <c r="C208" i="76"/>
  <c r="F208" i="76"/>
  <c r="B209" i="76"/>
  <c r="C209" i="76"/>
  <c r="F209" i="76"/>
  <c r="B210" i="76"/>
  <c r="C210" i="76"/>
  <c r="F210" i="76"/>
  <c r="B211" i="76"/>
  <c r="C211" i="76"/>
  <c r="F211" i="76"/>
  <c r="B212" i="76"/>
  <c r="C212" i="76"/>
  <c r="F212" i="76"/>
  <c r="B213" i="76"/>
  <c r="C213" i="76"/>
  <c r="F213" i="76"/>
  <c r="B214" i="76"/>
  <c r="C214" i="76"/>
  <c r="F214" i="76"/>
  <c r="B215" i="76"/>
  <c r="C215" i="76"/>
  <c r="F215" i="76"/>
  <c r="B216" i="76"/>
  <c r="C216" i="76"/>
  <c r="F216" i="76"/>
  <c r="B217" i="76"/>
  <c r="C217" i="76"/>
  <c r="F217" i="76"/>
  <c r="B218" i="76"/>
  <c r="C218" i="76"/>
  <c r="F218" i="76"/>
  <c r="B219" i="76"/>
  <c r="C219" i="76"/>
  <c r="F219" i="76"/>
  <c r="B220" i="76"/>
  <c r="C220" i="76"/>
  <c r="F220" i="76"/>
  <c r="B221" i="76"/>
  <c r="C221" i="76"/>
  <c r="F221" i="76"/>
  <c r="B222" i="76"/>
  <c r="C222" i="76"/>
  <c r="F222" i="76"/>
  <c r="B223" i="76"/>
  <c r="C223" i="76"/>
  <c r="F223" i="76"/>
  <c r="B224" i="76"/>
  <c r="C224" i="76"/>
  <c r="F224" i="76"/>
  <c r="B225" i="76"/>
  <c r="C225" i="76"/>
  <c r="F225" i="76"/>
  <c r="B226" i="76"/>
  <c r="C226" i="76"/>
  <c r="F226" i="76"/>
  <c r="B227" i="76"/>
  <c r="C227" i="76"/>
  <c r="F227" i="76"/>
  <c r="B228" i="76"/>
  <c r="C228" i="76"/>
  <c r="F228" i="76"/>
  <c r="B229" i="76"/>
  <c r="C229" i="76"/>
  <c r="F229" i="76"/>
  <c r="B230" i="76"/>
  <c r="C230" i="76"/>
  <c r="F230" i="76"/>
  <c r="B231" i="76"/>
  <c r="C231" i="76"/>
  <c r="F231" i="76"/>
  <c r="B232" i="76"/>
  <c r="C232" i="76"/>
  <c r="F232" i="76"/>
  <c r="B233" i="76"/>
  <c r="C233" i="76"/>
  <c r="F233" i="76"/>
  <c r="B234" i="76"/>
  <c r="C234" i="76"/>
  <c r="F234" i="76"/>
  <c r="B104" i="76"/>
  <c r="C104" i="76"/>
  <c r="F104" i="76"/>
  <c r="B105" i="76"/>
  <c r="C105" i="76"/>
  <c r="F105" i="76"/>
  <c r="B106" i="76"/>
  <c r="C106" i="76"/>
  <c r="F106" i="76"/>
  <c r="B107" i="76"/>
  <c r="C107" i="76"/>
  <c r="F107" i="76"/>
  <c r="B108" i="76"/>
  <c r="C108" i="76"/>
  <c r="F108" i="76"/>
  <c r="B109" i="76"/>
  <c r="C109" i="76"/>
  <c r="F109" i="76"/>
  <c r="B110" i="76"/>
  <c r="C110" i="76"/>
  <c r="F110" i="76"/>
  <c r="B111" i="76"/>
  <c r="C111" i="76"/>
  <c r="F111" i="76"/>
  <c r="B112" i="76"/>
  <c r="C112" i="76"/>
  <c r="F112" i="76"/>
  <c r="B113" i="76"/>
  <c r="C113" i="76"/>
  <c r="F113" i="76"/>
  <c r="B114" i="76"/>
  <c r="C114" i="76"/>
  <c r="F114" i="76"/>
  <c r="B115" i="76"/>
  <c r="C115" i="76"/>
  <c r="F115" i="76"/>
  <c r="B116" i="76"/>
  <c r="C116" i="76"/>
  <c r="F116" i="76"/>
  <c r="B117" i="76"/>
  <c r="C117" i="76"/>
  <c r="F117" i="76"/>
  <c r="B118" i="76"/>
  <c r="C118" i="76"/>
  <c r="F118" i="76"/>
  <c r="B119" i="76"/>
  <c r="C119" i="76"/>
  <c r="F119" i="76"/>
  <c r="B120" i="76"/>
  <c r="C120" i="76"/>
  <c r="F120" i="76"/>
  <c r="B121" i="76"/>
  <c r="C121" i="76"/>
  <c r="F121" i="76"/>
  <c r="B122" i="76"/>
  <c r="C122" i="76"/>
  <c r="F122" i="76"/>
  <c r="B123" i="76"/>
  <c r="C123" i="76"/>
  <c r="F123" i="76"/>
  <c r="B124" i="76"/>
  <c r="C124" i="76"/>
  <c r="F124" i="76"/>
  <c r="B125" i="76"/>
  <c r="C125" i="76"/>
  <c r="F125" i="76"/>
  <c r="B126" i="76"/>
  <c r="C126" i="76"/>
  <c r="F126" i="76"/>
  <c r="B127" i="76"/>
  <c r="C127" i="76"/>
  <c r="F127" i="76"/>
  <c r="B128" i="76"/>
  <c r="C128" i="76"/>
  <c r="F128" i="76"/>
  <c r="B129" i="76"/>
  <c r="C129" i="76"/>
  <c r="F129" i="76"/>
  <c r="B130" i="76"/>
  <c r="C130" i="76"/>
  <c r="F130" i="76"/>
  <c r="B131" i="76"/>
  <c r="C131" i="76"/>
  <c r="F131" i="76"/>
  <c r="B132" i="76"/>
  <c r="C132" i="76"/>
  <c r="F132" i="76"/>
  <c r="B133" i="76"/>
  <c r="C133" i="76"/>
  <c r="F133" i="76"/>
  <c r="B134" i="76"/>
  <c r="C134" i="76"/>
  <c r="F134" i="76"/>
  <c r="B135" i="76"/>
  <c r="C135" i="76"/>
  <c r="F135" i="76"/>
  <c r="B39" i="76"/>
  <c r="C39" i="76"/>
  <c r="F39" i="76"/>
  <c r="B40" i="76"/>
  <c r="C40" i="76"/>
  <c r="F40" i="76"/>
  <c r="B41" i="76"/>
  <c r="C41" i="76"/>
  <c r="F41" i="76"/>
  <c r="B42" i="76"/>
  <c r="C42" i="76"/>
  <c r="F42" i="76"/>
  <c r="B43" i="76"/>
  <c r="C43" i="76"/>
  <c r="F43" i="76"/>
  <c r="B44" i="76"/>
  <c r="C44" i="76"/>
  <c r="F44" i="76"/>
  <c r="B45" i="76"/>
  <c r="C45" i="76"/>
  <c r="F45" i="76"/>
  <c r="B46" i="76"/>
  <c r="C46" i="76"/>
  <c r="F46" i="76"/>
  <c r="B47" i="76"/>
  <c r="C47" i="76"/>
  <c r="F47" i="76"/>
  <c r="B48" i="76"/>
  <c r="C48" i="76"/>
  <c r="F48" i="76"/>
  <c r="B49" i="76"/>
  <c r="C49" i="76"/>
  <c r="F49" i="76"/>
  <c r="B50" i="76"/>
  <c r="C50" i="76"/>
  <c r="F50" i="76"/>
  <c r="B51" i="76"/>
  <c r="C51" i="76"/>
  <c r="F51" i="76"/>
  <c r="B52" i="76"/>
  <c r="C52" i="76"/>
  <c r="F52" i="76"/>
  <c r="B53" i="76"/>
  <c r="C53" i="76"/>
  <c r="F53" i="76"/>
  <c r="B54" i="76"/>
  <c r="C54" i="76"/>
  <c r="F54" i="76"/>
  <c r="B55" i="76"/>
  <c r="C55" i="76"/>
  <c r="F55" i="76"/>
  <c r="B56" i="76"/>
  <c r="C56" i="76"/>
  <c r="F56" i="76"/>
  <c r="B57" i="76"/>
  <c r="C57" i="76"/>
  <c r="F57" i="76"/>
  <c r="B58" i="76"/>
  <c r="C58" i="76"/>
  <c r="F58" i="76"/>
  <c r="B59" i="76"/>
  <c r="C59" i="76"/>
  <c r="F59" i="76"/>
  <c r="B60" i="76"/>
  <c r="C60" i="76"/>
  <c r="F60" i="76"/>
  <c r="B61" i="76"/>
  <c r="C61" i="76"/>
  <c r="F61" i="76"/>
  <c r="B62" i="76"/>
  <c r="C62" i="76"/>
  <c r="F62" i="76"/>
  <c r="B63" i="76"/>
  <c r="C63" i="76"/>
  <c r="F63" i="76"/>
  <c r="B64" i="76"/>
  <c r="C64" i="76"/>
  <c r="F64" i="76"/>
  <c r="B65" i="76"/>
  <c r="C65" i="76"/>
  <c r="F65" i="76"/>
  <c r="B66" i="76"/>
  <c r="C66" i="76"/>
  <c r="F66" i="76"/>
  <c r="B67" i="76"/>
  <c r="C67" i="76"/>
  <c r="F67" i="76"/>
  <c r="B68" i="76"/>
  <c r="C68" i="76"/>
  <c r="F68" i="76"/>
  <c r="B69" i="76"/>
  <c r="C69" i="76"/>
  <c r="F69" i="76"/>
  <c r="B70" i="76"/>
  <c r="C70" i="76"/>
  <c r="F70" i="76"/>
  <c r="B71" i="76"/>
  <c r="C71" i="76"/>
  <c r="F71" i="76"/>
  <c r="B72" i="76"/>
  <c r="C72" i="76"/>
  <c r="F72" i="76"/>
  <c r="B73" i="76"/>
  <c r="C73" i="76"/>
  <c r="F73" i="76"/>
  <c r="B74" i="76"/>
  <c r="C74" i="76"/>
  <c r="F74" i="76"/>
  <c r="B75" i="76"/>
  <c r="C75" i="76"/>
  <c r="F75" i="76"/>
  <c r="B76" i="76"/>
  <c r="C76" i="76"/>
  <c r="F76" i="76"/>
  <c r="B77" i="76"/>
  <c r="C77" i="76"/>
  <c r="F77" i="76"/>
  <c r="B78" i="76"/>
  <c r="C78" i="76"/>
  <c r="F78" i="76"/>
  <c r="B79" i="76"/>
  <c r="C79" i="76"/>
  <c r="F79" i="76"/>
  <c r="B80" i="76"/>
  <c r="C80" i="76"/>
  <c r="F80" i="76"/>
  <c r="B81" i="76"/>
  <c r="C81" i="76"/>
  <c r="F81" i="76"/>
  <c r="B82" i="76"/>
  <c r="C82" i="76"/>
  <c r="F82" i="76"/>
  <c r="B83" i="76"/>
  <c r="C83" i="76"/>
  <c r="F83" i="76"/>
  <c r="B84" i="76"/>
  <c r="C84" i="76"/>
  <c r="F84" i="76"/>
  <c r="B85" i="76"/>
  <c r="C85" i="76"/>
  <c r="F85" i="76"/>
  <c r="B86" i="76"/>
  <c r="C86" i="76"/>
  <c r="F86" i="76"/>
  <c r="B87" i="76"/>
  <c r="C87" i="76"/>
  <c r="F87" i="76"/>
  <c r="B88" i="76"/>
  <c r="C88" i="76"/>
  <c r="F88" i="76"/>
  <c r="B89" i="76"/>
  <c r="C89" i="76"/>
  <c r="F89" i="76"/>
  <c r="B90" i="76"/>
  <c r="C90" i="76"/>
  <c r="F90" i="76"/>
  <c r="B91" i="76"/>
  <c r="C91" i="76"/>
  <c r="F91" i="76"/>
  <c r="B92" i="76"/>
  <c r="C92" i="76"/>
  <c r="F92" i="76"/>
  <c r="B93" i="76"/>
  <c r="C93" i="76"/>
  <c r="F93" i="76"/>
  <c r="B94" i="76"/>
  <c r="C94" i="76"/>
  <c r="F94" i="76"/>
  <c r="B95" i="76"/>
  <c r="C95" i="76"/>
  <c r="F95" i="76"/>
  <c r="B96" i="76"/>
  <c r="C96" i="76"/>
  <c r="F96" i="76"/>
  <c r="B97" i="76"/>
  <c r="C97" i="76"/>
  <c r="F97" i="76"/>
  <c r="B98" i="76"/>
  <c r="C98" i="76"/>
  <c r="F98" i="76"/>
  <c r="B99" i="76"/>
  <c r="C99" i="76"/>
  <c r="F99" i="76"/>
  <c r="B100" i="76"/>
  <c r="C100" i="76"/>
  <c r="F100" i="76"/>
  <c r="B101" i="76"/>
  <c r="C101" i="76"/>
  <c r="F101" i="76"/>
  <c r="B102" i="76"/>
  <c r="C102" i="76"/>
  <c r="F102" i="76"/>
  <c r="B103" i="76"/>
  <c r="C103" i="76"/>
  <c r="F103" i="76"/>
  <c r="B38" i="76"/>
  <c r="C38" i="76"/>
  <c r="F38" i="76"/>
  <c r="F2" i="76"/>
  <c r="F3" i="76"/>
  <c r="F4" i="76"/>
  <c r="F5" i="76"/>
  <c r="F6" i="76"/>
  <c r="F7" i="76"/>
  <c r="F8" i="76"/>
  <c r="F9" i="76"/>
  <c r="F10" i="76"/>
  <c r="F11" i="76"/>
  <c r="F12" i="76"/>
  <c r="F13" i="76"/>
  <c r="F14" i="76"/>
  <c r="F15" i="76"/>
  <c r="F16" i="76"/>
  <c r="F17" i="76"/>
  <c r="F18" i="76"/>
  <c r="F19" i="76"/>
  <c r="F20" i="76"/>
  <c r="F21" i="76"/>
  <c r="F22" i="76"/>
  <c r="F23" i="76"/>
  <c r="F24" i="76"/>
  <c r="F25" i="76"/>
  <c r="F26" i="76"/>
  <c r="F27" i="76"/>
  <c r="F28" i="76"/>
  <c r="F29" i="76"/>
  <c r="F30" i="76"/>
  <c r="F31" i="76"/>
  <c r="F32" i="76"/>
  <c r="F33" i="76"/>
  <c r="F34" i="76"/>
  <c r="F35" i="76"/>
  <c r="F36" i="76"/>
  <c r="F37" i="76"/>
  <c r="C11" i="76"/>
  <c r="C17" i="76" s="1"/>
  <c r="C23" i="76" s="1"/>
  <c r="C29" i="76" s="1"/>
  <c r="C35" i="76" s="1"/>
  <c r="M484" i="41" l="1"/>
  <c r="A498" i="58" l="1"/>
  <c r="B498" i="58"/>
  <c r="C498" i="58"/>
  <c r="D498" i="58"/>
  <c r="F498" i="58"/>
  <c r="A499" i="58"/>
  <c r="B499" i="58"/>
  <c r="C499" i="58"/>
  <c r="D499" i="58"/>
  <c r="F499" i="58"/>
  <c r="A500" i="58"/>
  <c r="B500" i="58"/>
  <c r="C500" i="58"/>
  <c r="D500" i="58"/>
  <c r="F500" i="58"/>
  <c r="A498" i="37"/>
  <c r="A498" i="41" s="1"/>
  <c r="B498" i="37"/>
  <c r="B498" i="41" s="1"/>
  <c r="C498" i="37"/>
  <c r="C498" i="41" s="1"/>
  <c r="D498" i="37"/>
  <c r="F498" i="37"/>
  <c r="F498" i="41" s="1"/>
  <c r="A499" i="37"/>
  <c r="A499" i="41" s="1"/>
  <c r="B499" i="37"/>
  <c r="B499" i="41" s="1"/>
  <c r="C499" i="37"/>
  <c r="C499" i="41" s="1"/>
  <c r="D499" i="37"/>
  <c r="D499" i="41" s="1"/>
  <c r="F499" i="37"/>
  <c r="F499" i="41" s="1"/>
  <c r="A500" i="37"/>
  <c r="A500" i="41" s="1"/>
  <c r="B500" i="37"/>
  <c r="B500" i="41" s="1"/>
  <c r="C500" i="37"/>
  <c r="C500" i="41" s="1"/>
  <c r="D500" i="37"/>
  <c r="D500" i="41" s="1"/>
  <c r="F500" i="37"/>
  <c r="F500" i="41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F425" i="58"/>
  <c r="A425" i="37"/>
  <c r="A425" i="41" s="1"/>
  <c r="B425" i="37"/>
  <c r="B425" i="41" s="1"/>
  <c r="C425" i="37"/>
  <c r="C425" i="41" s="1"/>
  <c r="D425" i="37"/>
  <c r="D425" i="41" s="1"/>
  <c r="F425" i="37"/>
  <c r="F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D498" i="41" l="1"/>
  <c r="A33" i="41"/>
  <c r="A62" i="41"/>
  <c r="C57" i="41"/>
  <c r="A32" i="41"/>
  <c r="A59" i="41"/>
  <c r="A54" i="41"/>
  <c r="A27" i="41"/>
  <c r="A78" i="41"/>
  <c r="A50" i="41"/>
  <c r="C45" i="41"/>
  <c r="A26" i="41"/>
  <c r="A21" i="41"/>
  <c r="C72" i="41"/>
  <c r="A38" i="41"/>
  <c r="A20" i="41"/>
  <c r="A52" i="41"/>
  <c r="C94" i="41"/>
  <c r="A93" i="41"/>
  <c r="C88" i="41"/>
  <c r="A87" i="41"/>
  <c r="C82" i="41"/>
  <c r="A81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C299" i="38" l="1"/>
  <c r="C311" i="38" s="1"/>
  <c r="C323" i="38" s="1"/>
  <c r="C335" i="38" s="1"/>
  <c r="C347" i="38" s="1"/>
  <c r="C305" i="38"/>
  <c r="C317" i="38" s="1"/>
  <c r="C329" i="38" s="1"/>
  <c r="C341" i="38" s="1"/>
  <c r="C353" i="38" s="1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B26" i="6"/>
  <c r="C8" i="34" l="1"/>
  <c r="D8" i="34" s="1"/>
  <c r="E8" i="34" s="1"/>
  <c r="C9" i="34"/>
  <c r="D9" i="34" s="1"/>
  <c r="E9" i="34" s="1"/>
  <c r="C207" i="38"/>
  <c r="C807" i="76" s="1"/>
  <c r="C15" i="34"/>
  <c r="C13" i="34"/>
  <c r="D13" i="34" s="1"/>
  <c r="E13" i="34" s="1"/>
  <c r="C196" i="38"/>
  <c r="C796" i="76" s="1"/>
  <c r="C12" i="34"/>
  <c r="D12" i="34" s="1"/>
  <c r="E12" i="34" s="1"/>
  <c r="C10" i="34"/>
  <c r="D10" i="34" s="1"/>
  <c r="E10" i="34" s="1"/>
  <c r="C7" i="34"/>
  <c r="C197" i="38"/>
  <c r="C797" i="76" s="1"/>
  <c r="C195" i="38"/>
  <c r="C795" i="76" s="1"/>
  <c r="C3" i="34"/>
  <c r="C14" i="34"/>
  <c r="C17" i="34"/>
  <c r="D17" i="34" s="1"/>
  <c r="E17" i="34" s="1"/>
  <c r="C11" i="34"/>
  <c r="D11" i="34" s="1"/>
  <c r="E11" i="34" s="1"/>
  <c r="C204" i="38"/>
  <c r="C804" i="76" s="1"/>
  <c r="C203" i="38"/>
  <c r="C803" i="76" s="1"/>
  <c r="C202" i="38"/>
  <c r="C802" i="76" s="1"/>
  <c r="C206" i="38"/>
  <c r="C806" i="76" s="1"/>
  <c r="C205" i="38"/>
  <c r="C805" i="76" s="1"/>
  <c r="C16" i="34"/>
  <c r="D16" i="34" s="1"/>
  <c r="E16" i="34" s="1"/>
  <c r="C201" i="38"/>
  <c r="C801" i="76" s="1"/>
  <c r="C6" i="34"/>
  <c r="D6" i="34" s="1"/>
  <c r="E6" i="34" s="1"/>
  <c r="C200" i="38"/>
  <c r="C800" i="76" s="1"/>
  <c r="C5" i="34"/>
  <c r="D5" i="34" s="1"/>
  <c r="E5" i="34" s="1"/>
  <c r="C199" i="38"/>
  <c r="C799" i="76" s="1"/>
  <c r="C4" i="34"/>
  <c r="D4" i="34" s="1"/>
  <c r="E4" i="34" s="1"/>
  <c r="C198" i="38"/>
  <c r="C798" i="76" s="1"/>
  <c r="C194" i="38"/>
  <c r="C794" i="76" s="1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D185" i="38" s="1"/>
  <c r="D785" i="76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10" i="38"/>
  <c r="C810" i="76" s="1"/>
  <c r="D67" i="38"/>
  <c r="D667" i="76" s="1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13" i="38"/>
  <c r="C813" i="76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7" i="38"/>
  <c r="C817" i="76" s="1"/>
  <c r="D449" i="37"/>
  <c r="D449" i="41" s="1"/>
  <c r="C218" i="38"/>
  <c r="C818" i="76" s="1"/>
  <c r="D450" i="37"/>
  <c r="D450" i="41" s="1"/>
  <c r="C219" i="38"/>
  <c r="C819" i="76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22" i="38"/>
  <c r="C822" i="76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703" i="76" s="1"/>
  <c r="D106" i="38"/>
  <c r="D706" i="76" s="1"/>
  <c r="H183" i="35"/>
  <c r="C11" i="6"/>
  <c r="H184" i="35"/>
  <c r="H4" i="20"/>
  <c r="C423" i="37"/>
  <c r="C423" i="41" s="1"/>
  <c r="C423" i="58"/>
  <c r="D2" i="34"/>
  <c r="D210" i="38"/>
  <c r="D810" i="76" s="1"/>
  <c r="D109" i="38"/>
  <c r="D709" i="76" s="1"/>
  <c r="D212" i="38"/>
  <c r="D812" i="76" s="1"/>
  <c r="D214" i="38"/>
  <c r="D814" i="76" s="1"/>
  <c r="D116" i="38"/>
  <c r="D716" i="76" s="1"/>
  <c r="D117" i="38"/>
  <c r="D717" i="76" s="1"/>
  <c r="D218" i="38"/>
  <c r="D818" i="76" s="1"/>
  <c r="D230" i="38"/>
  <c r="D830" i="76" s="1"/>
  <c r="D472" i="37"/>
  <c r="D472" i="41" s="1"/>
  <c r="D472" i="58"/>
  <c r="D168" i="38"/>
  <c r="D768" i="76" s="1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D482" i="37"/>
  <c r="D482" i="41" s="1"/>
  <c r="A10" i="8"/>
  <c r="A494" i="37"/>
  <c r="A494" i="41" s="1"/>
  <c r="D494" i="37"/>
  <c r="D494" i="41" s="1"/>
  <c r="C494" i="37"/>
  <c r="C494" i="41" s="1"/>
  <c r="A11" i="8"/>
  <c r="A12" i="8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756" i="76" s="1"/>
  <c r="D157" i="38"/>
  <c r="D757" i="76" s="1"/>
  <c r="D158" i="38"/>
  <c r="D758" i="76" s="1"/>
  <c r="D164" i="38"/>
  <c r="D764" i="76" s="1"/>
  <c r="D167" i="38"/>
  <c r="D767" i="76" s="1"/>
  <c r="D170" i="38"/>
  <c r="D770" i="76" s="1"/>
  <c r="D254" i="38"/>
  <c r="D854" i="76" s="1"/>
  <c r="D256" i="38"/>
  <c r="D856" i="76" s="1"/>
  <c r="D257" i="38"/>
  <c r="D857" i="76" s="1"/>
  <c r="D261" i="38"/>
  <c r="D861" i="76" s="1"/>
  <c r="D264" i="38"/>
  <c r="D864" i="76" s="1"/>
  <c r="D267" i="38"/>
  <c r="D867" i="76" s="1"/>
  <c r="D268" i="38"/>
  <c r="D868" i="76" s="1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9" i="38"/>
  <c r="D909" i="76" s="1"/>
  <c r="D311" i="38"/>
  <c r="D911" i="76" s="1"/>
  <c r="D312" i="38"/>
  <c r="D912" i="76" s="1"/>
  <c r="D313" i="38"/>
  <c r="D913" i="76" s="1"/>
  <c r="D322" i="38"/>
  <c r="D922" i="76" s="1"/>
  <c r="D324" i="38"/>
  <c r="D924" i="76" s="1"/>
  <c r="D325" i="38"/>
  <c r="D925" i="76" s="1"/>
  <c r="D332" i="38"/>
  <c r="D932" i="76" s="1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63" i="38"/>
  <c r="D963" i="76" s="1"/>
  <c r="D364" i="38"/>
  <c r="D964" i="76" s="1"/>
  <c r="D365" i="38"/>
  <c r="D965" i="76" s="1"/>
  <c r="D366" i="38"/>
  <c r="D966" i="76" s="1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80" i="38"/>
  <c r="D980" i="76" s="1"/>
  <c r="D381" i="38"/>
  <c r="D981" i="76" s="1"/>
  <c r="D385" i="38"/>
  <c r="D985" i="76" s="1"/>
  <c r="D402" i="38"/>
  <c r="D1002" i="76" s="1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8" i="38"/>
  <c r="C808" i="76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D264" i="66" l="1"/>
  <c r="D121" i="66"/>
  <c r="D117" i="66"/>
  <c r="D263" i="76"/>
  <c r="D551" i="76"/>
  <c r="D120" i="76"/>
  <c r="D408" i="76"/>
  <c r="C237" i="38"/>
  <c r="C837" i="76" s="1"/>
  <c r="D291" i="76"/>
  <c r="D579" i="76"/>
  <c r="D367" i="76"/>
  <c r="D79" i="76"/>
  <c r="D5" i="76"/>
  <c r="D25" i="76"/>
  <c r="D4" i="76"/>
  <c r="D23" i="76"/>
  <c r="D24" i="76"/>
  <c r="D3" i="76"/>
  <c r="D2" i="76"/>
  <c r="D21" i="76"/>
  <c r="D20" i="76"/>
  <c r="D191" i="38"/>
  <c r="D791" i="76" s="1"/>
  <c r="D7" i="76"/>
  <c r="D22" i="76"/>
  <c r="B23" i="8"/>
  <c r="D6" i="76"/>
  <c r="D188" i="38"/>
  <c r="D788" i="76" s="1"/>
  <c r="D257" i="76"/>
  <c r="D545" i="76"/>
  <c r="D575" i="76"/>
  <c r="D287" i="76"/>
  <c r="D260" i="76"/>
  <c r="D548" i="76"/>
  <c r="D542" i="76"/>
  <c r="D254" i="76"/>
  <c r="D534" i="76"/>
  <c r="D246" i="76"/>
  <c r="D240" i="76"/>
  <c r="D528" i="76"/>
  <c r="D234" i="76"/>
  <c r="D522" i="76"/>
  <c r="D516" i="76"/>
  <c r="D228" i="76"/>
  <c r="D506" i="76"/>
  <c r="D218" i="76"/>
  <c r="D117" i="76"/>
  <c r="D405" i="76"/>
  <c r="D111" i="76"/>
  <c r="D399" i="76"/>
  <c r="D391" i="76"/>
  <c r="D103" i="76"/>
  <c r="D385" i="76"/>
  <c r="D97" i="76"/>
  <c r="D379" i="76"/>
  <c r="D91" i="76"/>
  <c r="D373" i="76"/>
  <c r="D85" i="76"/>
  <c r="D78" i="76"/>
  <c r="D366" i="76"/>
  <c r="D362" i="76"/>
  <c r="D74" i="76"/>
  <c r="C223" i="38"/>
  <c r="C823" i="76" s="1"/>
  <c r="C234" i="38"/>
  <c r="C834" i="76" s="1"/>
  <c r="D519" i="76"/>
  <c r="D231" i="76"/>
  <c r="D432" i="76"/>
  <c r="D144" i="76"/>
  <c r="D84" i="76"/>
  <c r="D372" i="76"/>
  <c r="C228" i="38"/>
  <c r="C828" i="76" s="1"/>
  <c r="D237" i="76"/>
  <c r="D525" i="76"/>
  <c r="D382" i="76"/>
  <c r="D94" i="76"/>
  <c r="D220" i="76"/>
  <c r="D508" i="76"/>
  <c r="D553" i="76"/>
  <c r="D265" i="76"/>
  <c r="D547" i="76"/>
  <c r="D259" i="76"/>
  <c r="D541" i="76"/>
  <c r="D253" i="76"/>
  <c r="D533" i="76"/>
  <c r="D245" i="76"/>
  <c r="D527" i="76"/>
  <c r="D239" i="76"/>
  <c r="D521" i="76"/>
  <c r="D233" i="76"/>
  <c r="D515" i="76"/>
  <c r="D227" i="76"/>
  <c r="D428" i="76"/>
  <c r="D140" i="76"/>
  <c r="D116" i="76"/>
  <c r="D404" i="76"/>
  <c r="D110" i="76"/>
  <c r="D398" i="76"/>
  <c r="D390" i="76"/>
  <c r="D102" i="76"/>
  <c r="D96" i="76"/>
  <c r="D384" i="76"/>
  <c r="D90" i="76"/>
  <c r="D378" i="76"/>
  <c r="D371" i="76"/>
  <c r="D83" i="76"/>
  <c r="C233" i="38"/>
  <c r="C833" i="76" s="1"/>
  <c r="D537" i="76"/>
  <c r="D249" i="76"/>
  <c r="D114" i="76"/>
  <c r="D402" i="76"/>
  <c r="D376" i="76"/>
  <c r="D88" i="76"/>
  <c r="D370" i="76"/>
  <c r="D82" i="76"/>
  <c r="D509" i="76"/>
  <c r="D221" i="76"/>
  <c r="D546" i="76"/>
  <c r="D258" i="76"/>
  <c r="D540" i="76"/>
  <c r="D252" i="76"/>
  <c r="D532" i="76"/>
  <c r="D244" i="76"/>
  <c r="D238" i="76"/>
  <c r="D526" i="76"/>
  <c r="D232" i="76"/>
  <c r="D520" i="76"/>
  <c r="D121" i="76"/>
  <c r="D409" i="76"/>
  <c r="D115" i="76"/>
  <c r="D403" i="76"/>
  <c r="D109" i="76"/>
  <c r="D397" i="76"/>
  <c r="D389" i="76"/>
  <c r="D101" i="76"/>
  <c r="D383" i="76"/>
  <c r="D95" i="76"/>
  <c r="D377" i="76"/>
  <c r="D89" i="76"/>
  <c r="D369" i="76"/>
  <c r="D81" i="76"/>
  <c r="C232" i="38"/>
  <c r="C832" i="76" s="1"/>
  <c r="D552" i="76"/>
  <c r="D264" i="76"/>
  <c r="D514" i="76"/>
  <c r="D226" i="76"/>
  <c r="D512" i="76"/>
  <c r="D224" i="76"/>
  <c r="D365" i="76"/>
  <c r="D77" i="76"/>
  <c r="C225" i="38"/>
  <c r="C825" i="76" s="1"/>
  <c r="D37" i="76"/>
  <c r="D34" i="76"/>
  <c r="D33" i="76"/>
  <c r="D14" i="76"/>
  <c r="D15" i="76"/>
  <c r="D23" i="8"/>
  <c r="D35" i="76"/>
  <c r="D18" i="76"/>
  <c r="D16" i="76"/>
  <c r="D17" i="76"/>
  <c r="D36" i="76"/>
  <c r="D19" i="76"/>
  <c r="D190" i="38"/>
  <c r="D790" i="76" s="1"/>
  <c r="D193" i="38"/>
  <c r="D793" i="76" s="1"/>
  <c r="D32" i="76"/>
  <c r="D108" i="76"/>
  <c r="D396" i="76"/>
  <c r="D550" i="76"/>
  <c r="D262" i="76"/>
  <c r="D544" i="76"/>
  <c r="D256" i="76"/>
  <c r="D536" i="76"/>
  <c r="D248" i="76"/>
  <c r="D242" i="76"/>
  <c r="D530" i="76"/>
  <c r="D524" i="76"/>
  <c r="D236" i="76"/>
  <c r="D518" i="76"/>
  <c r="D230" i="76"/>
  <c r="D510" i="76"/>
  <c r="D222" i="76"/>
  <c r="D119" i="76"/>
  <c r="D407" i="76"/>
  <c r="D113" i="76"/>
  <c r="D401" i="76"/>
  <c r="D105" i="76"/>
  <c r="D393" i="76"/>
  <c r="D387" i="76"/>
  <c r="D99" i="76"/>
  <c r="D381" i="76"/>
  <c r="D93" i="76"/>
  <c r="D375" i="76"/>
  <c r="D87" i="76"/>
  <c r="D531" i="76"/>
  <c r="D243" i="76"/>
  <c r="D388" i="76"/>
  <c r="D100" i="76"/>
  <c r="D368" i="76"/>
  <c r="D80" i="76"/>
  <c r="D511" i="76"/>
  <c r="D223" i="76"/>
  <c r="D364" i="76"/>
  <c r="D76" i="76"/>
  <c r="D513" i="76"/>
  <c r="D225" i="76"/>
  <c r="D549" i="76"/>
  <c r="D261" i="76"/>
  <c r="D543" i="76"/>
  <c r="D255" i="76"/>
  <c r="D535" i="76"/>
  <c r="D247" i="76"/>
  <c r="D241" i="76"/>
  <c r="D529" i="76"/>
  <c r="D235" i="76"/>
  <c r="D523" i="76"/>
  <c r="D229" i="76"/>
  <c r="D517" i="76"/>
  <c r="D507" i="76"/>
  <c r="D219" i="76"/>
  <c r="D118" i="76"/>
  <c r="D406" i="76"/>
  <c r="D112" i="76"/>
  <c r="D400" i="76"/>
  <c r="D104" i="76"/>
  <c r="D392" i="76"/>
  <c r="D386" i="76"/>
  <c r="D98" i="76"/>
  <c r="D380" i="76"/>
  <c r="D92" i="76"/>
  <c r="D374" i="76"/>
  <c r="D86" i="76"/>
  <c r="D363" i="76"/>
  <c r="D75" i="76"/>
  <c r="D31" i="76"/>
  <c r="D30" i="76"/>
  <c r="D29" i="76"/>
  <c r="D27" i="76"/>
  <c r="D26" i="76"/>
  <c r="D28" i="76"/>
  <c r="D9" i="76"/>
  <c r="D10" i="76"/>
  <c r="D11" i="76"/>
  <c r="D13" i="76"/>
  <c r="D192" i="38"/>
  <c r="D792" i="76" s="1"/>
  <c r="D8" i="76"/>
  <c r="D189" i="38"/>
  <c r="D789" i="76" s="1"/>
  <c r="D12" i="76"/>
  <c r="C23" i="8"/>
  <c r="C3" i="76"/>
  <c r="A25" i="8"/>
  <c r="G5" i="8" s="1"/>
  <c r="A24" i="8"/>
  <c r="G4" i="8" s="1"/>
  <c r="C2" i="76"/>
  <c r="A29" i="8"/>
  <c r="G9" i="8" s="1"/>
  <c r="C7" i="76"/>
  <c r="C6" i="76"/>
  <c r="A28" i="8"/>
  <c r="G8" i="8" s="1"/>
  <c r="A27" i="8"/>
  <c r="G7" i="8" s="1"/>
  <c r="C4" i="76"/>
  <c r="A17" i="8"/>
  <c r="A16" i="8"/>
  <c r="C288" i="38"/>
  <c r="C888" i="76" s="1"/>
  <c r="C286" i="38"/>
  <c r="C886" i="76" s="1"/>
  <c r="P36" i="70"/>
  <c r="D413" i="38"/>
  <c r="D1013" i="76" s="1"/>
  <c r="D410" i="38"/>
  <c r="D1010" i="76" s="1"/>
  <c r="P38" i="70"/>
  <c r="D415" i="38"/>
  <c r="D1015" i="76" s="1"/>
  <c r="D412" i="38"/>
  <c r="D1012" i="76" s="1"/>
  <c r="P37" i="70"/>
  <c r="D414" i="38"/>
  <c r="D1014" i="76" s="1"/>
  <c r="D411" i="38"/>
  <c r="D1011" i="76" s="1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92" i="38"/>
  <c r="C892" i="76" s="1"/>
  <c r="C298" i="38"/>
  <c r="C898" i="76" s="1"/>
  <c r="A438" i="41"/>
  <c r="A434" i="41"/>
  <c r="A430" i="41"/>
  <c r="A186" i="41"/>
  <c r="A132" i="41"/>
  <c r="A120" i="41"/>
  <c r="A108" i="41"/>
  <c r="A96" i="41"/>
  <c r="A3" i="41"/>
  <c r="H48" i="26"/>
  <c r="D305" i="38"/>
  <c r="D905" i="76" s="1"/>
  <c r="B58" i="26"/>
  <c r="D293" i="38"/>
  <c r="D893" i="76" s="1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41" i="38"/>
  <c r="D941" i="76" s="1"/>
  <c r="D353" i="38"/>
  <c r="D953" i="76" s="1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7" i="38"/>
  <c r="D917" i="76" s="1"/>
  <c r="D329" i="38"/>
  <c r="D929" i="76" s="1"/>
  <c r="D62" i="38"/>
  <c r="D662" i="76" s="1"/>
  <c r="I48" i="26"/>
  <c r="C24" i="20"/>
  <c r="P2" i="18" s="1"/>
  <c r="F3" i="35"/>
  <c r="F87" i="35"/>
  <c r="R54" i="66"/>
  <c r="C31" i="17"/>
  <c r="C3" i="32"/>
  <c r="C10" i="17"/>
  <c r="D275" i="38"/>
  <c r="D875" i="76" s="1"/>
  <c r="E31" i="17"/>
  <c r="E3" i="32"/>
  <c r="D68" i="38"/>
  <c r="D668" i="76" s="1"/>
  <c r="D31" i="17"/>
  <c r="D3" i="32"/>
  <c r="D24" i="38"/>
  <c r="D624" i="76" s="1"/>
  <c r="D20" i="38"/>
  <c r="D620" i="76" s="1"/>
  <c r="D362" i="38"/>
  <c r="D962" i="76" s="1"/>
  <c r="D323" i="38"/>
  <c r="D923" i="76" s="1"/>
  <c r="C23" i="53"/>
  <c r="D255" i="38"/>
  <c r="D855" i="76" s="1"/>
  <c r="D216" i="38"/>
  <c r="D816" i="76" s="1"/>
  <c r="D320" i="38"/>
  <c r="D920" i="76" s="1"/>
  <c r="C21" i="53"/>
  <c r="D221" i="38"/>
  <c r="D821" i="76" s="1"/>
  <c r="D215" i="38"/>
  <c r="D815" i="76" s="1"/>
  <c r="D107" i="38"/>
  <c r="D707" i="76" s="1"/>
  <c r="D396" i="38"/>
  <c r="D996" i="76" s="1"/>
  <c r="D310" i="38"/>
  <c r="D910" i="76" s="1"/>
  <c r="D266" i="38"/>
  <c r="D866" i="76" s="1"/>
  <c r="D159" i="38"/>
  <c r="D759" i="76" s="1"/>
  <c r="D108" i="38"/>
  <c r="D708" i="76" s="1"/>
  <c r="C21" i="6"/>
  <c r="C22" i="6"/>
  <c r="D26" i="6"/>
  <c r="D24" i="6"/>
  <c r="B25" i="6"/>
  <c r="C23" i="6"/>
  <c r="D278" i="66"/>
  <c r="D243" i="66"/>
  <c r="D129" i="66"/>
  <c r="D354" i="38"/>
  <c r="D954" i="76" s="1"/>
  <c r="D43" i="38"/>
  <c r="D643" i="76" s="1"/>
  <c r="D272" i="66"/>
  <c r="D125" i="66"/>
  <c r="D343" i="38"/>
  <c r="D943" i="76" s="1"/>
  <c r="D236" i="38"/>
  <c r="D836" i="76" s="1"/>
  <c r="D260" i="66"/>
  <c r="D113" i="66"/>
  <c r="C37" i="57"/>
  <c r="E4" i="17"/>
  <c r="D174" i="38"/>
  <c r="D774" i="76" s="1"/>
  <c r="B28" i="63"/>
  <c r="D290" i="66"/>
  <c r="D256" i="66"/>
  <c r="D143" i="66"/>
  <c r="D109" i="66"/>
  <c r="C74" i="57"/>
  <c r="C36" i="57"/>
  <c r="D173" i="38"/>
  <c r="D773" i="76" s="1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55" i="38"/>
  <c r="D955" i="76" s="1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23" i="38"/>
  <c r="D1023" i="76" s="1"/>
  <c r="B40" i="63"/>
  <c r="D422" i="38"/>
  <c r="D1022" i="76" s="1"/>
  <c r="B36" i="63"/>
  <c r="B5" i="63"/>
  <c r="B38" i="63"/>
  <c r="D417" i="38"/>
  <c r="D1017" i="76" s="1"/>
  <c r="D416" i="38"/>
  <c r="D1016" i="76" s="1"/>
  <c r="B61" i="63"/>
  <c r="B53" i="63"/>
  <c r="B60" i="63"/>
  <c r="B31" i="63"/>
  <c r="D426" i="38"/>
  <c r="D1026" i="76" s="1"/>
  <c r="B58" i="63"/>
  <c r="B52" i="63"/>
  <c r="B57" i="63"/>
  <c r="B56" i="63"/>
  <c r="B55" i="63"/>
  <c r="D421" i="38"/>
  <c r="D1021" i="76" s="1"/>
  <c r="D420" i="38"/>
  <c r="D1020" i="76" s="1"/>
  <c r="B54" i="63"/>
  <c r="D427" i="38"/>
  <c r="D1027" i="76" s="1"/>
  <c r="B12" i="63"/>
  <c r="B51" i="63"/>
  <c r="B50" i="63"/>
  <c r="B47" i="63"/>
  <c r="B13" i="63"/>
  <c r="B45" i="63"/>
  <c r="B15" i="63"/>
  <c r="B44" i="63"/>
  <c r="B16" i="63"/>
  <c r="D425" i="38"/>
  <c r="D1025" i="76" s="1"/>
  <c r="D419" i="38"/>
  <c r="D1019" i="76" s="1"/>
  <c r="D418" i="38"/>
  <c r="D1018" i="76" s="1"/>
  <c r="B48" i="63"/>
  <c r="B43" i="63"/>
  <c r="B17" i="63"/>
  <c r="D424" i="38"/>
  <c r="D1024" i="76" s="1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7" i="38"/>
  <c r="D1007" i="76" s="1"/>
  <c r="D404" i="38"/>
  <c r="D1004" i="76" s="1"/>
  <c r="D3" i="8"/>
  <c r="D275" i="66"/>
  <c r="D276" i="66"/>
  <c r="D409" i="38"/>
  <c r="D1009" i="76" s="1"/>
  <c r="D131" i="66"/>
  <c r="D132" i="66"/>
  <c r="D406" i="38"/>
  <c r="D1006" i="76" s="1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8" i="38"/>
  <c r="D1008" i="76" s="1"/>
  <c r="D227" i="66"/>
  <c r="D83" i="66"/>
  <c r="D405" i="38"/>
  <c r="D1005" i="76" s="1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D604" i="76" s="1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D631" i="76" s="1"/>
  <c r="R3" i="9"/>
  <c r="Q3" i="9"/>
  <c r="P3" i="9"/>
  <c r="D29" i="38"/>
  <c r="D629" i="76" s="1"/>
  <c r="M3" i="9"/>
  <c r="O3" i="9"/>
  <c r="N3" i="9"/>
  <c r="F39" i="39"/>
  <c r="F45" i="39"/>
  <c r="D399" i="38"/>
  <c r="D999" i="76" s="1"/>
  <c r="C2" i="39"/>
  <c r="D342" i="38"/>
  <c r="D942" i="76" s="1"/>
  <c r="D321" i="38"/>
  <c r="D921" i="76" s="1"/>
  <c r="C8" i="8"/>
  <c r="C20" i="53"/>
  <c r="D265" i="38"/>
  <c r="D865" i="76" s="1"/>
  <c r="D237" i="38"/>
  <c r="D837" i="76" s="1"/>
  <c r="D169" i="38"/>
  <c r="D769" i="76" s="1"/>
  <c r="D155" i="38"/>
  <c r="D755" i="76" s="1"/>
  <c r="D231" i="38"/>
  <c r="D831" i="76" s="1"/>
  <c r="D115" i="38"/>
  <c r="D715" i="76" s="1"/>
  <c r="D209" i="38"/>
  <c r="D809" i="76" s="1"/>
  <c r="D104" i="38"/>
  <c r="D704" i="76" s="1"/>
  <c r="D28" i="38"/>
  <c r="D628" i="76" s="1"/>
  <c r="G21" i="26"/>
  <c r="D394" i="38"/>
  <c r="D994" i="76" s="1"/>
  <c r="D331" i="38"/>
  <c r="D931" i="76" s="1"/>
  <c r="D319" i="38"/>
  <c r="D919" i="76" s="1"/>
  <c r="D308" i="38"/>
  <c r="D908" i="76" s="1"/>
  <c r="C18" i="53"/>
  <c r="D263" i="38"/>
  <c r="D863" i="76" s="1"/>
  <c r="D223" i="38"/>
  <c r="D823" i="76" s="1"/>
  <c r="D166" i="38"/>
  <c r="D766" i="76" s="1"/>
  <c r="D154" i="38"/>
  <c r="D754" i="76" s="1"/>
  <c r="D225" i="38"/>
  <c r="D825" i="76" s="1"/>
  <c r="D114" i="38"/>
  <c r="D714" i="76" s="1"/>
  <c r="D161" i="38"/>
  <c r="D761" i="76" s="1"/>
  <c r="D23" i="38"/>
  <c r="D623" i="76" s="1"/>
  <c r="D393" i="38"/>
  <c r="D993" i="76" s="1"/>
  <c r="D330" i="38"/>
  <c r="D930" i="76" s="1"/>
  <c r="D318" i="38"/>
  <c r="D918" i="76" s="1"/>
  <c r="C17" i="53"/>
  <c r="D262" i="38"/>
  <c r="D862" i="76" s="1"/>
  <c r="D222" i="38"/>
  <c r="D822" i="76" s="1"/>
  <c r="D165" i="38"/>
  <c r="D765" i="76" s="1"/>
  <c r="E2" i="34"/>
  <c r="D213" i="38"/>
  <c r="D813" i="76" s="1"/>
  <c r="Q4" i="20"/>
  <c r="D22" i="38"/>
  <c r="D622" i="76" s="1"/>
  <c r="D384" i="38"/>
  <c r="D984" i="76" s="1"/>
  <c r="D328" i="38"/>
  <c r="D928" i="76" s="1"/>
  <c r="D316" i="38"/>
  <c r="D916" i="76" s="1"/>
  <c r="C30" i="53"/>
  <c r="C15" i="53"/>
  <c r="D260" i="38"/>
  <c r="D860" i="76" s="1"/>
  <c r="D220" i="38"/>
  <c r="D820" i="76" s="1"/>
  <c r="D163" i="38"/>
  <c r="D763" i="76" s="1"/>
  <c r="D119" i="38"/>
  <c r="D719" i="76" s="1"/>
  <c r="D112" i="38"/>
  <c r="D712" i="76" s="1"/>
  <c r="G4" i="20"/>
  <c r="D105" i="38"/>
  <c r="D705" i="76" s="1"/>
  <c r="D383" i="38"/>
  <c r="D983" i="76" s="1"/>
  <c r="D327" i="38"/>
  <c r="D927" i="76" s="1"/>
  <c r="D315" i="38"/>
  <c r="D915" i="76" s="1"/>
  <c r="C29" i="53"/>
  <c r="C14" i="53"/>
  <c r="D259" i="38"/>
  <c r="D859" i="76" s="1"/>
  <c r="D219" i="38"/>
  <c r="D819" i="76" s="1"/>
  <c r="D162" i="38"/>
  <c r="D762" i="76" s="1"/>
  <c r="D217" i="38"/>
  <c r="D817" i="76" s="1"/>
  <c r="D211" i="38"/>
  <c r="D811" i="76" s="1"/>
  <c r="H2" i="35"/>
  <c r="D110" i="38"/>
  <c r="D710" i="76" s="1"/>
  <c r="D70" i="38"/>
  <c r="D670" i="76" s="1"/>
  <c r="D382" i="38"/>
  <c r="D982" i="76" s="1"/>
  <c r="D367" i="38"/>
  <c r="D967" i="76" s="1"/>
  <c r="D326" i="38"/>
  <c r="D926" i="76" s="1"/>
  <c r="D314" i="38"/>
  <c r="D914" i="76" s="1"/>
  <c r="C25" i="53"/>
  <c r="D276" i="38"/>
  <c r="D876" i="76" s="1"/>
  <c r="D258" i="38"/>
  <c r="D858" i="76" s="1"/>
  <c r="D186" i="38"/>
  <c r="D786" i="76" s="1"/>
  <c r="D160" i="38"/>
  <c r="D760" i="76" s="1"/>
  <c r="D118" i="38"/>
  <c r="D718" i="76" s="1"/>
  <c r="D111" i="38"/>
  <c r="D711" i="76" s="1"/>
  <c r="D69" i="38"/>
  <c r="D669" i="76" s="1"/>
  <c r="D64" i="38"/>
  <c r="D664" i="76" s="1"/>
  <c r="D21" i="38"/>
  <c r="D621" i="76" s="1"/>
  <c r="N23" i="9"/>
  <c r="D61" i="38"/>
  <c r="D661" i="76" s="1"/>
  <c r="D17" i="38"/>
  <c r="D617" i="76" s="1"/>
  <c r="D60" i="38"/>
  <c r="D660" i="76" s="1"/>
  <c r="C16" i="6"/>
  <c r="D32" i="38"/>
  <c r="D632" i="76" s="1"/>
  <c r="D83" i="38"/>
  <c r="D683" i="76" s="1"/>
  <c r="D71" i="38"/>
  <c r="D671" i="76" s="1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659" i="76" s="1"/>
  <c r="D19" i="38"/>
  <c r="D619" i="76" s="1"/>
  <c r="D84" i="38"/>
  <c r="D684" i="76" s="1"/>
  <c r="D58" i="38"/>
  <c r="D658" i="76" s="1"/>
  <c r="D18" i="38"/>
  <c r="D618" i="76" s="1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E140" i="7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666" i="76" s="1"/>
  <c r="D26" i="38"/>
  <c r="D626" i="76" s="1"/>
  <c r="E352" i="18"/>
  <c r="D63" i="38"/>
  <c r="D663" i="76" s="1"/>
  <c r="D25" i="38"/>
  <c r="D625" i="76" s="1"/>
  <c r="D84" i="22"/>
  <c r="P29" i="18"/>
  <c r="X6" i="20"/>
  <c r="D11" i="32"/>
  <c r="Q33" i="9"/>
  <c r="AC2" i="39"/>
  <c r="D248" i="66"/>
  <c r="D105" i="66"/>
  <c r="C75" i="57"/>
  <c r="C38" i="57"/>
  <c r="D15" i="8"/>
  <c r="D397" i="38"/>
  <c r="D997" i="76" s="1"/>
  <c r="D344" i="38"/>
  <c r="D944" i="76" s="1"/>
  <c r="D333" i="38"/>
  <c r="D933" i="76" s="1"/>
  <c r="C31" i="53"/>
  <c r="D277" i="38"/>
  <c r="D877" i="76" s="1"/>
  <c r="D238" i="38"/>
  <c r="D838" i="76" s="1"/>
  <c r="D187" i="38"/>
  <c r="D787" i="76" s="1"/>
  <c r="D175" i="38"/>
  <c r="D775" i="76" s="1"/>
  <c r="D134" i="38"/>
  <c r="D734" i="76" s="1"/>
  <c r="D126" i="38"/>
  <c r="D726" i="76" s="1"/>
  <c r="D85" i="38"/>
  <c r="D685" i="76" s="1"/>
  <c r="D72" i="38"/>
  <c r="D672" i="76" s="1"/>
  <c r="D33" i="38"/>
  <c r="D633" i="76" s="1"/>
  <c r="B27" i="63"/>
  <c r="G48" i="26"/>
  <c r="R33" i="9"/>
  <c r="R31" i="20"/>
  <c r="D247" i="66"/>
  <c r="D104" i="66"/>
  <c r="C72" i="57"/>
  <c r="C35" i="57"/>
  <c r="C28" i="53"/>
  <c r="D274" i="38"/>
  <c r="D874" i="76" s="1"/>
  <c r="D184" i="38"/>
  <c r="D784" i="76" s="1"/>
  <c r="D172" i="38"/>
  <c r="D772" i="76" s="1"/>
  <c r="D132" i="38"/>
  <c r="D732" i="76" s="1"/>
  <c r="D224" i="38"/>
  <c r="D824" i="76" s="1"/>
  <c r="D127" i="38"/>
  <c r="D727" i="76" s="1"/>
  <c r="D82" i="38"/>
  <c r="D682" i="76" s="1"/>
  <c r="D42" i="38"/>
  <c r="D642" i="76" s="1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91" i="38"/>
  <c r="D991" i="76" s="1"/>
  <c r="D373" i="38"/>
  <c r="D973" i="76" s="1"/>
  <c r="D352" i="38"/>
  <c r="D952" i="76" s="1"/>
  <c r="D340" i="38"/>
  <c r="D940" i="76" s="1"/>
  <c r="C27" i="53"/>
  <c r="D273" i="38"/>
  <c r="D873" i="76" s="1"/>
  <c r="D235" i="38"/>
  <c r="D835" i="76" s="1"/>
  <c r="D183" i="38"/>
  <c r="D783" i="76" s="1"/>
  <c r="M38" i="39"/>
  <c r="D229" i="38"/>
  <c r="D829" i="76" s="1"/>
  <c r="D122" i="38"/>
  <c r="D722" i="76" s="1"/>
  <c r="D81" i="38"/>
  <c r="D681" i="76" s="1"/>
  <c r="D41" i="38"/>
  <c r="D641" i="76" s="1"/>
  <c r="D30" i="38"/>
  <c r="D630" i="76" s="1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90" i="38"/>
  <c r="D990" i="76" s="1"/>
  <c r="D372" i="38"/>
  <c r="D972" i="76" s="1"/>
  <c r="D351" i="38"/>
  <c r="D951" i="76" s="1"/>
  <c r="D339" i="38"/>
  <c r="D939" i="76" s="1"/>
  <c r="C26" i="53"/>
  <c r="D272" i="38"/>
  <c r="D872" i="76" s="1"/>
  <c r="D234" i="38"/>
  <c r="D834" i="76" s="1"/>
  <c r="D182" i="38"/>
  <c r="D782" i="76" s="1"/>
  <c r="D171" i="38"/>
  <c r="D771" i="76" s="1"/>
  <c r="D131" i="38"/>
  <c r="D731" i="76" s="1"/>
  <c r="D80" i="38"/>
  <c r="D680" i="76" s="1"/>
  <c r="D40" i="38"/>
  <c r="D640" i="76" s="1"/>
  <c r="E23" i="20"/>
  <c r="D103" i="66"/>
  <c r="C69" i="57"/>
  <c r="C32" i="57"/>
  <c r="D389" i="38"/>
  <c r="D989" i="76" s="1"/>
  <c r="D371" i="38"/>
  <c r="D971" i="76" s="1"/>
  <c r="D350" i="38"/>
  <c r="D950" i="76" s="1"/>
  <c r="D338" i="38"/>
  <c r="D938" i="76" s="1"/>
  <c r="C37" i="53"/>
  <c r="D283" i="38"/>
  <c r="D883" i="76" s="1"/>
  <c r="D271" i="38"/>
  <c r="D871" i="76" s="1"/>
  <c r="D181" i="38"/>
  <c r="D781" i="76" s="1"/>
  <c r="D228" i="38"/>
  <c r="D828" i="76" s="1"/>
  <c r="D124" i="38"/>
  <c r="D724" i="76" s="1"/>
  <c r="D79" i="38"/>
  <c r="D679" i="76" s="1"/>
  <c r="D39" i="38"/>
  <c r="D639" i="76" s="1"/>
  <c r="B25" i="63"/>
  <c r="R4" i="20"/>
  <c r="D258" i="66"/>
  <c r="D254" i="66"/>
  <c r="D250" i="66"/>
  <c r="D115" i="66"/>
  <c r="D111" i="66"/>
  <c r="D107" i="66"/>
  <c r="C68" i="57"/>
  <c r="C31" i="57"/>
  <c r="D388" i="38"/>
  <c r="D988" i="76" s="1"/>
  <c r="D370" i="38"/>
  <c r="D970" i="76" s="1"/>
  <c r="D349" i="38"/>
  <c r="D949" i="76" s="1"/>
  <c r="D337" i="38"/>
  <c r="D937" i="76" s="1"/>
  <c r="C36" i="53"/>
  <c r="D282" i="38"/>
  <c r="D882" i="76" s="1"/>
  <c r="D270" i="38"/>
  <c r="D870" i="76" s="1"/>
  <c r="D180" i="38"/>
  <c r="D780" i="76" s="1"/>
  <c r="D233" i="38"/>
  <c r="D833" i="76" s="1"/>
  <c r="D130" i="38"/>
  <c r="D730" i="76" s="1"/>
  <c r="D123" i="38"/>
  <c r="D723" i="76" s="1"/>
  <c r="D78" i="38"/>
  <c r="D678" i="76" s="1"/>
  <c r="D38" i="38"/>
  <c r="D638" i="76" s="1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403" i="38"/>
  <c r="D1003" i="76" s="1"/>
  <c r="D387" i="38"/>
  <c r="D987" i="76" s="1"/>
  <c r="D369" i="38"/>
  <c r="D969" i="76" s="1"/>
  <c r="D348" i="38"/>
  <c r="D948" i="76" s="1"/>
  <c r="D336" i="38"/>
  <c r="D936" i="76" s="1"/>
  <c r="C35" i="53"/>
  <c r="D281" i="38"/>
  <c r="D881" i="76" s="1"/>
  <c r="D269" i="38"/>
  <c r="D869" i="76" s="1"/>
  <c r="D179" i="38"/>
  <c r="D779" i="76" s="1"/>
  <c r="D136" i="38"/>
  <c r="D736" i="76" s="1"/>
  <c r="D227" i="38"/>
  <c r="D827" i="76" s="1"/>
  <c r="E38" i="39"/>
  <c r="D77" i="38"/>
  <c r="D677" i="76" s="1"/>
  <c r="D37" i="38"/>
  <c r="D637" i="76" s="1"/>
  <c r="P23" i="9"/>
  <c r="B24" i="63"/>
  <c r="H23" i="20"/>
  <c r="E11" i="39"/>
  <c r="P30" i="18"/>
  <c r="I31" i="20"/>
  <c r="D101" i="66"/>
  <c r="C78" i="57"/>
  <c r="C29" i="57"/>
  <c r="D386" i="38"/>
  <c r="D986" i="76" s="1"/>
  <c r="D2" i="39"/>
  <c r="D347" i="38"/>
  <c r="D947" i="76" s="1"/>
  <c r="D335" i="38"/>
  <c r="D935" i="76" s="1"/>
  <c r="C34" i="53"/>
  <c r="D280" i="38"/>
  <c r="D880" i="76" s="1"/>
  <c r="D178" i="38"/>
  <c r="D778" i="76" s="1"/>
  <c r="D232" i="38"/>
  <c r="D832" i="76" s="1"/>
  <c r="D129" i="38"/>
  <c r="D729" i="76" s="1"/>
  <c r="D120" i="38"/>
  <c r="D720" i="76" s="1"/>
  <c r="D76" i="38"/>
  <c r="D676" i="76" s="1"/>
  <c r="D36" i="38"/>
  <c r="D636" i="76" s="1"/>
  <c r="P33" i="9"/>
  <c r="J31" i="20"/>
  <c r="D257" i="66"/>
  <c r="D253" i="66"/>
  <c r="D114" i="66"/>
  <c r="D110" i="66"/>
  <c r="D106" i="66"/>
  <c r="C77" i="57"/>
  <c r="C40" i="57"/>
  <c r="C28" i="57"/>
  <c r="D400" i="38"/>
  <c r="D1000" i="76" s="1"/>
  <c r="D368" i="38"/>
  <c r="D968" i="76" s="1"/>
  <c r="D346" i="38"/>
  <c r="D946" i="76" s="1"/>
  <c r="D334" i="38"/>
  <c r="D934" i="76" s="1"/>
  <c r="C33" i="53"/>
  <c r="D279" i="38"/>
  <c r="D879" i="76" s="1"/>
  <c r="D177" i="38"/>
  <c r="D777" i="76" s="1"/>
  <c r="D226" i="38"/>
  <c r="D826" i="76" s="1"/>
  <c r="D74" i="38"/>
  <c r="D674" i="76" s="1"/>
  <c r="D35" i="38"/>
  <c r="D635" i="76" s="1"/>
  <c r="E21" i="26"/>
  <c r="B23" i="63"/>
  <c r="D4" i="6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45" i="38"/>
  <c r="D945" i="76" s="1"/>
  <c r="D8" i="8"/>
  <c r="C32" i="53"/>
  <c r="D278" i="38"/>
  <c r="D878" i="76" s="1"/>
  <c r="D176" i="38"/>
  <c r="D776" i="76" s="1"/>
  <c r="D135" i="38"/>
  <c r="D735" i="76" s="1"/>
  <c r="D128" i="38"/>
  <c r="D728" i="76" s="1"/>
  <c r="D73" i="38"/>
  <c r="D673" i="76" s="1"/>
  <c r="D34" i="38"/>
  <c r="D634" i="76" s="1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320" i="76" s="1"/>
  <c r="D40" i="66"/>
  <c r="E209" i="18"/>
  <c r="C13" i="53"/>
  <c r="D141" i="38"/>
  <c r="D741" i="76" s="1"/>
  <c r="D205" i="38"/>
  <c r="D805" i="76" s="1"/>
  <c r="D98" i="35"/>
  <c r="D50" i="35"/>
  <c r="D193" i="66"/>
  <c r="E462" i="18"/>
  <c r="D379" i="38"/>
  <c r="D979" i="76" s="1"/>
  <c r="D140" i="38"/>
  <c r="D740" i="76" s="1"/>
  <c r="D7" i="66"/>
  <c r="D318" i="76" s="1"/>
  <c r="D166" i="66"/>
  <c r="C8" i="22"/>
  <c r="D378" i="38"/>
  <c r="D978" i="76" s="1"/>
  <c r="D54" i="38"/>
  <c r="D654" i="76" s="1"/>
  <c r="D31" i="20"/>
  <c r="C9" i="22"/>
  <c r="D91" i="38"/>
  <c r="D691" i="76" s="1"/>
  <c r="D53" i="38"/>
  <c r="D653" i="76" s="1"/>
  <c r="P31" i="18"/>
  <c r="D95" i="38"/>
  <c r="D695" i="76" s="1"/>
  <c r="E31" i="20"/>
  <c r="C50" i="22"/>
  <c r="C48" i="57"/>
  <c r="D202" i="38"/>
  <c r="D802" i="76" s="1"/>
  <c r="D89" i="38"/>
  <c r="D689" i="76" s="1"/>
  <c r="D187" i="66"/>
  <c r="C51" i="22"/>
  <c r="C47" i="57"/>
  <c r="D11" i="35"/>
  <c r="D87" i="35"/>
  <c r="D54" i="35"/>
  <c r="R5" i="20"/>
  <c r="D39" i="66"/>
  <c r="D172" i="66"/>
  <c r="D38" i="66"/>
  <c r="D298" i="38"/>
  <c r="D898" i="76" s="1"/>
  <c r="D250" i="38"/>
  <c r="D850" i="76" s="1"/>
  <c r="D150" i="38"/>
  <c r="D750" i="76" s="1"/>
  <c r="D24" i="66"/>
  <c r="C12" i="57"/>
  <c r="D360" i="38"/>
  <c r="D960" i="76" s="1"/>
  <c r="D297" i="38"/>
  <c r="D897" i="76" s="1"/>
  <c r="D249" i="38"/>
  <c r="D849" i="76" s="1"/>
  <c r="D149" i="38"/>
  <c r="D749" i="76" s="1"/>
  <c r="D5" i="38"/>
  <c r="D605" i="76" s="1"/>
  <c r="C11" i="39"/>
  <c r="D30" i="22"/>
  <c r="D159" i="66"/>
  <c r="D23" i="66"/>
  <c r="C11" i="57"/>
  <c r="D359" i="38"/>
  <c r="D959" i="76" s="1"/>
  <c r="D98" i="38"/>
  <c r="D698" i="76" s="1"/>
  <c r="P12" i="18"/>
  <c r="X7" i="20"/>
  <c r="I25" i="9"/>
  <c r="B87" i="22"/>
  <c r="B12" i="22"/>
  <c r="B22" i="22"/>
  <c r="D45" i="22"/>
  <c r="E221" i="18"/>
  <c r="E450" i="18"/>
  <c r="D6" i="38"/>
  <c r="D606" i="76" s="1"/>
  <c r="D56" i="38"/>
  <c r="D656" i="76" s="1"/>
  <c r="B11" i="6"/>
  <c r="D197" i="38"/>
  <c r="D797" i="76" s="1"/>
  <c r="D199" i="38"/>
  <c r="D799" i="76" s="1"/>
  <c r="D204" i="38"/>
  <c r="D804" i="76" s="1"/>
  <c r="D139" i="38"/>
  <c r="D739" i="76" s="1"/>
  <c r="D137" i="38"/>
  <c r="D737" i="76" s="1"/>
  <c r="C4" i="53"/>
  <c r="D287" i="38"/>
  <c r="D887" i="76" s="1"/>
  <c r="D152" i="38"/>
  <c r="D752" i="76" s="1"/>
  <c r="D239" i="38"/>
  <c r="D839" i="76" s="1"/>
  <c r="D251" i="38"/>
  <c r="D851" i="76" s="1"/>
  <c r="B8" i="8"/>
  <c r="D356" i="38"/>
  <c r="D956" i="76" s="1"/>
  <c r="D361" i="38"/>
  <c r="D961" i="76" s="1"/>
  <c r="D395" i="38"/>
  <c r="D995" i="76" s="1"/>
  <c r="C13" i="57"/>
  <c r="C49" i="57"/>
  <c r="C61" i="22"/>
  <c r="C49" i="22"/>
  <c r="C7" i="22"/>
  <c r="D184" i="66"/>
  <c r="D10" i="66"/>
  <c r="D321" i="76" s="1"/>
  <c r="D25" i="66"/>
  <c r="D41" i="66"/>
  <c r="D154" i="66"/>
  <c r="D160" i="66"/>
  <c r="D181" i="66"/>
  <c r="D194" i="66"/>
  <c r="C31" i="20"/>
  <c r="B11" i="32"/>
  <c r="J33" i="9"/>
  <c r="F21" i="26"/>
  <c r="D7" i="38"/>
  <c r="D607" i="76" s="1"/>
  <c r="D57" i="38"/>
  <c r="D657" i="76" s="1"/>
  <c r="D93" i="38"/>
  <c r="D693" i="76" s="1"/>
  <c r="K38" i="39"/>
  <c r="D101" i="38"/>
  <c r="D701" i="76" s="1"/>
  <c r="D286" i="38"/>
  <c r="D886" i="76" s="1"/>
  <c r="C11" i="53"/>
  <c r="D153" i="38"/>
  <c r="D753" i="76" s="1"/>
  <c r="D240" i="38"/>
  <c r="D840" i="76" s="1"/>
  <c r="D252" i="38"/>
  <c r="D852" i="76" s="1"/>
  <c r="D299" i="38"/>
  <c r="D899" i="76" s="1"/>
  <c r="B15" i="8"/>
  <c r="C14" i="57"/>
  <c r="C50" i="57"/>
  <c r="C60" i="22"/>
  <c r="C48" i="22"/>
  <c r="C6" i="22"/>
  <c r="D5" i="66"/>
  <c r="D316" i="76" s="1"/>
  <c r="D11" i="66"/>
  <c r="D322" i="76" s="1"/>
  <c r="D26" i="66"/>
  <c r="D42" i="66"/>
  <c r="D167" i="66"/>
  <c r="D173" i="66"/>
  <c r="D188" i="66"/>
  <c r="N31" i="20"/>
  <c r="M4" i="20"/>
  <c r="L4" i="20"/>
  <c r="C50" i="20"/>
  <c r="D8" i="38"/>
  <c r="D608" i="76" s="1"/>
  <c r="D44" i="38"/>
  <c r="D644" i="76" s="1"/>
  <c r="G2" i="35"/>
  <c r="G192" i="35" s="1"/>
  <c r="D87" i="38"/>
  <c r="D687" i="76" s="1"/>
  <c r="D201" i="38"/>
  <c r="D801" i="76" s="1"/>
  <c r="D207" i="38"/>
  <c r="D807" i="76" s="1"/>
  <c r="D99" i="38"/>
  <c r="D699" i="76" s="1"/>
  <c r="C5" i="53"/>
  <c r="C9" i="53"/>
  <c r="D146" i="38"/>
  <c r="D746" i="76" s="1"/>
  <c r="D241" i="38"/>
  <c r="D841" i="76" s="1"/>
  <c r="D253" i="38"/>
  <c r="D853" i="76" s="1"/>
  <c r="D290" i="38"/>
  <c r="D890" i="76" s="1"/>
  <c r="D300" i="38"/>
  <c r="D900" i="76" s="1"/>
  <c r="D357" i="38"/>
  <c r="D957" i="76" s="1"/>
  <c r="C3" i="57"/>
  <c r="C51" i="57"/>
  <c r="C59" i="22"/>
  <c r="C47" i="22"/>
  <c r="C5" i="22"/>
  <c r="D149" i="66"/>
  <c r="D12" i="66"/>
  <c r="D323" i="76" s="1"/>
  <c r="D27" i="66"/>
  <c r="D43" i="66"/>
  <c r="D147" i="66"/>
  <c r="D155" i="66"/>
  <c r="D161" i="66"/>
  <c r="D182" i="66"/>
  <c r="M31" i="20"/>
  <c r="N4" i="20"/>
  <c r="C50" i="17"/>
  <c r="H4" i="6"/>
  <c r="B12" i="26"/>
  <c r="D9" i="38"/>
  <c r="D609" i="76" s="1"/>
  <c r="D45" i="38"/>
  <c r="D645" i="76" s="1"/>
  <c r="D90" i="38"/>
  <c r="D690" i="76" s="1"/>
  <c r="D284" i="38"/>
  <c r="D884" i="76" s="1"/>
  <c r="C10" i="53"/>
  <c r="D242" i="38"/>
  <c r="D842" i="76" s="1"/>
  <c r="D291" i="38"/>
  <c r="D891" i="76" s="1"/>
  <c r="D301" i="38"/>
  <c r="D901" i="76" s="1"/>
  <c r="D358" i="38"/>
  <c r="D958" i="76" s="1"/>
  <c r="D374" i="38"/>
  <c r="D974" i="76" s="1"/>
  <c r="D398" i="38"/>
  <c r="D998" i="76" s="1"/>
  <c r="C4" i="57"/>
  <c r="C52" i="57"/>
  <c r="C58" i="22"/>
  <c r="C16" i="22"/>
  <c r="C4" i="22"/>
  <c r="D8" i="66"/>
  <c r="D319" i="76" s="1"/>
  <c r="D13" i="66"/>
  <c r="D324" i="76" s="1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610" i="76" s="1"/>
  <c r="D46" i="38"/>
  <c r="D646" i="76" s="1"/>
  <c r="D94" i="38"/>
  <c r="D694" i="76" s="1"/>
  <c r="D144" i="38"/>
  <c r="D744" i="76" s="1"/>
  <c r="B2" i="39"/>
  <c r="C2" i="53"/>
  <c r="C6" i="53"/>
  <c r="D243" i="38"/>
  <c r="D843" i="76" s="1"/>
  <c r="D292" i="38"/>
  <c r="D892" i="76" s="1"/>
  <c r="D302" i="38"/>
  <c r="D902" i="76" s="1"/>
  <c r="C5" i="57"/>
  <c r="C41" i="57"/>
  <c r="C53" i="57"/>
  <c r="C57" i="22"/>
  <c r="C15" i="22"/>
  <c r="C3" i="22"/>
  <c r="D20" i="66"/>
  <c r="D14" i="66"/>
  <c r="D325" i="76" s="1"/>
  <c r="D29" i="66"/>
  <c r="D46" i="66"/>
  <c r="D148" i="66"/>
  <c r="D156" i="66"/>
  <c r="D162" i="66"/>
  <c r="D183" i="66"/>
  <c r="E4" i="20"/>
  <c r="F23" i="20"/>
  <c r="K23" i="9"/>
  <c r="D11" i="38"/>
  <c r="D611" i="76" s="1"/>
  <c r="D48" i="38"/>
  <c r="D648" i="76" s="1"/>
  <c r="C38" i="39"/>
  <c r="D203" i="38"/>
  <c r="D803" i="76" s="1"/>
  <c r="D244" i="38"/>
  <c r="D844" i="76" s="1"/>
  <c r="D303" i="38"/>
  <c r="D903" i="76" s="1"/>
  <c r="D375" i="38"/>
  <c r="D975" i="76" s="1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612" i="76" s="1"/>
  <c r="D49" i="38"/>
  <c r="D649" i="76" s="1"/>
  <c r="D196" i="38"/>
  <c r="D796" i="76" s="1"/>
  <c r="D198" i="38"/>
  <c r="D798" i="76" s="1"/>
  <c r="D92" i="38"/>
  <c r="D692" i="76" s="1"/>
  <c r="D206" i="38"/>
  <c r="D806" i="76" s="1"/>
  <c r="C7" i="53"/>
  <c r="D288" i="38"/>
  <c r="D888" i="76" s="1"/>
  <c r="D245" i="38"/>
  <c r="D845" i="76" s="1"/>
  <c r="D304" i="38"/>
  <c r="D904" i="76" s="1"/>
  <c r="D401" i="38"/>
  <c r="D1001" i="76" s="1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602" i="76" s="1"/>
  <c r="D13" i="38"/>
  <c r="D613" i="76" s="1"/>
  <c r="D50" i="38"/>
  <c r="D650" i="76" s="1"/>
  <c r="D194" i="38"/>
  <c r="D794" i="76" s="1"/>
  <c r="D96" i="38"/>
  <c r="D696" i="76" s="1"/>
  <c r="D102" i="38"/>
  <c r="D702" i="76" s="1"/>
  <c r="D151" i="38"/>
  <c r="D751" i="76" s="1"/>
  <c r="D285" i="38"/>
  <c r="D885" i="76" s="1"/>
  <c r="D142" i="38"/>
  <c r="D742" i="76" s="1"/>
  <c r="D246" i="38"/>
  <c r="D846" i="76" s="1"/>
  <c r="D294" i="38"/>
  <c r="D894" i="76" s="1"/>
  <c r="D376" i="38"/>
  <c r="D976" i="76" s="1"/>
  <c r="C8" i="57"/>
  <c r="C44" i="57"/>
  <c r="C2" i="57"/>
  <c r="C54" i="22"/>
  <c r="C12" i="22"/>
  <c r="D34" i="66"/>
  <c r="D3" i="66"/>
  <c r="D314" i="76" s="1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614" i="76" s="1"/>
  <c r="D51" i="38"/>
  <c r="D651" i="76" s="1"/>
  <c r="C2" i="34"/>
  <c r="D200" i="38"/>
  <c r="D800" i="76" s="1"/>
  <c r="D208" i="38"/>
  <c r="D808" i="76" s="1"/>
  <c r="D100" i="38"/>
  <c r="D700" i="76" s="1"/>
  <c r="C3" i="53"/>
  <c r="D145" i="38"/>
  <c r="D745" i="76" s="1"/>
  <c r="D289" i="38"/>
  <c r="D889" i="76" s="1"/>
  <c r="D147" i="38"/>
  <c r="D747" i="76" s="1"/>
  <c r="D247" i="38"/>
  <c r="D847" i="76" s="1"/>
  <c r="D295" i="38"/>
  <c r="D895" i="76" s="1"/>
  <c r="D306" i="38"/>
  <c r="D906" i="76" s="1"/>
  <c r="D377" i="38"/>
  <c r="D977" i="76" s="1"/>
  <c r="C4" i="17"/>
  <c r="C9" i="57"/>
  <c r="C45" i="57"/>
  <c r="C53" i="22"/>
  <c r="C11" i="22"/>
  <c r="D49" i="66"/>
  <c r="D4" i="66"/>
  <c r="D315" i="76" s="1"/>
  <c r="D18" i="66"/>
  <c r="D33" i="66"/>
  <c r="D151" i="66"/>
  <c r="D158" i="66"/>
  <c r="C4" i="20"/>
  <c r="D3" i="38"/>
  <c r="D603" i="76" s="1"/>
  <c r="D15" i="38"/>
  <c r="D615" i="76" s="1"/>
  <c r="D52" i="38"/>
  <c r="D652" i="76" s="1"/>
  <c r="D88" i="38"/>
  <c r="D688" i="76" s="1"/>
  <c r="D138" i="38"/>
  <c r="D738" i="76" s="1"/>
  <c r="D148" i="38"/>
  <c r="D748" i="76" s="1"/>
  <c r="D248" i="38"/>
  <c r="D848" i="76" s="1"/>
  <c r="C12" i="53"/>
  <c r="D296" i="38"/>
  <c r="D896" i="76" s="1"/>
  <c r="D307" i="38"/>
  <c r="D907" i="76" s="1"/>
  <c r="D392" i="38"/>
  <c r="D992" i="76" s="1"/>
  <c r="C10" i="57"/>
  <c r="C46" i="57"/>
  <c r="C52" i="22"/>
  <c r="C10" i="22"/>
  <c r="D178" i="66"/>
  <c r="D6" i="66"/>
  <c r="D317" i="76" s="1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E236" i="76" s="1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E119" i="76" s="1"/>
  <c r="F74" i="66"/>
  <c r="E97" i="76" s="1"/>
  <c r="A19" i="8"/>
  <c r="C209" i="38"/>
  <c r="C809" i="76" s="1"/>
  <c r="O44" i="39"/>
  <c r="F69" i="66"/>
  <c r="E92" i="76" s="1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I37" i="9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20" i="38"/>
  <c r="C820" i="76" s="1"/>
  <c r="P25" i="39"/>
  <c r="Q25" i="39" s="1"/>
  <c r="C212" i="38"/>
  <c r="C812" i="76" s="1"/>
  <c r="G52" i="39"/>
  <c r="C215" i="38"/>
  <c r="C815" i="76" s="1"/>
  <c r="G46" i="39"/>
  <c r="O46" i="39"/>
  <c r="O42" i="39"/>
  <c r="C216" i="38"/>
  <c r="C816" i="76" s="1"/>
  <c r="A7" i="53"/>
  <c r="A13" i="53" s="1"/>
  <c r="A19" i="53" s="1"/>
  <c r="A25" i="53" s="1"/>
  <c r="A31" i="53" s="1"/>
  <c r="A37" i="53" s="1"/>
  <c r="C289" i="38"/>
  <c r="C889" i="76" s="1"/>
  <c r="A20" i="8"/>
  <c r="Q5" i="20"/>
  <c r="D12" i="26"/>
  <c r="D125" i="35"/>
  <c r="D80" i="35"/>
  <c r="D47" i="38"/>
  <c r="D647" i="76" s="1"/>
  <c r="D55" i="38"/>
  <c r="D655" i="76" s="1"/>
  <c r="D86" i="38"/>
  <c r="D686" i="76" s="1"/>
  <c r="D195" i="38"/>
  <c r="D795" i="76" s="1"/>
  <c r="D97" i="38"/>
  <c r="D697" i="76" s="1"/>
  <c r="C8" i="53"/>
  <c r="D143" i="38"/>
  <c r="D743" i="76" s="1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85" i="38"/>
  <c r="C885" i="76" s="1"/>
  <c r="D170" i="35"/>
  <c r="D76" i="35"/>
  <c r="D39" i="35"/>
  <c r="C8" i="17"/>
  <c r="D120" i="35"/>
  <c r="D84" i="35"/>
  <c r="T4" i="20"/>
  <c r="H21" i="26"/>
  <c r="D75" i="38"/>
  <c r="D675" i="76" s="1"/>
  <c r="D121" i="38"/>
  <c r="D721" i="76" s="1"/>
  <c r="D125" i="38"/>
  <c r="D725" i="76" s="1"/>
  <c r="D133" i="38"/>
  <c r="D733" i="76" s="1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C12" i="26"/>
  <c r="D16" i="38"/>
  <c r="D616" i="76" s="1"/>
  <c r="D27" i="38"/>
  <c r="D627" i="76" s="1"/>
  <c r="D65" i="38"/>
  <c r="D665" i="76" s="1"/>
  <c r="D38" i="39"/>
  <c r="P4" i="20"/>
  <c r="D113" i="38"/>
  <c r="D713" i="76" s="1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E263" i="76" s="1"/>
  <c r="F218" i="66"/>
  <c r="E241" i="76" s="1"/>
  <c r="F207" i="66"/>
  <c r="E230" i="76" s="1"/>
  <c r="G45" i="39"/>
  <c r="C284" i="38"/>
  <c r="C884" i="76" s="1"/>
  <c r="A2" i="53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7" i="70"/>
  <c r="Q38" i="70"/>
  <c r="Q36" i="70"/>
  <c r="E86" i="76" l="1"/>
  <c r="D341" i="76"/>
  <c r="D53" i="76"/>
  <c r="D439" i="76"/>
  <c r="D151" i="76"/>
  <c r="D600" i="76"/>
  <c r="D312" i="76"/>
  <c r="D562" i="76"/>
  <c r="D274" i="76"/>
  <c r="D329" i="76"/>
  <c r="D41" i="76"/>
  <c r="D214" i="76"/>
  <c r="D502" i="76"/>
  <c r="D485" i="76"/>
  <c r="D197" i="76"/>
  <c r="D211" i="76"/>
  <c r="D499" i="76"/>
  <c r="D349" i="76"/>
  <c r="D61" i="76"/>
  <c r="D351" i="76"/>
  <c r="D63" i="76"/>
  <c r="D141" i="76"/>
  <c r="D429" i="76"/>
  <c r="D332" i="76"/>
  <c r="D44" i="76"/>
  <c r="D72" i="76"/>
  <c r="D360" i="76"/>
  <c r="D199" i="76"/>
  <c r="D487" i="76"/>
  <c r="D464" i="76"/>
  <c r="D176" i="76"/>
  <c r="D478" i="76"/>
  <c r="D190" i="76"/>
  <c r="D350" i="76"/>
  <c r="D62" i="76"/>
  <c r="D437" i="76"/>
  <c r="D149" i="76"/>
  <c r="D598" i="76"/>
  <c r="D310" i="76"/>
  <c r="D568" i="76"/>
  <c r="D280" i="76"/>
  <c r="D456" i="76"/>
  <c r="D168" i="76"/>
  <c r="D126" i="76"/>
  <c r="D414" i="76"/>
  <c r="D457" i="76"/>
  <c r="D169" i="76"/>
  <c r="D128" i="76"/>
  <c r="D416" i="76"/>
  <c r="D586" i="76"/>
  <c r="D298" i="76"/>
  <c r="D567" i="76"/>
  <c r="D279" i="76"/>
  <c r="C238" i="38"/>
  <c r="C838" i="76" s="1"/>
  <c r="D488" i="76"/>
  <c r="D200" i="76"/>
  <c r="D358" i="76"/>
  <c r="D70" i="76"/>
  <c r="D595" i="76"/>
  <c r="D307" i="76"/>
  <c r="D596" i="76"/>
  <c r="D308" i="76"/>
  <c r="D135" i="76"/>
  <c r="D423" i="76"/>
  <c r="D355" i="76"/>
  <c r="D67" i="76"/>
  <c r="D599" i="76"/>
  <c r="D311" i="76"/>
  <c r="D450" i="76"/>
  <c r="D162" i="76"/>
  <c r="D601" i="76"/>
  <c r="D313" i="76"/>
  <c r="D281" i="76"/>
  <c r="D569" i="76"/>
  <c r="D435" i="76"/>
  <c r="D147" i="76"/>
  <c r="D202" i="76"/>
  <c r="D490" i="76"/>
  <c r="D482" i="76"/>
  <c r="D194" i="76"/>
  <c r="D57" i="76"/>
  <c r="D345" i="76"/>
  <c r="D340" i="76"/>
  <c r="D52" i="76"/>
  <c r="D334" i="76"/>
  <c r="D46" i="76"/>
  <c r="D129" i="76"/>
  <c r="D417" i="76"/>
  <c r="D438" i="76"/>
  <c r="D150" i="76"/>
  <c r="C231" i="38"/>
  <c r="C831" i="76" s="1"/>
  <c r="D489" i="76"/>
  <c r="D201" i="76"/>
  <c r="D475" i="76"/>
  <c r="D187" i="76"/>
  <c r="D339" i="76"/>
  <c r="D51" i="76"/>
  <c r="D493" i="76"/>
  <c r="D205" i="76"/>
  <c r="D337" i="76"/>
  <c r="D49" i="76"/>
  <c r="D217" i="76"/>
  <c r="D505" i="76"/>
  <c r="D447" i="76"/>
  <c r="D159" i="76"/>
  <c r="D285" i="76"/>
  <c r="D573" i="76"/>
  <c r="D130" i="76"/>
  <c r="D418" i="76"/>
  <c r="D574" i="76"/>
  <c r="D286" i="76"/>
  <c r="D415" i="76"/>
  <c r="D127" i="76"/>
  <c r="D563" i="76"/>
  <c r="D275" i="76"/>
  <c r="D440" i="76"/>
  <c r="D152" i="76"/>
  <c r="C247" i="38"/>
  <c r="C847" i="76" s="1"/>
  <c r="C248" i="38"/>
  <c r="C848" i="76" s="1"/>
  <c r="C243" i="38"/>
  <c r="C843" i="76" s="1"/>
  <c r="D580" i="76"/>
  <c r="D292" i="76"/>
  <c r="D461" i="76"/>
  <c r="D173" i="76"/>
  <c r="D474" i="76"/>
  <c r="D186" i="76"/>
  <c r="D494" i="76"/>
  <c r="D206" i="76"/>
  <c r="D184" i="76"/>
  <c r="D472" i="76"/>
  <c r="D492" i="76"/>
  <c r="D204" i="76"/>
  <c r="D504" i="76"/>
  <c r="D216" i="76"/>
  <c r="D163" i="76"/>
  <c r="D451" i="76"/>
  <c r="D577" i="76"/>
  <c r="D289" i="76"/>
  <c r="D134" i="76"/>
  <c r="D422" i="76"/>
  <c r="D578" i="76"/>
  <c r="D290" i="76"/>
  <c r="D558" i="76"/>
  <c r="D270" i="76"/>
  <c r="D309" i="76"/>
  <c r="D597" i="76"/>
  <c r="D266" i="76"/>
  <c r="D554" i="76"/>
  <c r="D462" i="76"/>
  <c r="D174" i="76"/>
  <c r="D361" i="76"/>
  <c r="D73" i="76"/>
  <c r="D468" i="76"/>
  <c r="D180" i="76"/>
  <c r="D501" i="76"/>
  <c r="D213" i="76"/>
  <c r="D178" i="76"/>
  <c r="D466" i="76"/>
  <c r="D455" i="76"/>
  <c r="D167" i="76"/>
  <c r="D347" i="76"/>
  <c r="D59" i="76"/>
  <c r="D589" i="76"/>
  <c r="D301" i="76"/>
  <c r="C240" i="38"/>
  <c r="C840" i="76" s="1"/>
  <c r="D346" i="76"/>
  <c r="D58" i="76"/>
  <c r="D39" i="76"/>
  <c r="D327" i="76"/>
  <c r="D498" i="76"/>
  <c r="D210" i="76"/>
  <c r="D288" i="76"/>
  <c r="D576" i="76"/>
  <c r="D434" i="76"/>
  <c r="D146" i="76"/>
  <c r="D411" i="76"/>
  <c r="D123" i="76"/>
  <c r="C227" i="38"/>
  <c r="C827" i="76" s="1"/>
  <c r="D193" i="76"/>
  <c r="D481" i="76"/>
  <c r="D356" i="76"/>
  <c r="D68" i="76"/>
  <c r="D353" i="76"/>
  <c r="D65" i="76"/>
  <c r="D441" i="76"/>
  <c r="D153" i="76"/>
  <c r="D556" i="76"/>
  <c r="D268" i="76"/>
  <c r="D557" i="76"/>
  <c r="D269" i="76"/>
  <c r="D559" i="76"/>
  <c r="D271" i="76"/>
  <c r="D473" i="76"/>
  <c r="D185" i="76"/>
  <c r="D471" i="76"/>
  <c r="D183" i="76"/>
  <c r="D581" i="76"/>
  <c r="D293" i="76"/>
  <c r="D138" i="76"/>
  <c r="D426" i="76"/>
  <c r="D294" i="76"/>
  <c r="D582" i="76"/>
  <c r="D503" i="76"/>
  <c r="D215" i="76"/>
  <c r="D343" i="76"/>
  <c r="D55" i="76"/>
  <c r="D359" i="76"/>
  <c r="D71" i="76"/>
  <c r="D486" i="76"/>
  <c r="D198" i="76"/>
  <c r="D467" i="76"/>
  <c r="D179" i="76"/>
  <c r="D458" i="76"/>
  <c r="D170" i="76"/>
  <c r="D465" i="76"/>
  <c r="D177" i="76"/>
  <c r="D555" i="76"/>
  <c r="D267" i="76"/>
  <c r="D124" i="76"/>
  <c r="D412" i="76"/>
  <c r="D125" i="76"/>
  <c r="D413" i="76"/>
  <c r="D297" i="76"/>
  <c r="D585" i="76"/>
  <c r="D561" i="76"/>
  <c r="D273" i="76"/>
  <c r="D427" i="76"/>
  <c r="D139" i="76"/>
  <c r="D300" i="76"/>
  <c r="D588" i="76"/>
  <c r="D122" i="76"/>
  <c r="D410" i="76"/>
  <c r="C230" i="38"/>
  <c r="C830" i="76" s="1"/>
  <c r="D497" i="76"/>
  <c r="D209" i="76"/>
  <c r="D328" i="76"/>
  <c r="D40" i="76"/>
  <c r="D54" i="76"/>
  <c r="D342" i="76"/>
  <c r="D480" i="76"/>
  <c r="D192" i="76"/>
  <c r="D459" i="76"/>
  <c r="D171" i="76"/>
  <c r="D66" i="76"/>
  <c r="D354" i="76"/>
  <c r="D352" i="76"/>
  <c r="D64" i="76"/>
  <c r="D335" i="76"/>
  <c r="D47" i="76"/>
  <c r="D572" i="76"/>
  <c r="D284" i="76"/>
  <c r="D430" i="76"/>
  <c r="D142" i="76"/>
  <c r="D303" i="76"/>
  <c r="D591" i="76"/>
  <c r="D565" i="76"/>
  <c r="D277" i="76"/>
  <c r="D431" i="76"/>
  <c r="D143" i="76"/>
  <c r="D592" i="76"/>
  <c r="D304" i="76"/>
  <c r="D131" i="76"/>
  <c r="D419" i="76"/>
  <c r="D107" i="76"/>
  <c r="D395" i="76"/>
  <c r="D491" i="76"/>
  <c r="D203" i="76"/>
  <c r="D424" i="76"/>
  <c r="D136" i="76"/>
  <c r="C252" i="38"/>
  <c r="C852" i="76" s="1"/>
  <c r="D357" i="76"/>
  <c r="D69" i="76"/>
  <c r="D443" i="76"/>
  <c r="D155" i="76"/>
  <c r="D446" i="76"/>
  <c r="D158" i="76"/>
  <c r="D476" i="76"/>
  <c r="D188" i="76"/>
  <c r="D344" i="76"/>
  <c r="D56" i="76"/>
  <c r="D42" i="76"/>
  <c r="D330" i="76"/>
  <c r="D38" i="76"/>
  <c r="D326" i="76"/>
  <c r="D500" i="76"/>
  <c r="D212" i="76"/>
  <c r="D460" i="76"/>
  <c r="D172" i="76"/>
  <c r="D495" i="76"/>
  <c r="D207" i="76"/>
  <c r="D470" i="76"/>
  <c r="D182" i="76"/>
  <c r="D560" i="76"/>
  <c r="D272" i="76"/>
  <c r="D584" i="76"/>
  <c r="D296" i="76"/>
  <c r="D133" i="76"/>
  <c r="D421" i="76"/>
  <c r="D444" i="76"/>
  <c r="D156" i="76"/>
  <c r="D157" i="76"/>
  <c r="D445" i="76"/>
  <c r="D566" i="76"/>
  <c r="D278" i="76"/>
  <c r="D538" i="76"/>
  <c r="D250" i="76"/>
  <c r="D442" i="76"/>
  <c r="D154" i="76"/>
  <c r="D593" i="76"/>
  <c r="D305" i="76"/>
  <c r="C235" i="38"/>
  <c r="C835" i="76" s="1"/>
  <c r="D175" i="76"/>
  <c r="D463" i="76"/>
  <c r="D45" i="76"/>
  <c r="D333" i="76"/>
  <c r="D331" i="76"/>
  <c r="D43" i="76"/>
  <c r="D477" i="76"/>
  <c r="D189" i="76"/>
  <c r="D590" i="76"/>
  <c r="D302" i="76"/>
  <c r="D425" i="76"/>
  <c r="D137" i="76"/>
  <c r="D160" i="76"/>
  <c r="D448" i="76"/>
  <c r="D449" i="76"/>
  <c r="D161" i="76"/>
  <c r="D570" i="76"/>
  <c r="D282" i="76"/>
  <c r="D132" i="76"/>
  <c r="D420" i="76"/>
  <c r="D148" i="76"/>
  <c r="D436" i="76"/>
  <c r="C249" i="38"/>
  <c r="C849" i="76" s="1"/>
  <c r="D181" i="76"/>
  <c r="D469" i="76"/>
  <c r="D338" i="76"/>
  <c r="D50" i="76"/>
  <c r="D48" i="76"/>
  <c r="D336" i="76"/>
  <c r="D571" i="76"/>
  <c r="D283" i="76"/>
  <c r="D106" i="76"/>
  <c r="D394" i="76"/>
  <c r="D60" i="76"/>
  <c r="D348" i="76"/>
  <c r="D496" i="76"/>
  <c r="D208" i="76"/>
  <c r="D479" i="76"/>
  <c r="D191" i="76"/>
  <c r="D196" i="76"/>
  <c r="D484" i="76"/>
  <c r="D483" i="76"/>
  <c r="D195" i="76"/>
  <c r="D145" i="76"/>
  <c r="D433" i="76"/>
  <c r="D306" i="76"/>
  <c r="D594" i="76"/>
  <c r="D564" i="76"/>
  <c r="D276" i="76"/>
  <c r="D452" i="76"/>
  <c r="D164" i="76"/>
  <c r="D453" i="76"/>
  <c r="D165" i="76"/>
  <c r="D539" i="76"/>
  <c r="D251" i="76"/>
  <c r="D587" i="76"/>
  <c r="D299" i="76"/>
  <c r="D166" i="76"/>
  <c r="D454" i="76"/>
  <c r="D583" i="76"/>
  <c r="D295" i="76"/>
  <c r="C304" i="38"/>
  <c r="C904" i="76" s="1"/>
  <c r="C10" i="76"/>
  <c r="C12" i="76"/>
  <c r="C13" i="76"/>
  <c r="C8" i="76"/>
  <c r="C296" i="38"/>
  <c r="C896" i="76" s="1"/>
  <c r="C310" i="38"/>
  <c r="C910" i="76" s="1"/>
  <c r="C294" i="38"/>
  <c r="C894" i="76" s="1"/>
  <c r="C9" i="76"/>
  <c r="C300" i="38"/>
  <c r="C900" i="76" s="1"/>
  <c r="R37" i="70"/>
  <c r="R38" i="70"/>
  <c r="R36" i="70"/>
  <c r="F14" i="63"/>
  <c r="F24" i="63" s="1"/>
  <c r="F34" i="63" s="1"/>
  <c r="F44" i="63" s="1"/>
  <c r="F54" i="63" s="1"/>
  <c r="F16" i="63"/>
  <c r="F26" i="63" s="1"/>
  <c r="F36" i="63" s="1"/>
  <c r="F46" i="63" s="1"/>
  <c r="F56" i="63" s="1"/>
  <c r="F15" i="63"/>
  <c r="F25" i="63" s="1"/>
  <c r="F35" i="63" s="1"/>
  <c r="F45" i="63" s="1"/>
  <c r="F55" i="63" s="1"/>
  <c r="E188" i="72"/>
  <c r="E281" i="72"/>
  <c r="E250" i="72"/>
  <c r="E126" i="72"/>
  <c r="X3" i="20"/>
  <c r="E2" i="72"/>
  <c r="E95" i="72"/>
  <c r="E157" i="72"/>
  <c r="E33" i="72"/>
  <c r="C6" i="17"/>
  <c r="E64" i="72"/>
  <c r="E219" i="72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91" i="38"/>
  <c r="C891" i="76" s="1"/>
  <c r="C297" i="38"/>
  <c r="C897" i="76" s="1"/>
  <c r="C295" i="38"/>
  <c r="C895" i="76" s="1"/>
  <c r="C301" i="38"/>
  <c r="C901" i="76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6" i="53" s="1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E289" i="76" s="1"/>
  <c r="F255" i="66"/>
  <c r="E278" i="76" s="1"/>
  <c r="F261" i="66"/>
  <c r="E284" i="76" s="1"/>
  <c r="F170" i="66"/>
  <c r="E193" i="76" s="1"/>
  <c r="F26" i="66"/>
  <c r="E49" i="76" s="1"/>
  <c r="C224" i="38"/>
  <c r="C824" i="76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E167" i="76" s="1"/>
  <c r="F122" i="66"/>
  <c r="E145" i="76" s="1"/>
  <c r="F288" i="66"/>
  <c r="E311" i="76" s="1"/>
  <c r="E20" i="38"/>
  <c r="E620" i="76" s="1"/>
  <c r="D53" i="39"/>
  <c r="E117" i="38" s="1"/>
  <c r="E717" i="76" s="1"/>
  <c r="L53" i="39"/>
  <c r="E168" i="38" s="1"/>
  <c r="E768" i="76" s="1"/>
  <c r="E16" i="38"/>
  <c r="E616" i="76" s="1"/>
  <c r="E33" i="38"/>
  <c r="E633" i="76" s="1"/>
  <c r="M53" i="39"/>
  <c r="E185" i="38" s="1"/>
  <c r="E785" i="76" s="1"/>
  <c r="E53" i="39"/>
  <c r="E134" i="38" s="1"/>
  <c r="E734" i="76" s="1"/>
  <c r="D12" i="6"/>
  <c r="E53" i="38"/>
  <c r="E653" i="76" s="1"/>
  <c r="E78" i="38"/>
  <c r="E678" i="76" s="1"/>
  <c r="E83" i="38"/>
  <c r="E683" i="76" s="1"/>
  <c r="E80" i="38"/>
  <c r="E680" i="76" s="1"/>
  <c r="F165" i="66"/>
  <c r="E188" i="76" s="1"/>
  <c r="F48" i="66"/>
  <c r="E71" i="76" s="1"/>
  <c r="F21" i="66"/>
  <c r="E44" i="76" s="1"/>
  <c r="F159" i="66"/>
  <c r="E182" i="76" s="1"/>
  <c r="F192" i="66"/>
  <c r="E215" i="76" s="1"/>
  <c r="F15" i="66"/>
  <c r="E38" i="76" s="1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51" i="76" s="1"/>
  <c r="E77" i="38"/>
  <c r="E677" i="76" s="1"/>
  <c r="E57" i="38"/>
  <c r="E657" i="76" s="1"/>
  <c r="E22" i="38"/>
  <c r="E622" i="76" s="1"/>
  <c r="E43" i="38"/>
  <c r="E643" i="76" s="1"/>
  <c r="E32" i="38"/>
  <c r="E632" i="76" s="1"/>
  <c r="E26" i="38"/>
  <c r="E626" i="76" s="1"/>
  <c r="E15" i="38"/>
  <c r="E615" i="76" s="1"/>
  <c r="E68" i="38"/>
  <c r="E668" i="76" s="1"/>
  <c r="E41" i="38"/>
  <c r="E641" i="76" s="1"/>
  <c r="E28" i="38"/>
  <c r="E628" i="76" s="1"/>
  <c r="E84" i="38"/>
  <c r="E684" i="76" s="1"/>
  <c r="E71" i="38"/>
  <c r="E671" i="76" s="1"/>
  <c r="E59" i="38"/>
  <c r="E659" i="76" s="1"/>
  <c r="E66" i="38"/>
  <c r="E666" i="76" s="1"/>
  <c r="E64" i="38"/>
  <c r="E664" i="76" s="1"/>
  <c r="E74" i="38"/>
  <c r="E674" i="76" s="1"/>
  <c r="E67" i="38"/>
  <c r="E667" i="76" s="1"/>
  <c r="E38" i="38"/>
  <c r="E638" i="76" s="1"/>
  <c r="E36" i="38"/>
  <c r="E636" i="76" s="1"/>
  <c r="E29" i="38"/>
  <c r="E629" i="76" s="1"/>
  <c r="E25" i="38"/>
  <c r="E625" i="76" s="1"/>
  <c r="E75" i="38"/>
  <c r="E675" i="76" s="1"/>
  <c r="E46" i="38"/>
  <c r="E646" i="76" s="1"/>
  <c r="E6" i="38"/>
  <c r="E606" i="76" s="1"/>
  <c r="E3" i="38"/>
  <c r="E603" i="76" s="1"/>
  <c r="E49" i="38"/>
  <c r="E649" i="76" s="1"/>
  <c r="E37" i="38"/>
  <c r="E637" i="76" s="1"/>
  <c r="E47" i="38"/>
  <c r="E647" i="76" s="1"/>
  <c r="E76" i="38"/>
  <c r="E676" i="76" s="1"/>
  <c r="E79" i="38"/>
  <c r="E679" i="76" s="1"/>
  <c r="E85" i="38"/>
  <c r="E685" i="76" s="1"/>
  <c r="E56" i="38"/>
  <c r="E656" i="76" s="1"/>
  <c r="E63" i="38"/>
  <c r="E663" i="76" s="1"/>
  <c r="E54" i="38"/>
  <c r="E654" i="76" s="1"/>
  <c r="U176" i="66"/>
  <c r="E48" i="38"/>
  <c r="E648" i="76" s="1"/>
  <c r="E44" i="38"/>
  <c r="E644" i="76" s="1"/>
  <c r="E5" i="38"/>
  <c r="E605" i="76" s="1"/>
  <c r="E14" i="38"/>
  <c r="E614" i="76" s="1"/>
  <c r="E10" i="38"/>
  <c r="E610" i="76" s="1"/>
  <c r="E7" i="38"/>
  <c r="E607" i="76" s="1"/>
  <c r="U147" i="66"/>
  <c r="U194" i="66"/>
  <c r="E51" i="38"/>
  <c r="E651" i="76" s="1"/>
  <c r="E13" i="38"/>
  <c r="E613" i="76" s="1"/>
  <c r="E2" i="38"/>
  <c r="E602" i="76" s="1"/>
  <c r="E12" i="38"/>
  <c r="E612" i="76" s="1"/>
  <c r="E11" i="38"/>
  <c r="E611" i="76" s="1"/>
  <c r="E45" i="38"/>
  <c r="E645" i="76" s="1"/>
  <c r="E8" i="38"/>
  <c r="E608" i="76" s="1"/>
  <c r="E9" i="38"/>
  <c r="E609" i="76" s="1"/>
  <c r="E100" i="38"/>
  <c r="E700" i="76" s="1"/>
  <c r="G201" i="35"/>
  <c r="E69" i="38"/>
  <c r="E669" i="76" s="1"/>
  <c r="E62" i="38"/>
  <c r="E662" i="76" s="1"/>
  <c r="U190" i="66"/>
  <c r="E50" i="38"/>
  <c r="E650" i="76" s="1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14" i="38"/>
  <c r="C814" i="76" s="1"/>
  <c r="C221" i="38"/>
  <c r="C821" i="76" s="1"/>
  <c r="H10" i="58"/>
  <c r="I10" i="58"/>
  <c r="J10" i="58"/>
  <c r="G52" i="20"/>
  <c r="C211" i="38"/>
  <c r="C811" i="76" s="1"/>
  <c r="C290" i="38"/>
  <c r="C890" i="76" s="1"/>
  <c r="U55" i="66"/>
  <c r="A23" i="53"/>
  <c r="A12" i="53"/>
  <c r="U51" i="66"/>
  <c r="A8" i="53"/>
  <c r="E134" i="76" l="1"/>
  <c r="C239" i="38"/>
  <c r="C839" i="76" s="1"/>
  <c r="C245" i="38"/>
  <c r="C845" i="76" s="1"/>
  <c r="C262" i="38"/>
  <c r="C862" i="76" s="1"/>
  <c r="C264" i="38"/>
  <c r="C864" i="76" s="1"/>
  <c r="C250" i="38"/>
  <c r="C850" i="76" s="1"/>
  <c r="C246" i="38"/>
  <c r="C846" i="76" s="1"/>
  <c r="C253" i="38"/>
  <c r="C853" i="76" s="1"/>
  <c r="C242" i="38"/>
  <c r="C842" i="76" s="1"/>
  <c r="C258" i="38"/>
  <c r="C858" i="76" s="1"/>
  <c r="G51" i="20"/>
  <c r="D51" i="20" s="1"/>
  <c r="P23" i="18" s="1"/>
  <c r="C267" i="38"/>
  <c r="C867" i="76" s="1"/>
  <c r="C255" i="38"/>
  <c r="C855" i="76" s="1"/>
  <c r="C263" i="38"/>
  <c r="C863" i="76" s="1"/>
  <c r="C15" i="76"/>
  <c r="C306" i="38"/>
  <c r="C906" i="76" s="1"/>
  <c r="C14" i="76"/>
  <c r="C308" i="38"/>
  <c r="C908" i="76" s="1"/>
  <c r="C322" i="38"/>
  <c r="C922" i="76" s="1"/>
  <c r="C19" i="76"/>
  <c r="C18" i="76"/>
  <c r="C302" i="38"/>
  <c r="C902" i="76" s="1"/>
  <c r="C313" i="38"/>
  <c r="C913" i="76" s="1"/>
  <c r="C16" i="76"/>
  <c r="C307" i="38"/>
  <c r="C907" i="76" s="1"/>
  <c r="C309" i="38"/>
  <c r="C909" i="76" s="1"/>
  <c r="C303" i="38"/>
  <c r="C903" i="76" s="1"/>
  <c r="C312" i="38"/>
  <c r="C912" i="76" s="1"/>
  <c r="C316" i="38"/>
  <c r="C916" i="76" s="1"/>
  <c r="C27" i="63"/>
  <c r="C17" i="63"/>
  <c r="C7" i="63"/>
  <c r="D24" i="20"/>
  <c r="E73" i="38"/>
  <c r="E673" i="76" s="1"/>
  <c r="E72" i="38"/>
  <c r="E672" i="76" s="1"/>
  <c r="E61" i="38"/>
  <c r="E661" i="76" s="1"/>
  <c r="E55" i="38"/>
  <c r="E655" i="76" s="1"/>
  <c r="E65" i="38"/>
  <c r="E665" i="76" s="1"/>
  <c r="E82" i="38"/>
  <c r="E682" i="76" s="1"/>
  <c r="E52" i="38"/>
  <c r="E652" i="76" s="1"/>
  <c r="E58" i="38"/>
  <c r="E658" i="76" s="1"/>
  <c r="E39" i="38"/>
  <c r="E639" i="76" s="1"/>
  <c r="E40" i="38"/>
  <c r="E640" i="76" s="1"/>
  <c r="E34" i="38"/>
  <c r="E634" i="76" s="1"/>
  <c r="E35" i="38"/>
  <c r="E635" i="76" s="1"/>
  <c r="E31" i="38"/>
  <c r="E631" i="76" s="1"/>
  <c r="E27" i="38"/>
  <c r="E627" i="76" s="1"/>
  <c r="E18" i="38"/>
  <c r="E618" i="76" s="1"/>
  <c r="E81" i="38"/>
  <c r="E681" i="76" s="1"/>
  <c r="E21" i="38"/>
  <c r="E621" i="76" s="1"/>
  <c r="E60" i="38"/>
  <c r="E660" i="76" s="1"/>
  <c r="E70" i="38"/>
  <c r="E670" i="76" s="1"/>
  <c r="E24" i="38"/>
  <c r="E624" i="76" s="1"/>
  <c r="E30" i="38"/>
  <c r="E630" i="76" s="1"/>
  <c r="E42" i="38"/>
  <c r="E642" i="76" s="1"/>
  <c r="E23" i="38"/>
  <c r="E623" i="76" s="1"/>
  <c r="E4" i="38"/>
  <c r="E604" i="76" s="1"/>
  <c r="E17" i="38"/>
  <c r="E617" i="76" s="1"/>
  <c r="E19" i="38"/>
  <c r="E619" i="76" s="1"/>
  <c r="H10" i="41"/>
  <c r="D53" i="20"/>
  <c r="P34" i="18"/>
  <c r="G26" i="20"/>
  <c r="D26" i="20"/>
  <c r="P7" i="18" s="1"/>
  <c r="D52" i="20"/>
  <c r="P24" i="18" s="1"/>
  <c r="P33" i="18"/>
  <c r="A14" i="53"/>
  <c r="A21" i="53"/>
  <c r="A18" i="53"/>
  <c r="E18" i="53" s="1"/>
  <c r="G24" i="20"/>
  <c r="A29" i="53"/>
  <c r="D25" i="20"/>
  <c r="G25" i="20"/>
  <c r="C226" i="38"/>
  <c r="C826" i="76" s="1"/>
  <c r="A22" i="53"/>
  <c r="C236" i="38"/>
  <c r="C836" i="76" s="1"/>
  <c r="I10" i="41"/>
  <c r="C229" i="38"/>
  <c r="C829" i="76" s="1"/>
  <c r="J10" i="41"/>
  <c r="P32" i="18" l="1"/>
  <c r="C270" i="38"/>
  <c r="C870" i="76" s="1"/>
  <c r="C261" i="38"/>
  <c r="C861" i="76" s="1"/>
  <c r="C282" i="38"/>
  <c r="C882" i="76" s="1"/>
  <c r="C265" i="38"/>
  <c r="C865" i="76" s="1"/>
  <c r="C273" i="38"/>
  <c r="C873" i="76" s="1"/>
  <c r="C279" i="38"/>
  <c r="C879" i="76" s="1"/>
  <c r="C277" i="38"/>
  <c r="C877" i="76" s="1"/>
  <c r="C257" i="38"/>
  <c r="C857" i="76" s="1"/>
  <c r="C268" i="38"/>
  <c r="C868" i="76" s="1"/>
  <c r="C260" i="38"/>
  <c r="C860" i="76" s="1"/>
  <c r="C278" i="38"/>
  <c r="C878" i="76" s="1"/>
  <c r="C254" i="38"/>
  <c r="C854" i="76" s="1"/>
  <c r="C334" i="38"/>
  <c r="C934" i="76" s="1"/>
  <c r="C321" i="38"/>
  <c r="C921" i="76" s="1"/>
  <c r="C22" i="76"/>
  <c r="C320" i="38"/>
  <c r="C920" i="76" s="1"/>
  <c r="C20" i="76"/>
  <c r="C328" i="38"/>
  <c r="C928" i="76" s="1"/>
  <c r="C325" i="38"/>
  <c r="C925" i="76" s="1"/>
  <c r="C324" i="38"/>
  <c r="C924" i="76" s="1"/>
  <c r="C314" i="38"/>
  <c r="C914" i="76" s="1"/>
  <c r="C318" i="38"/>
  <c r="C918" i="76" s="1"/>
  <c r="C25" i="76"/>
  <c r="C319" i="38"/>
  <c r="C919" i="76" s="1"/>
  <c r="C21" i="76"/>
  <c r="C315" i="38"/>
  <c r="C915" i="76" s="1"/>
  <c r="C24" i="76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41" i="38"/>
  <c r="C841" i="76" s="1"/>
  <c r="C251" i="38"/>
  <c r="C851" i="76" s="1"/>
  <c r="H25" i="20"/>
  <c r="E25" i="20"/>
  <c r="H52" i="20"/>
  <c r="A28" i="53"/>
  <c r="D28" i="53" s="1"/>
  <c r="Y3" i="20"/>
  <c r="P5" i="18"/>
  <c r="Y6" i="20"/>
  <c r="P14" i="18"/>
  <c r="A24" i="53"/>
  <c r="A20" i="53"/>
  <c r="C244" i="38"/>
  <c r="C844" i="76" s="1"/>
  <c r="A27" i="53"/>
  <c r="D27" i="53" s="1"/>
  <c r="C269" i="38" l="1"/>
  <c r="C869" i="76" s="1"/>
  <c r="C275" i="38"/>
  <c r="C875" i="76" s="1"/>
  <c r="C283" i="38"/>
  <c r="C883" i="76" s="1"/>
  <c r="C272" i="38"/>
  <c r="C872" i="76" s="1"/>
  <c r="C276" i="38"/>
  <c r="C876" i="76" s="1"/>
  <c r="C280" i="38"/>
  <c r="C880" i="76" s="1"/>
  <c r="C331" i="38"/>
  <c r="C931" i="76" s="1"/>
  <c r="C340" i="38"/>
  <c r="C940" i="76" s="1"/>
  <c r="C330" i="38"/>
  <c r="C930" i="76" s="1"/>
  <c r="C332" i="38"/>
  <c r="C932" i="76" s="1"/>
  <c r="C26" i="76"/>
  <c r="C30" i="76"/>
  <c r="C28" i="76"/>
  <c r="C31" i="76"/>
  <c r="C326" i="38"/>
  <c r="C926" i="76" s="1"/>
  <c r="C327" i="38"/>
  <c r="C927" i="76" s="1"/>
  <c r="C336" i="38"/>
  <c r="C936" i="76" s="1"/>
  <c r="C333" i="38"/>
  <c r="C933" i="76" s="1"/>
  <c r="C27" i="76"/>
  <c r="C337" i="38"/>
  <c r="C937" i="76" s="1"/>
  <c r="C346" i="38"/>
  <c r="C946" i="76" s="1"/>
  <c r="E53" i="20"/>
  <c r="P37" i="18"/>
  <c r="Z8" i="20"/>
  <c r="P19" i="18"/>
  <c r="A26" i="53"/>
  <c r="C259" i="38"/>
  <c r="C859" i="76" s="1"/>
  <c r="A33" i="53"/>
  <c r="A30" i="53"/>
  <c r="E30" i="53" s="1"/>
  <c r="C266" i="38"/>
  <c r="C866" i="76" s="1"/>
  <c r="P9" i="18"/>
  <c r="P8" i="18"/>
  <c r="Z7" i="20"/>
  <c r="P18" i="18"/>
  <c r="Z6" i="20"/>
  <c r="P17" i="18"/>
  <c r="A34" i="53"/>
  <c r="C256" i="38"/>
  <c r="C856" i="76" s="1"/>
  <c r="E52" i="20"/>
  <c r="P27" i="18" s="1"/>
  <c r="P36" i="18"/>
  <c r="E51" i="20"/>
  <c r="P35" i="18"/>
  <c r="C344" i="38" l="1"/>
  <c r="C944" i="76" s="1"/>
  <c r="C32" i="76"/>
  <c r="C339" i="38"/>
  <c r="C939" i="76" s="1"/>
  <c r="C345" i="38"/>
  <c r="C945" i="76" s="1"/>
  <c r="C348" i="38"/>
  <c r="C948" i="76" s="1"/>
  <c r="C338" i="38"/>
  <c r="C938" i="76" s="1"/>
  <c r="C342" i="38"/>
  <c r="C942" i="76" s="1"/>
  <c r="C37" i="76"/>
  <c r="C352" i="38"/>
  <c r="C952" i="76" s="1"/>
  <c r="C33" i="76"/>
  <c r="C36" i="76"/>
  <c r="C349" i="38"/>
  <c r="C949" i="76" s="1"/>
  <c r="C34" i="76"/>
  <c r="C343" i="38"/>
  <c r="C943" i="76" s="1"/>
  <c r="Z5" i="20"/>
  <c r="P28" i="18"/>
  <c r="P26" i="18"/>
  <c r="Z3" i="20"/>
  <c r="Z4" i="20"/>
  <c r="C271" i="38"/>
  <c r="C871" i="76" s="1"/>
  <c r="C274" i="38"/>
  <c r="C874" i="76" s="1"/>
  <c r="A32" i="53"/>
  <c r="A36" i="53"/>
  <c r="C281" i="38"/>
  <c r="C881" i="76" s="1"/>
  <c r="C351" i="38" l="1"/>
  <c r="C951" i="76" s="1"/>
  <c r="C350" i="38"/>
  <c r="C950" i="76" s="1"/>
  <c r="C355" i="38"/>
  <c r="C955" i="76" s="1"/>
  <c r="C354" i="38"/>
  <c r="C954" i="76" s="1"/>
  <c r="D10" i="53"/>
  <c r="D34" i="53"/>
  <c r="D9" i="53"/>
  <c r="D22" i="53"/>
  <c r="D33" i="53"/>
  <c r="D21" i="53"/>
  <c r="L16" i="66" l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F26" i="39" l="1"/>
  <c r="G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E455" i="76" s="1"/>
  <c r="N96" i="66"/>
  <c r="E407" i="76" s="1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E326" i="76" s="1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E503" i="76" s="1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E518" i="76" s="1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E566" i="76" s="1"/>
  <c r="P100" i="66"/>
  <c r="N48" i="66"/>
  <c r="E359" i="76" s="1"/>
  <c r="N240" i="66"/>
  <c r="E551" i="76" s="1"/>
  <c r="W165" i="66"/>
  <c r="P165" i="66"/>
  <c r="V165" i="66" s="1"/>
  <c r="P4" i="66"/>
  <c r="N159" i="66"/>
  <c r="E470" i="76" s="1"/>
  <c r="P182" i="66"/>
  <c r="P272" i="66"/>
  <c r="V272" i="66" s="1"/>
  <c r="W272" i="66"/>
  <c r="N63" i="66"/>
  <c r="E374" i="76" s="1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E422" i="76" s="1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E599" i="76" s="1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18" i="34" l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18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E294" i="7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20" i="58" l="1"/>
  <c r="E188" i="38"/>
  <c r="E788" i="76" s="1"/>
  <c r="E194" i="38"/>
  <c r="E794" i="76" s="1"/>
  <c r="J119" i="58"/>
  <c r="J122" i="58"/>
  <c r="J117" i="58"/>
  <c r="C3" i="63"/>
  <c r="I122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I98" i="37"/>
  <c r="I97" i="37"/>
  <c r="I95" i="37"/>
  <c r="I96" i="37"/>
  <c r="I101" i="37"/>
  <c r="I99" i="37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1" i="37"/>
  <c r="I117" i="37"/>
  <c r="I123" i="37"/>
  <c r="I119" i="37"/>
  <c r="J120" i="37"/>
  <c r="J120" i="41" s="1"/>
  <c r="J124" i="37"/>
  <c r="J122" i="37"/>
  <c r="J122" i="41" s="1"/>
  <c r="J119" i="37"/>
  <c r="J123" i="37"/>
  <c r="J121" i="37"/>
  <c r="J117" i="37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95" i="38"/>
  <c r="E795" i="76" s="1"/>
  <c r="E207" i="38"/>
  <c r="E807" i="76" s="1"/>
  <c r="E196" i="38"/>
  <c r="E796" i="76" s="1"/>
  <c r="E208" i="38"/>
  <c r="E808" i="76" s="1"/>
  <c r="E197" i="38"/>
  <c r="E797" i="76" s="1"/>
  <c r="E198" i="38"/>
  <c r="E798" i="76" s="1"/>
  <c r="E199" i="38"/>
  <c r="E799" i="76" s="1"/>
  <c r="E205" i="38"/>
  <c r="E805" i="76" s="1"/>
  <c r="E200" i="38"/>
  <c r="E800" i="76" s="1"/>
  <c r="E201" i="38"/>
  <c r="E801" i="76" s="1"/>
  <c r="E202" i="38"/>
  <c r="E802" i="76" s="1"/>
  <c r="E203" i="38"/>
  <c r="E803" i="76" s="1"/>
  <c r="E204" i="38"/>
  <c r="E804" i="76" s="1"/>
  <c r="E206" i="38"/>
  <c r="E806" i="76" s="1"/>
  <c r="R195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E262" i="76" s="1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F47" i="66"/>
  <c r="E70" i="76" s="1"/>
  <c r="C164" i="41"/>
  <c r="C175" i="41"/>
  <c r="C247" i="41"/>
  <c r="C269" i="41"/>
  <c r="C289" i="41"/>
  <c r="C333" i="41"/>
  <c r="C390" i="41"/>
  <c r="C412" i="41"/>
  <c r="F191" i="66"/>
  <c r="E214" i="76" s="1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E198" i="76" s="1"/>
  <c r="H7" i="41"/>
  <c r="C54" i="39" s="1"/>
  <c r="F31" i="66"/>
  <c r="E54" i="76" s="1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F79" i="66"/>
  <c r="C221" i="41"/>
  <c r="C330" i="41"/>
  <c r="C421" i="41"/>
  <c r="J9" i="41"/>
  <c r="E55" i="39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E246" i="76" s="1"/>
  <c r="F287" i="66"/>
  <c r="E310" i="76" s="1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E283" i="38" l="1"/>
  <c r="E883" i="76" s="1"/>
  <c r="E150" i="76"/>
  <c r="E102" i="76"/>
  <c r="E118" i="76"/>
  <c r="E166" i="76"/>
  <c r="E192" i="38"/>
  <c r="E792" i="76" s="1"/>
  <c r="E191" i="38"/>
  <c r="E791" i="76" s="1"/>
  <c r="E189" i="38"/>
  <c r="E789" i="76" s="1"/>
  <c r="E190" i="38"/>
  <c r="E790" i="76" s="1"/>
  <c r="E193" i="38"/>
  <c r="E793" i="76" s="1"/>
  <c r="J119" i="41"/>
  <c r="J117" i="41"/>
  <c r="E101" i="38"/>
  <c r="E701" i="76" s="1"/>
  <c r="I99" i="41"/>
  <c r="E136" i="38"/>
  <c r="E736" i="76" s="1"/>
  <c r="J99" i="41"/>
  <c r="E119" i="38"/>
  <c r="E719" i="76" s="1"/>
  <c r="E186" i="38"/>
  <c r="E786" i="76" s="1"/>
  <c r="E102" i="38"/>
  <c r="E702" i="76" s="1"/>
  <c r="E118" i="38"/>
  <c r="E718" i="76" s="1"/>
  <c r="I122" i="41"/>
  <c r="C23" i="63"/>
  <c r="C13" i="63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M55" i="39"/>
  <c r="L55" i="39"/>
  <c r="E54" i="39"/>
  <c r="I130" i="41"/>
  <c r="H108" i="41"/>
  <c r="M4" i="41" s="1"/>
  <c r="K55" i="39"/>
  <c r="J116" i="41"/>
  <c r="I116" i="41"/>
  <c r="I129" i="41"/>
  <c r="J115" i="41"/>
  <c r="I104" i="41"/>
  <c r="I135" i="41"/>
  <c r="J131" i="41"/>
  <c r="H140" i="41"/>
  <c r="I124" i="58"/>
  <c r="C43" i="63" s="1"/>
  <c r="J128" i="58"/>
  <c r="F243" i="66" s="1"/>
  <c r="J98" i="58"/>
  <c r="J124" i="58"/>
  <c r="C53" i="63" s="1"/>
  <c r="H98" i="58"/>
  <c r="I98" i="58"/>
  <c r="I128" i="58"/>
  <c r="F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H96" i="58"/>
  <c r="K54" i="39"/>
  <c r="J137" i="41"/>
  <c r="J123" i="41"/>
  <c r="I108" i="41"/>
  <c r="I107" i="41"/>
  <c r="J108" i="41"/>
  <c r="H123" i="41"/>
  <c r="H137" i="41"/>
  <c r="H100" i="41"/>
  <c r="J432" i="58"/>
  <c r="J430" i="58"/>
  <c r="F286" i="66" s="1"/>
  <c r="J433" i="58"/>
  <c r="J431" i="58"/>
  <c r="I95" i="41"/>
  <c r="I100" i="41"/>
  <c r="H132" i="41"/>
  <c r="I432" i="58"/>
  <c r="I433" i="58"/>
  <c r="I431" i="58"/>
  <c r="I430" i="58"/>
  <c r="F238" i="66" s="1"/>
  <c r="H95" i="41"/>
  <c r="J103" i="41"/>
  <c r="H432" i="58"/>
  <c r="H430" i="58"/>
  <c r="F190" i="66" s="1"/>
  <c r="H433" i="58"/>
  <c r="I140" i="41"/>
  <c r="J136" i="41"/>
  <c r="J140" i="41"/>
  <c r="O6" i="41" s="1"/>
  <c r="H115" i="41"/>
  <c r="H116" i="41"/>
  <c r="J95" i="41"/>
  <c r="N243" i="66" l="1"/>
  <c r="E554" i="76" s="1"/>
  <c r="E266" i="76"/>
  <c r="N190" i="66"/>
  <c r="E501" i="76" s="1"/>
  <c r="E213" i="76"/>
  <c r="N286" i="66"/>
  <c r="E597" i="76" s="1"/>
  <c r="E309" i="76"/>
  <c r="N147" i="66"/>
  <c r="E458" i="76" s="1"/>
  <c r="E170" i="76"/>
  <c r="N195" i="66"/>
  <c r="E506" i="76" s="1"/>
  <c r="E218" i="76"/>
  <c r="N238" i="66"/>
  <c r="E549" i="76" s="1"/>
  <c r="E261" i="76"/>
  <c r="J143" i="66"/>
  <c r="S143" i="66" s="1"/>
  <c r="J95" i="66"/>
  <c r="P95" i="66" s="1"/>
  <c r="J31" i="66"/>
  <c r="S31" i="66" s="1"/>
  <c r="J79" i="66"/>
  <c r="S79" i="66" s="1"/>
  <c r="J47" i="66"/>
  <c r="S47" i="66" s="1"/>
  <c r="J271" i="66"/>
  <c r="S271" i="66" s="1"/>
  <c r="O4" i="41"/>
  <c r="N4" i="41"/>
  <c r="E170" i="38"/>
  <c r="E770" i="76" s="1"/>
  <c r="E187" i="38"/>
  <c r="E787" i="76" s="1"/>
  <c r="E169" i="38"/>
  <c r="E769" i="76" s="1"/>
  <c r="E152" i="38"/>
  <c r="E752" i="76" s="1"/>
  <c r="E153" i="38"/>
  <c r="E753" i="76" s="1"/>
  <c r="E135" i="38"/>
  <c r="E735" i="76" s="1"/>
  <c r="M6" i="41"/>
  <c r="N6" i="41"/>
  <c r="I431" i="41"/>
  <c r="H127" i="58"/>
  <c r="J109" i="58"/>
  <c r="J112" i="58"/>
  <c r="J127" i="58"/>
  <c r="H105" i="58"/>
  <c r="J125" i="58"/>
  <c r="J105" i="58"/>
  <c r="H432" i="41"/>
  <c r="H433" i="41"/>
  <c r="I476" i="37"/>
  <c r="I110" i="58"/>
  <c r="I476" i="58" s="1"/>
  <c r="I432" i="41"/>
  <c r="K41" i="39"/>
  <c r="F155" i="66"/>
  <c r="E178" i="76" s="1"/>
  <c r="E376" i="38"/>
  <c r="E976" i="76" s="1"/>
  <c r="I125" i="58"/>
  <c r="I430" i="41"/>
  <c r="F94" i="66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J430" i="41"/>
  <c r="H96" i="41"/>
  <c r="F45" i="66"/>
  <c r="E68" i="76" s="1"/>
  <c r="J97" i="41"/>
  <c r="H109" i="58"/>
  <c r="I112" i="58"/>
  <c r="J433" i="41"/>
  <c r="F189" i="66"/>
  <c r="E212" i="76" s="1"/>
  <c r="I113" i="58"/>
  <c r="J111" i="58"/>
  <c r="I109" i="58"/>
  <c r="H112" i="58"/>
  <c r="J432" i="41"/>
  <c r="I96" i="41"/>
  <c r="D12" i="39" s="1"/>
  <c r="F93" i="66"/>
  <c r="D39" i="39"/>
  <c r="F237" i="66"/>
  <c r="E260" i="76" s="1"/>
  <c r="L39" i="39"/>
  <c r="I127" i="58"/>
  <c r="I105" i="58"/>
  <c r="F46" i="66"/>
  <c r="H430" i="41"/>
  <c r="H98" i="41"/>
  <c r="J124" i="41"/>
  <c r="O5" i="41" s="1"/>
  <c r="J98" i="41"/>
  <c r="P271" i="66"/>
  <c r="I97" i="41"/>
  <c r="M41" i="39"/>
  <c r="F251" i="66"/>
  <c r="E274" i="76" s="1"/>
  <c r="E41" i="39"/>
  <c r="J126" i="41"/>
  <c r="E14" i="39" s="1"/>
  <c r="F107" i="66"/>
  <c r="F203" i="66"/>
  <c r="E226" i="76" s="1"/>
  <c r="L41" i="39"/>
  <c r="H128" i="41"/>
  <c r="F3" i="66"/>
  <c r="N3" i="66" s="1"/>
  <c r="E314" i="76" s="1"/>
  <c r="I126" i="41"/>
  <c r="D14" i="39" s="1"/>
  <c r="D41" i="39"/>
  <c r="F59" i="66"/>
  <c r="H97" i="41"/>
  <c r="I128" i="41"/>
  <c r="F51" i="66"/>
  <c r="I98" i="41"/>
  <c r="J128" i="41"/>
  <c r="F99" i="66"/>
  <c r="I124" i="41"/>
  <c r="F285" i="66"/>
  <c r="E308" i="76" s="1"/>
  <c r="M39" i="39"/>
  <c r="H124" i="41"/>
  <c r="M5" i="41" s="1"/>
  <c r="E39" i="39"/>
  <c r="J96" i="41"/>
  <c r="E12" i="39" s="1"/>
  <c r="F141" i="66"/>
  <c r="H126" i="41"/>
  <c r="C14" i="39" s="1"/>
  <c r="C41" i="39"/>
  <c r="F11" i="66"/>
  <c r="P31" i="66" l="1"/>
  <c r="E116" i="76"/>
  <c r="E130" i="76"/>
  <c r="E82" i="76"/>
  <c r="E164" i="76"/>
  <c r="R47" i="66"/>
  <c r="T47" i="66" s="1"/>
  <c r="P47" i="66"/>
  <c r="R31" i="66"/>
  <c r="T31" i="66" s="1"/>
  <c r="N51" i="66"/>
  <c r="E362" i="76" s="1"/>
  <c r="E74" i="76"/>
  <c r="N94" i="66"/>
  <c r="E405" i="76" s="1"/>
  <c r="E117" i="76"/>
  <c r="N46" i="66"/>
  <c r="E357" i="76" s="1"/>
  <c r="E69" i="76"/>
  <c r="N142" i="66"/>
  <c r="E453" i="76" s="1"/>
  <c r="E165" i="76"/>
  <c r="P79" i="66"/>
  <c r="N99" i="66"/>
  <c r="E410" i="76" s="1"/>
  <c r="E122" i="76"/>
  <c r="S95" i="66"/>
  <c r="J127" i="66"/>
  <c r="P127" i="66" s="1"/>
  <c r="J191" i="66"/>
  <c r="R191" i="66" s="1"/>
  <c r="J175" i="66"/>
  <c r="R175" i="66" s="1"/>
  <c r="J223" i="66"/>
  <c r="P223" i="66" s="1"/>
  <c r="J287" i="66"/>
  <c r="S287" i="66" s="1"/>
  <c r="J239" i="66"/>
  <c r="S239" i="66" s="1"/>
  <c r="K155" i="66"/>
  <c r="P143" i="66"/>
  <c r="E105" i="38"/>
  <c r="E705" i="76" s="1"/>
  <c r="E171" i="38"/>
  <c r="E771" i="76" s="1"/>
  <c r="E156" i="38"/>
  <c r="E756" i="76" s="1"/>
  <c r="E120" i="38"/>
  <c r="E720" i="76" s="1"/>
  <c r="E103" i="38"/>
  <c r="E703" i="76" s="1"/>
  <c r="E139" i="38"/>
  <c r="E739" i="76" s="1"/>
  <c r="E88" i="38"/>
  <c r="E688" i="76" s="1"/>
  <c r="E122" i="38"/>
  <c r="E722" i="76" s="1"/>
  <c r="E173" i="38"/>
  <c r="E773" i="76" s="1"/>
  <c r="E154" i="38"/>
  <c r="E754" i="76" s="1"/>
  <c r="F9" i="66"/>
  <c r="F153" i="66"/>
  <c r="E176" i="76" s="1"/>
  <c r="D43" i="39"/>
  <c r="F201" i="66"/>
  <c r="E224" i="76" s="1"/>
  <c r="M43" i="39"/>
  <c r="L43" i="39"/>
  <c r="F57" i="66"/>
  <c r="I111" i="41"/>
  <c r="H105" i="41"/>
  <c r="J127" i="41"/>
  <c r="I105" i="41"/>
  <c r="I127" i="41"/>
  <c r="H111" i="41"/>
  <c r="J111" i="41"/>
  <c r="I113" i="41"/>
  <c r="J113" i="41"/>
  <c r="I121" i="58"/>
  <c r="O14" i="39"/>
  <c r="P14" i="39"/>
  <c r="Q14" i="39" s="1"/>
  <c r="M40" i="39"/>
  <c r="F267" i="66"/>
  <c r="E290" i="76" s="1"/>
  <c r="I125" i="41"/>
  <c r="H427" i="58"/>
  <c r="F181" i="66"/>
  <c r="H428" i="58"/>
  <c r="H429" i="58"/>
  <c r="F172" i="66" s="1"/>
  <c r="E195" i="76" s="1"/>
  <c r="I109" i="41"/>
  <c r="I439" i="58"/>
  <c r="I438" i="58"/>
  <c r="F204" i="66" s="1"/>
  <c r="I110" i="41"/>
  <c r="D13" i="39" s="1"/>
  <c r="L40" i="39"/>
  <c r="F219" i="66"/>
  <c r="E242" i="76" s="1"/>
  <c r="J105" i="41"/>
  <c r="J125" i="41"/>
  <c r="Y51" i="66"/>
  <c r="Y195" i="66"/>
  <c r="Z51" i="66"/>
  <c r="Z195" i="66"/>
  <c r="F37" i="66"/>
  <c r="H112" i="41"/>
  <c r="I434" i="58"/>
  <c r="F224" i="66" s="1"/>
  <c r="I436" i="58"/>
  <c r="F235" i="66" s="1"/>
  <c r="E258" i="76" s="1"/>
  <c r="I435" i="58"/>
  <c r="I437" i="58"/>
  <c r="F234" i="66" s="1"/>
  <c r="D40" i="39"/>
  <c r="F75" i="66"/>
  <c r="J438" i="58"/>
  <c r="F252" i="66" s="1"/>
  <c r="J439" i="58"/>
  <c r="H121" i="58"/>
  <c r="F249" i="66"/>
  <c r="E272" i="76" s="1"/>
  <c r="J112" i="41"/>
  <c r="J428" i="58"/>
  <c r="F277" i="66"/>
  <c r="J429" i="58"/>
  <c r="F268" i="66" s="1"/>
  <c r="E291" i="76" s="1"/>
  <c r="J427" i="58"/>
  <c r="J109" i="41"/>
  <c r="F133" i="66"/>
  <c r="J435" i="58"/>
  <c r="J436" i="58"/>
  <c r="F283" i="66" s="1"/>
  <c r="E306" i="76" s="1"/>
  <c r="J437" i="58"/>
  <c r="F282" i="66" s="1"/>
  <c r="J434" i="58"/>
  <c r="F272" i="66" s="1"/>
  <c r="H127" i="41"/>
  <c r="Y3" i="66"/>
  <c r="Y147" i="66"/>
  <c r="Z147" i="66"/>
  <c r="Z3" i="66"/>
  <c r="I427" i="58"/>
  <c r="I428" i="58"/>
  <c r="I429" i="58"/>
  <c r="F220" i="66" s="1"/>
  <c r="E243" i="76" s="1"/>
  <c r="F229" i="66"/>
  <c r="H436" i="58"/>
  <c r="F187" i="66" s="1"/>
  <c r="E210" i="76" s="1"/>
  <c r="H437" i="58"/>
  <c r="F186" i="66" s="1"/>
  <c r="H434" i="58"/>
  <c r="F176" i="66" s="1"/>
  <c r="B3" i="39"/>
  <c r="I459" i="37"/>
  <c r="J93" i="66"/>
  <c r="I112" i="41"/>
  <c r="F85" i="66"/>
  <c r="H109" i="41"/>
  <c r="E43" i="39"/>
  <c r="H110" i="41"/>
  <c r="B4" i="39" s="1"/>
  <c r="H476" i="58" s="1"/>
  <c r="F27" i="66"/>
  <c r="E50" i="76" s="1"/>
  <c r="H438" i="58"/>
  <c r="F156" i="66" s="1"/>
  <c r="H113" i="41"/>
  <c r="E40" i="39"/>
  <c r="J110" i="41"/>
  <c r="E13" i="39" s="1"/>
  <c r="F123" i="66"/>
  <c r="N5" i="41"/>
  <c r="Z46" i="66"/>
  <c r="Z190" i="66"/>
  <c r="Y46" i="66"/>
  <c r="Y190" i="66"/>
  <c r="F105" i="66"/>
  <c r="F171" i="66"/>
  <c r="E194" i="76" s="1"/>
  <c r="H125" i="41"/>
  <c r="H477" i="41"/>
  <c r="E358" i="38"/>
  <c r="E958" i="76" s="1"/>
  <c r="J59" i="66"/>
  <c r="J121" i="58"/>
  <c r="Z142" i="66" l="1"/>
  <c r="P175" i="66"/>
  <c r="S175" i="66"/>
  <c r="Z238" i="66"/>
  <c r="Y238" i="66"/>
  <c r="Y94" i="66"/>
  <c r="Z94" i="66"/>
  <c r="J107" i="66"/>
  <c r="P107" i="66" s="1"/>
  <c r="E80" i="76"/>
  <c r="E128" i="76"/>
  <c r="E146" i="76"/>
  <c r="E98" i="76"/>
  <c r="Y142" i="66"/>
  <c r="Y286" i="66"/>
  <c r="Z286" i="66"/>
  <c r="J285" i="66"/>
  <c r="P285" i="66" s="1"/>
  <c r="Y99" i="66"/>
  <c r="J459" i="58"/>
  <c r="Z99" i="66"/>
  <c r="Z243" i="66"/>
  <c r="Y243" i="66"/>
  <c r="N186" i="66"/>
  <c r="E497" i="76" s="1"/>
  <c r="E209" i="76"/>
  <c r="N272" i="66"/>
  <c r="E583" i="76" s="1"/>
  <c r="E295" i="76"/>
  <c r="N156" i="66"/>
  <c r="E467" i="76" s="1"/>
  <c r="E179" i="76"/>
  <c r="N282" i="66"/>
  <c r="E593" i="76" s="1"/>
  <c r="E305" i="76"/>
  <c r="N37" i="66"/>
  <c r="E348" i="76" s="1"/>
  <c r="E60" i="76"/>
  <c r="S127" i="66"/>
  <c r="N133" i="66"/>
  <c r="E444" i="76" s="1"/>
  <c r="E156" i="76"/>
  <c r="N181" i="66"/>
  <c r="E492" i="76" s="1"/>
  <c r="E204" i="76"/>
  <c r="N252" i="66"/>
  <c r="E563" i="76" s="1"/>
  <c r="E275" i="76"/>
  <c r="N85" i="66"/>
  <c r="E396" i="76" s="1"/>
  <c r="E108" i="76"/>
  <c r="N229" i="66"/>
  <c r="E540" i="76" s="1"/>
  <c r="E252" i="76"/>
  <c r="N234" i="66"/>
  <c r="E545" i="76" s="1"/>
  <c r="E257" i="76"/>
  <c r="N277" i="66"/>
  <c r="E588" i="76" s="1"/>
  <c r="E300" i="76"/>
  <c r="N176" i="66"/>
  <c r="E487" i="76" s="1"/>
  <c r="E199" i="76"/>
  <c r="N224" i="66"/>
  <c r="E535" i="76" s="1"/>
  <c r="E247" i="76"/>
  <c r="N204" i="66"/>
  <c r="E515" i="76" s="1"/>
  <c r="E227" i="76"/>
  <c r="S191" i="66"/>
  <c r="T191" i="66" s="1"/>
  <c r="P239" i="66"/>
  <c r="J459" i="37"/>
  <c r="J203" i="66"/>
  <c r="P203" i="66" s="1"/>
  <c r="K11" i="66"/>
  <c r="S223" i="66"/>
  <c r="P191" i="66"/>
  <c r="I459" i="58"/>
  <c r="I459" i="41" s="1"/>
  <c r="J251" i="66"/>
  <c r="P251" i="66" s="1"/>
  <c r="P287" i="66"/>
  <c r="J11" i="66"/>
  <c r="R11" i="66" s="1"/>
  <c r="J155" i="66"/>
  <c r="R155" i="66" s="1"/>
  <c r="J237" i="66"/>
  <c r="S237" i="66" s="1"/>
  <c r="J141" i="66"/>
  <c r="S141" i="66" s="1"/>
  <c r="E121" i="38"/>
  <c r="E721" i="76" s="1"/>
  <c r="E104" i="38"/>
  <c r="E704" i="76" s="1"/>
  <c r="E109" i="38"/>
  <c r="E709" i="76" s="1"/>
  <c r="E155" i="38"/>
  <c r="E755" i="76" s="1"/>
  <c r="E172" i="38"/>
  <c r="E772" i="76" s="1"/>
  <c r="E126" i="38"/>
  <c r="E726" i="76" s="1"/>
  <c r="E160" i="38"/>
  <c r="E760" i="76" s="1"/>
  <c r="E177" i="38"/>
  <c r="E777" i="76" s="1"/>
  <c r="H475" i="58"/>
  <c r="H475" i="37"/>
  <c r="H476" i="37"/>
  <c r="C12" i="39"/>
  <c r="P12" i="39" s="1"/>
  <c r="K40" i="39"/>
  <c r="E16" i="39"/>
  <c r="D16" i="39"/>
  <c r="B7" i="39"/>
  <c r="H478" i="37" s="1"/>
  <c r="H428" i="41"/>
  <c r="T175" i="66"/>
  <c r="J121" i="41"/>
  <c r="I428" i="41"/>
  <c r="J439" i="41"/>
  <c r="J436" i="41"/>
  <c r="F139" i="66"/>
  <c r="E162" i="76" s="1"/>
  <c r="P59" i="66"/>
  <c r="S59" i="66"/>
  <c r="H434" i="41"/>
  <c r="F32" i="66"/>
  <c r="I436" i="41"/>
  <c r="F91" i="66"/>
  <c r="E114" i="76" s="1"/>
  <c r="I427" i="41"/>
  <c r="D15" i="39" s="1"/>
  <c r="D42" i="39"/>
  <c r="F92" i="66"/>
  <c r="I437" i="41"/>
  <c r="F90" i="66"/>
  <c r="H436" i="41"/>
  <c r="F43" i="66"/>
  <c r="E66" i="76" s="1"/>
  <c r="F108" i="66"/>
  <c r="J438" i="41"/>
  <c r="H438" i="41"/>
  <c r="F12" i="66"/>
  <c r="N12" i="66" s="1"/>
  <c r="E323" i="76" s="1"/>
  <c r="J428" i="41"/>
  <c r="H427" i="41"/>
  <c r="I434" i="41"/>
  <c r="F80" i="66"/>
  <c r="I121" i="41"/>
  <c r="I429" i="41"/>
  <c r="F76" i="66"/>
  <c r="E99" i="76" s="1"/>
  <c r="F236" i="66"/>
  <c r="E259" i="76" s="1"/>
  <c r="L42" i="39"/>
  <c r="C13" i="39"/>
  <c r="E375" i="38"/>
  <c r="E975" i="76" s="1"/>
  <c r="H121" i="41"/>
  <c r="F28" i="66"/>
  <c r="E51" i="76" s="1"/>
  <c r="H429" i="41"/>
  <c r="J437" i="41"/>
  <c r="F138" i="66"/>
  <c r="C40" i="39"/>
  <c r="C39" i="39"/>
  <c r="K39" i="39"/>
  <c r="J435" i="41"/>
  <c r="I439" i="41"/>
  <c r="F124" i="66"/>
  <c r="E147" i="76" s="1"/>
  <c r="J429" i="41"/>
  <c r="J434" i="41"/>
  <c r="F128" i="66"/>
  <c r="Z37" i="66"/>
  <c r="Z181" i="66"/>
  <c r="Y37" i="66"/>
  <c r="Y181" i="66"/>
  <c r="I438" i="41"/>
  <c r="F60" i="66"/>
  <c r="P93" i="66"/>
  <c r="S93" i="66"/>
  <c r="H437" i="41"/>
  <c r="F42" i="66"/>
  <c r="J427" i="41"/>
  <c r="E15" i="39" s="1"/>
  <c r="F140" i="66"/>
  <c r="E42" i="39"/>
  <c r="I435" i="41"/>
  <c r="F284" i="66"/>
  <c r="E307" i="76" s="1"/>
  <c r="M42" i="39"/>
  <c r="S285" i="66" l="1"/>
  <c r="S107" i="66"/>
  <c r="J459" i="41"/>
  <c r="S11" i="66"/>
  <c r="P237" i="66"/>
  <c r="P11" i="66"/>
  <c r="Z85" i="66"/>
  <c r="E115" i="76"/>
  <c r="Y85" i="66"/>
  <c r="Z229" i="66"/>
  <c r="E163" i="76"/>
  <c r="Y229" i="66"/>
  <c r="P155" i="66"/>
  <c r="S155" i="66"/>
  <c r="T155" i="66" s="1"/>
  <c r="Y133" i="66"/>
  <c r="Z133" i="66"/>
  <c r="Y277" i="66"/>
  <c r="S203" i="66"/>
  <c r="Z277" i="66"/>
  <c r="N128" i="66"/>
  <c r="E439" i="76" s="1"/>
  <c r="E151" i="76"/>
  <c r="N138" i="66"/>
  <c r="E449" i="76" s="1"/>
  <c r="E161" i="76"/>
  <c r="N42" i="66"/>
  <c r="E353" i="76" s="1"/>
  <c r="E65" i="76"/>
  <c r="N108" i="66"/>
  <c r="E419" i="76" s="1"/>
  <c r="E131" i="76"/>
  <c r="N80" i="66"/>
  <c r="E391" i="76" s="1"/>
  <c r="E103" i="76"/>
  <c r="N60" i="66"/>
  <c r="E371" i="76" s="1"/>
  <c r="E83" i="76"/>
  <c r="N90" i="66"/>
  <c r="E401" i="76" s="1"/>
  <c r="E113" i="76"/>
  <c r="N32" i="66"/>
  <c r="E343" i="76" s="1"/>
  <c r="E55" i="76"/>
  <c r="K171" i="66"/>
  <c r="J57" i="66"/>
  <c r="P57" i="66" s="1"/>
  <c r="J75" i="66"/>
  <c r="P75" i="66" s="1"/>
  <c r="J461" i="37"/>
  <c r="C30" i="63" s="1"/>
  <c r="J219" i="66"/>
  <c r="S219" i="66" s="1"/>
  <c r="J249" i="66"/>
  <c r="P249" i="66" s="1"/>
  <c r="S251" i="66"/>
  <c r="J201" i="66"/>
  <c r="S201" i="66" s="1"/>
  <c r="J105" i="66"/>
  <c r="J461" i="58"/>
  <c r="C60" i="63" s="1"/>
  <c r="I461" i="58"/>
  <c r="C50" i="63" s="1"/>
  <c r="J123" i="66"/>
  <c r="S123" i="66" s="1"/>
  <c r="P141" i="66"/>
  <c r="I461" i="37"/>
  <c r="C20" i="63" s="1"/>
  <c r="J267" i="66"/>
  <c r="S267" i="66" s="1"/>
  <c r="O12" i="39"/>
  <c r="E138" i="38"/>
  <c r="E738" i="76" s="1"/>
  <c r="E157" i="38"/>
  <c r="E757" i="76" s="1"/>
  <c r="E174" i="38"/>
  <c r="E774" i="76" s="1"/>
  <c r="E123" i="38"/>
  <c r="E723" i="76" s="1"/>
  <c r="E357" i="38"/>
  <c r="E957" i="76" s="1"/>
  <c r="E356" i="38"/>
  <c r="E956" i="76" s="1"/>
  <c r="E106" i="38"/>
  <c r="E706" i="76" s="1"/>
  <c r="E374" i="38"/>
  <c r="E974" i="76" s="1"/>
  <c r="E137" i="38"/>
  <c r="E737" i="76" s="1"/>
  <c r="E86" i="38"/>
  <c r="E686" i="76" s="1"/>
  <c r="E87" i="38"/>
  <c r="E687" i="76" s="1"/>
  <c r="J171" i="66"/>
  <c r="R171" i="66" s="1"/>
  <c r="C16" i="39"/>
  <c r="O16" i="39" s="1"/>
  <c r="K43" i="39"/>
  <c r="C43" i="39"/>
  <c r="H478" i="58"/>
  <c r="AB3" i="39"/>
  <c r="T11" i="66"/>
  <c r="H476" i="41"/>
  <c r="P13" i="39"/>
  <c r="Q13" i="39" s="1"/>
  <c r="O13" i="39"/>
  <c r="Y90" i="66"/>
  <c r="AC3" i="39"/>
  <c r="Z204" i="66"/>
  <c r="Y204" i="66"/>
  <c r="Y156" i="66"/>
  <c r="Z12" i="66"/>
  <c r="Z156" i="66"/>
  <c r="Y12" i="66"/>
  <c r="Z282" i="66"/>
  <c r="Z138" i="66"/>
  <c r="Y138" i="66"/>
  <c r="Y282" i="66"/>
  <c r="S105" i="66"/>
  <c r="P105" i="66"/>
  <c r="E359" i="38"/>
  <c r="E959" i="76" s="1"/>
  <c r="H475" i="41"/>
  <c r="Z80" i="66"/>
  <c r="Y224" i="66"/>
  <c r="Y80" i="66"/>
  <c r="Q12" i="39"/>
  <c r="Z128" i="66"/>
  <c r="Y272" i="66"/>
  <c r="Z272" i="66"/>
  <c r="Y128" i="66"/>
  <c r="Y234" i="66" l="1"/>
  <c r="Z42" i="66"/>
  <c r="Y42" i="66"/>
  <c r="Z186" i="66"/>
  <c r="Y186" i="66"/>
  <c r="Z234" i="66"/>
  <c r="Z90" i="66"/>
  <c r="Y32" i="66"/>
  <c r="Z176" i="66"/>
  <c r="Z32" i="66"/>
  <c r="Y176" i="66"/>
  <c r="P219" i="66"/>
  <c r="Y108" i="66"/>
  <c r="Z252" i="66"/>
  <c r="Z108" i="66"/>
  <c r="S75" i="66"/>
  <c r="Y252" i="66"/>
  <c r="S249" i="66"/>
  <c r="Z224" i="66"/>
  <c r="J461" i="41"/>
  <c r="Y60" i="66"/>
  <c r="Z60" i="66"/>
  <c r="S57" i="66"/>
  <c r="J189" i="66"/>
  <c r="R189" i="66" s="1"/>
  <c r="J45" i="66"/>
  <c r="P45" i="66" s="1"/>
  <c r="P201" i="66"/>
  <c r="K189" i="66"/>
  <c r="J92" i="66"/>
  <c r="K45" i="66"/>
  <c r="K27" i="66"/>
  <c r="J140" i="66"/>
  <c r="J284" i="66"/>
  <c r="N284" i="66" s="1"/>
  <c r="E595" i="76" s="1"/>
  <c r="J236" i="66"/>
  <c r="N236" i="66" s="1"/>
  <c r="K9" i="66"/>
  <c r="H461" i="58"/>
  <c r="H461" i="37"/>
  <c r="P123" i="66"/>
  <c r="P267" i="66"/>
  <c r="H459" i="58"/>
  <c r="H459" i="37"/>
  <c r="I461" i="41"/>
  <c r="J27" i="66"/>
  <c r="R27" i="66" s="1"/>
  <c r="H460" i="37"/>
  <c r="E377" i="38"/>
  <c r="E977" i="76" s="1"/>
  <c r="E92" i="38"/>
  <c r="E692" i="76" s="1"/>
  <c r="E143" i="38"/>
  <c r="E743" i="76" s="1"/>
  <c r="P171" i="66"/>
  <c r="S171" i="66"/>
  <c r="T171" i="66" s="1"/>
  <c r="P16" i="39"/>
  <c r="Q16" i="39" s="1"/>
  <c r="H478" i="41"/>
  <c r="C40" i="63" l="1"/>
  <c r="S45" i="66"/>
  <c r="N92" i="66"/>
  <c r="E403" i="76" s="1"/>
  <c r="F15" i="39"/>
  <c r="P284" i="66"/>
  <c r="P92" i="66"/>
  <c r="N140" i="66"/>
  <c r="O140" i="66" s="1"/>
  <c r="Q140" i="66" s="1"/>
  <c r="R140" i="66" s="1"/>
  <c r="G15" i="39"/>
  <c r="P189" i="66"/>
  <c r="S92" i="66"/>
  <c r="R45" i="66"/>
  <c r="S189" i="66"/>
  <c r="T189" i="66" s="1"/>
  <c r="E547" i="76"/>
  <c r="S284" i="66"/>
  <c r="H461" i="41"/>
  <c r="P236" i="66"/>
  <c r="J153" i="66"/>
  <c r="R153" i="66" s="1"/>
  <c r="J9" i="66"/>
  <c r="P9" i="66" s="1"/>
  <c r="K153" i="66"/>
  <c r="S140" i="66"/>
  <c r="P140" i="66"/>
  <c r="S236" i="66"/>
  <c r="H459" i="41"/>
  <c r="C10" i="63"/>
  <c r="P27" i="66"/>
  <c r="S27" i="66"/>
  <c r="T27" i="66" s="1"/>
  <c r="Y140" i="66" l="1"/>
  <c r="T140" i="66"/>
  <c r="T45" i="66"/>
  <c r="Z140" i="66"/>
  <c r="Y284" i="66"/>
  <c r="O236" i="66"/>
  <c r="Q236" i="66" s="1"/>
  <c r="R236" i="66" s="1"/>
  <c r="T236" i="66" s="1"/>
  <c r="O92" i="66"/>
  <c r="Q92" i="66" s="1"/>
  <c r="R92" i="66" s="1"/>
  <c r="T92" i="66" s="1"/>
  <c r="Y92" i="66"/>
  <c r="O284" i="66"/>
  <c r="Q284" i="66" s="1"/>
  <c r="R284" i="66" s="1"/>
  <c r="T284" i="66" s="1"/>
  <c r="Y236" i="66"/>
  <c r="Z92" i="66"/>
  <c r="Z236" i="66"/>
  <c r="E451" i="76"/>
  <c r="Z284" i="66"/>
  <c r="P153" i="66"/>
  <c r="S153" i="66"/>
  <c r="T153" i="66" s="1"/>
  <c r="S9" i="66"/>
  <c r="R9" i="66"/>
  <c r="H3" i="58"/>
  <c r="T9" i="66" l="1"/>
  <c r="H3" i="41"/>
  <c r="B6" i="39" s="1"/>
  <c r="C15" i="39" s="1"/>
  <c r="AA3" i="39" s="1"/>
  <c r="F44" i="66"/>
  <c r="E67" i="76" s="1"/>
  <c r="F188" i="66"/>
  <c r="E211" i="76" s="1"/>
  <c r="K42" i="39" l="1"/>
  <c r="C42" i="39"/>
  <c r="P15" i="39"/>
  <c r="O15" i="39"/>
  <c r="E89" i="38" l="1"/>
  <c r="E689" i="76" s="1"/>
  <c r="E140" i="38"/>
  <c r="E740" i="76" s="1"/>
  <c r="Q15" i="39"/>
  <c r="J44" i="66"/>
  <c r="J188" i="66" l="1"/>
  <c r="S188" i="66" s="1"/>
  <c r="S44" i="66"/>
  <c r="P44" i="66"/>
  <c r="R44" i="66"/>
  <c r="N44" i="66"/>
  <c r="E355" i="76" s="1"/>
  <c r="N188" i="66" l="1"/>
  <c r="O188" i="66" s="1"/>
  <c r="Q188" i="66" s="1"/>
  <c r="P188" i="66"/>
  <c r="R188" i="66"/>
  <c r="T188" i="66" s="1"/>
  <c r="T44" i="66"/>
  <c r="O44" i="66"/>
  <c r="Y188" i="66" l="1"/>
  <c r="Z188" i="66"/>
  <c r="Y44" i="66"/>
  <c r="E499" i="76"/>
  <c r="Z44" i="66"/>
  <c r="Q44" i="66"/>
  <c r="H435" i="58" l="1"/>
  <c r="H439" i="58"/>
  <c r="H431" i="58"/>
  <c r="H439" i="41" l="1"/>
  <c r="H431" i="41"/>
  <c r="H435" i="41"/>
  <c r="I451" i="41" l="1"/>
  <c r="I473" i="37" l="1"/>
  <c r="I473" i="58"/>
  <c r="J473" i="58"/>
  <c r="J473" i="37"/>
  <c r="E238" i="38"/>
  <c r="E838" i="76" s="1"/>
  <c r="E230" i="38"/>
  <c r="E830" i="76" s="1"/>
  <c r="E275" i="38"/>
  <c r="E875" i="76" s="1"/>
  <c r="H460" i="58"/>
  <c r="E248" i="38"/>
  <c r="E848" i="76" s="1"/>
  <c r="E240" i="38"/>
  <c r="E840" i="76" s="1"/>
  <c r="I462" i="37"/>
  <c r="I462" i="58"/>
  <c r="E267" i="38"/>
  <c r="E867" i="76" s="1"/>
  <c r="E222" i="38"/>
  <c r="E822" i="76" s="1"/>
  <c r="E261" i="38"/>
  <c r="E861" i="76" s="1"/>
  <c r="E216" i="38"/>
  <c r="E816" i="76" s="1"/>
  <c r="I472" i="58"/>
  <c r="I472" i="37"/>
  <c r="J472" i="58"/>
  <c r="J472" i="37"/>
  <c r="E282" i="38"/>
  <c r="E882" i="76" s="1"/>
  <c r="E237" i="38"/>
  <c r="E837" i="76" s="1"/>
  <c r="E274" i="38"/>
  <c r="E874" i="76" s="1"/>
  <c r="E229" i="38"/>
  <c r="E829" i="76" s="1"/>
  <c r="H469" i="37"/>
  <c r="H469" i="58"/>
  <c r="H458" i="37"/>
  <c r="H458" i="58"/>
  <c r="E247" i="38"/>
  <c r="E847" i="76" s="1"/>
  <c r="E239" i="38"/>
  <c r="E839" i="76" s="1"/>
  <c r="I460" i="58"/>
  <c r="I460" i="37"/>
  <c r="E263" i="38"/>
  <c r="E863" i="76" s="1"/>
  <c r="E218" i="38"/>
  <c r="E818" i="76" s="1"/>
  <c r="J463" i="37"/>
  <c r="J463" i="58"/>
  <c r="E236" i="38"/>
  <c r="E836" i="76" s="1"/>
  <c r="E281" i="38"/>
  <c r="E881" i="76" s="1"/>
  <c r="E273" i="38"/>
  <c r="E873" i="76" s="1"/>
  <c r="E228" i="38"/>
  <c r="E828" i="76" s="1"/>
  <c r="H473" i="37"/>
  <c r="H473" i="58"/>
  <c r="H468" i="37"/>
  <c r="H468" i="58"/>
  <c r="E246" i="38"/>
  <c r="E846" i="76" s="1"/>
  <c r="G9" i="66"/>
  <c r="N9" i="66" s="1"/>
  <c r="E320" i="76" s="1"/>
  <c r="I458" i="37"/>
  <c r="I458" i="58"/>
  <c r="E266" i="38"/>
  <c r="E866" i="76" s="1"/>
  <c r="E221" i="38"/>
  <c r="E821" i="76" s="1"/>
  <c r="I452" i="41"/>
  <c r="E209" i="38"/>
  <c r="E809" i="76" s="1"/>
  <c r="E254" i="38"/>
  <c r="E854" i="76" s="1"/>
  <c r="E251" i="38"/>
  <c r="E851" i="76" s="1"/>
  <c r="I8" i="58"/>
  <c r="C47" i="63" s="1"/>
  <c r="I469" i="37"/>
  <c r="I469" i="58"/>
  <c r="J469" i="37"/>
  <c r="J469" i="58"/>
  <c r="J460" i="37"/>
  <c r="J460" i="58"/>
  <c r="E279" i="38"/>
  <c r="E879" i="76" s="1"/>
  <c r="E234" i="38"/>
  <c r="E834" i="76" s="1"/>
  <c r="E226" i="38"/>
  <c r="E826" i="76" s="1"/>
  <c r="E271" i="38"/>
  <c r="E871" i="76" s="1"/>
  <c r="E244" i="38"/>
  <c r="E844" i="76" s="1"/>
  <c r="J462" i="58"/>
  <c r="J462" i="37"/>
  <c r="E272" i="38"/>
  <c r="E872" i="76" s="1"/>
  <c r="E227" i="38"/>
  <c r="E827" i="76" s="1"/>
  <c r="E245" i="38"/>
  <c r="E845" i="76" s="1"/>
  <c r="G11" i="66"/>
  <c r="N11" i="66" s="1"/>
  <c r="E322" i="76" s="1"/>
  <c r="E213" i="38"/>
  <c r="E813" i="76" s="1"/>
  <c r="E258" i="38"/>
  <c r="E858" i="76" s="1"/>
  <c r="I468" i="37"/>
  <c r="I468" i="58"/>
  <c r="J468" i="58"/>
  <c r="J468" i="37"/>
  <c r="J458" i="58"/>
  <c r="J458" i="37"/>
  <c r="E278" i="38"/>
  <c r="E878" i="76" s="1"/>
  <c r="E233" i="38"/>
  <c r="E833" i="76" s="1"/>
  <c r="E225" i="38"/>
  <c r="E825" i="76" s="1"/>
  <c r="E270" i="38"/>
  <c r="E870" i="76" s="1"/>
  <c r="E253" i="38"/>
  <c r="E853" i="76" s="1"/>
  <c r="G27" i="66"/>
  <c r="N27" i="66" s="1"/>
  <c r="E338" i="76" s="1"/>
  <c r="E243" i="38"/>
  <c r="E843" i="76" s="1"/>
  <c r="E223" i="38"/>
  <c r="E823" i="76" s="1"/>
  <c r="E268" i="38"/>
  <c r="E868" i="76" s="1"/>
  <c r="E219" i="38"/>
  <c r="E819" i="76" s="1"/>
  <c r="E264" i="38"/>
  <c r="E864" i="76" s="1"/>
  <c r="E262" i="38"/>
  <c r="E862" i="76" s="1"/>
  <c r="E217" i="38"/>
  <c r="E817" i="76" s="1"/>
  <c r="H472" i="58"/>
  <c r="H472" i="37"/>
  <c r="E380" i="38"/>
  <c r="E980" i="76" s="1"/>
  <c r="E382" i="38"/>
  <c r="E982" i="76" s="1"/>
  <c r="E381" i="38"/>
  <c r="E981" i="76" s="1"/>
  <c r="I478" i="58"/>
  <c r="I478" i="37"/>
  <c r="E277" i="38"/>
  <c r="E877" i="76" s="1"/>
  <c r="E232" i="38"/>
  <c r="E832" i="76" s="1"/>
  <c r="E224" i="38"/>
  <c r="E824" i="76" s="1"/>
  <c r="E269" i="38"/>
  <c r="E869" i="76" s="1"/>
  <c r="H463" i="37"/>
  <c r="H463" i="58"/>
  <c r="E252" i="38"/>
  <c r="E852" i="76" s="1"/>
  <c r="E242" i="38"/>
  <c r="E842" i="76" s="1"/>
  <c r="E210" i="38"/>
  <c r="E810" i="76" s="1"/>
  <c r="E255" i="38"/>
  <c r="E855" i="76" s="1"/>
  <c r="G22" i="66"/>
  <c r="E250" i="38"/>
  <c r="E850" i="76" s="1"/>
  <c r="E260" i="38"/>
  <c r="E860" i="76" s="1"/>
  <c r="E215" i="38"/>
  <c r="E815" i="76" s="1"/>
  <c r="E256" i="38"/>
  <c r="E856" i="76" s="1"/>
  <c r="E211" i="38"/>
  <c r="E811" i="76" s="1"/>
  <c r="H8" i="58"/>
  <c r="C37" i="63" s="1"/>
  <c r="E276" i="38"/>
  <c r="E876" i="76" s="1"/>
  <c r="E231" i="38"/>
  <c r="E831" i="76" s="1"/>
  <c r="H462" i="58"/>
  <c r="H462" i="37"/>
  <c r="E249" i="38"/>
  <c r="E849" i="76" s="1"/>
  <c r="G5" i="66"/>
  <c r="E241" i="38"/>
  <c r="E841" i="76" s="1"/>
  <c r="G45" i="66"/>
  <c r="N45" i="66" s="1"/>
  <c r="E356" i="76" s="1"/>
  <c r="I463" i="37"/>
  <c r="I463" i="58"/>
  <c r="E259" i="38"/>
  <c r="E859" i="76" s="1"/>
  <c r="E214" i="38"/>
  <c r="E814" i="76" s="1"/>
  <c r="E257" i="38"/>
  <c r="E857" i="76" s="1"/>
  <c r="E212" i="38"/>
  <c r="E812" i="76" s="1"/>
  <c r="G105" i="66" l="1"/>
  <c r="G16" i="39" s="1"/>
  <c r="G155" i="66"/>
  <c r="N155" i="66" s="1"/>
  <c r="E466" i="76" s="1"/>
  <c r="G249" i="66"/>
  <c r="G153" i="66"/>
  <c r="N153" i="66" s="1"/>
  <c r="E464" i="76" s="1"/>
  <c r="G197" i="66"/>
  <c r="G251" i="66"/>
  <c r="K237" i="66"/>
  <c r="G107" i="66"/>
  <c r="G14" i="39" s="1"/>
  <c r="G203" i="66"/>
  <c r="G285" i="66"/>
  <c r="G237" i="66"/>
  <c r="G189" i="66"/>
  <c r="N189" i="66" s="1"/>
  <c r="O45" i="66" s="1"/>
  <c r="G141" i="66"/>
  <c r="G123" i="66"/>
  <c r="G13" i="39" s="1"/>
  <c r="G166" i="66"/>
  <c r="G171" i="66"/>
  <c r="N171" i="66" s="1"/>
  <c r="Z27" i="66" s="1"/>
  <c r="G101" i="66"/>
  <c r="G267" i="66"/>
  <c r="G201" i="66"/>
  <c r="G149" i="66"/>
  <c r="K219" i="66"/>
  <c r="G219" i="66"/>
  <c r="G245" i="66"/>
  <c r="K203" i="66"/>
  <c r="E383" i="38"/>
  <c r="E983" i="76" s="1"/>
  <c r="G93" i="66"/>
  <c r="G59" i="66"/>
  <c r="G57" i="66"/>
  <c r="F16" i="39" s="1"/>
  <c r="G53" i="66"/>
  <c r="G75" i="66"/>
  <c r="Y11" i="66"/>
  <c r="Z155" i="66"/>
  <c r="Z11" i="66"/>
  <c r="O9" i="66"/>
  <c r="Y9" i="66"/>
  <c r="Z9" i="66"/>
  <c r="H468" i="41"/>
  <c r="J462" i="41"/>
  <c r="H463" i="41"/>
  <c r="I468" i="41"/>
  <c r="I458" i="41"/>
  <c r="H472" i="41"/>
  <c r="J458" i="41"/>
  <c r="J469" i="41"/>
  <c r="J472" i="41"/>
  <c r="H462" i="41"/>
  <c r="G10" i="66"/>
  <c r="H451" i="37"/>
  <c r="G112" i="66"/>
  <c r="J449" i="37"/>
  <c r="J450" i="37"/>
  <c r="G124" i="66"/>
  <c r="N124" i="66" s="1"/>
  <c r="E435" i="76" s="1"/>
  <c r="I447" i="58"/>
  <c r="G239" i="66"/>
  <c r="H442" i="37"/>
  <c r="G24" i="66"/>
  <c r="G231" i="66"/>
  <c r="I446" i="58"/>
  <c r="G187" i="66"/>
  <c r="N187" i="66" s="1"/>
  <c r="E498" i="76" s="1"/>
  <c r="H453" i="58"/>
  <c r="I477" i="41"/>
  <c r="E364" i="38"/>
  <c r="E964" i="76" s="1"/>
  <c r="G223" i="66"/>
  <c r="I448" i="58"/>
  <c r="G165" i="66"/>
  <c r="N165" i="66" s="1"/>
  <c r="E476" i="76" s="1"/>
  <c r="H454" i="58"/>
  <c r="G183" i="66"/>
  <c r="H446" i="58"/>
  <c r="G29" i="66"/>
  <c r="H445" i="37"/>
  <c r="H452" i="37"/>
  <c r="G17" i="66"/>
  <c r="E392" i="38"/>
  <c r="E992" i="76" s="1"/>
  <c r="J444" i="58"/>
  <c r="G281" i="66"/>
  <c r="G163" i="66"/>
  <c r="H441" i="58"/>
  <c r="G279" i="66"/>
  <c r="J446" i="58"/>
  <c r="H426" i="58"/>
  <c r="F174" i="66" s="1"/>
  <c r="G175" i="66"/>
  <c r="N175" i="66" s="1"/>
  <c r="E486" i="76" s="1"/>
  <c r="H448" i="58"/>
  <c r="H442" i="58"/>
  <c r="G168" i="66"/>
  <c r="H8" i="41"/>
  <c r="G43" i="66"/>
  <c r="N43" i="66" s="1"/>
  <c r="E354" i="76" s="1"/>
  <c r="H453" i="37"/>
  <c r="G220" i="66"/>
  <c r="I450" i="58"/>
  <c r="G259" i="66"/>
  <c r="J441" i="58"/>
  <c r="G100" i="66"/>
  <c r="J443" i="37"/>
  <c r="G264" i="66"/>
  <c r="J442" i="58"/>
  <c r="I469" i="41"/>
  <c r="H452" i="58"/>
  <c r="G161" i="66"/>
  <c r="E395" i="38"/>
  <c r="E995" i="76" s="1"/>
  <c r="G47" i="66"/>
  <c r="N47" i="66" s="1"/>
  <c r="E358" i="76" s="1"/>
  <c r="H447" i="37"/>
  <c r="E397" i="38"/>
  <c r="E997" i="76" s="1"/>
  <c r="J452" i="58"/>
  <c r="G257" i="66"/>
  <c r="H440" i="58"/>
  <c r="G169" i="66"/>
  <c r="G125" i="66"/>
  <c r="J445" i="37"/>
  <c r="G19" i="66"/>
  <c r="H441" i="37"/>
  <c r="G135" i="66"/>
  <c r="J446" i="37"/>
  <c r="I443" i="37"/>
  <c r="G52" i="66"/>
  <c r="H450" i="37"/>
  <c r="G28" i="66"/>
  <c r="N28" i="66" s="1"/>
  <c r="E339" i="7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E502" i="76" s="1"/>
  <c r="G113" i="66"/>
  <c r="E394" i="38"/>
  <c r="E994" i="76" s="1"/>
  <c r="J452" i="37"/>
  <c r="H440" i="37"/>
  <c r="G25" i="66"/>
  <c r="J445" i="58"/>
  <c r="G269" i="66"/>
  <c r="G95" i="66"/>
  <c r="I447" i="37"/>
  <c r="G16" i="66"/>
  <c r="H449" i="37"/>
  <c r="G261" i="66"/>
  <c r="N261" i="66" s="1"/>
  <c r="E572" i="76" s="1"/>
  <c r="J454" i="58"/>
  <c r="G117" i="66"/>
  <c r="N117" i="66" s="1"/>
  <c r="E428" i="76" s="1"/>
  <c r="J454" i="37"/>
  <c r="G139" i="66"/>
  <c r="N139" i="66" s="1"/>
  <c r="E450" i="76" s="1"/>
  <c r="J453" i="37"/>
  <c r="G160" i="66"/>
  <c r="H449" i="58"/>
  <c r="G77" i="66"/>
  <c r="I445" i="37"/>
  <c r="I441" i="58"/>
  <c r="G211" i="66"/>
  <c r="E365" i="38"/>
  <c r="E965" i="76" s="1"/>
  <c r="I478" i="41"/>
  <c r="E388" i="38"/>
  <c r="E988" i="76" s="1"/>
  <c r="E386" i="38"/>
  <c r="E986" i="76" s="1"/>
  <c r="E387" i="38"/>
  <c r="E987" i="76" s="1"/>
  <c r="J478" i="58"/>
  <c r="J478" i="37"/>
  <c r="G69" i="66"/>
  <c r="I454" i="37"/>
  <c r="G256" i="66"/>
  <c r="J449" i="58"/>
  <c r="G268" i="66"/>
  <c r="N268" i="66" s="1"/>
  <c r="E579" i="76" s="1"/>
  <c r="J450" i="58"/>
  <c r="J463" i="41"/>
  <c r="G31" i="66"/>
  <c r="N31" i="66" s="1"/>
  <c r="E342" i="76" s="1"/>
  <c r="H448" i="37"/>
  <c r="G283" i="66"/>
  <c r="N283" i="66" s="1"/>
  <c r="E594" i="76" s="1"/>
  <c r="J453" i="58"/>
  <c r="G91" i="66"/>
  <c r="I453" i="37"/>
  <c r="H460" i="41"/>
  <c r="J473" i="41"/>
  <c r="I445" i="58"/>
  <c r="G221" i="66"/>
  <c r="G72" i="66"/>
  <c r="I442" i="37"/>
  <c r="G67" i="66"/>
  <c r="I441" i="37"/>
  <c r="E363" i="38"/>
  <c r="E963" i="76" s="1"/>
  <c r="I476" i="41"/>
  <c r="H444" i="58"/>
  <c r="G185" i="66"/>
  <c r="G233" i="66"/>
  <c r="I444" i="58"/>
  <c r="I8" i="41"/>
  <c r="E393" i="38"/>
  <c r="E993" i="76" s="1"/>
  <c r="G65" i="66"/>
  <c r="I452" i="37"/>
  <c r="I449" i="37"/>
  <c r="G64" i="66"/>
  <c r="G235" i="66"/>
  <c r="I453" i="58"/>
  <c r="H450" i="58"/>
  <c r="G172" i="66"/>
  <c r="N172" i="66" s="1"/>
  <c r="E483" i="76" s="1"/>
  <c r="I475" i="41"/>
  <c r="E362" i="38"/>
  <c r="E962" i="76" s="1"/>
  <c r="J8" i="58"/>
  <c r="C57" i="63" s="1"/>
  <c r="G143" i="66"/>
  <c r="J447" i="37"/>
  <c r="G216" i="66"/>
  <c r="I442" i="58"/>
  <c r="G148" i="66"/>
  <c r="H443" i="58"/>
  <c r="G127" i="66"/>
  <c r="J448" i="37"/>
  <c r="G41" i="66"/>
  <c r="H444" i="37"/>
  <c r="G89" i="66"/>
  <c r="I444" i="37"/>
  <c r="E265" i="38"/>
  <c r="E865" i="76" s="1"/>
  <c r="E220" i="38"/>
  <c r="E820" i="76" s="1"/>
  <c r="J460" i="41"/>
  <c r="G209" i="66"/>
  <c r="I452" i="58"/>
  <c r="E396" i="38"/>
  <c r="E996" i="76" s="1"/>
  <c r="H473" i="41"/>
  <c r="G208" i="66"/>
  <c r="I449" i="58"/>
  <c r="H458" i="41"/>
  <c r="G196" i="66"/>
  <c r="I443" i="58"/>
  <c r="G213" i="66"/>
  <c r="I454" i="58"/>
  <c r="I440" i="37"/>
  <c r="I463" i="41"/>
  <c r="G287" i="66"/>
  <c r="N287" i="66" s="1"/>
  <c r="E598" i="76" s="1"/>
  <c r="J447" i="58"/>
  <c r="G87" i="66"/>
  <c r="I446" i="37"/>
  <c r="H443" i="37"/>
  <c r="G4" i="66"/>
  <c r="G271" i="66"/>
  <c r="N271" i="66" s="1"/>
  <c r="E582" i="76" s="1"/>
  <c r="J448" i="58"/>
  <c r="G79" i="66"/>
  <c r="I448" i="37"/>
  <c r="G21" i="66"/>
  <c r="N21" i="66" s="1"/>
  <c r="E332" i="76" s="1"/>
  <c r="H454" i="37"/>
  <c r="J468" i="41"/>
  <c r="H446" i="37"/>
  <c r="G39" i="66"/>
  <c r="G173" i="66"/>
  <c r="H445" i="58"/>
  <c r="G137" i="66"/>
  <c r="J444" i="37"/>
  <c r="I460" i="41"/>
  <c r="H469" i="41"/>
  <c r="I472" i="41"/>
  <c r="I462" i="41"/>
  <c r="I473" i="41"/>
  <c r="Y171" i="66" l="1"/>
  <c r="F14" i="39"/>
  <c r="N237" i="66"/>
  <c r="E548" i="76" s="1"/>
  <c r="O11" i="66"/>
  <c r="Q11" i="66" s="1"/>
  <c r="F13" i="39"/>
  <c r="G12" i="39"/>
  <c r="G28" i="39"/>
  <c r="F12" i="39"/>
  <c r="Z153" i="66"/>
  <c r="G27" i="39"/>
  <c r="Y155" i="66"/>
  <c r="O27" i="66"/>
  <c r="Q27" i="66" s="1"/>
  <c r="Y153" i="66"/>
  <c r="Z171" i="66"/>
  <c r="O155" i="66"/>
  <c r="Q155" i="66" s="1"/>
  <c r="O153" i="66"/>
  <c r="Q153" i="66" s="1"/>
  <c r="Z45" i="66"/>
  <c r="E500" i="76"/>
  <c r="N174" i="66"/>
  <c r="E485" i="76" s="1"/>
  <c r="E197" i="76"/>
  <c r="N203" i="66"/>
  <c r="E514" i="76" s="1"/>
  <c r="Y27" i="66"/>
  <c r="E482" i="76"/>
  <c r="Y45" i="66"/>
  <c r="O189" i="66"/>
  <c r="Q189" i="66" s="1"/>
  <c r="O171" i="66"/>
  <c r="Q171" i="66" s="1"/>
  <c r="N219" i="66"/>
  <c r="E530" i="76" s="1"/>
  <c r="Z189" i="66"/>
  <c r="K251" i="66"/>
  <c r="N251" i="66" s="1"/>
  <c r="E562" i="76" s="1"/>
  <c r="K285" i="66"/>
  <c r="N285" i="66" s="1"/>
  <c r="E596" i="76" s="1"/>
  <c r="K57" i="66"/>
  <c r="N57" i="66" s="1"/>
  <c r="E368" i="76" s="1"/>
  <c r="G214" i="66"/>
  <c r="K93" i="66"/>
  <c r="N93" i="66" s="1"/>
  <c r="Y189" i="66"/>
  <c r="K59" i="66"/>
  <c r="N59" i="66" s="1"/>
  <c r="K75" i="66"/>
  <c r="N75" i="66" s="1"/>
  <c r="K267" i="66"/>
  <c r="N267" i="66" s="1"/>
  <c r="E578" i="76" s="1"/>
  <c r="K201" i="66"/>
  <c r="N201" i="66" s="1"/>
  <c r="E512" i="76" s="1"/>
  <c r="E389" i="38"/>
  <c r="E989" i="76" s="1"/>
  <c r="H6" i="6"/>
  <c r="H7" i="6"/>
  <c r="M65" i="66"/>
  <c r="M209" i="66"/>
  <c r="M169" i="66"/>
  <c r="M25" i="66"/>
  <c r="G70" i="66"/>
  <c r="I446" i="41"/>
  <c r="G73" i="66"/>
  <c r="I440" i="58"/>
  <c r="I440" i="41" s="1"/>
  <c r="G217" i="66"/>
  <c r="J441" i="41"/>
  <c r="Q9" i="66"/>
  <c r="Q45" i="66"/>
  <c r="H446" i="41"/>
  <c r="H440" i="41"/>
  <c r="I450" i="41"/>
  <c r="I448" i="41"/>
  <c r="I447" i="41"/>
  <c r="H454" i="41"/>
  <c r="O191" i="66"/>
  <c r="Q191" i="66" s="1"/>
  <c r="H441" i="41"/>
  <c r="H444" i="41"/>
  <c r="J442" i="41"/>
  <c r="I442" i="41"/>
  <c r="J453" i="41"/>
  <c r="I444" i="41"/>
  <c r="J454" i="41"/>
  <c r="H453" i="41"/>
  <c r="J446" i="41"/>
  <c r="H445" i="41"/>
  <c r="J450" i="41"/>
  <c r="I449" i="41"/>
  <c r="I445" i="41"/>
  <c r="J444" i="41"/>
  <c r="H448" i="41"/>
  <c r="E371" i="38"/>
  <c r="E971" i="76" s="1"/>
  <c r="J478" i="41"/>
  <c r="Z117" i="66"/>
  <c r="Z261" i="66"/>
  <c r="Y261" i="66"/>
  <c r="Y117" i="66"/>
  <c r="Z172" i="66"/>
  <c r="Y28" i="66"/>
  <c r="Z28" i="66"/>
  <c r="Y172" i="66"/>
  <c r="M256" i="66"/>
  <c r="J492" i="58"/>
  <c r="J491" i="58"/>
  <c r="F250" i="66" s="1"/>
  <c r="E273" i="76" s="1"/>
  <c r="J490" i="58"/>
  <c r="F257" i="66" s="1"/>
  <c r="O175" i="66"/>
  <c r="J449" i="41"/>
  <c r="Z43" i="66"/>
  <c r="Y43" i="66"/>
  <c r="Y187" i="66"/>
  <c r="Z187" i="66"/>
  <c r="M208" i="66"/>
  <c r="I490" i="58"/>
  <c r="F209" i="66" s="1"/>
  <c r="E232" i="76" s="1"/>
  <c r="I491" i="58"/>
  <c r="F202" i="66" s="1"/>
  <c r="E225" i="76" s="1"/>
  <c r="I492" i="58"/>
  <c r="J447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E235" i="38"/>
  <c r="E835" i="76" s="1"/>
  <c r="E280" i="38"/>
  <c r="E880" i="76" s="1"/>
  <c r="N143" i="66"/>
  <c r="E454" i="76" s="1"/>
  <c r="I441" i="41"/>
  <c r="E369" i="38"/>
  <c r="E969" i="76" s="1"/>
  <c r="J476" i="41"/>
  <c r="Y191" i="66"/>
  <c r="Z47" i="66"/>
  <c r="O47" i="66"/>
  <c r="Z191" i="66"/>
  <c r="Y47" i="66"/>
  <c r="H451" i="41"/>
  <c r="Z165" i="66"/>
  <c r="Z21" i="66"/>
  <c r="Y165" i="66"/>
  <c r="Y21" i="66"/>
  <c r="G58" i="66"/>
  <c r="I451" i="37"/>
  <c r="J448" i="41"/>
  <c r="I454" i="41"/>
  <c r="H449" i="41"/>
  <c r="I443" i="41"/>
  <c r="M160" i="66"/>
  <c r="H490" i="58"/>
  <c r="F161" i="66" s="1"/>
  <c r="H492" i="58"/>
  <c r="H491" i="58"/>
  <c r="F154" i="66" s="1"/>
  <c r="H452" i="41"/>
  <c r="N127" i="66"/>
  <c r="E438" i="76" s="1"/>
  <c r="J8" i="41"/>
  <c r="E370" i="38"/>
  <c r="E970" i="76" s="1"/>
  <c r="J477" i="41"/>
  <c r="J452" i="41"/>
  <c r="H426" i="41"/>
  <c r="F30" i="66"/>
  <c r="G202" i="66"/>
  <c r="I451" i="58"/>
  <c r="I453" i="41"/>
  <c r="M112" i="66"/>
  <c r="J490" i="37"/>
  <c r="J491" i="37"/>
  <c r="J492" i="37"/>
  <c r="J445" i="41"/>
  <c r="I426" i="58"/>
  <c r="F222" i="66" s="1"/>
  <c r="H442" i="41"/>
  <c r="H443" i="41"/>
  <c r="M64" i="66"/>
  <c r="I490" i="37"/>
  <c r="I491" i="37"/>
  <c r="I492" i="37"/>
  <c r="E368" i="38"/>
  <c r="E968" i="76" s="1"/>
  <c r="J475" i="41"/>
  <c r="Y139" i="66"/>
  <c r="Y283" i="66"/>
  <c r="Z139" i="66"/>
  <c r="Z283" i="66"/>
  <c r="Y268" i="66"/>
  <c r="Y124" i="66"/>
  <c r="Z268" i="66"/>
  <c r="Z124" i="66"/>
  <c r="O203" i="66" l="1"/>
  <c r="Q203" i="66" s="1"/>
  <c r="R203" i="66" s="1"/>
  <c r="T203" i="66" s="1"/>
  <c r="E370" i="76"/>
  <c r="N161" i="66"/>
  <c r="E472" i="76" s="1"/>
  <c r="E184" i="76"/>
  <c r="Y219" i="66"/>
  <c r="E386" i="76"/>
  <c r="N30" i="66"/>
  <c r="E341" i="76" s="1"/>
  <c r="E53" i="76"/>
  <c r="N222" i="66"/>
  <c r="E533" i="76" s="1"/>
  <c r="E245" i="76"/>
  <c r="Y237" i="66"/>
  <c r="E404" i="76"/>
  <c r="N154" i="66"/>
  <c r="E465" i="76" s="1"/>
  <c r="E177" i="76"/>
  <c r="N257" i="66"/>
  <c r="E568" i="76" s="1"/>
  <c r="E280" i="76"/>
  <c r="O201" i="66"/>
  <c r="Q201" i="66" s="1"/>
  <c r="R201" i="66" s="1"/>
  <c r="T201" i="66" s="1"/>
  <c r="K105" i="66"/>
  <c r="N105" i="66" s="1"/>
  <c r="E416" i="76" s="1"/>
  <c r="K249" i="66"/>
  <c r="N249" i="66" s="1"/>
  <c r="K107" i="66"/>
  <c r="N107" i="66" s="1"/>
  <c r="E418" i="76" s="1"/>
  <c r="K123" i="66"/>
  <c r="N123" i="66" s="1"/>
  <c r="Y267" i="66" s="1"/>
  <c r="K141" i="66"/>
  <c r="N141" i="66" s="1"/>
  <c r="E452" i="76" s="1"/>
  <c r="O93" i="66"/>
  <c r="Q93" i="66" s="1"/>
  <c r="R93" i="66" s="1"/>
  <c r="T93" i="66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E520" i="76" s="1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E402" i="76" s="1"/>
  <c r="M235" i="66"/>
  <c r="N235" i="66" s="1"/>
  <c r="E546" i="76" s="1"/>
  <c r="M196" i="66"/>
  <c r="M52" i="66"/>
  <c r="M79" i="66"/>
  <c r="M223" i="66"/>
  <c r="N223" i="66" s="1"/>
  <c r="E534" i="76" s="1"/>
  <c r="M213" i="66"/>
  <c r="N213" i="66" s="1"/>
  <c r="E524" i="76" s="1"/>
  <c r="M69" i="66"/>
  <c r="N69" i="66" s="1"/>
  <c r="E380" i="76" s="1"/>
  <c r="M217" i="66"/>
  <c r="M73" i="66"/>
  <c r="M202" i="66"/>
  <c r="N202" i="66" s="1"/>
  <c r="E513" i="76" s="1"/>
  <c r="M58" i="66"/>
  <c r="M239" i="66"/>
  <c r="N239" i="66" s="1"/>
  <c r="E550" i="76" s="1"/>
  <c r="M95" i="66"/>
  <c r="M77" i="66"/>
  <c r="M221" i="66"/>
  <c r="M76" i="66"/>
  <c r="N76" i="66" s="1"/>
  <c r="E387" i="76" s="1"/>
  <c r="M220" i="66"/>
  <c r="N220" i="66" s="1"/>
  <c r="E531" i="76" s="1"/>
  <c r="M233" i="66"/>
  <c r="M89" i="66"/>
  <c r="G262" i="66"/>
  <c r="G265" i="66"/>
  <c r="J440" i="58"/>
  <c r="G118" i="66"/>
  <c r="J440" i="37"/>
  <c r="G121" i="66"/>
  <c r="G106" i="66"/>
  <c r="J451" i="37"/>
  <c r="H491" i="41"/>
  <c r="F10" i="66"/>
  <c r="N10" i="66" s="1"/>
  <c r="E321" i="76" s="1"/>
  <c r="Z107" i="66"/>
  <c r="Y127" i="66"/>
  <c r="Y271" i="66"/>
  <c r="Z271" i="66"/>
  <c r="Z127" i="66"/>
  <c r="O127" i="66"/>
  <c r="Y143" i="66"/>
  <c r="Z287" i="66"/>
  <c r="Y287" i="66"/>
  <c r="Z143" i="66"/>
  <c r="O143" i="66"/>
  <c r="F56" i="66"/>
  <c r="D44" i="39"/>
  <c r="I492" i="41"/>
  <c r="D17" i="39" s="1"/>
  <c r="F248" i="66"/>
  <c r="E271" i="76" s="1"/>
  <c r="M44" i="39"/>
  <c r="F65" i="66"/>
  <c r="I490" i="41"/>
  <c r="J426" i="58"/>
  <c r="F270" i="66" s="1"/>
  <c r="F106" i="66"/>
  <c r="E129" i="76" s="1"/>
  <c r="J491" i="41"/>
  <c r="F152" i="66"/>
  <c r="E175" i="76" s="1"/>
  <c r="K44" i="39"/>
  <c r="J490" i="41"/>
  <c r="F113" i="66"/>
  <c r="I491" i="41"/>
  <c r="F58" i="66"/>
  <c r="E81" i="76" s="1"/>
  <c r="I426" i="41"/>
  <c r="F78" i="66"/>
  <c r="Q47" i="66"/>
  <c r="F17" i="66"/>
  <c r="H490" i="41"/>
  <c r="Q175" i="66"/>
  <c r="Z249" i="66"/>
  <c r="O105" i="66"/>
  <c r="Z105" i="66"/>
  <c r="Y249" i="66"/>
  <c r="Y105" i="66"/>
  <c r="F104" i="66"/>
  <c r="E44" i="39"/>
  <c r="J492" i="41"/>
  <c r="E17" i="39" s="1"/>
  <c r="G250" i="66"/>
  <c r="N250" i="66" s="1"/>
  <c r="E561" i="76" s="1"/>
  <c r="J451" i="58"/>
  <c r="C44" i="39"/>
  <c r="F8" i="66"/>
  <c r="H492" i="41"/>
  <c r="C17" i="39" s="1"/>
  <c r="Q31" i="66"/>
  <c r="F200" i="66"/>
  <c r="E223" i="76" s="1"/>
  <c r="L44" i="39"/>
  <c r="O107" i="66" l="1"/>
  <c r="O251" i="66"/>
  <c r="Y251" i="66"/>
  <c r="Y30" i="66"/>
  <c r="Z251" i="66"/>
  <c r="Y107" i="66"/>
  <c r="Y174" i="66"/>
  <c r="Z174" i="66"/>
  <c r="Z30" i="66"/>
  <c r="F28" i="39"/>
  <c r="Z141" i="66"/>
  <c r="Z285" i="66"/>
  <c r="O285" i="66"/>
  <c r="O141" i="66"/>
  <c r="Q141" i="66" s="1"/>
  <c r="R141" i="66" s="1"/>
  <c r="T141" i="66" s="1"/>
  <c r="Z267" i="66"/>
  <c r="F27" i="39"/>
  <c r="Z123" i="66"/>
  <c r="O123" i="66"/>
  <c r="Q123" i="66" s="1"/>
  <c r="R123" i="66" s="1"/>
  <c r="T123" i="66" s="1"/>
  <c r="Y123" i="66"/>
  <c r="Y141" i="66"/>
  <c r="E79" i="76"/>
  <c r="E127" i="76"/>
  <c r="Y285" i="66"/>
  <c r="N17" i="66"/>
  <c r="E328" i="76" s="1"/>
  <c r="E40" i="76"/>
  <c r="N113" i="66"/>
  <c r="E424" i="76" s="1"/>
  <c r="E136" i="76"/>
  <c r="O267" i="66"/>
  <c r="Q267" i="66" s="1"/>
  <c r="R267" i="66" s="1"/>
  <c r="T267" i="66" s="1"/>
  <c r="E434" i="76"/>
  <c r="O249" i="66"/>
  <c r="Q249" i="66" s="1"/>
  <c r="R249" i="66" s="1"/>
  <c r="T249" i="66" s="1"/>
  <c r="E560" i="76"/>
  <c r="N270" i="66"/>
  <c r="E581" i="76" s="1"/>
  <c r="E293" i="76"/>
  <c r="N65" i="66"/>
  <c r="E376" i="76" s="1"/>
  <c r="E88" i="76"/>
  <c r="N78" i="66"/>
  <c r="E389" i="76" s="1"/>
  <c r="E101" i="76"/>
  <c r="E161" i="38"/>
  <c r="E761" i="76" s="1"/>
  <c r="E93" i="38"/>
  <c r="E693" i="76" s="1"/>
  <c r="E178" i="38"/>
  <c r="E778" i="76" s="1"/>
  <c r="E127" i="38"/>
  <c r="E727" i="76" s="1"/>
  <c r="E144" i="38"/>
  <c r="E744" i="76" s="1"/>
  <c r="E110" i="38"/>
  <c r="E710" i="76" s="1"/>
  <c r="N58" i="66"/>
  <c r="Q237" i="66"/>
  <c r="R237" i="66" s="1"/>
  <c r="T237" i="66" s="1"/>
  <c r="N95" i="66"/>
  <c r="N79" i="66"/>
  <c r="Q271" i="66"/>
  <c r="R271" i="66" s="1"/>
  <c r="T271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J440" i="41"/>
  <c r="N106" i="66"/>
  <c r="Q143" i="66"/>
  <c r="R143" i="66" s="1"/>
  <c r="T143" i="66" s="1"/>
  <c r="Q127" i="66"/>
  <c r="R127" i="66" s="1"/>
  <c r="T127" i="66" s="1"/>
  <c r="Y10" i="66"/>
  <c r="Y154" i="66"/>
  <c r="Z154" i="66"/>
  <c r="Z10" i="66"/>
  <c r="D29" i="39"/>
  <c r="D32" i="39"/>
  <c r="D33" i="39" s="1"/>
  <c r="Q107" i="66"/>
  <c r="R107" i="66" s="1"/>
  <c r="T107" i="66" s="1"/>
  <c r="P17" i="39"/>
  <c r="C32" i="39"/>
  <c r="C33" i="39" s="1"/>
  <c r="C29" i="39"/>
  <c r="J17" i="39" s="1"/>
  <c r="E32" i="39"/>
  <c r="E33" i="39" s="1"/>
  <c r="E29" i="39"/>
  <c r="L17" i="39" s="1"/>
  <c r="F126" i="66"/>
  <c r="J426" i="41"/>
  <c r="J451" i="41"/>
  <c r="Q285" i="66"/>
  <c r="R285" i="66" s="1"/>
  <c r="T285" i="66" s="1"/>
  <c r="Q251" i="66"/>
  <c r="R251" i="66" s="1"/>
  <c r="T251" i="66" s="1"/>
  <c r="Y222" i="66"/>
  <c r="Q105" i="66"/>
  <c r="R105" i="66" s="1"/>
  <c r="T105" i="66" s="1"/>
  <c r="Z78" i="66" l="1"/>
  <c r="J104" i="66"/>
  <c r="J471" i="58"/>
  <c r="Z222" i="66"/>
  <c r="Y78" i="66"/>
  <c r="Z161" i="66"/>
  <c r="Y161" i="66"/>
  <c r="Y17" i="66"/>
  <c r="Z17" i="66"/>
  <c r="H471" i="37"/>
  <c r="J8" i="66"/>
  <c r="N8" i="66" s="1"/>
  <c r="E319" i="76" s="1"/>
  <c r="J248" i="66"/>
  <c r="N248" i="66" s="1"/>
  <c r="E559" i="76" s="1"/>
  <c r="Y65" i="66"/>
  <c r="Z209" i="66"/>
  <c r="Y257" i="66"/>
  <c r="Y113" i="66"/>
  <c r="Z113" i="66"/>
  <c r="Z257" i="66"/>
  <c r="I471" i="58"/>
  <c r="Z65" i="66"/>
  <c r="Y209" i="66"/>
  <c r="Y95" i="66"/>
  <c r="E406" i="76"/>
  <c r="N126" i="66"/>
  <c r="E437" i="76" s="1"/>
  <c r="E149" i="76"/>
  <c r="Z202" i="66"/>
  <c r="E369" i="76"/>
  <c r="Y250" i="66"/>
  <c r="E417" i="76"/>
  <c r="Z223" i="66"/>
  <c r="E390" i="76"/>
  <c r="J56" i="66"/>
  <c r="J152" i="66"/>
  <c r="N152" i="66" s="1"/>
  <c r="E463" i="76" s="1"/>
  <c r="J471" i="37"/>
  <c r="J471" i="41" s="1"/>
  <c r="J200" i="66"/>
  <c r="S200" i="66" s="1"/>
  <c r="Y58" i="66"/>
  <c r="H471" i="58"/>
  <c r="I471" i="37"/>
  <c r="Y202" i="66"/>
  <c r="Z58" i="66"/>
  <c r="I7" i="6"/>
  <c r="Z239" i="66"/>
  <c r="O223" i="66"/>
  <c r="Q223" i="66" s="1"/>
  <c r="R223" i="66" s="1"/>
  <c r="T223" i="66" s="1"/>
  <c r="Y239" i="66"/>
  <c r="O239" i="66"/>
  <c r="Z95" i="66"/>
  <c r="O95" i="66"/>
  <c r="Y79" i="66"/>
  <c r="O79" i="66"/>
  <c r="Y223" i="66"/>
  <c r="I6" i="6"/>
  <c r="Z79" i="66"/>
  <c r="Y106" i="66"/>
  <c r="Z106" i="66"/>
  <c r="Z250" i="66"/>
  <c r="E30" i="39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K17" i="39"/>
  <c r="Z126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Q17" i="39"/>
  <c r="P29" i="39"/>
  <c r="Q29" i="39" s="1"/>
  <c r="N104" i="66"/>
  <c r="E415" i="76" s="1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H471" i="41" l="1"/>
  <c r="G17" i="39"/>
  <c r="Z270" i="66"/>
  <c r="Y126" i="66"/>
  <c r="R8" i="66"/>
  <c r="P8" i="66"/>
  <c r="S8" i="66"/>
  <c r="P248" i="66"/>
  <c r="S248" i="66"/>
  <c r="Y270" i="66"/>
  <c r="I471" i="41"/>
  <c r="P152" i="66"/>
  <c r="S152" i="66"/>
  <c r="P200" i="66"/>
  <c r="N200" i="66"/>
  <c r="E511" i="76" s="1"/>
  <c r="N56" i="66"/>
  <c r="E367" i="76" s="1"/>
  <c r="F17" i="39"/>
  <c r="S56" i="66"/>
  <c r="P56" i="66"/>
  <c r="R152" i="66"/>
  <c r="Q239" i="66"/>
  <c r="R239" i="66" s="1"/>
  <c r="T239" i="66" s="1"/>
  <c r="Q95" i="66"/>
  <c r="R95" i="66" s="1"/>
  <c r="T95" i="66" s="1"/>
  <c r="Q79" i="66"/>
  <c r="R79" i="66" s="1"/>
  <c r="T79" i="66" s="1"/>
  <c r="Z248" i="66"/>
  <c r="O104" i="66"/>
  <c r="Z104" i="66"/>
  <c r="Y248" i="66"/>
  <c r="Y104" i="66"/>
  <c r="Z8" i="66"/>
  <c r="Z152" i="66"/>
  <c r="Y8" i="66"/>
  <c r="O8" i="66"/>
  <c r="Y152" i="66"/>
  <c r="O248" i="66"/>
  <c r="O152" i="66"/>
  <c r="K29" i="39"/>
  <c r="J29" i="39"/>
  <c r="L29" i="39"/>
  <c r="T8" i="66" l="1"/>
  <c r="T152" i="66"/>
  <c r="Y56" i="66"/>
  <c r="O56" i="66"/>
  <c r="Q56" i="66" s="1"/>
  <c r="R56" i="66" s="1"/>
  <c r="T56" i="66" s="1"/>
  <c r="Y200" i="66"/>
  <c r="Z200" i="66"/>
  <c r="Z56" i="66"/>
  <c r="O200" i="66"/>
  <c r="Q200" i="66" s="1"/>
  <c r="R200" i="66" s="1"/>
  <c r="T200" i="66" s="1"/>
  <c r="Q152" i="66"/>
  <c r="Q104" i="66"/>
  <c r="R104" i="66" s="1"/>
  <c r="T104" i="66" s="1"/>
  <c r="Q8" i="66"/>
  <c r="Q248" i="66"/>
  <c r="R248" i="66" s="1"/>
  <c r="T248" i="66" s="1"/>
  <c r="J6" i="58" l="1"/>
  <c r="H6" i="58"/>
  <c r="I6" i="58"/>
  <c r="I6" i="41" l="1"/>
  <c r="D46" i="39" s="1"/>
  <c r="F70" i="66"/>
  <c r="F214" i="66"/>
  <c r="E237" i="76" s="1"/>
  <c r="H6" i="41"/>
  <c r="C46" i="39" s="1"/>
  <c r="F22" i="66"/>
  <c r="E45" i="76" s="1"/>
  <c r="F262" i="66"/>
  <c r="E285" i="76" s="1"/>
  <c r="F166" i="66"/>
  <c r="E189" i="76" s="1"/>
  <c r="J6" i="41"/>
  <c r="E46" i="39" s="1"/>
  <c r="F118" i="66"/>
  <c r="E141" i="76" l="1"/>
  <c r="E93" i="76"/>
  <c r="E108" i="38"/>
  <c r="E708" i="76" s="1"/>
  <c r="E125" i="38"/>
  <c r="E725" i="76" s="1"/>
  <c r="E91" i="38"/>
  <c r="E691" i="76" s="1"/>
  <c r="L46" i="39"/>
  <c r="M46" i="39"/>
  <c r="K46" i="39"/>
  <c r="J118" i="66" l="1"/>
  <c r="J22" i="66"/>
  <c r="N22" i="66" s="1"/>
  <c r="E333" i="76" s="1"/>
  <c r="J70" i="66"/>
  <c r="J467" i="37"/>
  <c r="I467" i="37"/>
  <c r="H467" i="37"/>
  <c r="E142" i="38"/>
  <c r="E742" i="76" s="1"/>
  <c r="E176" i="38"/>
  <c r="E776" i="76" s="1"/>
  <c r="E159" i="38"/>
  <c r="E759" i="76" s="1"/>
  <c r="J5" i="58"/>
  <c r="E36" i="53" s="1"/>
  <c r="H5" i="58"/>
  <c r="E12" i="53" s="1"/>
  <c r="I5" i="58"/>
  <c r="E24" i="53" s="1"/>
  <c r="N70" i="66" l="1"/>
  <c r="E381" i="76" s="1"/>
  <c r="F19" i="39"/>
  <c r="N118" i="66"/>
  <c r="E429" i="76" s="1"/>
  <c r="J214" i="66"/>
  <c r="J467" i="58"/>
  <c r="J467" i="41" s="1"/>
  <c r="P118" i="66"/>
  <c r="J166" i="66"/>
  <c r="N166" i="66" s="1"/>
  <c r="S70" i="66"/>
  <c r="P22" i="66"/>
  <c r="R22" i="66"/>
  <c r="S22" i="66"/>
  <c r="S118" i="66"/>
  <c r="P70" i="66"/>
  <c r="H467" i="58"/>
  <c r="H467" i="41" s="1"/>
  <c r="J262" i="66"/>
  <c r="G19" i="39" s="1"/>
  <c r="I467" i="58"/>
  <c r="I467" i="41" s="1"/>
  <c r="J5" i="41"/>
  <c r="M52" i="39" s="1"/>
  <c r="F116" i="66"/>
  <c r="F260" i="66"/>
  <c r="E283" i="76" s="1"/>
  <c r="F212" i="66"/>
  <c r="E235" i="76" s="1"/>
  <c r="F68" i="66"/>
  <c r="I5" i="41"/>
  <c r="L52" i="39" s="1"/>
  <c r="F164" i="66"/>
  <c r="E187" i="76" s="1"/>
  <c r="F20" i="66"/>
  <c r="H5" i="41"/>
  <c r="K52" i="39" s="1"/>
  <c r="E43" i="76" l="1"/>
  <c r="E91" i="76"/>
  <c r="E139" i="76"/>
  <c r="Z22" i="66"/>
  <c r="E477" i="76"/>
  <c r="S166" i="66"/>
  <c r="T22" i="66"/>
  <c r="R166" i="66"/>
  <c r="Y22" i="66"/>
  <c r="O166" i="66"/>
  <c r="Q166" i="66" s="1"/>
  <c r="Y166" i="66"/>
  <c r="Z166" i="66"/>
  <c r="O22" i="66"/>
  <c r="Q22" i="66" s="1"/>
  <c r="N214" i="66"/>
  <c r="Y214" i="66" s="1"/>
  <c r="P214" i="66"/>
  <c r="S214" i="66"/>
  <c r="P166" i="66"/>
  <c r="S262" i="66"/>
  <c r="N262" i="66"/>
  <c r="Y262" i="66" s="1"/>
  <c r="P262" i="66"/>
  <c r="E167" i="38"/>
  <c r="E767" i="76" s="1"/>
  <c r="E184" i="38"/>
  <c r="E784" i="76" s="1"/>
  <c r="E150" i="38"/>
  <c r="E750" i="76" s="1"/>
  <c r="E52" i="39"/>
  <c r="D52" i="39"/>
  <c r="C52" i="39"/>
  <c r="D24" i="53"/>
  <c r="F24" i="53" s="1"/>
  <c r="H18" i="53" s="1"/>
  <c r="Z214" i="66" l="1"/>
  <c r="Y70" i="66"/>
  <c r="T166" i="66"/>
  <c r="Z70" i="66"/>
  <c r="E525" i="76"/>
  <c r="O262" i="66"/>
  <c r="Q262" i="66" s="1"/>
  <c r="R262" i="66" s="1"/>
  <c r="T262" i="66" s="1"/>
  <c r="E573" i="76"/>
  <c r="Z118" i="66"/>
  <c r="Z262" i="66"/>
  <c r="Y118" i="66"/>
  <c r="H470" i="58"/>
  <c r="J260" i="66"/>
  <c r="S260" i="66" s="1"/>
  <c r="J212" i="66"/>
  <c r="S212" i="66" s="1"/>
  <c r="O214" i="66"/>
  <c r="Q214" i="66" s="1"/>
  <c r="R214" i="66" s="1"/>
  <c r="T214" i="66" s="1"/>
  <c r="O70" i="66"/>
  <c r="Q70" i="66" s="1"/>
  <c r="R70" i="66" s="1"/>
  <c r="T70" i="66" s="1"/>
  <c r="I470" i="58"/>
  <c r="D12" i="53"/>
  <c r="F12" i="53" s="1"/>
  <c r="H6" i="53" s="1"/>
  <c r="D36" i="53"/>
  <c r="F36" i="53" s="1"/>
  <c r="H30" i="53" s="1"/>
  <c r="O118" i="66"/>
  <c r="Q118" i="66" s="1"/>
  <c r="R118" i="66" s="1"/>
  <c r="T118" i="66" s="1"/>
  <c r="J470" i="58"/>
  <c r="J164" i="66"/>
  <c r="S164" i="66" s="1"/>
  <c r="E99" i="38"/>
  <c r="E699" i="76" s="1"/>
  <c r="E116" i="38"/>
  <c r="E716" i="76" s="1"/>
  <c r="E133" i="38"/>
  <c r="E733" i="76" s="1"/>
  <c r="D30" i="53" l="1"/>
  <c r="F30" i="53" s="1"/>
  <c r="H36" i="53" s="1"/>
  <c r="G36" i="53" s="1"/>
  <c r="J68" i="66"/>
  <c r="J20" i="66"/>
  <c r="H470" i="37"/>
  <c r="H470" i="41" s="1"/>
  <c r="D6" i="53"/>
  <c r="F6" i="53" s="1"/>
  <c r="G6" i="53" s="1"/>
  <c r="D18" i="53"/>
  <c r="F18" i="53" s="1"/>
  <c r="H24" i="53" s="1"/>
  <c r="G24" i="53" s="1"/>
  <c r="I470" i="37"/>
  <c r="I470" i="41" s="1"/>
  <c r="J116" i="66"/>
  <c r="J470" i="37"/>
  <c r="J470" i="41" s="1"/>
  <c r="S20" i="66" l="1"/>
  <c r="S116" i="66"/>
  <c r="S68" i="66"/>
  <c r="G30" i="53"/>
  <c r="E342" i="38" s="1"/>
  <c r="E942" i="76" s="1"/>
  <c r="E354" i="38"/>
  <c r="E954" i="76" s="1"/>
  <c r="E348" i="38"/>
  <c r="H12" i="53"/>
  <c r="G12" i="53" s="1"/>
  <c r="G18" i="53"/>
  <c r="E324" i="38"/>
  <c r="E924" i="76" s="1"/>
  <c r="E330" i="38"/>
  <c r="E930" i="76" s="1"/>
  <c r="E288" i="38"/>
  <c r="E888" i="76" s="1"/>
  <c r="E294" i="38"/>
  <c r="E894" i="76" s="1"/>
  <c r="E336" i="38" l="1"/>
  <c r="L116" i="66" s="1"/>
  <c r="P116" i="66" s="1"/>
  <c r="E948" i="76"/>
  <c r="M116" i="66"/>
  <c r="L260" i="66"/>
  <c r="P260" i="66" s="1"/>
  <c r="M260" i="66"/>
  <c r="M212" i="66"/>
  <c r="E300" i="38"/>
  <c r="E6" i="76" s="1"/>
  <c r="D19" i="8"/>
  <c r="E318" i="38"/>
  <c r="E918" i="76" s="1"/>
  <c r="E312" i="38"/>
  <c r="E30" i="76" s="1"/>
  <c r="E306" i="38"/>
  <c r="E906" i="76" s="1"/>
  <c r="L212" i="66"/>
  <c r="M20" i="66"/>
  <c r="L20" i="66"/>
  <c r="E36" i="76" l="1"/>
  <c r="G25" i="39"/>
  <c r="J8" i="8"/>
  <c r="E18" i="76"/>
  <c r="E936" i="76"/>
  <c r="E24" i="76"/>
  <c r="E900" i="76"/>
  <c r="E12" i="76"/>
  <c r="E912" i="76"/>
  <c r="N212" i="66"/>
  <c r="E523" i="76" s="1"/>
  <c r="L164" i="66"/>
  <c r="R164" i="66" s="1"/>
  <c r="T164" i="66" s="1"/>
  <c r="M164" i="66"/>
  <c r="H8" i="8" s="1"/>
  <c r="N116" i="66"/>
  <c r="M68" i="66"/>
  <c r="N260" i="66"/>
  <c r="C19" i="8"/>
  <c r="B19" i="8"/>
  <c r="L68" i="66"/>
  <c r="P68" i="66" s="1"/>
  <c r="P212" i="66"/>
  <c r="P20" i="66"/>
  <c r="R20" i="66"/>
  <c r="T20" i="66" s="1"/>
  <c r="N20" i="66"/>
  <c r="E331" i="76" s="1"/>
  <c r="Y116" i="66" l="1"/>
  <c r="F25" i="39"/>
  <c r="I8" i="8"/>
  <c r="N164" i="66"/>
  <c r="E475" i="76" s="1"/>
  <c r="O260" i="66"/>
  <c r="Q260" i="66" s="1"/>
  <c r="R260" i="66" s="1"/>
  <c r="T260" i="66" s="1"/>
  <c r="E571" i="76"/>
  <c r="O116" i="66"/>
  <c r="Q116" i="66" s="1"/>
  <c r="R116" i="66" s="1"/>
  <c r="T116" i="66" s="1"/>
  <c r="E427" i="76"/>
  <c r="Z116" i="66"/>
  <c r="P164" i="66"/>
  <c r="Z260" i="66"/>
  <c r="Y260" i="66"/>
  <c r="N68" i="66"/>
  <c r="O20" i="66" l="1"/>
  <c r="Q20" i="66" s="1"/>
  <c r="Y20" i="66"/>
  <c r="Z20" i="66"/>
  <c r="O164" i="66"/>
  <c r="Q164" i="66" s="1"/>
  <c r="Z164" i="66"/>
  <c r="Y164" i="66"/>
  <c r="O68" i="66"/>
  <c r="Q68" i="66" s="1"/>
  <c r="R68" i="66" s="1"/>
  <c r="T68" i="66" s="1"/>
  <c r="E379" i="76"/>
  <c r="Y212" i="66"/>
  <c r="Z68" i="66"/>
  <c r="Y68" i="66"/>
  <c r="O212" i="66"/>
  <c r="Q212" i="66" s="1"/>
  <c r="R212" i="66" s="1"/>
  <c r="T212" i="66" s="1"/>
  <c r="Z212" i="66"/>
  <c r="W145" i="66" l="1"/>
  <c r="W193" i="66"/>
  <c r="W241" i="66"/>
  <c r="W49" i="66"/>
  <c r="W289" i="66"/>
  <c r="W97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X237" i="66" l="1"/>
  <c r="X200" i="66"/>
  <c r="X287" i="66"/>
  <c r="X123" i="66"/>
  <c r="X68" i="66"/>
  <c r="X284" i="66"/>
  <c r="X236" i="66"/>
  <c r="X285" i="66"/>
  <c r="X104" i="66"/>
  <c r="X105" i="66"/>
  <c r="X107" i="66"/>
  <c r="X231" i="66"/>
  <c r="X31" i="66"/>
  <c r="X260" i="66"/>
  <c r="X22" i="66"/>
  <c r="X196" i="66"/>
  <c r="X39" i="66"/>
  <c r="X255" i="66"/>
  <c r="X127" i="66"/>
  <c r="X278" i="66"/>
  <c r="X27" i="66"/>
  <c r="X118" i="66"/>
  <c r="X120" i="66"/>
  <c r="X52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216" i="66"/>
  <c r="X171" i="66"/>
  <c r="X87" i="66"/>
  <c r="X38" i="66"/>
  <c r="X93" i="66"/>
  <c r="X140" i="66"/>
  <c r="X264" i="66"/>
  <c r="X219" i="66"/>
  <c r="X57" i="66"/>
  <c r="X183" i="66"/>
  <c r="X92" i="66"/>
  <c r="X175" i="66"/>
  <c r="X135" i="66"/>
  <c r="X134" i="66"/>
  <c r="X168" i="66"/>
  <c r="X4" i="66"/>
  <c r="X203" i="66"/>
  <c r="X182" i="66"/>
  <c r="X262" i="66"/>
  <c r="X95" i="66"/>
  <c r="X201" i="66"/>
  <c r="X86" i="66"/>
  <c r="X188" i="66"/>
  <c r="X223" i="66"/>
  <c r="X111" i="66"/>
  <c r="X44" i="66"/>
  <c r="X164" i="66"/>
  <c r="X148" i="66"/>
  <c r="X79" i="66"/>
  <c r="X244" i="66"/>
  <c r="X70" i="66"/>
  <c r="X251" i="66"/>
  <c r="X45" i="66"/>
  <c r="X72" i="66"/>
  <c r="X207" i="66"/>
  <c r="X212" i="66"/>
  <c r="X189" i="66"/>
  <c r="X191" i="66"/>
  <c r="X267" i="66"/>
  <c r="X249" i="66"/>
  <c r="X59" i="66"/>
  <c r="X279" i="66"/>
  <c r="X63" i="66"/>
  <c r="X141" i="66"/>
  <c r="X239" i="66"/>
  <c r="X15" i="66"/>
  <c r="X24" i="66"/>
  <c r="X100" i="66"/>
  <c r="X11" i="66"/>
  <c r="X20" i="66"/>
  <c r="X166" i="66"/>
  <c r="X143" i="66"/>
  <c r="X8" i="66"/>
  <c r="X155" i="66"/>
  <c r="L290" i="66" l="1"/>
  <c r="L194" i="66"/>
  <c r="L242" i="66"/>
  <c r="L98" i="66"/>
  <c r="L146" i="66"/>
  <c r="P290" i="66" l="1"/>
  <c r="V290" i="66" s="1"/>
  <c r="X290" i="66" s="1"/>
  <c r="R290" i="66"/>
  <c r="T29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39" i="9" l="1"/>
  <c r="J29" i="9"/>
  <c r="E6" i="22" s="1"/>
  <c r="J25" i="9" l="1"/>
  <c r="E2" i="22" s="1"/>
  <c r="J27" i="9"/>
  <c r="J9" i="9"/>
  <c r="E51" i="22"/>
  <c r="J37" i="9"/>
  <c r="J35" i="9"/>
  <c r="E4" i="22" l="1"/>
  <c r="C22" i="26"/>
  <c r="J5" i="9"/>
  <c r="E47" i="22"/>
  <c r="J7" i="9"/>
  <c r="F22" i="26"/>
  <c r="E49" i="22"/>
  <c r="D64" i="72" l="1" a="1"/>
  <c r="D64" i="72" s="1"/>
  <c r="D65" i="72" s="1" a="1"/>
  <c r="D65" i="72" s="1"/>
  <c r="D66" i="72" s="1" a="1"/>
  <c r="D66" i="72" s="1"/>
  <c r="D2" i="72" a="1"/>
  <c r="D2" i="72" s="1"/>
  <c r="D3" i="72" s="1" a="1"/>
  <c r="D3" i="72" s="1"/>
  <c r="D4" i="72" s="1" a="1"/>
  <c r="D4" i="72" s="1"/>
  <c r="D5" i="72" s="1" a="1"/>
  <c r="D5" i="72" s="1"/>
  <c r="D126" i="72" a="1"/>
  <c r="D126" i="72" s="1"/>
  <c r="D127" i="72" s="1" a="1"/>
  <c r="D127" i="72" s="1"/>
  <c r="D128" i="72" s="1" a="1"/>
  <c r="D128" i="72" s="1"/>
  <c r="D250" i="72" a="1"/>
  <c r="D250" i="72" s="1"/>
  <c r="D188" i="72" a="1"/>
  <c r="D188" i="72" s="1"/>
  <c r="D189" i="72" s="1" a="1"/>
  <c r="D189" i="72" s="1"/>
  <c r="D190" i="72" s="1" a="1"/>
  <c r="D190" i="72" s="1"/>
  <c r="D22" i="26"/>
  <c r="G185" i="35"/>
  <c r="D251" i="72" a="1"/>
  <c r="D251" i="72" s="1"/>
  <c r="D252" i="72" s="1" a="1"/>
  <c r="D252" i="72" s="1"/>
  <c r="B49" i="26"/>
  <c r="D33" i="72" a="1"/>
  <c r="D33" i="72" s="1"/>
  <c r="D34" i="72" s="1" a="1"/>
  <c r="D34" i="72" s="1"/>
  <c r="D157" i="72" a="1"/>
  <c r="D157" i="72" s="1"/>
  <c r="D158" i="72" s="1" a="1"/>
  <c r="D158" i="72" s="1"/>
  <c r="D159" i="72" s="1" a="1"/>
  <c r="D159" i="72" s="1"/>
  <c r="D160" i="72" s="1" a="1"/>
  <c r="D160" i="72" s="1"/>
  <c r="D281" i="72" a="1"/>
  <c r="D281" i="72" s="1"/>
  <c r="E49" i="26"/>
  <c r="G22" i="26"/>
  <c r="G206" i="35"/>
  <c r="D95" i="72" a="1"/>
  <c r="D95" i="72" s="1"/>
  <c r="D96" i="72" s="1" a="1"/>
  <c r="D96" i="72" s="1"/>
  <c r="D97" i="72" s="1" a="1"/>
  <c r="D97" i="72" s="1"/>
  <c r="D98" i="72" s="1" a="1"/>
  <c r="D98" i="72" s="1"/>
  <c r="D99" i="72" s="1" a="1"/>
  <c r="D99" i="72" s="1"/>
  <c r="D100" i="72" s="1" a="1"/>
  <c r="D100" i="72" s="1"/>
  <c r="D219" i="72" a="1"/>
  <c r="D219" i="72" s="1"/>
  <c r="D220" i="72" s="1" a="1"/>
  <c r="D220" i="72" s="1"/>
  <c r="D221" i="72" s="1" a="1"/>
  <c r="D221" i="72" s="1"/>
  <c r="D222" i="72" s="1" a="1"/>
  <c r="D222" i="72" s="1"/>
  <c r="D282" i="72" a="1"/>
  <c r="D282" i="72" s="1"/>
  <c r="D283" i="72" s="1" a="1"/>
  <c r="D283" i="72" s="1"/>
  <c r="D284" i="72" s="1" a="1"/>
  <c r="D284" i="72" s="1"/>
  <c r="H49" i="26" l="1"/>
  <c r="D35" i="72" a="1"/>
  <c r="D35" i="72" s="1"/>
  <c r="D36" i="72" s="1" a="1"/>
  <c r="D36" i="72" s="1"/>
  <c r="D37" i="72" s="1" a="1"/>
  <c r="D37" i="72" s="1"/>
  <c r="D6" i="72" a="1"/>
  <c r="D6" i="72" s="1"/>
  <c r="D7" i="72" s="1" a="1"/>
  <c r="D7" i="72" s="1"/>
  <c r="D8" i="72" s="1" a="1"/>
  <c r="D8" i="72" s="1"/>
  <c r="E22" i="26"/>
  <c r="C49" i="26"/>
  <c r="H185" i="35"/>
  <c r="D253" i="72" a="1"/>
  <c r="D253" i="72" s="1"/>
  <c r="D191" i="72" a="1"/>
  <c r="D191" i="72" s="1"/>
  <c r="D192" i="72" s="1" a="1"/>
  <c r="D192" i="72" s="1"/>
  <c r="D193" i="72" s="1" a="1"/>
  <c r="D193" i="72" s="1"/>
  <c r="D194" i="72" s="1" a="1"/>
  <c r="D194" i="72" s="1"/>
  <c r="D129" i="72" a="1"/>
  <c r="D129" i="72" s="1"/>
  <c r="D67" i="72" a="1"/>
  <c r="D67" i="72" s="1"/>
  <c r="Q35" i="9" a="1"/>
  <c r="Q35" i="9" s="1"/>
  <c r="D285" i="72" a="1"/>
  <c r="D285" i="72" s="1"/>
  <c r="D286" i="72" s="1" a="1"/>
  <c r="D286" i="72" s="1"/>
  <c r="D287" i="72" s="1" a="1"/>
  <c r="D287" i="72" s="1"/>
  <c r="D101" i="72" a="1"/>
  <c r="D101" i="72" s="1"/>
  <c r="D102" i="72" s="1" a="1"/>
  <c r="D102" i="72" s="1"/>
  <c r="D103" i="72" s="1" a="1"/>
  <c r="D103" i="72" s="1"/>
  <c r="D104" i="72" s="1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223" i="72" a="1"/>
  <c r="D223" i="72" s="1"/>
  <c r="H22" i="26"/>
  <c r="H206" i="35"/>
  <c r="F49" i="26"/>
  <c r="I49" i="26" s="1"/>
  <c r="D161" i="72" a="1"/>
  <c r="D161" i="72" s="1"/>
  <c r="Q39" i="9" a="1"/>
  <c r="Q39" i="9" s="1"/>
  <c r="E86" i="22" s="1"/>
  <c r="O35" i="9" a="1"/>
  <c r="O35" i="9" s="1"/>
  <c r="R35" i="9" a="1"/>
  <c r="R35" i="9" s="1"/>
  <c r="N35" i="9" a="1"/>
  <c r="N35" i="9" s="1"/>
  <c r="N39" i="9" a="1"/>
  <c r="N39" i="9" s="1"/>
  <c r="E71" i="22" s="1"/>
  <c r="P37" i="9" a="1"/>
  <c r="P37" i="9" s="1"/>
  <c r="E79" i="22" s="1"/>
  <c r="M35" i="9" a="1"/>
  <c r="M35" i="9" s="1"/>
  <c r="R37" i="9" a="1"/>
  <c r="R37" i="9" s="1"/>
  <c r="E89" i="22" s="1"/>
  <c r="M39" i="9" a="1"/>
  <c r="M39" i="9" s="1"/>
  <c r="E66" i="22" s="1"/>
  <c r="M37" i="9" a="1"/>
  <c r="M37" i="9" s="1"/>
  <c r="P39" i="9" a="1"/>
  <c r="P39" i="9" s="1"/>
  <c r="E81" i="22" s="1"/>
  <c r="O37" i="9" a="1"/>
  <c r="O37" i="9" s="1"/>
  <c r="E74" i="22" s="1"/>
  <c r="L36" i="9"/>
  <c r="L38" i="9"/>
  <c r="K28" i="9"/>
  <c r="L28" i="9"/>
  <c r="N37" i="9" l="1" a="1"/>
  <c r="N37" i="9" s="1"/>
  <c r="E69" i="22" s="1"/>
  <c r="K38" i="9"/>
  <c r="N38" i="9" s="1" a="1"/>
  <c r="N38" i="9" s="1"/>
  <c r="E70" i="22" s="1"/>
  <c r="D38" i="72" a="1"/>
  <c r="D38" i="72" s="1"/>
  <c r="D39" i="72" s="1" a="1"/>
  <c r="D39" i="72" s="1"/>
  <c r="D40" i="72" s="1" a="1"/>
  <c r="D40" i="72" s="1"/>
  <c r="D41" i="72" s="1" a="1"/>
  <c r="D41" i="72" s="1"/>
  <c r="D42" i="72" s="1" a="1"/>
  <c r="D42" i="72" s="1"/>
  <c r="D43" i="72" s="1" a="1"/>
  <c r="D43" i="72" s="1"/>
  <c r="D44" i="72" s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9" i="72" a="1"/>
  <c r="D9" i="72" s="1"/>
  <c r="D10" i="72" s="1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K36" i="9"/>
  <c r="D35" i="20" s="1"/>
  <c r="Q37" i="9" a="1"/>
  <c r="Q37" i="9" s="1"/>
  <c r="E84" i="22" s="1"/>
  <c r="D254" i="72" a="1"/>
  <c r="D254" i="72" s="1"/>
  <c r="D255" i="72" s="1" a="1"/>
  <c r="D255" i="72" s="1"/>
  <c r="D256" i="72" s="1" a="1"/>
  <c r="D256" i="72" s="1"/>
  <c r="R39" i="9" a="1"/>
  <c r="R39" i="9" s="1"/>
  <c r="E91" i="22" s="1"/>
  <c r="P35" i="9" a="1"/>
  <c r="P35" i="9" s="1"/>
  <c r="E77" i="22" s="1"/>
  <c r="O39" i="9" a="1"/>
  <c r="O39" i="9" s="1"/>
  <c r="E76" i="22" s="1"/>
  <c r="D49" i="26"/>
  <c r="I185" i="35"/>
  <c r="D130" i="72" a="1"/>
  <c r="D130" i="72" s="1"/>
  <c r="D131" i="72" s="1" a="1"/>
  <c r="D131" i="72" s="1"/>
  <c r="D132" i="72" s="1" a="1"/>
  <c r="D132" i="72" s="1"/>
  <c r="D133" i="72" s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68" i="72" a="1"/>
  <c r="D68" i="72" s="1"/>
  <c r="D69" i="72" s="1" a="1"/>
  <c r="D69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AL126" i="72"/>
  <c r="G49" i="26"/>
  <c r="I206" i="35"/>
  <c r="D162" i="72" a="1"/>
  <c r="D162" i="72" s="1"/>
  <c r="D163" i="72" s="1" a="1"/>
  <c r="D163" i="72" s="1"/>
  <c r="D224" i="72" a="1"/>
  <c r="D224" i="72" s="1"/>
  <c r="D225" i="72" s="1" a="1"/>
  <c r="D225" i="72" s="1"/>
  <c r="D288" i="72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E87" i="22"/>
  <c r="F33" i="72"/>
  <c r="F281" i="72"/>
  <c r="F219" i="72"/>
  <c r="E64" i="22"/>
  <c r="F157" i="72"/>
  <c r="F95" i="72"/>
  <c r="E72" i="22"/>
  <c r="L26" i="9"/>
  <c r="M29" i="9" a="1"/>
  <c r="M29" i="9" s="1"/>
  <c r="O25" i="9" a="1"/>
  <c r="O25" i="9" s="1"/>
  <c r="N29" i="9" a="1"/>
  <c r="N29" i="9" s="1"/>
  <c r="N27" i="9" a="1"/>
  <c r="N27" i="9" s="1"/>
  <c r="P27" i="9" a="1"/>
  <c r="P27" i="9" s="1"/>
  <c r="Q25" i="9" a="1"/>
  <c r="Q25" i="9" s="1"/>
  <c r="N25" i="9" a="1"/>
  <c r="N25" i="9" s="1"/>
  <c r="R29" i="9" a="1"/>
  <c r="R29" i="9" s="1"/>
  <c r="O27" i="9" a="1"/>
  <c r="O27" i="9" s="1"/>
  <c r="Q29" i="9" a="1"/>
  <c r="Q29" i="9" s="1"/>
  <c r="K26" i="9"/>
  <c r="M25" i="9" a="1"/>
  <c r="M25" i="9" s="1"/>
  <c r="M27" i="9" a="1"/>
  <c r="M27" i="9" s="1"/>
  <c r="R25" i="9" a="1"/>
  <c r="R25" i="9" s="1"/>
  <c r="O29" i="9" a="1"/>
  <c r="O29" i="9" s="1"/>
  <c r="P25" i="9" a="1"/>
  <c r="P25" i="9" s="1"/>
  <c r="Q27" i="9" a="1"/>
  <c r="Q27" i="9" s="1"/>
  <c r="P29" i="9" a="1"/>
  <c r="P29" i="9" s="1"/>
  <c r="R27" i="9" a="1"/>
  <c r="R27" i="9" s="1"/>
  <c r="E62" i="22"/>
  <c r="E60" i="22"/>
  <c r="O38" i="9" a="1"/>
  <c r="O38" i="9" s="1"/>
  <c r="E75" i="22" s="1"/>
  <c r="R38" i="9" a="1"/>
  <c r="R38" i="9" s="1"/>
  <c r="E90" i="22" s="1"/>
  <c r="L8" i="9"/>
  <c r="O28" i="9" a="1"/>
  <c r="O28" i="9" s="1"/>
  <c r="E15" i="22"/>
  <c r="R28" i="9" a="1"/>
  <c r="R28" i="9" s="1"/>
  <c r="O36" i="9" a="1"/>
  <c r="O36" i="9" s="1"/>
  <c r="E41" i="20"/>
  <c r="E36" i="20"/>
  <c r="N46" i="20"/>
  <c r="E44" i="20"/>
  <c r="N35" i="20"/>
  <c r="N34" i="20"/>
  <c r="E43" i="20"/>
  <c r="N45" i="20"/>
  <c r="E40" i="20"/>
  <c r="N36" i="20"/>
  <c r="N42" i="20"/>
  <c r="N43" i="20"/>
  <c r="E38" i="20"/>
  <c r="N44" i="20"/>
  <c r="N37" i="20"/>
  <c r="N33" i="20"/>
  <c r="E34" i="20"/>
  <c r="N39" i="20"/>
  <c r="E42" i="20"/>
  <c r="R36" i="9" a="1"/>
  <c r="R36" i="9" s="1"/>
  <c r="E39" i="20"/>
  <c r="E45" i="20"/>
  <c r="E46" i="20"/>
  <c r="L40" i="9"/>
  <c r="N40" i="20"/>
  <c r="E58" i="22"/>
  <c r="E37" i="20"/>
  <c r="N41" i="20"/>
  <c r="N38" i="20"/>
  <c r="E33" i="20"/>
  <c r="E35" i="20"/>
  <c r="K8" i="9"/>
  <c r="E10" i="22"/>
  <c r="Q28" i="9" a="1"/>
  <c r="Q28" i="9" s="1"/>
  <c r="N28" i="9" a="1"/>
  <c r="N28" i="9" s="1"/>
  <c r="J28" i="9"/>
  <c r="E67" i="22"/>
  <c r="D41" i="20"/>
  <c r="M46" i="20"/>
  <c r="D46" i="20"/>
  <c r="D45" i="20"/>
  <c r="M33" i="20"/>
  <c r="D44" i="20"/>
  <c r="D43" i="20"/>
  <c r="M35" i="20"/>
  <c r="N36" i="9" a="1"/>
  <c r="N36" i="9" s="1"/>
  <c r="M42" i="20"/>
  <c r="D34" i="20"/>
  <c r="K40" i="9"/>
  <c r="D37" i="20"/>
  <c r="D38" i="20"/>
  <c r="M45" i="20"/>
  <c r="D33" i="20"/>
  <c r="D40" i="20"/>
  <c r="E53" i="22"/>
  <c r="M39" i="20"/>
  <c r="M38" i="20"/>
  <c r="M36" i="20"/>
  <c r="M44" i="20"/>
  <c r="Q36" i="9" a="1"/>
  <c r="Q36" i="9" s="1"/>
  <c r="D36" i="20"/>
  <c r="D39" i="20"/>
  <c r="J36" i="9"/>
  <c r="E82" i="22"/>
  <c r="M40" i="20" l="1"/>
  <c r="M43" i="20"/>
  <c r="D42" i="20"/>
  <c r="M37" i="20"/>
  <c r="M41" i="20"/>
  <c r="M34" i="20"/>
  <c r="Q38" i="9" a="1"/>
  <c r="Q38" i="9" s="1"/>
  <c r="E85" i="22" s="1"/>
  <c r="J38" i="9"/>
  <c r="P38" i="9" s="1" a="1"/>
  <c r="P38" i="9" s="1"/>
  <c r="E80" i="22" s="1"/>
  <c r="J49" i="26"/>
  <c r="E55" i="22"/>
  <c r="D138" i="72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0" i="72" a="1"/>
  <c r="D70" i="72" s="1"/>
  <c r="D71" i="72" s="1" a="1"/>
  <c r="D71" i="72" s="1"/>
  <c r="D72" i="72" s="1" a="1"/>
  <c r="D72" i="72" s="1"/>
  <c r="D73" i="72" s="1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64" i="72" a="1"/>
  <c r="D164" i="72" s="1"/>
  <c r="D165" i="72" s="1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R40" i="9"/>
  <c r="D226" i="72" a="1"/>
  <c r="D226" i="72" s="1"/>
  <c r="D227" i="72" s="1" a="1"/>
  <c r="D227" i="72" s="1"/>
  <c r="N40" i="9"/>
  <c r="G429" i="18" a="1"/>
  <c r="G429" i="18" s="1"/>
  <c r="G433" i="18" a="1"/>
  <c r="G433" i="18" s="1"/>
  <c r="G435" i="18" a="1"/>
  <c r="G435" i="18" s="1"/>
  <c r="G422" i="18" a="1"/>
  <c r="G422" i="18" s="1"/>
  <c r="G424" i="18" a="1"/>
  <c r="G424" i="18" s="1"/>
  <c r="G127" i="35" a="1"/>
  <c r="G127" i="35" s="1"/>
  <c r="E47" i="20"/>
  <c r="G115" i="35" a="1"/>
  <c r="G115" i="35" s="1"/>
  <c r="G122" i="35" a="1"/>
  <c r="G122" i="35" s="1"/>
  <c r="G423" i="18" a="1"/>
  <c r="G423" i="18" s="1"/>
  <c r="G123" i="35" a="1"/>
  <c r="G123" i="35" s="1"/>
  <c r="G432" i="18" a="1"/>
  <c r="G432" i="18" s="1"/>
  <c r="G117" i="35" a="1"/>
  <c r="G117" i="35" s="1"/>
  <c r="G428" i="18" a="1"/>
  <c r="G428" i="18" s="1"/>
  <c r="G124" i="35" a="1"/>
  <c r="G124" i="35" s="1"/>
  <c r="G126" i="35" a="1"/>
  <c r="G126" i="35" s="1"/>
  <c r="G116" i="35" a="1"/>
  <c r="G116" i="35" s="1"/>
  <c r="G120" i="35" a="1"/>
  <c r="G120" i="35" s="1"/>
  <c r="G434" i="18" a="1"/>
  <c r="G434" i="18" s="1"/>
  <c r="G128" i="35" a="1"/>
  <c r="G128" i="35" s="1"/>
  <c r="G118" i="35" a="1"/>
  <c r="G118" i="35" s="1"/>
  <c r="G125" i="35" a="1"/>
  <c r="G125" i="35" s="1"/>
  <c r="G425" i="18" a="1"/>
  <c r="G425" i="18" s="1"/>
  <c r="G119" i="35" a="1"/>
  <c r="G119" i="35" s="1"/>
  <c r="G427" i="18" a="1"/>
  <c r="G427" i="18" s="1"/>
  <c r="G431" i="18" a="1"/>
  <c r="G431" i="18" s="1"/>
  <c r="G426" i="18" a="1"/>
  <c r="G426" i="18" s="1"/>
  <c r="G430" i="18" a="1"/>
  <c r="G430" i="18" s="1"/>
  <c r="G121" i="35" a="1"/>
  <c r="G121" i="35" s="1"/>
  <c r="E17" i="22"/>
  <c r="M5" i="9"/>
  <c r="R26" i="9" a="1"/>
  <c r="R26" i="9" s="1"/>
  <c r="R30" i="9" s="1"/>
  <c r="N19" i="20"/>
  <c r="N15" i="20"/>
  <c r="N6" i="20"/>
  <c r="E17" i="20"/>
  <c r="E7" i="20"/>
  <c r="O26" i="9" a="1"/>
  <c r="O26" i="9" s="1"/>
  <c r="O30" i="9" s="1"/>
  <c r="E9" i="20"/>
  <c r="E8" i="20"/>
  <c r="N17" i="20"/>
  <c r="E18" i="20"/>
  <c r="E19" i="20"/>
  <c r="N16" i="20"/>
  <c r="N18" i="20"/>
  <c r="N7" i="20"/>
  <c r="L30" i="9"/>
  <c r="N14" i="20"/>
  <c r="E14" i="20"/>
  <c r="N8" i="20"/>
  <c r="N9" i="20"/>
  <c r="E13" i="20"/>
  <c r="N13" i="20"/>
  <c r="E6" i="20"/>
  <c r="N11" i="20"/>
  <c r="N10" i="20"/>
  <c r="E13" i="22"/>
  <c r="E16" i="20"/>
  <c r="L6" i="9"/>
  <c r="L10" i="9" s="1"/>
  <c r="E11" i="20"/>
  <c r="N12" i="20"/>
  <c r="E10" i="20"/>
  <c r="E15" i="20"/>
  <c r="E12" i="20"/>
  <c r="K30" i="9"/>
  <c r="M18" i="20"/>
  <c r="D9" i="20"/>
  <c r="M13" i="20"/>
  <c r="Q26" i="9" a="1"/>
  <c r="Q26" i="9" s="1"/>
  <c r="Q30" i="9" s="1"/>
  <c r="M8" i="20"/>
  <c r="D12" i="20"/>
  <c r="M10" i="20"/>
  <c r="J26" i="9"/>
  <c r="M15" i="20"/>
  <c r="N26" i="9" a="1"/>
  <c r="N26" i="9" s="1"/>
  <c r="N30" i="9" s="1"/>
  <c r="M19" i="20"/>
  <c r="D10" i="20"/>
  <c r="M12" i="20"/>
  <c r="M7" i="20"/>
  <c r="M11" i="20"/>
  <c r="D17" i="20"/>
  <c r="D15" i="20"/>
  <c r="M17" i="20"/>
  <c r="M6" i="20"/>
  <c r="E8" i="22"/>
  <c r="M16" i="20"/>
  <c r="D6" i="20"/>
  <c r="D18" i="20"/>
  <c r="M9" i="20"/>
  <c r="D14" i="20"/>
  <c r="D19" i="20"/>
  <c r="D16" i="20"/>
  <c r="K6" i="9"/>
  <c r="K10" i="9" s="1"/>
  <c r="M14" i="20"/>
  <c r="D11" i="20"/>
  <c r="D7" i="20"/>
  <c r="D13" i="20"/>
  <c r="D8" i="20"/>
  <c r="G37" i="20"/>
  <c r="G45" i="20"/>
  <c r="G46" i="20"/>
  <c r="P37" i="20"/>
  <c r="P39" i="20"/>
  <c r="G36" i="20"/>
  <c r="P38" i="20"/>
  <c r="G39" i="20"/>
  <c r="G34" i="20"/>
  <c r="P43" i="20"/>
  <c r="P45" i="20"/>
  <c r="P36" i="20"/>
  <c r="P44" i="20"/>
  <c r="P33" i="20"/>
  <c r="P41" i="20"/>
  <c r="P46" i="20"/>
  <c r="G41" i="20"/>
  <c r="P35" i="20"/>
  <c r="G42" i="20"/>
  <c r="P42" i="20"/>
  <c r="G44" i="20"/>
  <c r="E68" i="22"/>
  <c r="P40" i="20"/>
  <c r="G35" i="20"/>
  <c r="G38" i="20"/>
  <c r="G43" i="20"/>
  <c r="G40" i="20"/>
  <c r="P34" i="20"/>
  <c r="G33" i="20"/>
  <c r="G157" i="35" a="1"/>
  <c r="G157" i="35" s="1"/>
  <c r="G473" i="18" a="1"/>
  <c r="G473" i="18" s="1"/>
  <c r="G159" i="35" a="1"/>
  <c r="G159" i="35" s="1"/>
  <c r="G469" i="18" a="1"/>
  <c r="G469" i="18" s="1"/>
  <c r="G162" i="35" a="1"/>
  <c r="G162" i="35" s="1"/>
  <c r="G165" i="35" a="1"/>
  <c r="G165" i="35" s="1"/>
  <c r="G163" i="35" a="1"/>
  <c r="G163" i="35" s="1"/>
  <c r="N47" i="20"/>
  <c r="G467" i="18" a="1"/>
  <c r="G467" i="18" s="1"/>
  <c r="G161" i="35" a="1"/>
  <c r="G161" i="35" s="1"/>
  <c r="G160" i="35" a="1"/>
  <c r="G160" i="35" s="1"/>
  <c r="G476" i="18" a="1"/>
  <c r="G476" i="18" s="1"/>
  <c r="G167" i="35" a="1"/>
  <c r="G167" i="35" s="1"/>
  <c r="G470" i="18" a="1"/>
  <c r="G470" i="18" s="1"/>
  <c r="G158" i="35" a="1"/>
  <c r="G158" i="35" s="1"/>
  <c r="G170" i="35" a="1"/>
  <c r="G170" i="35" s="1"/>
  <c r="G474" i="18" a="1"/>
  <c r="G474" i="18" s="1"/>
  <c r="G471" i="18" a="1"/>
  <c r="G471" i="18" s="1"/>
  <c r="G468" i="18" a="1"/>
  <c r="G468" i="18" s="1"/>
  <c r="G477" i="18" a="1"/>
  <c r="G477" i="18" s="1"/>
  <c r="G464" i="18" a="1"/>
  <c r="G464" i="18" s="1"/>
  <c r="G168" i="35" a="1"/>
  <c r="G168" i="35" s="1"/>
  <c r="G465" i="18" a="1"/>
  <c r="G465" i="18" s="1"/>
  <c r="G166" i="35" a="1"/>
  <c r="G166" i="35" s="1"/>
  <c r="G169" i="35" a="1"/>
  <c r="G169" i="35" s="1"/>
  <c r="G472" i="18" a="1"/>
  <c r="G472" i="18" s="1"/>
  <c r="G475" i="18" a="1"/>
  <c r="G475" i="18" s="1"/>
  <c r="G466" i="18" a="1"/>
  <c r="G466" i="18" s="1"/>
  <c r="G164" i="35" a="1"/>
  <c r="G164" i="35" s="1"/>
  <c r="Q9" i="9"/>
  <c r="E41" i="22"/>
  <c r="E29" i="22"/>
  <c r="O7" i="9"/>
  <c r="G104" i="35" a="1"/>
  <c r="G104" i="35" s="1"/>
  <c r="G349" i="18" a="1"/>
  <c r="G349" i="18" s="1"/>
  <c r="G108" i="35" a="1"/>
  <c r="G108" i="35" s="1"/>
  <c r="G102" i="35" a="1"/>
  <c r="G102" i="35" s="1"/>
  <c r="G114" i="35" a="1"/>
  <c r="G114" i="35" s="1"/>
  <c r="G106" i="35" a="1"/>
  <c r="G106" i="35" s="1"/>
  <c r="G350" i="18" a="1"/>
  <c r="G350" i="18" s="1"/>
  <c r="G112" i="35" a="1"/>
  <c r="G112" i="35" s="1"/>
  <c r="G344" i="18" a="1"/>
  <c r="G344" i="18" s="1"/>
  <c r="G113" i="35" a="1"/>
  <c r="G113" i="35" s="1"/>
  <c r="G346" i="18" a="1"/>
  <c r="G346" i="18" s="1"/>
  <c r="G107" i="35" a="1"/>
  <c r="G107" i="35" s="1"/>
  <c r="G105" i="35" a="1"/>
  <c r="G105" i="35" s="1"/>
  <c r="G351" i="18" a="1"/>
  <c r="G351" i="18" s="1"/>
  <c r="G341" i="18" a="1"/>
  <c r="G341" i="18" s="1"/>
  <c r="G109" i="35" a="1"/>
  <c r="G109" i="35" s="1"/>
  <c r="G342" i="18" a="1"/>
  <c r="G342" i="18" s="1"/>
  <c r="G345" i="18" a="1"/>
  <c r="G345" i="18" s="1"/>
  <c r="G348" i="18" a="1"/>
  <c r="G348" i="18" s="1"/>
  <c r="G338" i="18" a="1"/>
  <c r="G338" i="18" s="1"/>
  <c r="G110" i="35" a="1"/>
  <c r="G110" i="35" s="1"/>
  <c r="G340" i="18" a="1"/>
  <c r="G340" i="18" s="1"/>
  <c r="G343" i="18" a="1"/>
  <c r="G343" i="18" s="1"/>
  <c r="G347" i="18" a="1"/>
  <c r="G347" i="18" s="1"/>
  <c r="D47" i="20"/>
  <c r="G101" i="35" a="1"/>
  <c r="G101" i="35" s="1"/>
  <c r="G339" i="18" a="1"/>
  <c r="G339" i="18" s="1"/>
  <c r="G111" i="35" a="1"/>
  <c r="G111" i="35" s="1"/>
  <c r="G103" i="35" a="1"/>
  <c r="G103" i="35" s="1"/>
  <c r="E46" i="22"/>
  <c r="R9" i="9"/>
  <c r="P36" i="9" a="1"/>
  <c r="P36" i="9" s="1"/>
  <c r="C38" i="20"/>
  <c r="L38" i="20"/>
  <c r="C33" i="20"/>
  <c r="L46" i="20"/>
  <c r="L39" i="20"/>
  <c r="C46" i="20"/>
  <c r="L36" i="20"/>
  <c r="C44" i="20"/>
  <c r="C36" i="20"/>
  <c r="C45" i="20"/>
  <c r="C35" i="20"/>
  <c r="J40" i="9"/>
  <c r="M36" i="9" a="1"/>
  <c r="M36" i="9" s="1"/>
  <c r="C37" i="20"/>
  <c r="L41" i="20"/>
  <c r="L43" i="20"/>
  <c r="L35" i="20"/>
  <c r="L34" i="20"/>
  <c r="L37" i="20"/>
  <c r="L44" i="20"/>
  <c r="C34" i="20"/>
  <c r="C41" i="20"/>
  <c r="L40" i="20"/>
  <c r="C43" i="20"/>
  <c r="C39" i="20"/>
  <c r="C40" i="20"/>
  <c r="L45" i="20"/>
  <c r="E48" i="22"/>
  <c r="C42" i="20"/>
  <c r="L33" i="20"/>
  <c r="L42" i="20"/>
  <c r="E44" i="22"/>
  <c r="R7" i="9"/>
  <c r="E22" i="22"/>
  <c r="N5" i="9"/>
  <c r="J8" i="9"/>
  <c r="P28" i="9" a="1"/>
  <c r="P28" i="9" s="1"/>
  <c r="M28" i="9" a="1"/>
  <c r="M28" i="9" s="1"/>
  <c r="E5" i="22"/>
  <c r="Q33" i="20"/>
  <c r="H33" i="20"/>
  <c r="Q41" i="20"/>
  <c r="H41" i="20"/>
  <c r="Q42" i="20"/>
  <c r="H45" i="20"/>
  <c r="Q44" i="20"/>
  <c r="Q43" i="20"/>
  <c r="H39" i="20"/>
  <c r="H46" i="20"/>
  <c r="H43" i="20"/>
  <c r="Q45" i="20"/>
  <c r="Q40" i="20"/>
  <c r="Q35" i="20"/>
  <c r="E73" i="22"/>
  <c r="Q39" i="20"/>
  <c r="Q46" i="20"/>
  <c r="H38" i="20"/>
  <c r="H35" i="20"/>
  <c r="Q37" i="20"/>
  <c r="Q34" i="20"/>
  <c r="Q36" i="20"/>
  <c r="H34" i="20"/>
  <c r="Q38" i="20"/>
  <c r="H37" i="20"/>
  <c r="H40" i="20"/>
  <c r="H36" i="20"/>
  <c r="H42" i="20"/>
  <c r="H44" i="20"/>
  <c r="E36" i="22"/>
  <c r="P9" i="9"/>
  <c r="E37" i="22"/>
  <c r="Q5" i="9"/>
  <c r="E45" i="22"/>
  <c r="R8" i="9"/>
  <c r="E39" i="22"/>
  <c r="Q7" i="9"/>
  <c r="E34" i="22"/>
  <c r="P7" i="9"/>
  <c r="S43" i="20"/>
  <c r="S42" i="20"/>
  <c r="S40" i="20"/>
  <c r="J38" i="20"/>
  <c r="S41" i="20"/>
  <c r="J36" i="20"/>
  <c r="S45" i="20"/>
  <c r="E83" i="22"/>
  <c r="S37" i="20"/>
  <c r="J35" i="20"/>
  <c r="J41" i="20"/>
  <c r="S34" i="20"/>
  <c r="J34" i="20"/>
  <c r="J37" i="20"/>
  <c r="J39" i="20"/>
  <c r="J44" i="20"/>
  <c r="S35" i="20"/>
  <c r="S39" i="20"/>
  <c r="S38" i="20"/>
  <c r="J46" i="20"/>
  <c r="J42" i="20"/>
  <c r="S36" i="20"/>
  <c r="J33" i="20"/>
  <c r="S33" i="20"/>
  <c r="S46" i="20"/>
  <c r="S44" i="20"/>
  <c r="J40" i="20"/>
  <c r="J43" i="20"/>
  <c r="J45" i="20"/>
  <c r="G390" i="18" a="1"/>
  <c r="G390" i="18" s="1"/>
  <c r="G389" i="18" a="1"/>
  <c r="G389" i="18" s="1"/>
  <c r="G386" i="18" a="1"/>
  <c r="G386" i="18" s="1"/>
  <c r="G387" i="18" a="1"/>
  <c r="G387" i="18" s="1"/>
  <c r="G146" i="35" a="1"/>
  <c r="G146" i="35" s="1"/>
  <c r="G149" i="35" a="1"/>
  <c r="G149" i="35" s="1"/>
  <c r="E40" i="22"/>
  <c r="Q8" i="9"/>
  <c r="P5" i="9"/>
  <c r="E32" i="22"/>
  <c r="E24" i="22"/>
  <c r="N7" i="9"/>
  <c r="E30" i="22"/>
  <c r="O8" i="9"/>
  <c r="O9" i="9"/>
  <c r="E31" i="22"/>
  <c r="N9" i="9"/>
  <c r="E26" i="22"/>
  <c r="E25" i="22"/>
  <c r="N8" i="9"/>
  <c r="T40" i="20"/>
  <c r="T44" i="20"/>
  <c r="T43" i="20"/>
  <c r="T37" i="20"/>
  <c r="T45" i="20"/>
  <c r="K44" i="20"/>
  <c r="T34" i="20"/>
  <c r="K43" i="20"/>
  <c r="K40" i="20"/>
  <c r="K38" i="20"/>
  <c r="K42" i="20"/>
  <c r="K36" i="20"/>
  <c r="E88" i="22"/>
  <c r="K46" i="20"/>
  <c r="K41" i="20"/>
  <c r="T42" i="20"/>
  <c r="T38" i="20"/>
  <c r="K35" i="20"/>
  <c r="T36" i="20"/>
  <c r="T46" i="20"/>
  <c r="T35" i="20"/>
  <c r="K34" i="20"/>
  <c r="K37" i="20"/>
  <c r="T39" i="20"/>
  <c r="T41" i="20"/>
  <c r="K45" i="20"/>
  <c r="T33" i="20"/>
  <c r="K33" i="20"/>
  <c r="K39" i="20"/>
  <c r="E42" i="22"/>
  <c r="R5" i="9"/>
  <c r="O5" i="9"/>
  <c r="E27" i="22"/>
  <c r="F2" i="72"/>
  <c r="F64" i="72"/>
  <c r="F188" i="72"/>
  <c r="F250" i="72"/>
  <c r="F126" i="72"/>
  <c r="E19" i="22"/>
  <c r="M7" i="9"/>
  <c r="M9" i="9"/>
  <c r="E21" i="22"/>
  <c r="O40" i="9"/>
  <c r="M38" i="9" l="1" a="1"/>
  <c r="M38" i="9" s="1"/>
  <c r="E65" i="22" s="1"/>
  <c r="E50" i="22"/>
  <c r="G155" i="35" a="1"/>
  <c r="G155" i="35" s="1"/>
  <c r="G148" i="35" a="1"/>
  <c r="G148" i="35" s="1"/>
  <c r="G150" i="35" a="1"/>
  <c r="G150" i="35" s="1"/>
  <c r="G382" i="18" a="1"/>
  <c r="G382" i="18" s="1"/>
  <c r="G392" i="18" a="1"/>
  <c r="G392" i="18" s="1"/>
  <c r="H392" i="18" s="1"/>
  <c r="G152" i="35" a="1"/>
  <c r="G152" i="35" s="1"/>
  <c r="G384" i="18" a="1"/>
  <c r="G384" i="18" s="1"/>
  <c r="H384" i="18" s="1"/>
  <c r="M47" i="20"/>
  <c r="G383" i="18" a="1"/>
  <c r="G383" i="18" s="1"/>
  <c r="G154" i="35" a="1"/>
  <c r="G154" i="35" s="1"/>
  <c r="G385" i="18" a="1"/>
  <c r="G385" i="18" s="1"/>
  <c r="H385" i="18" s="1"/>
  <c r="G145" i="35" a="1"/>
  <c r="G145" i="35" s="1"/>
  <c r="G393" i="18" a="1"/>
  <c r="G393" i="18" s="1"/>
  <c r="G147" i="35" a="1"/>
  <c r="G147" i="35" s="1"/>
  <c r="G381" i="18" a="1"/>
  <c r="G381" i="18" s="1"/>
  <c r="G151" i="35" a="1"/>
  <c r="G151" i="35" s="1"/>
  <c r="G380" i="18" a="1"/>
  <c r="G380" i="18" s="1"/>
  <c r="H380" i="18" s="1"/>
  <c r="G388" i="18" a="1"/>
  <c r="G388" i="18" s="1"/>
  <c r="G156" i="35" a="1"/>
  <c r="G156" i="35" s="1"/>
  <c r="G391" i="18" a="1"/>
  <c r="G391" i="18" s="1"/>
  <c r="G144" i="35" a="1"/>
  <c r="G144" i="35" s="1"/>
  <c r="H242" i="58" s="1"/>
  <c r="G143" i="35" a="1"/>
  <c r="G143" i="35" s="1"/>
  <c r="H158" i="58" s="1"/>
  <c r="G153" i="35" a="1"/>
  <c r="G153" i="35" s="1"/>
  <c r="H362" i="58" s="1"/>
  <c r="Q40" i="9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H338" i="18"/>
  <c r="I338" i="18"/>
  <c r="I392" i="18"/>
  <c r="H350" i="58"/>
  <c r="H230" i="58"/>
  <c r="H476" i="18"/>
  <c r="I476" i="18"/>
  <c r="I380" i="18"/>
  <c r="G254" i="18" a="1"/>
  <c r="G254" i="18" s="1"/>
  <c r="G267" i="18" a="1"/>
  <c r="G267" i="18" s="1"/>
  <c r="G100" i="35" a="1"/>
  <c r="G100" i="35" s="1"/>
  <c r="G87" i="35" a="1"/>
  <c r="G87" i="35" s="1"/>
  <c r="G88" i="35" a="1"/>
  <c r="G88" i="35" s="1"/>
  <c r="G95" i="35" a="1"/>
  <c r="G95" i="35" s="1"/>
  <c r="G257" i="18" a="1"/>
  <c r="G257" i="18" s="1"/>
  <c r="G96" i="35" a="1"/>
  <c r="G96" i="35" s="1"/>
  <c r="G90" i="35" a="1"/>
  <c r="G90" i="35" s="1"/>
  <c r="G261" i="18" a="1"/>
  <c r="G261" i="18" s="1"/>
  <c r="G262" i="18" a="1"/>
  <c r="G262" i="18" s="1"/>
  <c r="G266" i="18" a="1"/>
  <c r="G266" i="18" s="1"/>
  <c r="G92" i="35" a="1"/>
  <c r="G92" i="35" s="1"/>
  <c r="G97" i="35" a="1"/>
  <c r="G97" i="35" s="1"/>
  <c r="G264" i="18" a="1"/>
  <c r="G264" i="18" s="1"/>
  <c r="C47" i="20"/>
  <c r="G265" i="18" a="1"/>
  <c r="G265" i="18" s="1"/>
  <c r="G258" i="18" a="1"/>
  <c r="G258" i="18" s="1"/>
  <c r="G259" i="18" a="1"/>
  <c r="G259" i="18" s="1"/>
  <c r="G255" i="18" a="1"/>
  <c r="G255" i="18" s="1"/>
  <c r="G98" i="35" a="1"/>
  <c r="G98" i="35" s="1"/>
  <c r="G99" i="35" a="1"/>
  <c r="G99" i="35" s="1"/>
  <c r="G89" i="35" a="1"/>
  <c r="G89" i="35" s="1"/>
  <c r="G94" i="35" a="1"/>
  <c r="G94" i="35" s="1"/>
  <c r="G93" i="35" a="1"/>
  <c r="G93" i="35" s="1"/>
  <c r="G256" i="18" a="1"/>
  <c r="G256" i="18" s="1"/>
  <c r="G260" i="18" a="1"/>
  <c r="G260" i="18" s="1"/>
  <c r="G263" i="18" a="1"/>
  <c r="G263" i="18" s="1"/>
  <c r="G91" i="35" a="1"/>
  <c r="G91" i="35" s="1"/>
  <c r="H339" i="18"/>
  <c r="I339" i="18"/>
  <c r="H341" i="18"/>
  <c r="I341" i="18"/>
  <c r="H465" i="18"/>
  <c r="I465" i="18"/>
  <c r="H234" i="58"/>
  <c r="H424" i="18"/>
  <c r="I424" i="18"/>
  <c r="E35" i="22"/>
  <c r="P8" i="9"/>
  <c r="H146" i="58"/>
  <c r="H351" i="18"/>
  <c r="I351" i="18"/>
  <c r="H349" i="18"/>
  <c r="I349" i="18"/>
  <c r="G359" i="18" a="1"/>
  <c r="G359" i="18" s="1"/>
  <c r="H112" i="35" a="1"/>
  <c r="H112" i="35" s="1"/>
  <c r="G357" i="18" a="1"/>
  <c r="G357" i="18" s="1"/>
  <c r="H108" i="35" a="1"/>
  <c r="H108" i="35" s="1"/>
  <c r="G364" i="18" a="1"/>
  <c r="G364" i="18" s="1"/>
  <c r="H101" i="35" a="1"/>
  <c r="H101" i="35" s="1"/>
  <c r="G354" i="18" a="1"/>
  <c r="G354" i="18" s="1"/>
  <c r="H105" i="35" a="1"/>
  <c r="H105" i="35" s="1"/>
  <c r="G47" i="20"/>
  <c r="G363" i="18" a="1"/>
  <c r="G363" i="18" s="1"/>
  <c r="H106" i="35" a="1"/>
  <c r="H106" i="35" s="1"/>
  <c r="G360" i="18" a="1"/>
  <c r="G360" i="18" s="1"/>
  <c r="G353" i="18" a="1"/>
  <c r="G353" i="18" s="1"/>
  <c r="H104" i="35" a="1"/>
  <c r="H104" i="35" s="1"/>
  <c r="H107" i="35" a="1"/>
  <c r="H107" i="35" s="1"/>
  <c r="H109" i="35" a="1"/>
  <c r="H109" i="35" s="1"/>
  <c r="H111" i="35" a="1"/>
  <c r="H111" i="35" s="1"/>
  <c r="H103" i="35" a="1"/>
  <c r="H103" i="35" s="1"/>
  <c r="H113" i="35" a="1"/>
  <c r="H113" i="35" s="1"/>
  <c r="G352" i="18" a="1"/>
  <c r="G352" i="18" s="1"/>
  <c r="H102" i="35" a="1"/>
  <c r="H102" i="35" s="1"/>
  <c r="G362" i="18" a="1"/>
  <c r="G362" i="18" s="1"/>
  <c r="H114" i="35" a="1"/>
  <c r="H114" i="35" s="1"/>
  <c r="G356" i="18" a="1"/>
  <c r="G356" i="18" s="1"/>
  <c r="H110" i="35" a="1"/>
  <c r="H110" i="35" s="1"/>
  <c r="G361" i="18" a="1"/>
  <c r="G361" i="18" s="1"/>
  <c r="G355" i="18" a="1"/>
  <c r="G355" i="18" s="1"/>
  <c r="G358" i="18" a="1"/>
  <c r="G358" i="18" s="1"/>
  <c r="G365" i="18" a="1"/>
  <c r="G365" i="18" s="1"/>
  <c r="S10" i="20"/>
  <c r="S14" i="20"/>
  <c r="J14" i="20"/>
  <c r="J10" i="20"/>
  <c r="S11" i="20"/>
  <c r="J15" i="20"/>
  <c r="S18" i="20"/>
  <c r="J19" i="20"/>
  <c r="S17" i="20"/>
  <c r="J12" i="20"/>
  <c r="S15" i="20"/>
  <c r="J8" i="20"/>
  <c r="J17" i="20"/>
  <c r="S9" i="20"/>
  <c r="S19" i="20"/>
  <c r="S12" i="20"/>
  <c r="J6" i="20"/>
  <c r="S8" i="20"/>
  <c r="J11" i="20"/>
  <c r="S7" i="20"/>
  <c r="S16" i="20"/>
  <c r="J18" i="20"/>
  <c r="J13" i="20"/>
  <c r="J16" i="20"/>
  <c r="Q6" i="9"/>
  <c r="J9" i="20"/>
  <c r="E38" i="22"/>
  <c r="S13" i="20"/>
  <c r="S6" i="20"/>
  <c r="J7" i="20"/>
  <c r="G219" i="18" a="1"/>
  <c r="G219" i="18" s="1"/>
  <c r="G223" i="18" a="1"/>
  <c r="G223" i="18" s="1"/>
  <c r="G218" i="18" a="1"/>
  <c r="G218" i="18" s="1"/>
  <c r="G84" i="35" a="1"/>
  <c r="G84" i="35" s="1"/>
  <c r="G213" i="18" a="1"/>
  <c r="G213" i="18" s="1"/>
  <c r="G224" i="18" a="1"/>
  <c r="G224" i="18" s="1"/>
  <c r="G78" i="35" a="1"/>
  <c r="G78" i="35" s="1"/>
  <c r="G85" i="35" a="1"/>
  <c r="G85" i="35" s="1"/>
  <c r="G222" i="18" a="1"/>
  <c r="G222" i="18" s="1"/>
  <c r="G73" i="35" a="1"/>
  <c r="G73" i="35" s="1"/>
  <c r="G82" i="35" a="1"/>
  <c r="G82" i="35" s="1"/>
  <c r="G79" i="35" a="1"/>
  <c r="G79" i="35" s="1"/>
  <c r="G77" i="35" a="1"/>
  <c r="G77" i="35" s="1"/>
  <c r="G76" i="35" a="1"/>
  <c r="G76" i="35" s="1"/>
  <c r="G86" i="35" a="1"/>
  <c r="G86" i="35" s="1"/>
  <c r="G81" i="35" a="1"/>
  <c r="G81" i="35" s="1"/>
  <c r="G225" i="18" a="1"/>
  <c r="G225" i="18" s="1"/>
  <c r="G74" i="35" a="1"/>
  <c r="G74" i="35" s="1"/>
  <c r="G80" i="35" a="1"/>
  <c r="G80" i="35" s="1"/>
  <c r="N20" i="20"/>
  <c r="G75" i="35" a="1"/>
  <c r="G75" i="35" s="1"/>
  <c r="G214" i="18" a="1"/>
  <c r="G214" i="18" s="1"/>
  <c r="G216" i="18" a="1"/>
  <c r="G216" i="18" s="1"/>
  <c r="G83" i="35" a="1"/>
  <c r="G83" i="35" s="1"/>
  <c r="G212" i="18" a="1"/>
  <c r="G212" i="18" s="1"/>
  <c r="G215" i="18" a="1"/>
  <c r="G215" i="18" s="1"/>
  <c r="G217" i="18" a="1"/>
  <c r="G217" i="18" s="1"/>
  <c r="G221" i="18" a="1"/>
  <c r="G221" i="18" s="1"/>
  <c r="G220" i="18" a="1"/>
  <c r="G220" i="18" s="1"/>
  <c r="I430" i="18"/>
  <c r="H430" i="18"/>
  <c r="H422" i="18"/>
  <c r="I422" i="18"/>
  <c r="I382" i="18"/>
  <c r="H382" i="18"/>
  <c r="I384" i="18"/>
  <c r="H383" i="18"/>
  <c r="I383" i="18"/>
  <c r="E63" i="22"/>
  <c r="M40" i="9"/>
  <c r="H464" i="18"/>
  <c r="I464" i="18"/>
  <c r="H467" i="18"/>
  <c r="I467" i="18"/>
  <c r="H426" i="18"/>
  <c r="I426" i="18"/>
  <c r="H435" i="18"/>
  <c r="I435" i="18"/>
  <c r="H338" i="58"/>
  <c r="I393" i="18"/>
  <c r="H393" i="18"/>
  <c r="H115" i="35" a="1"/>
  <c r="H115" i="35" s="1"/>
  <c r="G442" i="18" a="1"/>
  <c r="G442" i="18" s="1"/>
  <c r="G439" i="18" a="1"/>
  <c r="G439" i="18" s="1"/>
  <c r="G443" i="18" a="1"/>
  <c r="G443" i="18" s="1"/>
  <c r="G437" i="18" a="1"/>
  <c r="G437" i="18" s="1"/>
  <c r="H128" i="35" a="1"/>
  <c r="H128" i="35" s="1"/>
  <c r="H117" i="35" a="1"/>
  <c r="H117" i="35" s="1"/>
  <c r="H47" i="20"/>
  <c r="G449" i="18" a="1"/>
  <c r="G449" i="18" s="1"/>
  <c r="G438" i="18" a="1"/>
  <c r="G438" i="18" s="1"/>
  <c r="H121" i="35" a="1"/>
  <c r="H121" i="35" s="1"/>
  <c r="G447" i="18" a="1"/>
  <c r="G447" i="18" s="1"/>
  <c r="H125" i="35" a="1"/>
  <c r="H125" i="35" s="1"/>
  <c r="G446" i="18" a="1"/>
  <c r="G446" i="18" s="1"/>
  <c r="H119" i="35" a="1"/>
  <c r="H119" i="35" s="1"/>
  <c r="G445" i="18" a="1"/>
  <c r="G445" i="18" s="1"/>
  <c r="H118" i="35" a="1"/>
  <c r="H118" i="35" s="1"/>
  <c r="H116" i="35" a="1"/>
  <c r="H116" i="35" s="1"/>
  <c r="G441" i="18" a="1"/>
  <c r="G441" i="18" s="1"/>
  <c r="H120" i="35" a="1"/>
  <c r="H120" i="35" s="1"/>
  <c r="G440" i="18" a="1"/>
  <c r="G440" i="18" s="1"/>
  <c r="H126" i="35" a="1"/>
  <c r="H126" i="35" s="1"/>
  <c r="G448" i="18" a="1"/>
  <c r="G448" i="18" s="1"/>
  <c r="G444" i="18" a="1"/>
  <c r="G444" i="18" s="1"/>
  <c r="H127" i="35" a="1"/>
  <c r="H127" i="35" s="1"/>
  <c r="H123" i="35" a="1"/>
  <c r="H123" i="35" s="1"/>
  <c r="H124" i="35" a="1"/>
  <c r="H124" i="35" s="1"/>
  <c r="G436" i="18" a="1"/>
  <c r="G436" i="18" s="1"/>
  <c r="H122" i="35" a="1"/>
  <c r="H122" i="35" s="1"/>
  <c r="E78" i="22"/>
  <c r="P40" i="9"/>
  <c r="H347" i="18"/>
  <c r="I347" i="18"/>
  <c r="I477" i="18"/>
  <c r="H477" i="18"/>
  <c r="I431" i="18"/>
  <c r="H431" i="18"/>
  <c r="H428" i="18"/>
  <c r="I428" i="18"/>
  <c r="I433" i="18"/>
  <c r="H433" i="18"/>
  <c r="I381" i="18"/>
  <c r="H381" i="18"/>
  <c r="I388" i="18"/>
  <c r="H388" i="18"/>
  <c r="G484" i="18" a="1"/>
  <c r="G484" i="18" s="1"/>
  <c r="H167" i="35" a="1"/>
  <c r="H167" i="35" s="1"/>
  <c r="H170" i="35" a="1"/>
  <c r="H170" i="35" s="1"/>
  <c r="G479" i="18" a="1"/>
  <c r="G479" i="18" s="1"/>
  <c r="H163" i="35" a="1"/>
  <c r="H163" i="35" s="1"/>
  <c r="G480" i="18" a="1"/>
  <c r="G480" i="18" s="1"/>
  <c r="G490" i="18" a="1"/>
  <c r="G490" i="18" s="1"/>
  <c r="G483" i="18" a="1"/>
  <c r="G483" i="18" s="1"/>
  <c r="H169" i="35" a="1"/>
  <c r="H169" i="35" s="1"/>
  <c r="H168" i="35" a="1"/>
  <c r="H168" i="35" s="1"/>
  <c r="G485" i="18" a="1"/>
  <c r="G485" i="18" s="1"/>
  <c r="H162" i="35" a="1"/>
  <c r="H162" i="35" s="1"/>
  <c r="G478" i="18" a="1"/>
  <c r="G478" i="18" s="1"/>
  <c r="H164" i="35" a="1"/>
  <c r="H164" i="35" s="1"/>
  <c r="G482" i="18" a="1"/>
  <c r="G482" i="18" s="1"/>
  <c r="G488" i="18" a="1"/>
  <c r="G488" i="18" s="1"/>
  <c r="H158" i="35" a="1"/>
  <c r="H158" i="35" s="1"/>
  <c r="G481" i="18" a="1"/>
  <c r="G481" i="18" s="1"/>
  <c r="H157" i="35" a="1"/>
  <c r="H157" i="35" s="1"/>
  <c r="G487" i="18" a="1"/>
  <c r="G487" i="18" s="1"/>
  <c r="H165" i="35" a="1"/>
  <c r="H165" i="35" s="1"/>
  <c r="Q47" i="20"/>
  <c r="H159" i="35" a="1"/>
  <c r="H159" i="35" s="1"/>
  <c r="H160" i="35" a="1"/>
  <c r="H160" i="35" s="1"/>
  <c r="G486" i="18" a="1"/>
  <c r="G486" i="18" s="1"/>
  <c r="H166" i="35" a="1"/>
  <c r="H166" i="35" s="1"/>
  <c r="G489" i="18" a="1"/>
  <c r="G489" i="18" s="1"/>
  <c r="G491" i="18" a="1"/>
  <c r="G491" i="18" s="1"/>
  <c r="H161" i="35" a="1"/>
  <c r="H161" i="35" s="1"/>
  <c r="H343" i="18"/>
  <c r="I343" i="18"/>
  <c r="H346" i="18"/>
  <c r="I346" i="18"/>
  <c r="H468" i="18"/>
  <c r="I468" i="18"/>
  <c r="G400" i="18" a="1"/>
  <c r="G400" i="18" s="1"/>
  <c r="G407" i="18" a="1"/>
  <c r="G407" i="18" s="1"/>
  <c r="H151" i="35" a="1"/>
  <c r="H151" i="35" s="1"/>
  <c r="G406" i="18" a="1"/>
  <c r="G406" i="18" s="1"/>
  <c r="G396" i="18" a="1"/>
  <c r="G396" i="18" s="1"/>
  <c r="H146" i="35" a="1"/>
  <c r="H146" i="35" s="1"/>
  <c r="H152" i="35" a="1"/>
  <c r="H152" i="35" s="1"/>
  <c r="H145" i="35" a="1"/>
  <c r="H145" i="35" s="1"/>
  <c r="H154" i="35" a="1"/>
  <c r="H154" i="35" s="1"/>
  <c r="H150" i="35" a="1"/>
  <c r="H150" i="35" s="1"/>
  <c r="P47" i="20"/>
  <c r="H144" i="35" a="1"/>
  <c r="H144" i="35" s="1"/>
  <c r="H153" i="35" a="1"/>
  <c r="H153" i="35" s="1"/>
  <c r="G405" i="18" a="1"/>
  <c r="G405" i="18" s="1"/>
  <c r="H148" i="35" a="1"/>
  <c r="H148" i="35" s="1"/>
  <c r="H155" i="35" a="1"/>
  <c r="H155" i="35" s="1"/>
  <c r="G394" i="18" a="1"/>
  <c r="G394" i="18" s="1"/>
  <c r="H143" i="35" a="1"/>
  <c r="H143" i="35" s="1"/>
  <c r="G395" i="18" a="1"/>
  <c r="G395" i="18" s="1"/>
  <c r="H147" i="35" a="1"/>
  <c r="H147" i="35" s="1"/>
  <c r="G399" i="18" a="1"/>
  <c r="G399" i="18" s="1"/>
  <c r="G401" i="18" a="1"/>
  <c r="G401" i="18" s="1"/>
  <c r="H156" i="35" a="1"/>
  <c r="H156" i="35" s="1"/>
  <c r="G404" i="18" a="1"/>
  <c r="G404" i="18" s="1"/>
  <c r="G403" i="18" a="1"/>
  <c r="G403" i="18" s="1"/>
  <c r="G402" i="18" a="1"/>
  <c r="G402" i="18" s="1"/>
  <c r="H149" i="35" a="1"/>
  <c r="H149" i="35" s="1"/>
  <c r="G398" i="18" a="1"/>
  <c r="G398" i="18" s="1"/>
  <c r="G397" i="18" a="1"/>
  <c r="G397" i="18" s="1"/>
  <c r="T18" i="20"/>
  <c r="T19" i="20"/>
  <c r="K18" i="20"/>
  <c r="K7" i="20"/>
  <c r="T10" i="20"/>
  <c r="K10" i="20"/>
  <c r="R6" i="9"/>
  <c r="T12" i="20"/>
  <c r="T11" i="20"/>
  <c r="K11" i="20"/>
  <c r="E43" i="22"/>
  <c r="T15" i="20"/>
  <c r="T6" i="20"/>
  <c r="K16" i="20"/>
  <c r="T13" i="20"/>
  <c r="K19" i="20"/>
  <c r="K17" i="20"/>
  <c r="K15" i="20"/>
  <c r="T7" i="20"/>
  <c r="K13" i="20"/>
  <c r="K6" i="20"/>
  <c r="T17" i="20"/>
  <c r="T9" i="20"/>
  <c r="T16" i="20"/>
  <c r="T14" i="20"/>
  <c r="K12" i="20"/>
  <c r="K14" i="20"/>
  <c r="K9" i="20"/>
  <c r="T8" i="20"/>
  <c r="K8" i="20"/>
  <c r="H427" i="18"/>
  <c r="I427" i="18"/>
  <c r="H330" i="58"/>
  <c r="I429" i="18"/>
  <c r="H429" i="18"/>
  <c r="I391" i="18"/>
  <c r="H391" i="18"/>
  <c r="H340" i="18"/>
  <c r="I340" i="18"/>
  <c r="H471" i="18"/>
  <c r="I471" i="18"/>
  <c r="I432" i="18"/>
  <c r="H432" i="18"/>
  <c r="G456" i="18" a="1"/>
  <c r="G456" i="18" s="1"/>
  <c r="I121" i="35" a="1"/>
  <c r="I121" i="35" s="1"/>
  <c r="I128" i="35" a="1"/>
  <c r="I128" i="35" s="1"/>
  <c r="I122" i="35" a="1"/>
  <c r="I122" i="35" s="1"/>
  <c r="G454" i="18" a="1"/>
  <c r="G454" i="18" s="1"/>
  <c r="G457" i="18" a="1"/>
  <c r="G457" i="18" s="1"/>
  <c r="G451" i="18" a="1"/>
  <c r="G451" i="18" s="1"/>
  <c r="I115" i="35" a="1"/>
  <c r="I115" i="35" s="1"/>
  <c r="G452" i="18" a="1"/>
  <c r="G452" i="18" s="1"/>
  <c r="I119" i="35" a="1"/>
  <c r="I119" i="35" s="1"/>
  <c r="I124" i="35" a="1"/>
  <c r="I124" i="35" s="1"/>
  <c r="G461" i="18" a="1"/>
  <c r="G461" i="18" s="1"/>
  <c r="G463" i="18" a="1"/>
  <c r="G463" i="18" s="1"/>
  <c r="I125" i="35" a="1"/>
  <c r="I125" i="35" s="1"/>
  <c r="G458" i="18" a="1"/>
  <c r="G458" i="18" s="1"/>
  <c r="I118" i="35" a="1"/>
  <c r="I118" i="35" s="1"/>
  <c r="G453" i="18" a="1"/>
  <c r="G453" i="18" s="1"/>
  <c r="I116" i="35" a="1"/>
  <c r="I116" i="35" s="1"/>
  <c r="G450" i="18" a="1"/>
  <c r="G450" i="18" s="1"/>
  <c r="I123" i="35" a="1"/>
  <c r="I123" i="35" s="1"/>
  <c r="G459" i="18" a="1"/>
  <c r="G459" i="18" s="1"/>
  <c r="K47" i="20"/>
  <c r="I126" i="35" a="1"/>
  <c r="I126" i="35" s="1"/>
  <c r="I127" i="35" a="1"/>
  <c r="I127" i="35" s="1"/>
  <c r="G462" i="18" a="1"/>
  <c r="G462" i="18" s="1"/>
  <c r="I120" i="35" a="1"/>
  <c r="I120" i="35" s="1"/>
  <c r="G460" i="18" a="1"/>
  <c r="G460" i="18" s="1"/>
  <c r="G455" i="18" a="1"/>
  <c r="G455" i="18" s="1"/>
  <c r="I117" i="35" a="1"/>
  <c r="I117" i="35" s="1"/>
  <c r="H386" i="18"/>
  <c r="I386" i="18"/>
  <c r="Q10" i="9"/>
  <c r="E20" i="22"/>
  <c r="M8" i="9"/>
  <c r="H344" i="18"/>
  <c r="I344" i="18"/>
  <c r="I474" i="18"/>
  <c r="H474" i="18"/>
  <c r="G40" i="35" a="1"/>
  <c r="G40" i="35" s="1"/>
  <c r="G41" i="35" a="1"/>
  <c r="G41" i="35" s="1"/>
  <c r="G34" i="35" a="1"/>
  <c r="G34" i="35" s="1"/>
  <c r="G32" i="35" a="1"/>
  <c r="G32" i="35" s="1"/>
  <c r="G177" i="18" a="1"/>
  <c r="G177" i="18" s="1"/>
  <c r="G38" i="35" a="1"/>
  <c r="G38" i="35" s="1"/>
  <c r="G183" i="18" a="1"/>
  <c r="G183" i="18" s="1"/>
  <c r="G178" i="18" a="1"/>
  <c r="G178" i="18" s="1"/>
  <c r="G35" i="35" a="1"/>
  <c r="G35" i="35" s="1"/>
  <c r="G171" i="18" a="1"/>
  <c r="G171" i="18" s="1"/>
  <c r="G181" i="18" a="1"/>
  <c r="G181" i="18" s="1"/>
  <c r="G31" i="35" a="1"/>
  <c r="G31" i="35" s="1"/>
  <c r="G173" i="18" a="1"/>
  <c r="G173" i="18" s="1"/>
  <c r="G170" i="18" a="1"/>
  <c r="G170" i="18" s="1"/>
  <c r="G44" i="35" a="1"/>
  <c r="G44" i="35" s="1"/>
  <c r="G179" i="18" a="1"/>
  <c r="G179" i="18" s="1"/>
  <c r="G43" i="35" a="1"/>
  <c r="G43" i="35" s="1"/>
  <c r="G175" i="18" a="1"/>
  <c r="G175" i="18" s="1"/>
  <c r="G172" i="18" a="1"/>
  <c r="G172" i="18" s="1"/>
  <c r="G174" i="18" a="1"/>
  <c r="G174" i="18" s="1"/>
  <c r="G182" i="18" a="1"/>
  <c r="G182" i="18" s="1"/>
  <c r="G39" i="35" a="1"/>
  <c r="G39" i="35" s="1"/>
  <c r="G36" i="35" a="1"/>
  <c r="G36" i="35" s="1"/>
  <c r="E20" i="20"/>
  <c r="G33" i="35" a="1"/>
  <c r="G33" i="35" s="1"/>
  <c r="G180" i="18" a="1"/>
  <c r="G180" i="18" s="1"/>
  <c r="G37" i="35" a="1"/>
  <c r="G37" i="35" s="1"/>
  <c r="G42" i="35" a="1"/>
  <c r="G42" i="35" s="1"/>
  <c r="G176" i="18" a="1"/>
  <c r="G176" i="18" s="1"/>
  <c r="I425" i="18"/>
  <c r="H425" i="18"/>
  <c r="I466" i="18"/>
  <c r="H466" i="18"/>
  <c r="H469" i="18"/>
  <c r="I469" i="18"/>
  <c r="G19" i="35" a="1"/>
  <c r="G19" i="35" s="1"/>
  <c r="G22" i="35" a="1"/>
  <c r="G22" i="35" s="1"/>
  <c r="G28" i="35" a="1"/>
  <c r="G28" i="35" s="1"/>
  <c r="G92" i="18" a="1"/>
  <c r="G92" i="18" s="1"/>
  <c r="G94" i="18" a="1"/>
  <c r="G94" i="18" s="1"/>
  <c r="G93" i="18" a="1"/>
  <c r="G93" i="18" s="1"/>
  <c r="G86" i="18" a="1"/>
  <c r="G86" i="18" s="1"/>
  <c r="G98" i="18" a="1"/>
  <c r="G98" i="18" s="1"/>
  <c r="G27" i="35" a="1"/>
  <c r="G27" i="35" s="1"/>
  <c r="G25" i="35" a="1"/>
  <c r="G25" i="35" s="1"/>
  <c r="G24" i="35" a="1"/>
  <c r="G24" i="35" s="1"/>
  <c r="G89" i="18" a="1"/>
  <c r="G89" i="18" s="1"/>
  <c r="G97" i="18" a="1"/>
  <c r="G97" i="18" s="1"/>
  <c r="G20" i="35" a="1"/>
  <c r="G20" i="35" s="1"/>
  <c r="G23" i="35" a="1"/>
  <c r="G23" i="35" s="1"/>
  <c r="G99" i="18" a="1"/>
  <c r="G99" i="18" s="1"/>
  <c r="D20" i="20"/>
  <c r="G88" i="18" a="1"/>
  <c r="G88" i="18" s="1"/>
  <c r="G95" i="18" a="1"/>
  <c r="G95" i="18" s="1"/>
  <c r="G90" i="18" a="1"/>
  <c r="G90" i="18" s="1"/>
  <c r="G96" i="18" a="1"/>
  <c r="G96" i="18" s="1"/>
  <c r="G17" i="35" a="1"/>
  <c r="G17" i="35" s="1"/>
  <c r="G26" i="35" a="1"/>
  <c r="G26" i="35" s="1"/>
  <c r="G18" i="35" a="1"/>
  <c r="G18" i="35" s="1"/>
  <c r="G87" i="18" a="1"/>
  <c r="G87" i="18" s="1"/>
  <c r="G30" i="35" a="1"/>
  <c r="G30" i="35" s="1"/>
  <c r="G21" i="35" a="1"/>
  <c r="G21" i="35" s="1"/>
  <c r="G91" i="18" a="1"/>
  <c r="G91" i="18" s="1"/>
  <c r="G29" i="35" a="1"/>
  <c r="G29" i="35" s="1"/>
  <c r="P13" i="20"/>
  <c r="G7" i="20"/>
  <c r="P8" i="20"/>
  <c r="P12" i="20"/>
  <c r="G9" i="20"/>
  <c r="G17" i="20"/>
  <c r="G11" i="20"/>
  <c r="P7" i="20"/>
  <c r="G19" i="20"/>
  <c r="P16" i="20"/>
  <c r="P14" i="20"/>
  <c r="G12" i="20"/>
  <c r="G14" i="20"/>
  <c r="P15" i="20"/>
  <c r="G16" i="20"/>
  <c r="G6" i="20"/>
  <c r="G18" i="20"/>
  <c r="E23" i="22"/>
  <c r="G8" i="20"/>
  <c r="G15" i="20"/>
  <c r="N6" i="9"/>
  <c r="P19" i="20"/>
  <c r="P17" i="20"/>
  <c r="P11" i="20"/>
  <c r="P18" i="20"/>
  <c r="G10" i="20"/>
  <c r="G13" i="20"/>
  <c r="P10" i="20"/>
  <c r="P6" i="20"/>
  <c r="P9" i="20"/>
  <c r="H354" i="58"/>
  <c r="I423" i="18"/>
  <c r="H423" i="18"/>
  <c r="H348" i="18"/>
  <c r="I348" i="18"/>
  <c r="H350" i="18"/>
  <c r="I350" i="18"/>
  <c r="H475" i="18"/>
  <c r="I475" i="18"/>
  <c r="H246" i="58"/>
  <c r="H342" i="58"/>
  <c r="H389" i="18"/>
  <c r="I389" i="18"/>
  <c r="I144" i="35" a="1"/>
  <c r="I144" i="35" s="1"/>
  <c r="G414" i="18" a="1"/>
  <c r="G414" i="18" s="1"/>
  <c r="I145" i="35" a="1"/>
  <c r="I145" i="35" s="1"/>
  <c r="I146" i="35" a="1"/>
  <c r="I146" i="35" s="1"/>
  <c r="I148" i="35" a="1"/>
  <c r="I148" i="35" s="1"/>
  <c r="G409" i="18" a="1"/>
  <c r="G409" i="18" s="1"/>
  <c r="G419" i="18" a="1"/>
  <c r="G419" i="18" s="1"/>
  <c r="G412" i="18" a="1"/>
  <c r="G412" i="18" s="1"/>
  <c r="I147" i="35" a="1"/>
  <c r="I147" i="35" s="1"/>
  <c r="I143" i="35" a="1"/>
  <c r="I143" i="35" s="1"/>
  <c r="I153" i="35" a="1"/>
  <c r="I153" i="35" s="1"/>
  <c r="G408" i="18" a="1"/>
  <c r="G408" i="18" s="1"/>
  <c r="G418" i="18" a="1"/>
  <c r="G418" i="18" s="1"/>
  <c r="I150" i="35" a="1"/>
  <c r="I150" i="35" s="1"/>
  <c r="S47" i="20"/>
  <c r="I152" i="35" a="1"/>
  <c r="I152" i="35" s="1"/>
  <c r="G415" i="18" a="1"/>
  <c r="G415" i="18" s="1"/>
  <c r="G421" i="18" a="1"/>
  <c r="G421" i="18" s="1"/>
  <c r="I156" i="35" a="1"/>
  <c r="I156" i="35" s="1"/>
  <c r="G416" i="18" a="1"/>
  <c r="G416" i="18" s="1"/>
  <c r="G413" i="18" a="1"/>
  <c r="G413" i="18" s="1"/>
  <c r="G417" i="18" a="1"/>
  <c r="G417" i="18" s="1"/>
  <c r="I155" i="35" a="1"/>
  <c r="I155" i="35" s="1"/>
  <c r="I149" i="35" a="1"/>
  <c r="I149" i="35" s="1"/>
  <c r="G420" i="18" a="1"/>
  <c r="G420" i="18" s="1"/>
  <c r="G410" i="18" a="1"/>
  <c r="G410" i="18" s="1"/>
  <c r="I154" i="35" a="1"/>
  <c r="I154" i="35" s="1"/>
  <c r="G411" i="18" a="1"/>
  <c r="G411" i="18" s="1"/>
  <c r="I151" i="35" a="1"/>
  <c r="I151" i="35" s="1"/>
  <c r="G138" i="35" a="1"/>
  <c r="G138" i="35" s="1"/>
  <c r="G308" i="18" a="1"/>
  <c r="G308" i="18" s="1"/>
  <c r="G306" i="18" a="1"/>
  <c r="G306" i="18" s="1"/>
  <c r="G297" i="18" a="1"/>
  <c r="G297" i="18" s="1"/>
  <c r="G309" i="18" a="1"/>
  <c r="G309" i="18" s="1"/>
  <c r="G298" i="18" a="1"/>
  <c r="G298" i="18" s="1"/>
  <c r="G135" i="35" a="1"/>
  <c r="G135" i="35" s="1"/>
  <c r="G302" i="18" a="1"/>
  <c r="G302" i="18" s="1"/>
  <c r="G131" i="35" a="1"/>
  <c r="G131" i="35" s="1"/>
  <c r="G132" i="35" a="1"/>
  <c r="G132" i="35" s="1"/>
  <c r="G139" i="35" a="1"/>
  <c r="G139" i="35" s="1"/>
  <c r="G141" i="35" a="1"/>
  <c r="G141" i="35" s="1"/>
  <c r="G129" i="35" a="1"/>
  <c r="G129" i="35" s="1"/>
  <c r="G133" i="35" a="1"/>
  <c r="G133" i="35" s="1"/>
  <c r="L47" i="20"/>
  <c r="G304" i="18" a="1"/>
  <c r="G304" i="18" s="1"/>
  <c r="G305" i="18" a="1"/>
  <c r="G305" i="18" s="1"/>
  <c r="G300" i="18" a="1"/>
  <c r="G300" i="18" s="1"/>
  <c r="G303" i="18" a="1"/>
  <c r="G303" i="18" s="1"/>
  <c r="G130" i="35" a="1"/>
  <c r="G130" i="35" s="1"/>
  <c r="G140" i="35" a="1"/>
  <c r="G140" i="35" s="1"/>
  <c r="G134" i="35" a="1"/>
  <c r="G134" i="35" s="1"/>
  <c r="G301" i="18" a="1"/>
  <c r="G301" i="18" s="1"/>
  <c r="G136" i="35" a="1"/>
  <c r="G136" i="35" s="1"/>
  <c r="G299" i="18" a="1"/>
  <c r="G299" i="18" s="1"/>
  <c r="G142" i="35" a="1"/>
  <c r="G142" i="35" s="1"/>
  <c r="G137" i="35" a="1"/>
  <c r="G137" i="35" s="1"/>
  <c r="G296" i="18" a="1"/>
  <c r="G296" i="18" s="1"/>
  <c r="G307" i="18" a="1"/>
  <c r="G307" i="18" s="1"/>
  <c r="H345" i="18"/>
  <c r="I345" i="18"/>
  <c r="H472" i="18"/>
  <c r="I472" i="18"/>
  <c r="I470" i="18"/>
  <c r="H470" i="18"/>
  <c r="H473" i="18"/>
  <c r="I473" i="18"/>
  <c r="L11" i="20"/>
  <c r="C10" i="20"/>
  <c r="J6" i="9"/>
  <c r="J10" i="9" s="1"/>
  <c r="C17" i="20"/>
  <c r="J30" i="9"/>
  <c r="L12" i="20"/>
  <c r="L15" i="20"/>
  <c r="C19" i="20"/>
  <c r="L13" i="20"/>
  <c r="C7" i="20"/>
  <c r="C6" i="20"/>
  <c r="M26" i="9" a="1"/>
  <c r="M26" i="9" s="1"/>
  <c r="L7" i="20"/>
  <c r="L10" i="20"/>
  <c r="C18" i="20"/>
  <c r="L17" i="20"/>
  <c r="L19" i="20"/>
  <c r="L8" i="20"/>
  <c r="C13" i="20"/>
  <c r="C16" i="20"/>
  <c r="L18" i="20"/>
  <c r="L9" i="20"/>
  <c r="C11" i="20"/>
  <c r="P26" i="9" a="1"/>
  <c r="P26" i="9" s="1"/>
  <c r="E3" i="22"/>
  <c r="L6" i="20"/>
  <c r="C8" i="20"/>
  <c r="C14" i="20"/>
  <c r="L16" i="20"/>
  <c r="C15" i="20"/>
  <c r="L14" i="20"/>
  <c r="C12" i="20"/>
  <c r="C9" i="20"/>
  <c r="H150" i="58"/>
  <c r="I160" i="35" a="1"/>
  <c r="I160" i="35" s="1"/>
  <c r="G495" i="18" a="1"/>
  <c r="G495" i="18" s="1"/>
  <c r="T47" i="20"/>
  <c r="I168" i="35" a="1"/>
  <c r="I168" i="35" s="1"/>
  <c r="G497" i="18" a="1"/>
  <c r="G497" i="18" s="1"/>
  <c r="G494" i="18" a="1"/>
  <c r="G494" i="18" s="1"/>
  <c r="G501" i="18" a="1"/>
  <c r="G501" i="18" s="1"/>
  <c r="I169" i="35" a="1"/>
  <c r="I169" i="35" s="1"/>
  <c r="I164" i="35" a="1"/>
  <c r="I164" i="35" s="1"/>
  <c r="G502" i="18" a="1"/>
  <c r="G502" i="18" s="1"/>
  <c r="I157" i="35" a="1"/>
  <c r="I157" i="35" s="1"/>
  <c r="G505" i="18" a="1"/>
  <c r="G505" i="18" s="1"/>
  <c r="G503" i="18" a="1"/>
  <c r="G503" i="18" s="1"/>
  <c r="I170" i="35" a="1"/>
  <c r="I170" i="35" s="1"/>
  <c r="I167" i="35" a="1"/>
  <c r="I167" i="35" s="1"/>
  <c r="G500" i="18" a="1"/>
  <c r="G500" i="18" s="1"/>
  <c r="G499" i="18" a="1"/>
  <c r="G499" i="18" s="1"/>
  <c r="G496" i="18" a="1"/>
  <c r="G496" i="18" s="1"/>
  <c r="I161" i="35" a="1"/>
  <c r="I161" i="35" s="1"/>
  <c r="I166" i="35" a="1"/>
  <c r="I166" i="35" s="1"/>
  <c r="I163" i="35" a="1"/>
  <c r="I163" i="35" s="1"/>
  <c r="I158" i="35" a="1"/>
  <c r="I158" i="35" s="1"/>
  <c r="G492" i="18" a="1"/>
  <c r="G492" i="18" s="1"/>
  <c r="G493" i="18" a="1"/>
  <c r="G493" i="18" s="1"/>
  <c r="G498" i="18" a="1"/>
  <c r="G498" i="18" s="1"/>
  <c r="I159" i="35" a="1"/>
  <c r="I159" i="35" s="1"/>
  <c r="I165" i="35" a="1"/>
  <c r="I165" i="35" s="1"/>
  <c r="G504" i="18" a="1"/>
  <c r="G504" i="18" s="1"/>
  <c r="I162" i="35" a="1"/>
  <c r="I162" i="35" s="1"/>
  <c r="I387" i="18"/>
  <c r="H387" i="18"/>
  <c r="H390" i="18"/>
  <c r="I390" i="18"/>
  <c r="J47" i="20"/>
  <c r="G369" i="18" a="1"/>
  <c r="G369" i="18" s="1"/>
  <c r="G373" i="18" a="1"/>
  <c r="G373" i="18" s="1"/>
  <c r="G379" i="18" a="1"/>
  <c r="G379" i="18" s="1"/>
  <c r="G374" i="18" a="1"/>
  <c r="G374" i="18" s="1"/>
  <c r="I112" i="35" a="1"/>
  <c r="I112" i="35" s="1"/>
  <c r="I103" i="35" a="1"/>
  <c r="I103" i="35" s="1"/>
  <c r="I113" i="35" a="1"/>
  <c r="I113" i="35" s="1"/>
  <c r="G372" i="18" a="1"/>
  <c r="G372" i="18" s="1"/>
  <c r="G370" i="18" a="1"/>
  <c r="G370" i="18" s="1"/>
  <c r="I111" i="35" a="1"/>
  <c r="I111" i="35" s="1"/>
  <c r="I102" i="35" a="1"/>
  <c r="I102" i="35" s="1"/>
  <c r="G368" i="18" a="1"/>
  <c r="G368" i="18" s="1"/>
  <c r="I114" i="35" a="1"/>
  <c r="I114" i="35" s="1"/>
  <c r="I110" i="35" a="1"/>
  <c r="I110" i="35" s="1"/>
  <c r="G378" i="18" a="1"/>
  <c r="G378" i="18" s="1"/>
  <c r="G377" i="18" a="1"/>
  <c r="G377" i="18" s="1"/>
  <c r="G371" i="18" a="1"/>
  <c r="G371" i="18" s="1"/>
  <c r="G367" i="18" a="1"/>
  <c r="G367" i="18" s="1"/>
  <c r="I106" i="35" a="1"/>
  <c r="I106" i="35" s="1"/>
  <c r="I105" i="35" a="1"/>
  <c r="I105" i="35" s="1"/>
  <c r="G375" i="18" a="1"/>
  <c r="G375" i="18" s="1"/>
  <c r="I104" i="35" a="1"/>
  <c r="I104" i="35" s="1"/>
  <c r="I107" i="35" a="1"/>
  <c r="I107" i="35" s="1"/>
  <c r="G376" i="18" a="1"/>
  <c r="G376" i="18" s="1"/>
  <c r="I108" i="35" a="1"/>
  <c r="I108" i="35" s="1"/>
  <c r="I101" i="35" a="1"/>
  <c r="I101" i="35" s="1"/>
  <c r="I109" i="35" a="1"/>
  <c r="I109" i="35" s="1"/>
  <c r="G366" i="18" a="1"/>
  <c r="G366" i="18" s="1"/>
  <c r="H326" i="58"/>
  <c r="I342" i="18"/>
  <c r="H342" i="18"/>
  <c r="H366" i="58"/>
  <c r="H162" i="58"/>
  <c r="G61" i="35" a="1"/>
  <c r="G61" i="35" s="1"/>
  <c r="G59" i="35" a="1"/>
  <c r="G59" i="35" s="1"/>
  <c r="G135" i="18" a="1"/>
  <c r="G135" i="18" s="1"/>
  <c r="G72" i="35" a="1"/>
  <c r="G72" i="35" s="1"/>
  <c r="G131" i="18" a="1"/>
  <c r="G131" i="18" s="1"/>
  <c r="G130" i="18" a="1"/>
  <c r="G130" i="18" s="1"/>
  <c r="G60" i="35" a="1"/>
  <c r="G60" i="35" s="1"/>
  <c r="G139" i="18" a="1"/>
  <c r="G139" i="18" s="1"/>
  <c r="G132" i="18" a="1"/>
  <c r="G132" i="18" s="1"/>
  <c r="G62" i="35" a="1"/>
  <c r="G62" i="35" s="1"/>
  <c r="G65" i="35" a="1"/>
  <c r="G65" i="35" s="1"/>
  <c r="G136" i="18" a="1"/>
  <c r="G136" i="18" s="1"/>
  <c r="G140" i="18" a="1"/>
  <c r="G140" i="18" s="1"/>
  <c r="G137" i="18" a="1"/>
  <c r="G137" i="18" s="1"/>
  <c r="G133" i="18" a="1"/>
  <c r="G133" i="18" s="1"/>
  <c r="G134" i="18" a="1"/>
  <c r="G134" i="18" s="1"/>
  <c r="G128" i="18" a="1"/>
  <c r="G128" i="18" s="1"/>
  <c r="G68" i="35" a="1"/>
  <c r="G68" i="35" s="1"/>
  <c r="M20" i="20"/>
  <c r="G69" i="35" a="1"/>
  <c r="G69" i="35" s="1"/>
  <c r="G67" i="35" a="1"/>
  <c r="G67" i="35" s="1"/>
  <c r="G129" i="18" a="1"/>
  <c r="G129" i="18" s="1"/>
  <c r="G63" i="35" a="1"/>
  <c r="G63" i="35" s="1"/>
  <c r="G64" i="35" a="1"/>
  <c r="G64" i="35" s="1"/>
  <c r="G141" i="18" a="1"/>
  <c r="G141" i="18" s="1"/>
  <c r="G71" i="35" a="1"/>
  <c r="G71" i="35" s="1"/>
  <c r="G70" i="35" a="1"/>
  <c r="G70" i="35" s="1"/>
  <c r="G66" i="35" a="1"/>
  <c r="G66" i="35" s="1"/>
  <c r="G138" i="18" a="1"/>
  <c r="G138" i="18" s="1"/>
  <c r="H14" i="20"/>
  <c r="Q12" i="20"/>
  <c r="Q18" i="20"/>
  <c r="Q19" i="20"/>
  <c r="Q16" i="20"/>
  <c r="E28" i="22"/>
  <c r="O6" i="9"/>
  <c r="Q6" i="20"/>
  <c r="H8" i="20"/>
  <c r="H6" i="20"/>
  <c r="Q8" i="20"/>
  <c r="Q10" i="20"/>
  <c r="Q13" i="20"/>
  <c r="Q15" i="20"/>
  <c r="Q17" i="20"/>
  <c r="Q7" i="20"/>
  <c r="H16" i="20"/>
  <c r="H12" i="20"/>
  <c r="H17" i="20"/>
  <c r="H18" i="20"/>
  <c r="H9" i="20"/>
  <c r="H19" i="20"/>
  <c r="H7" i="20"/>
  <c r="H13" i="20"/>
  <c r="H10" i="20"/>
  <c r="H11" i="20"/>
  <c r="Q9" i="20"/>
  <c r="H15" i="20"/>
  <c r="Q11" i="20"/>
  <c r="Q14" i="20"/>
  <c r="H434" i="18"/>
  <c r="I434" i="18"/>
  <c r="I385" i="18" l="1"/>
  <c r="H134" i="18"/>
  <c r="I134" i="18"/>
  <c r="H137" i="18"/>
  <c r="I137" i="18"/>
  <c r="H158" i="37"/>
  <c r="H158" i="41" s="1"/>
  <c r="J146" i="58"/>
  <c r="I373" i="18"/>
  <c r="H373" i="18"/>
  <c r="H493" i="18"/>
  <c r="I493" i="18"/>
  <c r="I505" i="18"/>
  <c r="H505" i="18"/>
  <c r="H238" i="58"/>
  <c r="H302" i="18"/>
  <c r="I302" i="18"/>
  <c r="I420" i="18"/>
  <c r="H420" i="18"/>
  <c r="H418" i="18"/>
  <c r="I418" i="18"/>
  <c r="J242" i="58"/>
  <c r="I94" i="18"/>
  <c r="H94" i="18"/>
  <c r="H175" i="18"/>
  <c r="I175" i="18"/>
  <c r="J474" i="18"/>
  <c r="F474" i="18"/>
  <c r="F386" i="18"/>
  <c r="J386" i="18"/>
  <c r="F427" i="18"/>
  <c r="J427" i="18"/>
  <c r="I403" i="18"/>
  <c r="H403" i="18"/>
  <c r="I362" i="58"/>
  <c r="H400" i="18"/>
  <c r="I400" i="18"/>
  <c r="H491" i="18"/>
  <c r="I491" i="18"/>
  <c r="H488" i="18"/>
  <c r="I488" i="18"/>
  <c r="I479" i="18"/>
  <c r="H479" i="18"/>
  <c r="J382" i="18"/>
  <c r="F382" i="18"/>
  <c r="H212" i="18"/>
  <c r="I212" i="18"/>
  <c r="H219" i="18"/>
  <c r="I219" i="18"/>
  <c r="H356" i="18"/>
  <c r="I356" i="18"/>
  <c r="I360" i="18"/>
  <c r="H360" i="18"/>
  <c r="F424" i="18"/>
  <c r="J424" i="18"/>
  <c r="F465" i="18"/>
  <c r="J465" i="18"/>
  <c r="I263" i="18"/>
  <c r="H263" i="18"/>
  <c r="H142" i="58"/>
  <c r="H138" i="18"/>
  <c r="I138" i="18"/>
  <c r="H371" i="18"/>
  <c r="I371" i="18"/>
  <c r="H358" i="58"/>
  <c r="H85" i="35" a="1"/>
  <c r="H85" i="35" s="1"/>
  <c r="H73" i="35" a="1"/>
  <c r="H73" i="35" s="1"/>
  <c r="H74" i="35" a="1"/>
  <c r="H74" i="35" s="1"/>
  <c r="H86" i="35" a="1"/>
  <c r="H86" i="35" s="1"/>
  <c r="H83" i="35" a="1"/>
  <c r="H83" i="35" s="1"/>
  <c r="H82" i="35" a="1"/>
  <c r="H82" i="35" s="1"/>
  <c r="G232" i="18" a="1"/>
  <c r="G232" i="18" s="1"/>
  <c r="H79" i="35" a="1"/>
  <c r="H79" i="35" s="1"/>
  <c r="H77" i="35" a="1"/>
  <c r="H77" i="35" s="1"/>
  <c r="G226" i="18" a="1"/>
  <c r="G226" i="18" s="1"/>
  <c r="G227" i="18" a="1"/>
  <c r="G227" i="18" s="1"/>
  <c r="G238" i="18" a="1"/>
  <c r="G238" i="18" s="1"/>
  <c r="G234" i="18" a="1"/>
  <c r="G234" i="18" s="1"/>
  <c r="G228" i="18" a="1"/>
  <c r="G228" i="18" s="1"/>
  <c r="G237" i="18" a="1"/>
  <c r="G237" i="18" s="1"/>
  <c r="H84" i="35" a="1"/>
  <c r="H84" i="35" s="1"/>
  <c r="Q20" i="20"/>
  <c r="G233" i="18" a="1"/>
  <c r="G233" i="18" s="1"/>
  <c r="G235" i="18" a="1"/>
  <c r="G235" i="18" s="1"/>
  <c r="H81" i="35" a="1"/>
  <c r="H81" i="35" s="1"/>
  <c r="H80" i="35" a="1"/>
  <c r="H80" i="35" s="1"/>
  <c r="H75" i="35" a="1"/>
  <c r="H75" i="35" s="1"/>
  <c r="G229" i="18" a="1"/>
  <c r="G229" i="18" s="1"/>
  <c r="H76" i="35" a="1"/>
  <c r="H76" i="35" s="1"/>
  <c r="G236" i="18" a="1"/>
  <c r="G236" i="18" s="1"/>
  <c r="G239" i="18" a="1"/>
  <c r="G239" i="18" s="1"/>
  <c r="H78" i="35" a="1"/>
  <c r="H78" i="35" s="1"/>
  <c r="G230" i="18" a="1"/>
  <c r="G230" i="18" s="1"/>
  <c r="G231" i="18" a="1"/>
  <c r="G231" i="18" s="1"/>
  <c r="H141" i="18"/>
  <c r="I141" i="18"/>
  <c r="H140" i="18"/>
  <c r="I140" i="18"/>
  <c r="H338" i="37"/>
  <c r="H338" i="41" s="1"/>
  <c r="I369" i="18"/>
  <c r="H369" i="18"/>
  <c r="H492" i="18"/>
  <c r="I492" i="18"/>
  <c r="J162" i="58"/>
  <c r="F345" i="18"/>
  <c r="J345" i="18"/>
  <c r="H303" i="18"/>
  <c r="I303" i="18"/>
  <c r="I408" i="18"/>
  <c r="H408" i="18"/>
  <c r="F389" i="18"/>
  <c r="J389" i="18"/>
  <c r="J348" i="18"/>
  <c r="F348" i="18"/>
  <c r="J423" i="18"/>
  <c r="F423" i="18"/>
  <c r="I91" i="18"/>
  <c r="H91" i="18"/>
  <c r="H99" i="18"/>
  <c r="I99" i="18"/>
  <c r="I92" i="18"/>
  <c r="H92" i="18"/>
  <c r="I176" i="18"/>
  <c r="H176" i="18"/>
  <c r="H177" i="18"/>
  <c r="I177" i="18"/>
  <c r="I459" i="18"/>
  <c r="H459" i="18"/>
  <c r="I452" i="18"/>
  <c r="H452" i="18"/>
  <c r="E27" i="17"/>
  <c r="E25" i="17"/>
  <c r="H404" i="18"/>
  <c r="I404" i="18"/>
  <c r="I242" i="58"/>
  <c r="I489" i="18"/>
  <c r="H489" i="18"/>
  <c r="H482" i="18"/>
  <c r="I482" i="18"/>
  <c r="J433" i="18"/>
  <c r="F433" i="18"/>
  <c r="I441" i="18"/>
  <c r="H441" i="18"/>
  <c r="I330" i="58"/>
  <c r="F422" i="18"/>
  <c r="J422" i="18"/>
  <c r="H366" i="37"/>
  <c r="H366" i="41" s="1"/>
  <c r="H260" i="18"/>
  <c r="I260" i="18"/>
  <c r="H264" i="18"/>
  <c r="I264" i="18"/>
  <c r="D25" i="17"/>
  <c r="D27" i="17"/>
  <c r="I136" i="18"/>
  <c r="H136" i="18"/>
  <c r="H376" i="18"/>
  <c r="I376" i="18"/>
  <c r="H368" i="18"/>
  <c r="I368" i="18"/>
  <c r="J246" i="58"/>
  <c r="H502" i="18"/>
  <c r="I502" i="18"/>
  <c r="G45" i="18" a="1"/>
  <c r="G45" i="18" s="1"/>
  <c r="G55" i="18" a="1"/>
  <c r="G55" i="18" s="1"/>
  <c r="G48" i="35" a="1"/>
  <c r="G48" i="35" s="1"/>
  <c r="G52" i="35" a="1"/>
  <c r="G52" i="35" s="1"/>
  <c r="G51" i="35" a="1"/>
  <c r="G51" i="35" s="1"/>
  <c r="G54" i="18" a="1"/>
  <c r="G54" i="18" s="1"/>
  <c r="G56" i="18" a="1"/>
  <c r="G56" i="18" s="1"/>
  <c r="G55" i="35" a="1"/>
  <c r="G55" i="35" s="1"/>
  <c r="G44" i="18" a="1"/>
  <c r="G44" i="18" s="1"/>
  <c r="G51" i="18" a="1"/>
  <c r="G51" i="18" s="1"/>
  <c r="G49" i="35" a="1"/>
  <c r="G49" i="35" s="1"/>
  <c r="G53" i="35" a="1"/>
  <c r="G53" i="35" s="1"/>
  <c r="G57" i="18" a="1"/>
  <c r="G57" i="18" s="1"/>
  <c r="G52" i="18" a="1"/>
  <c r="G52" i="18" s="1"/>
  <c r="G56" i="35" a="1"/>
  <c r="G56" i="35" s="1"/>
  <c r="G47" i="18" a="1"/>
  <c r="G47" i="18" s="1"/>
  <c r="L20" i="20"/>
  <c r="G46" i="35" a="1"/>
  <c r="G46" i="35" s="1"/>
  <c r="G47" i="35" a="1"/>
  <c r="G47" i="35" s="1"/>
  <c r="G49" i="18" a="1"/>
  <c r="G49" i="18" s="1"/>
  <c r="G57" i="35" a="1"/>
  <c r="G57" i="35" s="1"/>
  <c r="G54" i="35" a="1"/>
  <c r="G54" i="35" s="1"/>
  <c r="G48" i="18" a="1"/>
  <c r="G48" i="18" s="1"/>
  <c r="G50" i="35" a="1"/>
  <c r="G50" i="35" s="1"/>
  <c r="G58" i="35" a="1"/>
  <c r="G58" i="35" s="1"/>
  <c r="G46" i="18" a="1"/>
  <c r="G46" i="18" s="1"/>
  <c r="G50" i="18" a="1"/>
  <c r="G50" i="18" s="1"/>
  <c r="G45" i="35" a="1"/>
  <c r="G45" i="35" s="1"/>
  <c r="G53" i="18" a="1"/>
  <c r="G53" i="18" s="1"/>
  <c r="H300" i="18"/>
  <c r="I300" i="18"/>
  <c r="I298" i="18"/>
  <c r="H298" i="18"/>
  <c r="J362" i="58"/>
  <c r="I179" i="18"/>
  <c r="H179" i="18"/>
  <c r="H234" i="37"/>
  <c r="H234" i="41" s="1"/>
  <c r="J150" i="58"/>
  <c r="F391" i="18"/>
  <c r="J391" i="18"/>
  <c r="I366" i="58"/>
  <c r="J428" i="18"/>
  <c r="F428" i="18"/>
  <c r="I234" i="58"/>
  <c r="R10" i="9"/>
  <c r="I216" i="18"/>
  <c r="H216" i="18"/>
  <c r="I70" i="35" a="1"/>
  <c r="I70" i="35" s="1"/>
  <c r="I68" i="35" a="1"/>
  <c r="I68" i="35" s="1"/>
  <c r="I71" i="35" a="1"/>
  <c r="I71" i="35" s="1"/>
  <c r="I63" i="35" a="1"/>
  <c r="I63" i="35" s="1"/>
  <c r="G156" i="18" a="1"/>
  <c r="G156" i="18" s="1"/>
  <c r="G161" i="18" a="1"/>
  <c r="G161" i="18" s="1"/>
  <c r="G169" i="18" a="1"/>
  <c r="G169" i="18" s="1"/>
  <c r="G159" i="18" a="1"/>
  <c r="G159" i="18" s="1"/>
  <c r="G160" i="18" a="1"/>
  <c r="G160" i="18" s="1"/>
  <c r="G163" i="18" a="1"/>
  <c r="G163" i="18" s="1"/>
  <c r="I64" i="35" a="1"/>
  <c r="I64" i="35" s="1"/>
  <c r="I59" i="35" a="1"/>
  <c r="I59" i="35" s="1"/>
  <c r="G157" i="18" a="1"/>
  <c r="G157" i="18" s="1"/>
  <c r="G166" i="18" a="1"/>
  <c r="G166" i="18" s="1"/>
  <c r="I66" i="35" a="1"/>
  <c r="I66" i="35" s="1"/>
  <c r="G164" i="18" a="1"/>
  <c r="G164" i="18" s="1"/>
  <c r="I60" i="35" a="1"/>
  <c r="I60" i="35" s="1"/>
  <c r="G168" i="18" a="1"/>
  <c r="G168" i="18" s="1"/>
  <c r="I67" i="35" a="1"/>
  <c r="I67" i="35" s="1"/>
  <c r="I72" i="35" a="1"/>
  <c r="I72" i="35" s="1"/>
  <c r="I61" i="35" a="1"/>
  <c r="I61" i="35" s="1"/>
  <c r="G158" i="18" a="1"/>
  <c r="G158" i="18" s="1"/>
  <c r="S20" i="20"/>
  <c r="G162" i="18" a="1"/>
  <c r="G162" i="18" s="1"/>
  <c r="G165" i="18" a="1"/>
  <c r="G165" i="18" s="1"/>
  <c r="I69" i="35" a="1"/>
  <c r="I69" i="35" s="1"/>
  <c r="I65" i="35" a="1"/>
  <c r="I65" i="35" s="1"/>
  <c r="G167" i="18" a="1"/>
  <c r="G167" i="18" s="1"/>
  <c r="I62" i="35" a="1"/>
  <c r="I62" i="35" s="1"/>
  <c r="G125" i="18" a="1"/>
  <c r="G125" i="18" s="1"/>
  <c r="I27" i="35" a="1"/>
  <c r="I27" i="35" s="1"/>
  <c r="I23" i="35" a="1"/>
  <c r="I23" i="35" s="1"/>
  <c r="I30" i="35" a="1"/>
  <c r="I30" i="35" s="1"/>
  <c r="I20" i="35" a="1"/>
  <c r="I20" i="35" s="1"/>
  <c r="G118" i="18" a="1"/>
  <c r="G118" i="18" s="1"/>
  <c r="I22" i="35" a="1"/>
  <c r="I22" i="35" s="1"/>
  <c r="G117" i="18" a="1"/>
  <c r="G117" i="18" s="1"/>
  <c r="G123" i="18" a="1"/>
  <c r="G123" i="18" s="1"/>
  <c r="G124" i="18" a="1"/>
  <c r="G124" i="18" s="1"/>
  <c r="I21" i="35" a="1"/>
  <c r="I21" i="35" s="1"/>
  <c r="I28" i="35" a="1"/>
  <c r="I28" i="35" s="1"/>
  <c r="I26" i="35" a="1"/>
  <c r="I26" i="35" s="1"/>
  <c r="G121" i="18" a="1"/>
  <c r="G121" i="18" s="1"/>
  <c r="I18" i="35" a="1"/>
  <c r="I18" i="35" s="1"/>
  <c r="I19" i="35" a="1"/>
  <c r="I19" i="35" s="1"/>
  <c r="I17" i="35" a="1"/>
  <c r="I17" i="35" s="1"/>
  <c r="J20" i="20"/>
  <c r="G127" i="18" a="1"/>
  <c r="G127" i="18" s="1"/>
  <c r="I24" i="35" a="1"/>
  <c r="I24" i="35" s="1"/>
  <c r="G119" i="18" a="1"/>
  <c r="G119" i="18" s="1"/>
  <c r="G120" i="18" a="1"/>
  <c r="G120" i="18" s="1"/>
  <c r="G126" i="18" a="1"/>
  <c r="G126" i="18" s="1"/>
  <c r="G122" i="18" a="1"/>
  <c r="G122" i="18" s="1"/>
  <c r="I25" i="35" a="1"/>
  <c r="I25" i="35" s="1"/>
  <c r="I29" i="35" a="1"/>
  <c r="I29" i="35" s="1"/>
  <c r="G115" i="18" a="1"/>
  <c r="G115" i="18" s="1"/>
  <c r="G116" i="18" a="1"/>
  <c r="G116" i="18" s="1"/>
  <c r="G114" i="18" a="1"/>
  <c r="G114" i="18" s="1"/>
  <c r="I362" i="18"/>
  <c r="H362" i="18"/>
  <c r="H363" i="18"/>
  <c r="I363" i="18"/>
  <c r="I256" i="18"/>
  <c r="H256" i="18"/>
  <c r="H346" i="58"/>
  <c r="H267" i="18"/>
  <c r="I267" i="18"/>
  <c r="H307" i="18"/>
  <c r="I307" i="18"/>
  <c r="I305" i="18"/>
  <c r="H305" i="18"/>
  <c r="I309" i="18"/>
  <c r="H309" i="18"/>
  <c r="I417" i="18"/>
  <c r="H417" i="18"/>
  <c r="J158" i="58"/>
  <c r="D26" i="17"/>
  <c r="D24" i="17"/>
  <c r="I450" i="18"/>
  <c r="H450" i="18"/>
  <c r="H451" i="18"/>
  <c r="I451" i="18"/>
  <c r="H401" i="18"/>
  <c r="I401" i="18"/>
  <c r="I486" i="18"/>
  <c r="H486" i="18"/>
  <c r="I478" i="18"/>
  <c r="H478" i="18"/>
  <c r="H484" i="18"/>
  <c r="I484" i="18"/>
  <c r="I437" i="18"/>
  <c r="H437" i="18"/>
  <c r="F426" i="18"/>
  <c r="J426" i="18"/>
  <c r="I214" i="18"/>
  <c r="H214" i="18"/>
  <c r="H162" i="37"/>
  <c r="H162" i="41" s="1"/>
  <c r="I230" i="58"/>
  <c r="I254" i="18"/>
  <c r="H254" i="18"/>
  <c r="J350" i="58"/>
  <c r="P6" i="9"/>
  <c r="E33" i="22"/>
  <c r="P30" i="9"/>
  <c r="H296" i="18"/>
  <c r="I296" i="18"/>
  <c r="I304" i="18"/>
  <c r="H304" i="18"/>
  <c r="I87" i="18"/>
  <c r="H87" i="18"/>
  <c r="H97" i="18"/>
  <c r="I97" i="18"/>
  <c r="H326" i="37"/>
  <c r="H326" i="41" s="1"/>
  <c r="H180" i="18"/>
  <c r="I180" i="18"/>
  <c r="H170" i="18"/>
  <c r="I170" i="18"/>
  <c r="H354" i="37"/>
  <c r="H354" i="41" s="1"/>
  <c r="F344" i="18"/>
  <c r="J344" i="18"/>
  <c r="J234" i="58"/>
  <c r="H457" i="18"/>
  <c r="I457" i="18"/>
  <c r="I399" i="18"/>
  <c r="H399" i="18"/>
  <c r="J468" i="18"/>
  <c r="F468" i="18"/>
  <c r="H436" i="18"/>
  <c r="I436" i="18"/>
  <c r="I445" i="18"/>
  <c r="H445" i="18"/>
  <c r="I443" i="18"/>
  <c r="H443" i="18"/>
  <c r="H342" i="37"/>
  <c r="H342" i="41" s="1"/>
  <c r="I222" i="18"/>
  <c r="H222" i="18"/>
  <c r="H352" i="18"/>
  <c r="I352" i="18"/>
  <c r="H266" i="18"/>
  <c r="I266" i="18"/>
  <c r="F390" i="18"/>
  <c r="J390" i="18"/>
  <c r="I129" i="18"/>
  <c r="H129" i="18"/>
  <c r="M6" i="9"/>
  <c r="E18" i="22"/>
  <c r="M30" i="9"/>
  <c r="H297" i="18"/>
  <c r="I297" i="18"/>
  <c r="F342" i="18"/>
  <c r="J342" i="18"/>
  <c r="H370" i="18"/>
  <c r="I370" i="18"/>
  <c r="I501" i="18"/>
  <c r="H501" i="18"/>
  <c r="G7" i="35" a="1"/>
  <c r="G7" i="35" s="1"/>
  <c r="G5" i="18" a="1"/>
  <c r="G5" i="18" s="1"/>
  <c r="G13" i="18" a="1"/>
  <c r="G13" i="18" s="1"/>
  <c r="G4" i="18" a="1"/>
  <c r="G4" i="18" s="1"/>
  <c r="G16" i="35" a="1"/>
  <c r="G16" i="35" s="1"/>
  <c r="G5" i="35" a="1"/>
  <c r="G5" i="35" s="1"/>
  <c r="G10" i="18" a="1"/>
  <c r="G10" i="18" s="1"/>
  <c r="G11" i="35" a="1"/>
  <c r="G11" i="35" s="1"/>
  <c r="G2" i="18" a="1"/>
  <c r="G2" i="18" s="1"/>
  <c r="G15" i="18" a="1"/>
  <c r="G15" i="18" s="1"/>
  <c r="G14" i="35" a="1"/>
  <c r="G14" i="35" s="1"/>
  <c r="G6" i="18" a="1"/>
  <c r="G6" i="18" s="1"/>
  <c r="G12" i="35" a="1"/>
  <c r="G12" i="35" s="1"/>
  <c r="G9" i="35" a="1"/>
  <c r="G9" i="35" s="1"/>
  <c r="G9" i="18" a="1"/>
  <c r="G9" i="18" s="1"/>
  <c r="G7" i="18" a="1"/>
  <c r="G7" i="18" s="1"/>
  <c r="G14" i="18" a="1"/>
  <c r="G14" i="18" s="1"/>
  <c r="G10" i="35" a="1"/>
  <c r="G10" i="35" s="1"/>
  <c r="G3" i="35" a="1"/>
  <c r="G3" i="35" s="1"/>
  <c r="G11" i="18" a="1"/>
  <c r="G11" i="18" s="1"/>
  <c r="G13" i="35" a="1"/>
  <c r="G13" i="35" s="1"/>
  <c r="C20" i="20"/>
  <c r="G8" i="18" a="1"/>
  <c r="G8" i="18" s="1"/>
  <c r="G6" i="35" a="1"/>
  <c r="G6" i="35" s="1"/>
  <c r="G3" i="18" a="1"/>
  <c r="G3" i="18" s="1"/>
  <c r="G15" i="35" a="1"/>
  <c r="G15" i="35" s="1"/>
  <c r="G8" i="35" a="1"/>
  <c r="G8" i="35" s="1"/>
  <c r="G12" i="18" a="1"/>
  <c r="G12" i="18" s="1"/>
  <c r="G4" i="35" a="1"/>
  <c r="G4" i="35" s="1"/>
  <c r="I306" i="18"/>
  <c r="H306" i="18"/>
  <c r="I416" i="18"/>
  <c r="H416" i="18"/>
  <c r="I412" i="18"/>
  <c r="H412" i="18"/>
  <c r="H230" i="37"/>
  <c r="H230" i="41" s="1"/>
  <c r="I89" i="18"/>
  <c r="H89" i="18"/>
  <c r="F469" i="18"/>
  <c r="J469" i="18"/>
  <c r="H330" i="37"/>
  <c r="H330" i="41" s="1"/>
  <c r="I173" i="18"/>
  <c r="H173" i="18"/>
  <c r="J330" i="58"/>
  <c r="H453" i="18"/>
  <c r="I453" i="18"/>
  <c r="I454" i="18"/>
  <c r="H454" i="18"/>
  <c r="I338" i="58"/>
  <c r="I342" i="58"/>
  <c r="I485" i="18"/>
  <c r="H485" i="18"/>
  <c r="F388" i="18"/>
  <c r="J388" i="18"/>
  <c r="F431" i="18"/>
  <c r="J431" i="18"/>
  <c r="I439" i="18"/>
  <c r="H439" i="18"/>
  <c r="J467" i="18"/>
  <c r="F467" i="18"/>
  <c r="J383" i="18"/>
  <c r="F383" i="18"/>
  <c r="H354" i="18"/>
  <c r="I354" i="18"/>
  <c r="O10" i="9"/>
  <c r="H322" i="58"/>
  <c r="H262" i="18"/>
  <c r="I262" i="18"/>
  <c r="J380" i="18"/>
  <c r="F380" i="18"/>
  <c r="I132" i="18"/>
  <c r="H132" i="18"/>
  <c r="I375" i="18"/>
  <c r="H375" i="18"/>
  <c r="H362" i="37"/>
  <c r="H362" i="41" s="1"/>
  <c r="H139" i="18"/>
  <c r="I139" i="18"/>
  <c r="I372" i="18"/>
  <c r="H372" i="18"/>
  <c r="F387" i="18"/>
  <c r="J387" i="18"/>
  <c r="I496" i="18"/>
  <c r="H496" i="18"/>
  <c r="I494" i="18"/>
  <c r="H494" i="18"/>
  <c r="H187" i="58"/>
  <c r="H186" i="58"/>
  <c r="H188" i="58"/>
  <c r="I308" i="18"/>
  <c r="H308" i="18"/>
  <c r="H419" i="18"/>
  <c r="I419" i="18"/>
  <c r="H150" i="37"/>
  <c r="H150" i="41" s="1"/>
  <c r="H455" i="18"/>
  <c r="I455" i="18"/>
  <c r="J471" i="18"/>
  <c r="F471" i="18"/>
  <c r="I395" i="18"/>
  <c r="H395" i="18"/>
  <c r="F346" i="18"/>
  <c r="J346" i="18"/>
  <c r="H446" i="18"/>
  <c r="I446" i="18"/>
  <c r="I442" i="18"/>
  <c r="H442" i="18"/>
  <c r="E26" i="17"/>
  <c r="E24" i="17"/>
  <c r="I326" i="58"/>
  <c r="I146" i="58"/>
  <c r="F349" i="18"/>
  <c r="J349" i="18"/>
  <c r="I261" i="18"/>
  <c r="H261" i="18"/>
  <c r="J476" i="18"/>
  <c r="F476" i="18"/>
  <c r="F338" i="18"/>
  <c r="J338" i="18"/>
  <c r="H411" i="18"/>
  <c r="I411" i="18"/>
  <c r="J230" i="58"/>
  <c r="J473" i="18"/>
  <c r="F473" i="18"/>
  <c r="I413" i="18"/>
  <c r="H413" i="18"/>
  <c r="H242" i="37"/>
  <c r="H242" i="41" s="1"/>
  <c r="H499" i="18"/>
  <c r="I499" i="18"/>
  <c r="H497" i="18"/>
  <c r="I497" i="18"/>
  <c r="J470" i="18"/>
  <c r="F470" i="18"/>
  <c r="I299" i="18"/>
  <c r="H299" i="18"/>
  <c r="H154" i="58"/>
  <c r="H421" i="18"/>
  <c r="I421" i="18"/>
  <c r="H409" i="18"/>
  <c r="I409" i="18"/>
  <c r="G150" i="18" a="1"/>
  <c r="G150" i="18" s="1"/>
  <c r="G147" i="18" a="1"/>
  <c r="G147" i="18" s="1"/>
  <c r="H69" i="35" a="1"/>
  <c r="H69" i="35" s="1"/>
  <c r="H64" i="35" a="1"/>
  <c r="H64" i="35" s="1"/>
  <c r="G155" i="18" a="1"/>
  <c r="G155" i="18" s="1"/>
  <c r="G154" i="18" a="1"/>
  <c r="G154" i="18" s="1"/>
  <c r="G152" i="18" a="1"/>
  <c r="G152" i="18" s="1"/>
  <c r="H61" i="35" a="1"/>
  <c r="H61" i="35" s="1"/>
  <c r="G148" i="18" a="1"/>
  <c r="G148" i="18" s="1"/>
  <c r="G143" i="18" a="1"/>
  <c r="G143" i="18" s="1"/>
  <c r="H59" i="35" a="1"/>
  <c r="H59" i="35" s="1"/>
  <c r="G145" i="18" a="1"/>
  <c r="G145" i="18" s="1"/>
  <c r="H66" i="35" a="1"/>
  <c r="H66" i="35" s="1"/>
  <c r="G153" i="18" a="1"/>
  <c r="G153" i="18" s="1"/>
  <c r="G144" i="18" a="1"/>
  <c r="G144" i="18" s="1"/>
  <c r="P20" i="20"/>
  <c r="H72" i="35" a="1"/>
  <c r="H72" i="35" s="1"/>
  <c r="H71" i="35" a="1"/>
  <c r="H71" i="35" s="1"/>
  <c r="H63" i="35" a="1"/>
  <c r="H63" i="35" s="1"/>
  <c r="G146" i="18" a="1"/>
  <c r="G146" i="18" s="1"/>
  <c r="H70" i="35" a="1"/>
  <c r="H70" i="35" s="1"/>
  <c r="H65" i="35" a="1"/>
  <c r="H65" i="35" s="1"/>
  <c r="G142" i="18" a="1"/>
  <c r="G142" i="18" s="1"/>
  <c r="G151" i="18" a="1"/>
  <c r="G151" i="18" s="1"/>
  <c r="G149" i="18" a="1"/>
  <c r="G149" i="18" s="1"/>
  <c r="H68" i="35" a="1"/>
  <c r="H68" i="35" s="1"/>
  <c r="H60" i="35" a="1"/>
  <c r="H60" i="35" s="1"/>
  <c r="H62" i="35" a="1"/>
  <c r="H62" i="35" s="1"/>
  <c r="H67" i="35" a="1"/>
  <c r="H67" i="35" s="1"/>
  <c r="H146" i="37"/>
  <c r="H146" i="41" s="1"/>
  <c r="I181" i="18"/>
  <c r="H181" i="18"/>
  <c r="H460" i="18"/>
  <c r="I460" i="18"/>
  <c r="H458" i="18"/>
  <c r="I458" i="18"/>
  <c r="F429" i="18"/>
  <c r="J429" i="18"/>
  <c r="I83" i="35" a="1"/>
  <c r="I83" i="35" s="1"/>
  <c r="I86" i="35" a="1"/>
  <c r="I86" i="35" s="1"/>
  <c r="G248" i="18" a="1"/>
  <c r="G248" i="18" s="1"/>
  <c r="G247" i="18" a="1"/>
  <c r="G247" i="18" s="1"/>
  <c r="I82" i="35" a="1"/>
  <c r="I82" i="35" s="1"/>
  <c r="G241" i="18" a="1"/>
  <c r="G241" i="18" s="1"/>
  <c r="I81" i="35" a="1"/>
  <c r="I81" i="35" s="1"/>
  <c r="G244" i="18" a="1"/>
  <c r="G244" i="18" s="1"/>
  <c r="G246" i="18" a="1"/>
  <c r="G246" i="18" s="1"/>
  <c r="I75" i="35" a="1"/>
  <c r="I75" i="35" s="1"/>
  <c r="G253" i="18" a="1"/>
  <c r="G253" i="18" s="1"/>
  <c r="I77" i="35" a="1"/>
  <c r="I77" i="35" s="1"/>
  <c r="I74" i="35" a="1"/>
  <c r="I74" i="35" s="1"/>
  <c r="I73" i="35" a="1"/>
  <c r="I73" i="35" s="1"/>
  <c r="G242" i="18" a="1"/>
  <c r="G242" i="18" s="1"/>
  <c r="G249" i="18" a="1"/>
  <c r="G249" i="18" s="1"/>
  <c r="G243" i="18" a="1"/>
  <c r="G243" i="18" s="1"/>
  <c r="I79" i="35" a="1"/>
  <c r="I79" i="35" s="1"/>
  <c r="I85" i="35" a="1"/>
  <c r="I85" i="35" s="1"/>
  <c r="G245" i="18" a="1"/>
  <c r="G245" i="18" s="1"/>
  <c r="G252" i="18" a="1"/>
  <c r="G252" i="18" s="1"/>
  <c r="G250" i="18" a="1"/>
  <c r="G250" i="18" s="1"/>
  <c r="G251" i="18" a="1"/>
  <c r="G251" i="18" s="1"/>
  <c r="G240" i="18" a="1"/>
  <c r="G240" i="18" s="1"/>
  <c r="I76" i="35" a="1"/>
  <c r="I76" i="35" s="1"/>
  <c r="I84" i="35" a="1"/>
  <c r="I84" i="35" s="1"/>
  <c r="I78" i="35" a="1"/>
  <c r="I78" i="35" s="1"/>
  <c r="I80" i="35" a="1"/>
  <c r="I80" i="35" s="1"/>
  <c r="T20" i="20"/>
  <c r="I158" i="58"/>
  <c r="J381" i="18"/>
  <c r="F381" i="18"/>
  <c r="F477" i="18"/>
  <c r="J477" i="18"/>
  <c r="I354" i="58"/>
  <c r="I150" i="58"/>
  <c r="F464" i="18"/>
  <c r="J464" i="18"/>
  <c r="J384" i="18"/>
  <c r="F384" i="18"/>
  <c r="F430" i="18"/>
  <c r="J430" i="18"/>
  <c r="H246" i="37"/>
  <c r="H246" i="41" s="1"/>
  <c r="I224" i="18"/>
  <c r="H224" i="18"/>
  <c r="I365" i="18"/>
  <c r="H365" i="18"/>
  <c r="I350" i="58"/>
  <c r="I364" i="18"/>
  <c r="H364" i="18"/>
  <c r="J341" i="18"/>
  <c r="F341" i="18"/>
  <c r="H130" i="18"/>
  <c r="I130" i="18"/>
  <c r="H367" i="18"/>
  <c r="I367" i="18"/>
  <c r="J326" i="58"/>
  <c r="H504" i="18"/>
  <c r="I504" i="18"/>
  <c r="H500" i="18"/>
  <c r="I500" i="18"/>
  <c r="F472" i="18"/>
  <c r="J472" i="18"/>
  <c r="H415" i="18"/>
  <c r="I415" i="18"/>
  <c r="H23" i="35" a="1"/>
  <c r="H23" i="35" s="1"/>
  <c r="G109" i="18" a="1"/>
  <c r="G109" i="18" s="1"/>
  <c r="H17" i="35" a="1"/>
  <c r="H17" i="35" s="1"/>
  <c r="H19" i="35" a="1"/>
  <c r="H19" i="35" s="1"/>
  <c r="G104" i="18" a="1"/>
  <c r="G104" i="18" s="1"/>
  <c r="G102" i="18" a="1"/>
  <c r="G102" i="18" s="1"/>
  <c r="H21" i="35" a="1"/>
  <c r="H21" i="35" s="1"/>
  <c r="G108" i="18" a="1"/>
  <c r="G108" i="18" s="1"/>
  <c r="G101" i="18" a="1"/>
  <c r="G101" i="18" s="1"/>
  <c r="H29" i="35" a="1"/>
  <c r="H29" i="35" s="1"/>
  <c r="H24" i="35" a="1"/>
  <c r="H24" i="35" s="1"/>
  <c r="G113" i="18" a="1"/>
  <c r="G113" i="18" s="1"/>
  <c r="G105" i="18" a="1"/>
  <c r="G105" i="18" s="1"/>
  <c r="H22" i="35" a="1"/>
  <c r="H22" i="35" s="1"/>
  <c r="G110" i="18" a="1"/>
  <c r="G110" i="18" s="1"/>
  <c r="H18" i="35" a="1"/>
  <c r="H18" i="35" s="1"/>
  <c r="H25" i="35" a="1"/>
  <c r="H25" i="35" s="1"/>
  <c r="G106" i="18" a="1"/>
  <c r="G106" i="18" s="1"/>
  <c r="G103" i="18" a="1"/>
  <c r="G103" i="18" s="1"/>
  <c r="H28" i="35" a="1"/>
  <c r="H28" i="35" s="1"/>
  <c r="G112" i="18" a="1"/>
  <c r="G112" i="18" s="1"/>
  <c r="H26" i="35" a="1"/>
  <c r="H26" i="35" s="1"/>
  <c r="H20" i="35" a="1"/>
  <c r="H20" i="35" s="1"/>
  <c r="G20" i="20"/>
  <c r="G100" i="18" a="1"/>
  <c r="G100" i="18" s="1"/>
  <c r="H30" i="35" a="1"/>
  <c r="H30" i="35" s="1"/>
  <c r="G107" i="18" a="1"/>
  <c r="G107" i="18" s="1"/>
  <c r="G111" i="18" a="1"/>
  <c r="G111" i="18" s="1"/>
  <c r="H27" i="35" a="1"/>
  <c r="H27" i="35" s="1"/>
  <c r="I96" i="18"/>
  <c r="H96" i="18"/>
  <c r="H350" i="37"/>
  <c r="H350" i="41" s="1"/>
  <c r="H171" i="18"/>
  <c r="I171" i="18"/>
  <c r="J354" i="58"/>
  <c r="I397" i="18"/>
  <c r="H397" i="18"/>
  <c r="H394" i="18"/>
  <c r="I394" i="18"/>
  <c r="H396" i="18"/>
  <c r="I396" i="18"/>
  <c r="F343" i="18"/>
  <c r="J343" i="18"/>
  <c r="I487" i="18"/>
  <c r="H487" i="18"/>
  <c r="I483" i="18"/>
  <c r="H483" i="18"/>
  <c r="H444" i="18"/>
  <c r="I444" i="18"/>
  <c r="H447" i="18"/>
  <c r="I447" i="18"/>
  <c r="I220" i="18"/>
  <c r="H220" i="18"/>
  <c r="I225" i="18"/>
  <c r="H225" i="18"/>
  <c r="I213" i="18"/>
  <c r="H213" i="18"/>
  <c r="I358" i="18"/>
  <c r="H358" i="18"/>
  <c r="F351" i="18"/>
  <c r="J351" i="18"/>
  <c r="H255" i="18"/>
  <c r="I255" i="18"/>
  <c r="F475" i="18"/>
  <c r="J475" i="18"/>
  <c r="I90" i="18"/>
  <c r="H90" i="18"/>
  <c r="H98" i="18"/>
  <c r="I98" i="18"/>
  <c r="H182" i="18"/>
  <c r="I182" i="18"/>
  <c r="H462" i="18"/>
  <c r="I462" i="18"/>
  <c r="H463" i="18"/>
  <c r="I463" i="18"/>
  <c r="I456" i="18"/>
  <c r="H456" i="18"/>
  <c r="H398" i="18"/>
  <c r="I398" i="18"/>
  <c r="H406" i="18"/>
  <c r="I406" i="18"/>
  <c r="I162" i="58"/>
  <c r="H490" i="18"/>
  <c r="I490" i="18"/>
  <c r="I448" i="18"/>
  <c r="H448" i="18"/>
  <c r="J393" i="18"/>
  <c r="F393" i="18"/>
  <c r="H221" i="18"/>
  <c r="I221" i="18"/>
  <c r="H355" i="18"/>
  <c r="I355" i="18"/>
  <c r="H357" i="18"/>
  <c r="I357" i="18"/>
  <c r="J339" i="18"/>
  <c r="F339" i="18"/>
  <c r="I259" i="18"/>
  <c r="H259" i="18"/>
  <c r="I257" i="18"/>
  <c r="H257" i="18"/>
  <c r="H128" i="18"/>
  <c r="I128" i="18"/>
  <c r="H301" i="18"/>
  <c r="I301" i="18"/>
  <c r="I366" i="18"/>
  <c r="H366" i="18"/>
  <c r="H377" i="18"/>
  <c r="I377" i="18"/>
  <c r="I374" i="18"/>
  <c r="H374" i="18"/>
  <c r="J342" i="58"/>
  <c r="I495" i="18"/>
  <c r="H495" i="18"/>
  <c r="J338" i="58"/>
  <c r="I95" i="18"/>
  <c r="H95" i="18"/>
  <c r="I86" i="18"/>
  <c r="H86" i="18"/>
  <c r="H174" i="18"/>
  <c r="I174" i="18"/>
  <c r="H178" i="18"/>
  <c r="I178" i="18"/>
  <c r="I461" i="18"/>
  <c r="H461" i="18"/>
  <c r="N10" i="9"/>
  <c r="I481" i="18"/>
  <c r="H481" i="18"/>
  <c r="I480" i="18"/>
  <c r="H480" i="18"/>
  <c r="F385" i="18"/>
  <c r="J385" i="18"/>
  <c r="I438" i="18"/>
  <c r="H438" i="18"/>
  <c r="F435" i="18"/>
  <c r="J435" i="18"/>
  <c r="I217" i="18"/>
  <c r="H217" i="18"/>
  <c r="I218" i="18"/>
  <c r="H218" i="18"/>
  <c r="H361" i="18"/>
  <c r="I361" i="18"/>
  <c r="I258" i="18"/>
  <c r="H258" i="18"/>
  <c r="H131" i="18"/>
  <c r="I131" i="18"/>
  <c r="J366" i="58"/>
  <c r="F434" i="18"/>
  <c r="J434" i="18"/>
  <c r="G196" i="18" a="1"/>
  <c r="G196" i="18" s="1"/>
  <c r="G193" i="18" a="1"/>
  <c r="G193" i="18" s="1"/>
  <c r="H43" i="35" a="1"/>
  <c r="H43" i="35" s="1"/>
  <c r="H42" i="35" a="1"/>
  <c r="H42" i="35" s="1"/>
  <c r="H39" i="35" a="1"/>
  <c r="H39" i="35" s="1"/>
  <c r="H32" i="35" a="1"/>
  <c r="H32" i="35" s="1"/>
  <c r="G197" i="18" a="1"/>
  <c r="G197" i="18" s="1"/>
  <c r="G184" i="18" a="1"/>
  <c r="G184" i="18" s="1"/>
  <c r="H36" i="35" a="1"/>
  <c r="H36" i="35" s="1"/>
  <c r="G185" i="18" a="1"/>
  <c r="G185" i="18" s="1"/>
  <c r="H20" i="20"/>
  <c r="G186" i="18" a="1"/>
  <c r="G186" i="18" s="1"/>
  <c r="H41" i="35" a="1"/>
  <c r="H41" i="35" s="1"/>
  <c r="H33" i="35" a="1"/>
  <c r="H33" i="35" s="1"/>
  <c r="G192" i="18" a="1"/>
  <c r="G192" i="18" s="1"/>
  <c r="H35" i="35" a="1"/>
  <c r="H35" i="35" s="1"/>
  <c r="H40" i="35" a="1"/>
  <c r="H40" i="35" s="1"/>
  <c r="G189" i="18" a="1"/>
  <c r="G189" i="18" s="1"/>
  <c r="G191" i="18" a="1"/>
  <c r="G191" i="18" s="1"/>
  <c r="G190" i="18" a="1"/>
  <c r="G190" i="18" s="1"/>
  <c r="H37" i="35" a="1"/>
  <c r="H37" i="35" s="1"/>
  <c r="G187" i="18" a="1"/>
  <c r="G187" i="18" s="1"/>
  <c r="G195" i="18" a="1"/>
  <c r="G195" i="18" s="1"/>
  <c r="H34" i="35" a="1"/>
  <c r="H34" i="35" s="1"/>
  <c r="H38" i="35" a="1"/>
  <c r="H38" i="35" s="1"/>
  <c r="G188" i="18" a="1"/>
  <c r="G188" i="18" s="1"/>
  <c r="G194" i="18" a="1"/>
  <c r="G194" i="18" s="1"/>
  <c r="H44" i="35" a="1"/>
  <c r="H44" i="35" s="1"/>
  <c r="H31" i="35" a="1"/>
  <c r="H31" i="35" s="1"/>
  <c r="H133" i="18"/>
  <c r="I133" i="18"/>
  <c r="H135" i="18"/>
  <c r="I135" i="18"/>
  <c r="H378" i="18"/>
  <c r="I378" i="18"/>
  <c r="H379" i="18"/>
  <c r="I379" i="18"/>
  <c r="H498" i="18"/>
  <c r="I498" i="18"/>
  <c r="H503" i="18"/>
  <c r="I503" i="18"/>
  <c r="H334" i="58"/>
  <c r="I410" i="18"/>
  <c r="H410" i="18"/>
  <c r="I414" i="18"/>
  <c r="H414" i="18"/>
  <c r="J350" i="18"/>
  <c r="F350" i="18"/>
  <c r="H88" i="18"/>
  <c r="I88" i="18"/>
  <c r="I93" i="18"/>
  <c r="H93" i="18"/>
  <c r="F466" i="18"/>
  <c r="J466" i="18"/>
  <c r="F425" i="18"/>
  <c r="J425" i="18"/>
  <c r="H172" i="18"/>
  <c r="I172" i="18"/>
  <c r="I183" i="18"/>
  <c r="H183" i="18"/>
  <c r="J432" i="18"/>
  <c r="F432" i="18"/>
  <c r="J340" i="18"/>
  <c r="F340" i="18"/>
  <c r="I39" i="35" a="1"/>
  <c r="I39" i="35" s="1"/>
  <c r="I31" i="35" a="1"/>
  <c r="I31" i="35" s="1"/>
  <c r="G206" i="18" a="1"/>
  <c r="G206" i="18" s="1"/>
  <c r="G201" i="18" a="1"/>
  <c r="G201" i="18" s="1"/>
  <c r="I44" i="35" a="1"/>
  <c r="I44" i="35" s="1"/>
  <c r="I35" i="35" a="1"/>
  <c r="I35" i="35" s="1"/>
  <c r="G209" i="18" a="1"/>
  <c r="G209" i="18" s="1"/>
  <c r="I33" i="35" a="1"/>
  <c r="I33" i="35" s="1"/>
  <c r="G204" i="18" a="1"/>
  <c r="G204" i="18" s="1"/>
  <c r="G202" i="18" a="1"/>
  <c r="G202" i="18" s="1"/>
  <c r="I37" i="35" a="1"/>
  <c r="I37" i="35" s="1"/>
  <c r="K20" i="20"/>
  <c r="I32" i="35" a="1"/>
  <c r="I32" i="35" s="1"/>
  <c r="I40" i="35" a="1"/>
  <c r="I40" i="35" s="1"/>
  <c r="G198" i="18" a="1"/>
  <c r="G198" i="18" s="1"/>
  <c r="G205" i="18" a="1"/>
  <c r="G205" i="18" s="1"/>
  <c r="G210" i="18" a="1"/>
  <c r="G210" i="18" s="1"/>
  <c r="I43" i="35" a="1"/>
  <c r="I43" i="35" s="1"/>
  <c r="I38" i="35" a="1"/>
  <c r="I38" i="35" s="1"/>
  <c r="G211" i="18" a="1"/>
  <c r="G211" i="18" s="1"/>
  <c r="I41" i="35" a="1"/>
  <c r="I41" i="35" s="1"/>
  <c r="G207" i="18" a="1"/>
  <c r="G207" i="18" s="1"/>
  <c r="I34" i="35" a="1"/>
  <c r="I34" i="35" s="1"/>
  <c r="G200" i="18" a="1"/>
  <c r="G200" i="18" s="1"/>
  <c r="G199" i="18" a="1"/>
  <c r="G199" i="18" s="1"/>
  <c r="I36" i="35" a="1"/>
  <c r="I36" i="35" s="1"/>
  <c r="G208" i="18" a="1"/>
  <c r="G208" i="18" s="1"/>
  <c r="I42" i="35" a="1"/>
  <c r="I42" i="35" s="1"/>
  <c r="G203" i="18" a="1"/>
  <c r="G203" i="18" s="1"/>
  <c r="H402" i="18"/>
  <c r="I402" i="18"/>
  <c r="I405" i="18"/>
  <c r="H405" i="18"/>
  <c r="I407" i="18"/>
  <c r="H407" i="18"/>
  <c r="I246" i="58"/>
  <c r="J347" i="18"/>
  <c r="F347" i="18"/>
  <c r="H440" i="18"/>
  <c r="I440" i="18"/>
  <c r="H449" i="18"/>
  <c r="I449" i="18"/>
  <c r="I215" i="18"/>
  <c r="H215" i="18"/>
  <c r="I223" i="18"/>
  <c r="H223" i="18"/>
  <c r="I353" i="18"/>
  <c r="H353" i="18"/>
  <c r="H359" i="18"/>
  <c r="I359" i="18"/>
  <c r="H184" i="58"/>
  <c r="H183" i="58"/>
  <c r="H185" i="58"/>
  <c r="H265" i="18"/>
  <c r="I265" i="18"/>
  <c r="H226" i="58"/>
  <c r="F392" i="18"/>
  <c r="J392" i="18"/>
  <c r="D28" i="17" l="1"/>
  <c r="E8" i="53"/>
  <c r="E28" i="17"/>
  <c r="H210" i="18"/>
  <c r="I210" i="18"/>
  <c r="H184" i="18"/>
  <c r="I184" i="18"/>
  <c r="J259" i="18"/>
  <c r="F259" i="18"/>
  <c r="J255" i="18"/>
  <c r="F255" i="18"/>
  <c r="F358" i="18"/>
  <c r="J358" i="18"/>
  <c r="J397" i="18"/>
  <c r="F397" i="18"/>
  <c r="H107" i="18"/>
  <c r="I107" i="18"/>
  <c r="I110" i="18"/>
  <c r="H110" i="18"/>
  <c r="I146" i="37"/>
  <c r="I146" i="41" s="1"/>
  <c r="J504" i="18"/>
  <c r="F504" i="18"/>
  <c r="J162" i="37"/>
  <c r="J162" i="41" s="1"/>
  <c r="I154" i="18"/>
  <c r="H154" i="18"/>
  <c r="H322" i="37"/>
  <c r="H322" i="41" s="1"/>
  <c r="F297" i="18"/>
  <c r="J297" i="18"/>
  <c r="F129" i="18"/>
  <c r="J129" i="18"/>
  <c r="J304" i="18"/>
  <c r="F304" i="18"/>
  <c r="J450" i="18"/>
  <c r="F450" i="18"/>
  <c r="J267" i="18"/>
  <c r="F267" i="18"/>
  <c r="F362" i="18"/>
  <c r="J362" i="18"/>
  <c r="H118" i="18"/>
  <c r="I118" i="18"/>
  <c r="I51" i="18"/>
  <c r="H51" i="18"/>
  <c r="F482" i="18"/>
  <c r="J482" i="18"/>
  <c r="J92" i="18"/>
  <c r="F92" i="18"/>
  <c r="J408" i="18"/>
  <c r="F408" i="18"/>
  <c r="H239" i="18"/>
  <c r="I239" i="18"/>
  <c r="I228" i="18"/>
  <c r="H228" i="18"/>
  <c r="I162" i="37"/>
  <c r="I162" i="41" s="1"/>
  <c r="F219" i="18"/>
  <c r="J219" i="18"/>
  <c r="I201" i="18"/>
  <c r="H201" i="18"/>
  <c r="F88" i="18"/>
  <c r="J88" i="18"/>
  <c r="J449" i="18"/>
  <c r="F449" i="18"/>
  <c r="H208" i="18"/>
  <c r="I208" i="18"/>
  <c r="F379" i="18"/>
  <c r="J379" i="18"/>
  <c r="H191" i="18"/>
  <c r="I191" i="18"/>
  <c r="H197" i="18"/>
  <c r="I197" i="18"/>
  <c r="J218" i="18"/>
  <c r="F218" i="18"/>
  <c r="F174" i="18"/>
  <c r="J174" i="18"/>
  <c r="J182" i="18"/>
  <c r="F182" i="18"/>
  <c r="I109" i="18"/>
  <c r="H109" i="18"/>
  <c r="J246" i="37"/>
  <c r="J246" i="41" s="1"/>
  <c r="J366" i="37"/>
  <c r="J366" i="41" s="1"/>
  <c r="H155" i="18"/>
  <c r="I155" i="18"/>
  <c r="J139" i="18"/>
  <c r="F139" i="18"/>
  <c r="F132" i="18"/>
  <c r="J132" i="18"/>
  <c r="H226" i="37"/>
  <c r="H226" i="41" s="1"/>
  <c r="I14" i="18"/>
  <c r="H14" i="18"/>
  <c r="J296" i="18"/>
  <c r="F296" i="18"/>
  <c r="J478" i="18"/>
  <c r="F478" i="18"/>
  <c r="I114" i="18"/>
  <c r="H114" i="18"/>
  <c r="J146" i="37"/>
  <c r="J146" i="41" s="1"/>
  <c r="H158" i="18"/>
  <c r="I158" i="18"/>
  <c r="I163" i="18"/>
  <c r="H163" i="18"/>
  <c r="I44" i="18"/>
  <c r="H44" i="18"/>
  <c r="F452" i="18"/>
  <c r="J452" i="18"/>
  <c r="F99" i="18"/>
  <c r="J99" i="18"/>
  <c r="H236" i="18"/>
  <c r="I236" i="18"/>
  <c r="H234" i="18"/>
  <c r="I234" i="18"/>
  <c r="F479" i="18"/>
  <c r="J479" i="18"/>
  <c r="F403" i="18"/>
  <c r="J403" i="18"/>
  <c r="J418" i="18"/>
  <c r="F418" i="18"/>
  <c r="F505" i="18"/>
  <c r="J505" i="18"/>
  <c r="J359" i="18"/>
  <c r="F359" i="18"/>
  <c r="H203" i="18"/>
  <c r="I203" i="18"/>
  <c r="F93" i="18"/>
  <c r="J93" i="18"/>
  <c r="F498" i="18"/>
  <c r="J498" i="18"/>
  <c r="H198" i="18"/>
  <c r="I198" i="18"/>
  <c r="I206" i="18"/>
  <c r="H206" i="18"/>
  <c r="J353" i="18"/>
  <c r="F353" i="18"/>
  <c r="J150" i="37"/>
  <c r="J150" i="41" s="1"/>
  <c r="H189" i="18"/>
  <c r="I189" i="18"/>
  <c r="I234" i="37"/>
  <c r="I234" i="41" s="1"/>
  <c r="F258" i="18"/>
  <c r="J258" i="18"/>
  <c r="F301" i="18"/>
  <c r="J301" i="18"/>
  <c r="J448" i="18"/>
  <c r="F448" i="18"/>
  <c r="J398" i="18"/>
  <c r="F398" i="18"/>
  <c r="J213" i="18"/>
  <c r="F213" i="18"/>
  <c r="J483" i="18"/>
  <c r="F483" i="18"/>
  <c r="I100" i="18"/>
  <c r="H100" i="18"/>
  <c r="H105" i="18"/>
  <c r="I105" i="18"/>
  <c r="H240" i="18"/>
  <c r="I240" i="18"/>
  <c r="J181" i="18"/>
  <c r="F181" i="18"/>
  <c r="J354" i="18"/>
  <c r="F354" i="18"/>
  <c r="I12" i="18"/>
  <c r="H12" i="18"/>
  <c r="I7" i="18"/>
  <c r="H7" i="18"/>
  <c r="I4" i="18"/>
  <c r="H4" i="18"/>
  <c r="F443" i="18"/>
  <c r="J443" i="18"/>
  <c r="F417" i="18"/>
  <c r="J417" i="18"/>
  <c r="I116" i="18"/>
  <c r="H116" i="18"/>
  <c r="J326" i="37"/>
  <c r="J326" i="41" s="1"/>
  <c r="J338" i="37"/>
  <c r="J338" i="41" s="1"/>
  <c r="I160" i="18"/>
  <c r="H160" i="18"/>
  <c r="F298" i="18"/>
  <c r="J298" i="18"/>
  <c r="H49" i="18"/>
  <c r="I49" i="18"/>
  <c r="H358" i="37"/>
  <c r="H358" i="41" s="1"/>
  <c r="H238" i="18"/>
  <c r="I238" i="18"/>
  <c r="J488" i="18"/>
  <c r="F488" i="18"/>
  <c r="J175" i="18"/>
  <c r="F175" i="18"/>
  <c r="J493" i="18"/>
  <c r="F493" i="18"/>
  <c r="F265" i="18"/>
  <c r="J265" i="18"/>
  <c r="F440" i="18"/>
  <c r="J440" i="18"/>
  <c r="I199" i="18"/>
  <c r="H199" i="18"/>
  <c r="J234" i="37"/>
  <c r="J234" i="41" s="1"/>
  <c r="J183" i="18"/>
  <c r="F183" i="18"/>
  <c r="J378" i="18"/>
  <c r="F378" i="18"/>
  <c r="I150" i="37"/>
  <c r="I150" i="41" s="1"/>
  <c r="J357" i="18"/>
  <c r="F357" i="18"/>
  <c r="J490" i="18"/>
  <c r="F490" i="18"/>
  <c r="F98" i="18"/>
  <c r="J98" i="18"/>
  <c r="H113" i="18"/>
  <c r="I113" i="18"/>
  <c r="I251" i="18"/>
  <c r="H251" i="18"/>
  <c r="H253" i="18"/>
  <c r="I253" i="18"/>
  <c r="I242" i="37"/>
  <c r="I242" i="41" s="1"/>
  <c r="H144" i="18"/>
  <c r="I144" i="18"/>
  <c r="I362" i="37"/>
  <c r="I362" i="41" s="1"/>
  <c r="F413" i="18"/>
  <c r="J413" i="18"/>
  <c r="J494" i="18"/>
  <c r="F494" i="18"/>
  <c r="J439" i="18"/>
  <c r="F439" i="18"/>
  <c r="J485" i="18"/>
  <c r="F485" i="18"/>
  <c r="J173" i="18"/>
  <c r="F173" i="18"/>
  <c r="I9" i="18"/>
  <c r="H9" i="18"/>
  <c r="I13" i="18"/>
  <c r="H13" i="18"/>
  <c r="J437" i="18"/>
  <c r="F437" i="18"/>
  <c r="J486" i="18"/>
  <c r="F486" i="18"/>
  <c r="I115" i="18"/>
  <c r="H115" i="18"/>
  <c r="J230" i="37"/>
  <c r="J230" i="41" s="1"/>
  <c r="H159" i="18"/>
  <c r="I159" i="18"/>
  <c r="J216" i="18"/>
  <c r="F216" i="18"/>
  <c r="J300" i="18"/>
  <c r="F300" i="18"/>
  <c r="H334" i="37"/>
  <c r="H334" i="41" s="1"/>
  <c r="H56" i="18"/>
  <c r="I56" i="18"/>
  <c r="J489" i="18"/>
  <c r="F489" i="18"/>
  <c r="J459" i="18"/>
  <c r="F459" i="18"/>
  <c r="F492" i="18"/>
  <c r="J492" i="18"/>
  <c r="I229" i="18"/>
  <c r="H229" i="18"/>
  <c r="I227" i="18"/>
  <c r="H227" i="18"/>
  <c r="J263" i="18"/>
  <c r="F263" i="18"/>
  <c r="I190" i="18"/>
  <c r="H190" i="18"/>
  <c r="H200" i="18"/>
  <c r="I200" i="18"/>
  <c r="F172" i="18"/>
  <c r="J172" i="18"/>
  <c r="F86" i="18"/>
  <c r="J86" i="18"/>
  <c r="F221" i="18"/>
  <c r="J221" i="18"/>
  <c r="F225" i="18"/>
  <c r="J225" i="18"/>
  <c r="F487" i="18"/>
  <c r="J487" i="18"/>
  <c r="F365" i="18"/>
  <c r="J365" i="18"/>
  <c r="I250" i="18"/>
  <c r="H250" i="18"/>
  <c r="J342" i="37"/>
  <c r="J342" i="41" s="1"/>
  <c r="H153" i="18"/>
  <c r="I153" i="18"/>
  <c r="H147" i="18"/>
  <c r="I147" i="18"/>
  <c r="J308" i="18"/>
  <c r="F308" i="18"/>
  <c r="F454" i="18"/>
  <c r="J454" i="18"/>
  <c r="H5" i="18"/>
  <c r="I5" i="18"/>
  <c r="D47" i="17" a="1"/>
  <c r="D47" i="17" s="1"/>
  <c r="D48" i="17"/>
  <c r="M10" i="9"/>
  <c r="F445" i="18"/>
  <c r="J445" i="18"/>
  <c r="J97" i="18"/>
  <c r="F97" i="18"/>
  <c r="J309" i="18"/>
  <c r="F309" i="18"/>
  <c r="I121" i="18"/>
  <c r="H121" i="18"/>
  <c r="J350" i="37"/>
  <c r="J350" i="41" s="1"/>
  <c r="H169" i="18"/>
  <c r="I169" i="18"/>
  <c r="H238" i="37"/>
  <c r="H238" i="41" s="1"/>
  <c r="I54" i="18"/>
  <c r="H54" i="18"/>
  <c r="F368" i="18"/>
  <c r="J368" i="18"/>
  <c r="J177" i="18"/>
  <c r="F177" i="18"/>
  <c r="F91" i="18"/>
  <c r="J91" i="18"/>
  <c r="I342" i="37"/>
  <c r="I342" i="41" s="1"/>
  <c r="I226" i="18"/>
  <c r="H226" i="18"/>
  <c r="F491" i="18"/>
  <c r="J491" i="18"/>
  <c r="J420" i="18"/>
  <c r="F420" i="18"/>
  <c r="J215" i="18"/>
  <c r="F215" i="18"/>
  <c r="H205" i="18"/>
  <c r="I205" i="18"/>
  <c r="F414" i="18"/>
  <c r="J414" i="18"/>
  <c r="I194" i="18"/>
  <c r="H194" i="18"/>
  <c r="H192" i="18"/>
  <c r="I192" i="18"/>
  <c r="J480" i="18"/>
  <c r="F480" i="18"/>
  <c r="F456" i="18"/>
  <c r="J456" i="18"/>
  <c r="I252" i="18"/>
  <c r="H252" i="18"/>
  <c r="I246" i="18"/>
  <c r="H246" i="18"/>
  <c r="I149" i="18"/>
  <c r="H149" i="18"/>
  <c r="I150" i="18"/>
  <c r="H150" i="18"/>
  <c r="J261" i="18"/>
  <c r="F261" i="18"/>
  <c r="J496" i="18"/>
  <c r="F496" i="18"/>
  <c r="F453" i="18"/>
  <c r="J453" i="18"/>
  <c r="J412" i="18"/>
  <c r="F412" i="18"/>
  <c r="I3" i="18"/>
  <c r="H3" i="18"/>
  <c r="H184" i="37"/>
  <c r="H184" i="41" s="1"/>
  <c r="H185" i="37"/>
  <c r="H185" i="41" s="1"/>
  <c r="H183" i="37"/>
  <c r="H183" i="41" s="1"/>
  <c r="J352" i="18"/>
  <c r="F352" i="18"/>
  <c r="J436" i="18"/>
  <c r="F436" i="18"/>
  <c r="E48" i="17"/>
  <c r="E47" i="17" a="1"/>
  <c r="E47" i="17" s="1"/>
  <c r="P10" i="9"/>
  <c r="F254" i="18"/>
  <c r="J254" i="18"/>
  <c r="I125" i="18"/>
  <c r="H125" i="18"/>
  <c r="H168" i="18"/>
  <c r="I168" i="18"/>
  <c r="H161" i="18"/>
  <c r="I161" i="18"/>
  <c r="F179" i="18"/>
  <c r="J179" i="18"/>
  <c r="H53" i="18"/>
  <c r="I53" i="18"/>
  <c r="J140" i="18"/>
  <c r="F140" i="18"/>
  <c r="F212" i="18"/>
  <c r="J212" i="18"/>
  <c r="J94" i="18"/>
  <c r="F94" i="18"/>
  <c r="J302" i="18"/>
  <c r="F302" i="18"/>
  <c r="J373" i="18"/>
  <c r="F373" i="18"/>
  <c r="J137" i="18"/>
  <c r="F137" i="18"/>
  <c r="J407" i="18"/>
  <c r="F407" i="18"/>
  <c r="I207" i="18"/>
  <c r="H207" i="18"/>
  <c r="H202" i="18"/>
  <c r="I202" i="18"/>
  <c r="I188" i="18"/>
  <c r="H188" i="18"/>
  <c r="I330" i="37"/>
  <c r="I330" i="41" s="1"/>
  <c r="H193" i="18"/>
  <c r="I193" i="18"/>
  <c r="J217" i="18"/>
  <c r="F217" i="18"/>
  <c r="J95" i="18"/>
  <c r="F95" i="18"/>
  <c r="F374" i="18"/>
  <c r="J374" i="18"/>
  <c r="F463" i="18"/>
  <c r="J463" i="18"/>
  <c r="J90" i="18"/>
  <c r="F90" i="18"/>
  <c r="F220" i="18"/>
  <c r="J220" i="18"/>
  <c r="H112" i="18"/>
  <c r="I112" i="18"/>
  <c r="H101" i="18"/>
  <c r="I101" i="18"/>
  <c r="F415" i="18"/>
  <c r="J415" i="18"/>
  <c r="F367" i="18"/>
  <c r="J367" i="18"/>
  <c r="J224" i="18"/>
  <c r="F224" i="18"/>
  <c r="I245" i="18"/>
  <c r="H245" i="18"/>
  <c r="I244" i="18"/>
  <c r="H244" i="18"/>
  <c r="I151" i="18"/>
  <c r="H151" i="18"/>
  <c r="H145" i="18"/>
  <c r="I145" i="18"/>
  <c r="F409" i="18"/>
  <c r="J409" i="18"/>
  <c r="J299" i="18"/>
  <c r="F299" i="18"/>
  <c r="F442" i="18"/>
  <c r="J442" i="18"/>
  <c r="F455" i="18"/>
  <c r="J455" i="18"/>
  <c r="I6" i="18"/>
  <c r="H6" i="18"/>
  <c r="J305" i="18"/>
  <c r="F305" i="18"/>
  <c r="I122" i="18"/>
  <c r="H122" i="18"/>
  <c r="J242" i="37"/>
  <c r="J242" i="41" s="1"/>
  <c r="H156" i="18"/>
  <c r="I156" i="18"/>
  <c r="H154" i="37"/>
  <c r="H154" i="41" s="1"/>
  <c r="I47" i="18"/>
  <c r="H47" i="18"/>
  <c r="J376" i="18"/>
  <c r="F376" i="18"/>
  <c r="F264" i="18"/>
  <c r="J264" i="18"/>
  <c r="J441" i="18"/>
  <c r="F441" i="18"/>
  <c r="F369" i="18"/>
  <c r="J369" i="18"/>
  <c r="F371" i="18"/>
  <c r="J371" i="18"/>
  <c r="F400" i="18"/>
  <c r="J400" i="18"/>
  <c r="J354" i="37"/>
  <c r="J354" i="41" s="1"/>
  <c r="I204" i="18"/>
  <c r="H204" i="18"/>
  <c r="H196" i="18"/>
  <c r="I196" i="18"/>
  <c r="F481" i="18"/>
  <c r="J481" i="18"/>
  <c r="F461" i="18"/>
  <c r="J461" i="18"/>
  <c r="J377" i="18"/>
  <c r="F377" i="18"/>
  <c r="F128" i="18"/>
  <c r="J128" i="18"/>
  <c r="F396" i="18"/>
  <c r="J396" i="18"/>
  <c r="H108" i="18"/>
  <c r="I108" i="18"/>
  <c r="F458" i="18"/>
  <c r="J458" i="18"/>
  <c r="H142" i="18"/>
  <c r="I142" i="18"/>
  <c r="I158" i="37"/>
  <c r="I158" i="41" s="1"/>
  <c r="F446" i="18"/>
  <c r="J446" i="18"/>
  <c r="F262" i="18"/>
  <c r="J262" i="18"/>
  <c r="F416" i="18"/>
  <c r="J416" i="18"/>
  <c r="H8" i="18"/>
  <c r="I8" i="18"/>
  <c r="F501" i="18"/>
  <c r="J501" i="18"/>
  <c r="J399" i="18"/>
  <c r="F399" i="18"/>
  <c r="J87" i="18"/>
  <c r="F87" i="18"/>
  <c r="F401" i="18"/>
  <c r="J401" i="18"/>
  <c r="F307" i="18"/>
  <c r="J307" i="18"/>
  <c r="F256" i="18"/>
  <c r="J256" i="18"/>
  <c r="H126" i="18"/>
  <c r="I126" i="18"/>
  <c r="I167" i="18"/>
  <c r="H167" i="18"/>
  <c r="H164" i="18"/>
  <c r="I164" i="18"/>
  <c r="H50" i="18"/>
  <c r="I50" i="18"/>
  <c r="J303" i="18"/>
  <c r="F303" i="18"/>
  <c r="J141" i="18"/>
  <c r="F141" i="18"/>
  <c r="H235" i="18"/>
  <c r="I235" i="18"/>
  <c r="H232" i="18"/>
  <c r="I232" i="18"/>
  <c r="J223" i="18"/>
  <c r="F223" i="18"/>
  <c r="I354" i="37"/>
  <c r="I354" i="41" s="1"/>
  <c r="J405" i="18"/>
  <c r="F405" i="18"/>
  <c r="H211" i="18"/>
  <c r="I211" i="18"/>
  <c r="J330" i="37"/>
  <c r="J330" i="41" s="1"/>
  <c r="J135" i="18"/>
  <c r="F135" i="18"/>
  <c r="I186" i="18"/>
  <c r="H186" i="18"/>
  <c r="J131" i="18"/>
  <c r="F131" i="18"/>
  <c r="J355" i="18"/>
  <c r="F355" i="18"/>
  <c r="F462" i="18"/>
  <c r="J462" i="18"/>
  <c r="F447" i="18"/>
  <c r="J447" i="18"/>
  <c r="H103" i="18"/>
  <c r="I103" i="18"/>
  <c r="F130" i="18"/>
  <c r="J130" i="18"/>
  <c r="H241" i="18"/>
  <c r="I241" i="18"/>
  <c r="I143" i="18"/>
  <c r="H143" i="18"/>
  <c r="J421" i="18"/>
  <c r="F421" i="18"/>
  <c r="H15" i="18"/>
  <c r="I15" i="18"/>
  <c r="F370" i="18"/>
  <c r="J370" i="18"/>
  <c r="J222" i="18"/>
  <c r="F222" i="18"/>
  <c r="F457" i="18"/>
  <c r="J457" i="18"/>
  <c r="F170" i="18"/>
  <c r="J170" i="18"/>
  <c r="I120" i="18"/>
  <c r="H120" i="18"/>
  <c r="H124" i="18"/>
  <c r="I124" i="18"/>
  <c r="H46" i="18"/>
  <c r="I46" i="18"/>
  <c r="I52" i="18"/>
  <c r="H52" i="18"/>
  <c r="I55" i="18"/>
  <c r="H55" i="18"/>
  <c r="F260" i="18"/>
  <c r="J260" i="18"/>
  <c r="J404" i="18"/>
  <c r="F404" i="18"/>
  <c r="I233" i="18"/>
  <c r="H233" i="18"/>
  <c r="J138" i="18"/>
  <c r="F138" i="18"/>
  <c r="F402" i="18"/>
  <c r="J402" i="18"/>
  <c r="I209" i="18"/>
  <c r="H209" i="18"/>
  <c r="F503" i="18"/>
  <c r="J503" i="18"/>
  <c r="I195" i="18"/>
  <c r="H195" i="18"/>
  <c r="F495" i="18"/>
  <c r="J495" i="18"/>
  <c r="F406" i="18"/>
  <c r="J406" i="18"/>
  <c r="J394" i="18"/>
  <c r="F394" i="18"/>
  <c r="F96" i="18"/>
  <c r="J96" i="18"/>
  <c r="I106" i="18"/>
  <c r="H106" i="18"/>
  <c r="H102" i="18"/>
  <c r="I102" i="18"/>
  <c r="I243" i="18"/>
  <c r="H243" i="18"/>
  <c r="J460" i="18"/>
  <c r="F460" i="18"/>
  <c r="H148" i="18"/>
  <c r="I148" i="18"/>
  <c r="F497" i="18"/>
  <c r="J497" i="18"/>
  <c r="F395" i="18"/>
  <c r="J395" i="18"/>
  <c r="J372" i="18"/>
  <c r="F372" i="18"/>
  <c r="F306" i="18"/>
  <c r="J306" i="18"/>
  <c r="H346" i="37"/>
  <c r="H346" i="41" s="1"/>
  <c r="I2" i="18"/>
  <c r="H2" i="18"/>
  <c r="F266" i="18"/>
  <c r="J266" i="18"/>
  <c r="J214" i="18"/>
  <c r="F214" i="18"/>
  <c r="F451" i="18"/>
  <c r="J451" i="18"/>
  <c r="J363" i="18"/>
  <c r="F363" i="18"/>
  <c r="H119" i="18"/>
  <c r="I119" i="18"/>
  <c r="I123" i="18"/>
  <c r="H123" i="18"/>
  <c r="J362" i="37"/>
  <c r="J362" i="41" s="1"/>
  <c r="H166" i="18"/>
  <c r="I166" i="18"/>
  <c r="H57" i="18"/>
  <c r="I57" i="18"/>
  <c r="I45" i="18"/>
  <c r="H45" i="18"/>
  <c r="F136" i="18"/>
  <c r="J136" i="18"/>
  <c r="I231" i="18"/>
  <c r="H231" i="18"/>
  <c r="I366" i="37"/>
  <c r="I366" i="41" s="1"/>
  <c r="F360" i="18"/>
  <c r="J360" i="18"/>
  <c r="F410" i="18"/>
  <c r="J410" i="18"/>
  <c r="J133" i="18"/>
  <c r="F133" i="18"/>
  <c r="H187" i="18"/>
  <c r="I187" i="18"/>
  <c r="H185" i="18"/>
  <c r="I185" i="18"/>
  <c r="F361" i="18"/>
  <c r="J361" i="18"/>
  <c r="F438" i="18"/>
  <c r="J438" i="18"/>
  <c r="J366" i="18"/>
  <c r="F366" i="18"/>
  <c r="J257" i="18"/>
  <c r="F257" i="18"/>
  <c r="J444" i="18"/>
  <c r="F444" i="18"/>
  <c r="I350" i="37"/>
  <c r="I350" i="41" s="1"/>
  <c r="H104" i="18"/>
  <c r="I104" i="18"/>
  <c r="F500" i="18"/>
  <c r="J500" i="18"/>
  <c r="F364" i="18"/>
  <c r="J364" i="18"/>
  <c r="H249" i="18"/>
  <c r="I249" i="18"/>
  <c r="H247" i="18"/>
  <c r="I247" i="18"/>
  <c r="H146" i="18"/>
  <c r="I146" i="18"/>
  <c r="I338" i="37"/>
  <c r="I338" i="41" s="1"/>
  <c r="J411" i="18"/>
  <c r="F411" i="18"/>
  <c r="J419" i="18"/>
  <c r="F419" i="18"/>
  <c r="I11" i="18"/>
  <c r="H11" i="18"/>
  <c r="J180" i="18"/>
  <c r="F180" i="18"/>
  <c r="J484" i="18"/>
  <c r="F484" i="18"/>
  <c r="H117" i="18"/>
  <c r="I117" i="18"/>
  <c r="H165" i="18"/>
  <c r="I165" i="18"/>
  <c r="H157" i="18"/>
  <c r="I157" i="18"/>
  <c r="J502" i="18"/>
  <c r="F502" i="18"/>
  <c r="J176" i="18"/>
  <c r="F176" i="18"/>
  <c r="H230" i="18"/>
  <c r="I230" i="18"/>
  <c r="J356" i="18"/>
  <c r="F356" i="18"/>
  <c r="F134" i="18"/>
  <c r="J134" i="18"/>
  <c r="J178" i="18"/>
  <c r="F178" i="18"/>
  <c r="J171" i="18"/>
  <c r="F171" i="18"/>
  <c r="I111" i="18"/>
  <c r="H111" i="18"/>
  <c r="I230" i="37"/>
  <c r="I230" i="41" s="1"/>
  <c r="I326" i="37"/>
  <c r="I326" i="41" s="1"/>
  <c r="I242" i="18"/>
  <c r="H242" i="18"/>
  <c r="H248" i="18"/>
  <c r="I248" i="18"/>
  <c r="H152" i="18"/>
  <c r="I152" i="18"/>
  <c r="J499" i="18"/>
  <c r="F499" i="18"/>
  <c r="J375" i="18"/>
  <c r="F375" i="18"/>
  <c r="J89" i="18"/>
  <c r="F89" i="18"/>
  <c r="H142" i="37"/>
  <c r="H10" i="18"/>
  <c r="I10" i="18"/>
  <c r="H127" i="18"/>
  <c r="I127" i="18"/>
  <c r="I162" i="18"/>
  <c r="H162" i="18"/>
  <c r="J158" i="37"/>
  <c r="J158" i="41" s="1"/>
  <c r="I48" i="18"/>
  <c r="H48" i="18"/>
  <c r="H188" i="37"/>
  <c r="H188" i="41" s="1"/>
  <c r="H187" i="37"/>
  <c r="H187" i="41" s="1"/>
  <c r="H186" i="37"/>
  <c r="H186" i="41" s="1"/>
  <c r="H237" i="18"/>
  <c r="I237" i="18"/>
  <c r="I246" i="37"/>
  <c r="I246" i="41" s="1"/>
  <c r="H163" i="66"/>
  <c r="F163" i="66"/>
  <c r="H259" i="66"/>
  <c r="H211" i="66"/>
  <c r="F19" i="66" l="1"/>
  <c r="E2" i="53"/>
  <c r="E186" i="76"/>
  <c r="J149" i="18"/>
  <c r="F149" i="18"/>
  <c r="J200" i="18"/>
  <c r="F200" i="18"/>
  <c r="F105" i="18"/>
  <c r="J105" i="18"/>
  <c r="F114" i="18"/>
  <c r="J114" i="18"/>
  <c r="F152" i="18"/>
  <c r="J152" i="18"/>
  <c r="F123" i="18"/>
  <c r="J123" i="18"/>
  <c r="F164" i="18"/>
  <c r="J164" i="18"/>
  <c r="F8" i="18"/>
  <c r="J8" i="18"/>
  <c r="F142" i="18"/>
  <c r="J142" i="18"/>
  <c r="F47" i="18"/>
  <c r="J47" i="18"/>
  <c r="F9" i="18"/>
  <c r="J9" i="18"/>
  <c r="F253" i="18"/>
  <c r="J253" i="18"/>
  <c r="F49" i="18"/>
  <c r="J49" i="18"/>
  <c r="J4" i="18"/>
  <c r="F4" i="18"/>
  <c r="F206" i="18"/>
  <c r="J206" i="18"/>
  <c r="F236" i="18"/>
  <c r="J236" i="18"/>
  <c r="J163" i="18"/>
  <c r="F163" i="18"/>
  <c r="F237" i="18"/>
  <c r="J237" i="18"/>
  <c r="F48" i="18"/>
  <c r="J48" i="18"/>
  <c r="J248" i="18"/>
  <c r="F248" i="18"/>
  <c r="F157" i="18"/>
  <c r="J157" i="18"/>
  <c r="J185" i="18"/>
  <c r="F185" i="18"/>
  <c r="J119" i="18"/>
  <c r="F119" i="18"/>
  <c r="J2" i="18"/>
  <c r="F2" i="18"/>
  <c r="J243" i="18"/>
  <c r="F243" i="18"/>
  <c r="J55" i="18"/>
  <c r="F55" i="18"/>
  <c r="F151" i="18"/>
  <c r="J151" i="18"/>
  <c r="J161" i="18"/>
  <c r="F161" i="18"/>
  <c r="F246" i="18"/>
  <c r="J246" i="18"/>
  <c r="J159" i="18"/>
  <c r="F159" i="18"/>
  <c r="J199" i="18"/>
  <c r="F199" i="18"/>
  <c r="F198" i="18"/>
  <c r="J198" i="18"/>
  <c r="F158" i="18"/>
  <c r="J158" i="18"/>
  <c r="F148" i="18"/>
  <c r="J148" i="18"/>
  <c r="J102" i="18"/>
  <c r="F102" i="18"/>
  <c r="J101" i="18"/>
  <c r="F101" i="18"/>
  <c r="F188" i="18"/>
  <c r="J188" i="18"/>
  <c r="M7" i="41"/>
  <c r="F190" i="18"/>
  <c r="J190" i="18"/>
  <c r="J115" i="18"/>
  <c r="F115" i="18"/>
  <c r="J7" i="18"/>
  <c r="F7" i="18"/>
  <c r="F100" i="18"/>
  <c r="J100" i="18"/>
  <c r="F51" i="18"/>
  <c r="J51" i="18"/>
  <c r="J110" i="18"/>
  <c r="F110" i="18"/>
  <c r="F111" i="18"/>
  <c r="J111" i="18"/>
  <c r="H67" i="66"/>
  <c r="H115" i="66"/>
  <c r="H19" i="66"/>
  <c r="H142" i="41"/>
  <c r="F165" i="18"/>
  <c r="J165" i="18"/>
  <c r="J146" i="18"/>
  <c r="F146" i="18"/>
  <c r="F187" i="18"/>
  <c r="J187" i="18"/>
  <c r="J195" i="18"/>
  <c r="F195" i="18"/>
  <c r="J52" i="18"/>
  <c r="F52" i="18"/>
  <c r="J124" i="18"/>
  <c r="F124" i="18"/>
  <c r="J167" i="18"/>
  <c r="F167" i="18"/>
  <c r="J196" i="18"/>
  <c r="F196" i="18"/>
  <c r="F244" i="18"/>
  <c r="J244" i="18"/>
  <c r="F202" i="18"/>
  <c r="J202" i="18"/>
  <c r="F168" i="18"/>
  <c r="J168" i="18"/>
  <c r="F252" i="18"/>
  <c r="J252" i="18"/>
  <c r="J226" i="18"/>
  <c r="F226" i="18"/>
  <c r="J54" i="18"/>
  <c r="F54" i="18"/>
  <c r="F56" i="18"/>
  <c r="J56" i="18"/>
  <c r="F251" i="18"/>
  <c r="J251" i="18"/>
  <c r="F238" i="18"/>
  <c r="J238" i="18"/>
  <c r="F109" i="18"/>
  <c r="J109" i="18"/>
  <c r="F107" i="18"/>
  <c r="J107" i="18"/>
  <c r="J10" i="18"/>
  <c r="F10" i="18"/>
  <c r="F242" i="18"/>
  <c r="J242" i="18"/>
  <c r="J231" i="18"/>
  <c r="F231" i="18"/>
  <c r="J46" i="18"/>
  <c r="F46" i="18"/>
  <c r="F211" i="18"/>
  <c r="J211" i="18"/>
  <c r="F112" i="18"/>
  <c r="J112" i="18"/>
  <c r="R7" i="20"/>
  <c r="R9" i="20"/>
  <c r="I19" i="20"/>
  <c r="R34" i="20"/>
  <c r="I12" i="20"/>
  <c r="R19" i="20"/>
  <c r="I17" i="20"/>
  <c r="R44" i="20"/>
  <c r="R46" i="20"/>
  <c r="R37" i="20"/>
  <c r="I15" i="20"/>
  <c r="R42" i="20"/>
  <c r="I40" i="20"/>
  <c r="I42" i="20"/>
  <c r="R17" i="20"/>
  <c r="R40" i="20"/>
  <c r="I38" i="20"/>
  <c r="I44" i="20"/>
  <c r="R14" i="20"/>
  <c r="I13" i="20"/>
  <c r="I36" i="20"/>
  <c r="I35" i="20"/>
  <c r="I45" i="20"/>
  <c r="I10" i="20"/>
  <c r="R38" i="20"/>
  <c r="R8" i="20"/>
  <c r="R10" i="20"/>
  <c r="R12" i="20"/>
  <c r="R35" i="20"/>
  <c r="I34" i="20"/>
  <c r="R6" i="20"/>
  <c r="I18" i="20"/>
  <c r="I8" i="20"/>
  <c r="R33" i="20"/>
  <c r="I46" i="20"/>
  <c r="R15" i="20"/>
  <c r="I14" i="20"/>
  <c r="I11" i="20"/>
  <c r="R11" i="20"/>
  <c r="R36" i="20"/>
  <c r="I16" i="20"/>
  <c r="R43" i="20"/>
  <c r="I6" i="20"/>
  <c r="I43" i="20"/>
  <c r="R18" i="20"/>
  <c r="I37" i="20"/>
  <c r="R41" i="20"/>
  <c r="I39" i="20"/>
  <c r="R45" i="20"/>
  <c r="I41" i="20"/>
  <c r="R39" i="20"/>
  <c r="R13" i="20"/>
  <c r="I33" i="20"/>
  <c r="I7" i="20"/>
  <c r="I9" i="20"/>
  <c r="R16" i="20"/>
  <c r="J12" i="18"/>
  <c r="F12" i="18"/>
  <c r="J203" i="18"/>
  <c r="F203" i="18"/>
  <c r="F197" i="18"/>
  <c r="J197" i="18"/>
  <c r="F228" i="18"/>
  <c r="J228" i="18"/>
  <c r="F117" i="18"/>
  <c r="J117" i="18"/>
  <c r="F166" i="18"/>
  <c r="J166" i="18"/>
  <c r="J106" i="18"/>
  <c r="F106" i="18"/>
  <c r="F143" i="18"/>
  <c r="J143" i="18"/>
  <c r="F232" i="18"/>
  <c r="J232" i="18"/>
  <c r="J156" i="18"/>
  <c r="F156" i="18"/>
  <c r="F245" i="18"/>
  <c r="J245" i="18"/>
  <c r="J160" i="18"/>
  <c r="F160" i="18"/>
  <c r="F201" i="18"/>
  <c r="J201" i="18"/>
  <c r="F239" i="18"/>
  <c r="J239" i="18"/>
  <c r="J154" i="18"/>
  <c r="F154" i="18"/>
  <c r="J184" i="18"/>
  <c r="F184" i="18"/>
  <c r="J120" i="18"/>
  <c r="F120" i="18"/>
  <c r="F186" i="18"/>
  <c r="J186" i="18"/>
  <c r="J122" i="18"/>
  <c r="F122" i="18"/>
  <c r="F207" i="18"/>
  <c r="J207" i="18"/>
  <c r="J125" i="18"/>
  <c r="F125" i="18"/>
  <c r="J150" i="18"/>
  <c r="F150" i="18"/>
  <c r="F192" i="18"/>
  <c r="J192" i="18"/>
  <c r="J205" i="18"/>
  <c r="F205" i="18"/>
  <c r="F121" i="18"/>
  <c r="J121" i="18"/>
  <c r="O10" i="20"/>
  <c r="O19" i="20"/>
  <c r="F10" i="20"/>
  <c r="F9" i="20"/>
  <c r="F17" i="20"/>
  <c r="O45" i="20"/>
  <c r="O11" i="20"/>
  <c r="F38" i="20"/>
  <c r="O42" i="20"/>
  <c r="F40" i="20"/>
  <c r="F39" i="20"/>
  <c r="O7" i="20"/>
  <c r="F11" i="20"/>
  <c r="O12" i="20"/>
  <c r="O37" i="20"/>
  <c r="F35" i="20"/>
  <c r="O15" i="20"/>
  <c r="O40" i="20"/>
  <c r="F43" i="20"/>
  <c r="O34" i="20"/>
  <c r="O33" i="20"/>
  <c r="F36" i="20"/>
  <c r="F12" i="20"/>
  <c r="O14" i="20"/>
  <c r="O39" i="20"/>
  <c r="F19" i="20"/>
  <c r="F13" i="20"/>
  <c r="O43" i="20"/>
  <c r="F6" i="20"/>
  <c r="F18" i="20"/>
  <c r="F42" i="20"/>
  <c r="O8" i="20"/>
  <c r="O9" i="20"/>
  <c r="F41" i="20"/>
  <c r="O17" i="20"/>
  <c r="F34" i="20"/>
  <c r="O41" i="20"/>
  <c r="O13" i="20"/>
  <c r="O46" i="20"/>
  <c r="F45" i="20"/>
  <c r="F8" i="20"/>
  <c r="F46" i="20"/>
  <c r="O18" i="20"/>
  <c r="O38" i="20"/>
  <c r="O44" i="20"/>
  <c r="O35" i="20"/>
  <c r="F33" i="20"/>
  <c r="F14" i="20"/>
  <c r="O36" i="20"/>
  <c r="F7" i="20"/>
  <c r="F44" i="20"/>
  <c r="F16" i="20"/>
  <c r="F15" i="20"/>
  <c r="O16" i="20"/>
  <c r="F37" i="20"/>
  <c r="O6" i="20"/>
  <c r="F227" i="18"/>
  <c r="J227" i="18"/>
  <c r="F144" i="18"/>
  <c r="J144" i="18"/>
  <c r="F116" i="18"/>
  <c r="J116" i="18"/>
  <c r="F240" i="18"/>
  <c r="J240" i="18"/>
  <c r="J191" i="18"/>
  <c r="F191" i="18"/>
  <c r="J11" i="18"/>
  <c r="F11" i="18"/>
  <c r="J104" i="18"/>
  <c r="F104" i="18"/>
  <c r="F247" i="18"/>
  <c r="J247" i="18"/>
  <c r="J209" i="18"/>
  <c r="F209" i="18"/>
  <c r="F233" i="18"/>
  <c r="J233" i="18"/>
  <c r="J15" i="18"/>
  <c r="F15" i="18"/>
  <c r="J103" i="18"/>
  <c r="F103" i="18"/>
  <c r="J235" i="18"/>
  <c r="F235" i="18"/>
  <c r="J50" i="18"/>
  <c r="F50" i="18"/>
  <c r="F126" i="18"/>
  <c r="J126" i="18"/>
  <c r="F193" i="18"/>
  <c r="J193" i="18"/>
  <c r="J5" i="18"/>
  <c r="F5" i="18"/>
  <c r="F147" i="18"/>
  <c r="J147" i="18"/>
  <c r="J250" i="18"/>
  <c r="F250" i="18"/>
  <c r="J113" i="18"/>
  <c r="F113" i="18"/>
  <c r="J44" i="18"/>
  <c r="F44" i="18"/>
  <c r="J155" i="18"/>
  <c r="F155" i="18"/>
  <c r="F210" i="18"/>
  <c r="J210" i="18"/>
  <c r="J162" i="18"/>
  <c r="F162" i="18"/>
  <c r="F45" i="18"/>
  <c r="J45" i="18"/>
  <c r="J53" i="18"/>
  <c r="F53" i="18"/>
  <c r="J3" i="18"/>
  <c r="F3" i="18"/>
  <c r="F169" i="18"/>
  <c r="J169" i="18"/>
  <c r="J229" i="18"/>
  <c r="F229" i="18"/>
  <c r="J14" i="18"/>
  <c r="F14" i="18"/>
  <c r="J57" i="18"/>
  <c r="F57" i="18"/>
  <c r="J241" i="18"/>
  <c r="F241" i="18"/>
  <c r="J204" i="18"/>
  <c r="F204" i="18"/>
  <c r="J194" i="18"/>
  <c r="F194" i="18"/>
  <c r="F153" i="18"/>
  <c r="J153" i="18"/>
  <c r="J189" i="18"/>
  <c r="F189" i="18"/>
  <c r="F118" i="18"/>
  <c r="J118" i="18"/>
  <c r="J249" i="18"/>
  <c r="F249" i="18"/>
  <c r="F127" i="18"/>
  <c r="J127" i="18"/>
  <c r="J230" i="18"/>
  <c r="F230" i="18"/>
  <c r="F108" i="18"/>
  <c r="J108" i="18"/>
  <c r="J6" i="18"/>
  <c r="F6" i="18"/>
  <c r="F145" i="18"/>
  <c r="J145" i="18"/>
  <c r="J13" i="18"/>
  <c r="F13" i="18"/>
  <c r="J234" i="18"/>
  <c r="F234" i="18"/>
  <c r="J208" i="18"/>
  <c r="F208" i="18"/>
  <c r="E42" i="76" l="1"/>
  <c r="C47" i="39"/>
  <c r="E94" i="38" s="1"/>
  <c r="E694" i="76" s="1"/>
  <c r="E404" i="38"/>
  <c r="E1004" i="76" s="1"/>
  <c r="H136" i="35" a="1"/>
  <c r="H136" i="35" s="1"/>
  <c r="G314" i="18" a="1"/>
  <c r="G314" i="18" s="1"/>
  <c r="G315" i="18" a="1"/>
  <c r="G315" i="18" s="1"/>
  <c r="H137" i="35" a="1"/>
  <c r="H137" i="35" s="1"/>
  <c r="H138" i="35" a="1"/>
  <c r="H138" i="35" s="1"/>
  <c r="G321" i="18" a="1"/>
  <c r="G321" i="18" s="1"/>
  <c r="G317" i="18" a="1"/>
  <c r="G317" i="18" s="1"/>
  <c r="G310" i="18" a="1"/>
  <c r="G310" i="18" s="1"/>
  <c r="G313" i="18" a="1"/>
  <c r="G313" i="18" s="1"/>
  <c r="G319" i="18" a="1"/>
  <c r="G319" i="18" s="1"/>
  <c r="G312" i="18" a="1"/>
  <c r="G312" i="18" s="1"/>
  <c r="G320" i="18" a="1"/>
  <c r="G320" i="18" s="1"/>
  <c r="H129" i="35" a="1"/>
  <c r="H129" i="35" s="1"/>
  <c r="H133" i="35" a="1"/>
  <c r="H133" i="35" s="1"/>
  <c r="H135" i="35" a="1"/>
  <c r="H135" i="35" s="1"/>
  <c r="H140" i="35" a="1"/>
  <c r="H140" i="35" s="1"/>
  <c r="G311" i="18" a="1"/>
  <c r="G311" i="18" s="1"/>
  <c r="H141" i="35" a="1"/>
  <c r="H141" i="35" s="1"/>
  <c r="G318" i="18" a="1"/>
  <c r="G318" i="18" s="1"/>
  <c r="G322" i="18" a="1"/>
  <c r="G322" i="18" s="1"/>
  <c r="G323" i="18" a="1"/>
  <c r="G323" i="18" s="1"/>
  <c r="H132" i="35" a="1"/>
  <c r="H132" i="35" s="1"/>
  <c r="H131" i="35" a="1"/>
  <c r="H131" i="35" s="1"/>
  <c r="O47" i="20"/>
  <c r="H134" i="35" a="1"/>
  <c r="H134" i="35" s="1"/>
  <c r="H142" i="35" a="1"/>
  <c r="H142" i="35" s="1"/>
  <c r="G316" i="18" a="1"/>
  <c r="G316" i="18" s="1"/>
  <c r="H130" i="35" a="1"/>
  <c r="H130" i="35" s="1"/>
  <c r="H139" i="35" a="1"/>
  <c r="H139" i="35" s="1"/>
  <c r="I7" i="35" a="1"/>
  <c r="I7" i="35" s="1"/>
  <c r="I6" i="35" a="1"/>
  <c r="I6" i="35" s="1"/>
  <c r="I9" i="35" a="1"/>
  <c r="I9" i="35" s="1"/>
  <c r="G30" i="18" a="1"/>
  <c r="G30" i="18" s="1"/>
  <c r="G36" i="18" a="1"/>
  <c r="G36" i="18" s="1"/>
  <c r="I11" i="35" a="1"/>
  <c r="I11" i="35" s="1"/>
  <c r="I20" i="20"/>
  <c r="G38" i="18" a="1"/>
  <c r="G38" i="18" s="1"/>
  <c r="I3" i="35" a="1"/>
  <c r="I3" i="35" s="1"/>
  <c r="G32" i="18" a="1"/>
  <c r="G32" i="18" s="1"/>
  <c r="G41" i="18" a="1"/>
  <c r="G41" i="18" s="1"/>
  <c r="I10" i="35" a="1"/>
  <c r="I10" i="35" s="1"/>
  <c r="G34" i="18" a="1"/>
  <c r="G34" i="18" s="1"/>
  <c r="G37" i="18" a="1"/>
  <c r="G37" i="18" s="1"/>
  <c r="I14" i="35" a="1"/>
  <c r="I14" i="35" s="1"/>
  <c r="I16" i="35" a="1"/>
  <c r="I16" i="35" s="1"/>
  <c r="G35" i="18" a="1"/>
  <c r="G35" i="18" s="1"/>
  <c r="G33" i="18" a="1"/>
  <c r="G33" i="18" s="1"/>
  <c r="I5" i="35" a="1"/>
  <c r="I5" i="35" s="1"/>
  <c r="I8" i="35" a="1"/>
  <c r="I8" i="35" s="1"/>
  <c r="I12" i="35" a="1"/>
  <c r="I12" i="35" s="1"/>
  <c r="I4" i="35" a="1"/>
  <c r="I4" i="35" s="1"/>
  <c r="G43" i="18" a="1"/>
  <c r="G43" i="18" s="1"/>
  <c r="I13" i="35" a="1"/>
  <c r="I13" i="35" s="1"/>
  <c r="I15" i="35" a="1"/>
  <c r="I15" i="35" s="1"/>
  <c r="G40" i="18" a="1"/>
  <c r="G40" i="18" s="1"/>
  <c r="G42" i="18" a="1"/>
  <c r="G42" i="18" s="1"/>
  <c r="G31" i="18" a="1"/>
  <c r="G31" i="18" s="1"/>
  <c r="G39" i="18" a="1"/>
  <c r="G39" i="18" s="1"/>
  <c r="G82" i="18" a="1"/>
  <c r="G82" i="18" s="1"/>
  <c r="I45" i="35" a="1"/>
  <c r="I45" i="35" s="1"/>
  <c r="I47" i="35" a="1"/>
  <c r="I47" i="35" s="1"/>
  <c r="I57" i="35" a="1"/>
  <c r="I57" i="35" s="1"/>
  <c r="I52" i="35" a="1"/>
  <c r="I52" i="35" s="1"/>
  <c r="G72" i="18" a="1"/>
  <c r="G72" i="18" s="1"/>
  <c r="G74" i="18" a="1"/>
  <c r="G74" i="18" s="1"/>
  <c r="G80" i="18" a="1"/>
  <c r="G80" i="18" s="1"/>
  <c r="I58" i="35" a="1"/>
  <c r="I58" i="35" s="1"/>
  <c r="G78" i="18" a="1"/>
  <c r="G78" i="18" s="1"/>
  <c r="G85" i="18" a="1"/>
  <c r="G85" i="18" s="1"/>
  <c r="G75" i="18" a="1"/>
  <c r="G75" i="18" s="1"/>
  <c r="I50" i="35" a="1"/>
  <c r="I50" i="35" s="1"/>
  <c r="I48" i="35" a="1"/>
  <c r="I48" i="35" s="1"/>
  <c r="G77" i="18" a="1"/>
  <c r="G77" i="18" s="1"/>
  <c r="G73" i="18" a="1"/>
  <c r="G73" i="18" s="1"/>
  <c r="G76" i="18" a="1"/>
  <c r="G76" i="18" s="1"/>
  <c r="G79" i="18" a="1"/>
  <c r="G79" i="18" s="1"/>
  <c r="I55" i="35" a="1"/>
  <c r="I55" i="35" s="1"/>
  <c r="G83" i="18" a="1"/>
  <c r="G83" i="18" s="1"/>
  <c r="I54" i="35" a="1"/>
  <c r="I54" i="35" s="1"/>
  <c r="I51" i="35" a="1"/>
  <c r="I51" i="35" s="1"/>
  <c r="I49" i="35" a="1"/>
  <c r="I49" i="35" s="1"/>
  <c r="G84" i="18" a="1"/>
  <c r="G84" i="18" s="1"/>
  <c r="R20" i="20"/>
  <c r="I46" i="35" a="1"/>
  <c r="I46" i="35" s="1"/>
  <c r="I56" i="35" a="1"/>
  <c r="I56" i="35" s="1"/>
  <c r="I53" i="35" a="1"/>
  <c r="I53" i="35" s="1"/>
  <c r="G81" i="18" a="1"/>
  <c r="G81" i="18" s="1"/>
  <c r="H51" i="35" a="1"/>
  <c r="H51" i="35" s="1"/>
  <c r="H55" i="35" a="1"/>
  <c r="H55" i="35" s="1"/>
  <c r="G64" i="18" a="1"/>
  <c r="G64" i="18" s="1"/>
  <c r="G63" i="18" a="1"/>
  <c r="G63" i="18" s="1"/>
  <c r="G62" i="18" a="1"/>
  <c r="G62" i="18" s="1"/>
  <c r="G68" i="18" a="1"/>
  <c r="G68" i="18" s="1"/>
  <c r="G60" i="18" a="1"/>
  <c r="G60" i="18" s="1"/>
  <c r="G70" i="18" a="1"/>
  <c r="G70" i="18" s="1"/>
  <c r="G58" i="18" a="1"/>
  <c r="G58" i="18" s="1"/>
  <c r="H56" i="35" a="1"/>
  <c r="H56" i="35" s="1"/>
  <c r="O20" i="20"/>
  <c r="G66" i="18" a="1"/>
  <c r="G66" i="18" s="1"/>
  <c r="H49" i="35" a="1"/>
  <c r="H49" i="35" s="1"/>
  <c r="H47" i="35" a="1"/>
  <c r="H47" i="35" s="1"/>
  <c r="H50" i="35" a="1"/>
  <c r="H50" i="35" s="1"/>
  <c r="H52" i="35" a="1"/>
  <c r="H52" i="35" s="1"/>
  <c r="G65" i="18" a="1"/>
  <c r="G65" i="18" s="1"/>
  <c r="G61" i="18" a="1"/>
  <c r="G61" i="18" s="1"/>
  <c r="G59" i="18" a="1"/>
  <c r="G59" i="18" s="1"/>
  <c r="H46" i="35" a="1"/>
  <c r="H46" i="35" s="1"/>
  <c r="H57" i="35" a="1"/>
  <c r="H57" i="35" s="1"/>
  <c r="H54" i="35" a="1"/>
  <c r="H54" i="35" s="1"/>
  <c r="G69" i="18" a="1"/>
  <c r="G69" i="18" s="1"/>
  <c r="G71" i="18" a="1"/>
  <c r="G71" i="18" s="1"/>
  <c r="H53" i="35" a="1"/>
  <c r="H53" i="35" s="1"/>
  <c r="H58" i="35" a="1"/>
  <c r="H58" i="35" s="1"/>
  <c r="G67" i="18" a="1"/>
  <c r="G67" i="18" s="1"/>
  <c r="H48" i="35" a="1"/>
  <c r="H48" i="35" s="1"/>
  <c r="H45" i="35" a="1"/>
  <c r="H45" i="35" s="1"/>
  <c r="I95" i="35" a="1"/>
  <c r="I95" i="35" s="1"/>
  <c r="I88" i="35" a="1"/>
  <c r="I88" i="35" s="1"/>
  <c r="G293" i="18" a="1"/>
  <c r="G293" i="18" s="1"/>
  <c r="G283" i="18" a="1"/>
  <c r="G283" i="18" s="1"/>
  <c r="G295" i="18" a="1"/>
  <c r="G295" i="18" s="1"/>
  <c r="I89" i="35" a="1"/>
  <c r="I89" i="35" s="1"/>
  <c r="I93" i="35" a="1"/>
  <c r="I93" i="35" s="1"/>
  <c r="I47" i="20"/>
  <c r="G285" i="18" a="1"/>
  <c r="G285" i="18" s="1"/>
  <c r="G286" i="18" a="1"/>
  <c r="G286" i="18" s="1"/>
  <c r="G294" i="18" a="1"/>
  <c r="G294" i="18" s="1"/>
  <c r="I91" i="35" a="1"/>
  <c r="I91" i="35" s="1"/>
  <c r="I90" i="35" a="1"/>
  <c r="I90" i="35" s="1"/>
  <c r="I99" i="35" a="1"/>
  <c r="I99" i="35" s="1"/>
  <c r="G284" i="18" a="1"/>
  <c r="G284" i="18" s="1"/>
  <c r="I87" i="35" a="1"/>
  <c r="I87" i="35" s="1"/>
  <c r="I98" i="35" a="1"/>
  <c r="I98" i="35" s="1"/>
  <c r="G290" i="18" a="1"/>
  <c r="G290" i="18" s="1"/>
  <c r="G287" i="18" a="1"/>
  <c r="G287" i="18" s="1"/>
  <c r="G291" i="18" a="1"/>
  <c r="G291" i="18" s="1"/>
  <c r="I92" i="35" a="1"/>
  <c r="I92" i="35" s="1"/>
  <c r="G289" i="18" a="1"/>
  <c r="G289" i="18" s="1"/>
  <c r="G282" i="18" a="1"/>
  <c r="G282" i="18" s="1"/>
  <c r="I97" i="35" a="1"/>
  <c r="I97" i="35" s="1"/>
  <c r="I100" i="35" a="1"/>
  <c r="I100" i="35" s="1"/>
  <c r="G292" i="18" a="1"/>
  <c r="G292" i="18" s="1"/>
  <c r="I96" i="35" a="1"/>
  <c r="I96" i="35" s="1"/>
  <c r="G288" i="18" a="1"/>
  <c r="G288" i="18" s="1"/>
  <c r="I94" i="35" a="1"/>
  <c r="I94" i="35" s="1"/>
  <c r="H9" i="35" a="1"/>
  <c r="H9" i="35" s="1"/>
  <c r="H10" i="35" a="1"/>
  <c r="H10" i="35" s="1"/>
  <c r="G29" i="18" a="1"/>
  <c r="G29" i="18" s="1"/>
  <c r="H12" i="35" a="1"/>
  <c r="H12" i="35" s="1"/>
  <c r="H16" i="35" a="1"/>
  <c r="H16" i="35" s="1"/>
  <c r="H7" i="35" a="1"/>
  <c r="H7" i="35" s="1"/>
  <c r="G26" i="18" a="1"/>
  <c r="G26" i="18" s="1"/>
  <c r="G23" i="18" a="1"/>
  <c r="G23" i="18" s="1"/>
  <c r="H4" i="35" a="1"/>
  <c r="H4" i="35" s="1"/>
  <c r="G16" i="18" a="1"/>
  <c r="G16" i="18" s="1"/>
  <c r="G28" i="18" a="1"/>
  <c r="G28" i="18" s="1"/>
  <c r="G25" i="18" a="1"/>
  <c r="G25" i="18" s="1"/>
  <c r="H3" i="35" a="1"/>
  <c r="H3" i="35" s="1"/>
  <c r="H5" i="35" a="1"/>
  <c r="H5" i="35" s="1"/>
  <c r="H14" i="35" a="1"/>
  <c r="H14" i="35" s="1"/>
  <c r="H8" i="35" a="1"/>
  <c r="H8" i="35" s="1"/>
  <c r="H13" i="35" a="1"/>
  <c r="H13" i="35" s="1"/>
  <c r="G20" i="18" a="1"/>
  <c r="G20" i="18" s="1"/>
  <c r="G27" i="18" a="1"/>
  <c r="G27" i="18" s="1"/>
  <c r="G21" i="18" a="1"/>
  <c r="G21" i="18" s="1"/>
  <c r="G18" i="18" a="1"/>
  <c r="G18" i="18" s="1"/>
  <c r="H15" i="35" a="1"/>
  <c r="H15" i="35" s="1"/>
  <c r="G24" i="18" a="1"/>
  <c r="G24" i="18" s="1"/>
  <c r="F20" i="20"/>
  <c r="G19" i="18" a="1"/>
  <c r="G19" i="18" s="1"/>
  <c r="H6" i="35" a="1"/>
  <c r="H6" i="35" s="1"/>
  <c r="G17" i="18" a="1"/>
  <c r="G17" i="18" s="1"/>
  <c r="G22" i="18" a="1"/>
  <c r="G22" i="18" s="1"/>
  <c r="H11" i="35" a="1"/>
  <c r="H11" i="35" s="1"/>
  <c r="G335" i="18" a="1"/>
  <c r="G335" i="18" s="1"/>
  <c r="I138" i="35" a="1"/>
  <c r="I138" i="35" s="1"/>
  <c r="I133" i="35" a="1"/>
  <c r="I133" i="35" s="1"/>
  <c r="I141" i="35" a="1"/>
  <c r="I141" i="35" s="1"/>
  <c r="I132" i="35" a="1"/>
  <c r="I132" i="35" s="1"/>
  <c r="G336" i="18" a="1"/>
  <c r="G336" i="18" s="1"/>
  <c r="I142" i="35" a="1"/>
  <c r="I142" i="35" s="1"/>
  <c r="G334" i="18" a="1"/>
  <c r="G334" i="18" s="1"/>
  <c r="I135" i="35" a="1"/>
  <c r="I135" i="35" s="1"/>
  <c r="R47" i="20"/>
  <c r="G333" i="18" a="1"/>
  <c r="G333" i="18" s="1"/>
  <c r="I139" i="35" a="1"/>
  <c r="I139" i="35" s="1"/>
  <c r="G329" i="18" a="1"/>
  <c r="G329" i="18" s="1"/>
  <c r="G337" i="18" a="1"/>
  <c r="G337" i="18" s="1"/>
  <c r="G326" i="18" a="1"/>
  <c r="G326" i="18" s="1"/>
  <c r="G328" i="18" a="1"/>
  <c r="G328" i="18" s="1"/>
  <c r="I136" i="35" a="1"/>
  <c r="I136" i="35" s="1"/>
  <c r="I140" i="35" a="1"/>
  <c r="I140" i="35" s="1"/>
  <c r="G325" i="18" a="1"/>
  <c r="G325" i="18" s="1"/>
  <c r="G324" i="18" a="1"/>
  <c r="G324" i="18" s="1"/>
  <c r="I131" i="35" a="1"/>
  <c r="I131" i="35" s="1"/>
  <c r="I134" i="35" a="1"/>
  <c r="I134" i="35" s="1"/>
  <c r="G327" i="18" a="1"/>
  <c r="G327" i="18" s="1"/>
  <c r="G331" i="18" a="1"/>
  <c r="G331" i="18" s="1"/>
  <c r="I137" i="35" a="1"/>
  <c r="I137" i="35" s="1"/>
  <c r="G332" i="18" a="1"/>
  <c r="G332" i="18" s="1"/>
  <c r="I129" i="35" a="1"/>
  <c r="I129" i="35" s="1"/>
  <c r="G330" i="18" a="1"/>
  <c r="G330" i="18" s="1"/>
  <c r="I130" i="35" a="1"/>
  <c r="I130" i="35" s="1"/>
  <c r="H99" i="35" a="1"/>
  <c r="H99" i="35" s="1"/>
  <c r="H92" i="35" a="1"/>
  <c r="H92" i="35" s="1"/>
  <c r="G272" i="18" a="1"/>
  <c r="G272" i="18" s="1"/>
  <c r="G278" i="18" a="1"/>
  <c r="G278" i="18" s="1"/>
  <c r="H95" i="35" a="1"/>
  <c r="H95" i="35" s="1"/>
  <c r="G269" i="18" a="1"/>
  <c r="G269" i="18" s="1"/>
  <c r="H93" i="35" a="1"/>
  <c r="H93" i="35" s="1"/>
  <c r="H88" i="35" a="1"/>
  <c r="H88" i="35" s="1"/>
  <c r="H94" i="35" a="1"/>
  <c r="H94" i="35" s="1"/>
  <c r="H87" i="35" a="1"/>
  <c r="H87" i="35" s="1"/>
  <c r="G270" i="18" a="1"/>
  <c r="G270" i="18" s="1"/>
  <c r="G273" i="18" a="1"/>
  <c r="G273" i="18" s="1"/>
  <c r="H97" i="35" a="1"/>
  <c r="H97" i="35" s="1"/>
  <c r="H89" i="35" a="1"/>
  <c r="H89" i="35" s="1"/>
  <c r="G276" i="18" a="1"/>
  <c r="G276" i="18" s="1"/>
  <c r="G268" i="18" a="1"/>
  <c r="G268" i="18" s="1"/>
  <c r="H98" i="35" a="1"/>
  <c r="H98" i="35" s="1"/>
  <c r="G279" i="18" a="1"/>
  <c r="G279" i="18" s="1"/>
  <c r="G274" i="18" a="1"/>
  <c r="G274" i="18" s="1"/>
  <c r="H90" i="35" a="1"/>
  <c r="H90" i="35" s="1"/>
  <c r="G281" i="18" a="1"/>
  <c r="G281" i="18" s="1"/>
  <c r="H100" i="35" a="1"/>
  <c r="H100" i="35" s="1"/>
  <c r="H91" i="35" a="1"/>
  <c r="H91" i="35" s="1"/>
  <c r="F47" i="20"/>
  <c r="G277" i="18" a="1"/>
  <c r="G277" i="18" s="1"/>
  <c r="G271" i="18" a="1"/>
  <c r="G271" i="18" s="1"/>
  <c r="H96" i="35" a="1"/>
  <c r="H96" i="35" s="1"/>
  <c r="G280" i="18" a="1"/>
  <c r="G280" i="18" s="1"/>
  <c r="G275" i="18" a="1"/>
  <c r="G275" i="18" s="1"/>
  <c r="E407" i="38"/>
  <c r="E1007" i="76" s="1"/>
  <c r="K47" i="39"/>
  <c r="H496" i="37" l="1"/>
  <c r="D2" i="53"/>
  <c r="H497" i="37"/>
  <c r="H495" i="37"/>
  <c r="H327" i="18"/>
  <c r="I327" i="18"/>
  <c r="H276" i="18"/>
  <c r="I276" i="18"/>
  <c r="H272" i="18"/>
  <c r="I272" i="18"/>
  <c r="J334" i="58"/>
  <c r="H24" i="18"/>
  <c r="I24" i="18"/>
  <c r="H28" i="18"/>
  <c r="I28" i="18"/>
  <c r="I154" i="37"/>
  <c r="I65" i="18"/>
  <c r="F65" i="18" s="1"/>
  <c r="H65" i="18"/>
  <c r="H62" i="18"/>
  <c r="I62" i="18"/>
  <c r="I79" i="18"/>
  <c r="H79" i="18"/>
  <c r="H72" i="18"/>
  <c r="I72" i="18"/>
  <c r="I43" i="18"/>
  <c r="H43" i="18"/>
  <c r="H41" i="18"/>
  <c r="I41" i="18"/>
  <c r="I321" i="18"/>
  <c r="H321" i="18"/>
  <c r="J346" i="58"/>
  <c r="J184" i="58"/>
  <c r="J183" i="58"/>
  <c r="J185" i="58"/>
  <c r="H63" i="18"/>
  <c r="I63" i="18"/>
  <c r="H81" i="18"/>
  <c r="I81" i="18"/>
  <c r="I76" i="18"/>
  <c r="H76" i="18"/>
  <c r="J226" i="37"/>
  <c r="H32" i="18"/>
  <c r="I32" i="18"/>
  <c r="I358" i="58"/>
  <c r="H311" i="18"/>
  <c r="I311" i="18"/>
  <c r="I16" i="18"/>
  <c r="H16" i="18"/>
  <c r="H277" i="18"/>
  <c r="I277" i="18"/>
  <c r="H282" i="18"/>
  <c r="I282" i="18"/>
  <c r="I294" i="18"/>
  <c r="H294" i="18"/>
  <c r="I67" i="18"/>
  <c r="F67" i="18" s="1"/>
  <c r="H67" i="18"/>
  <c r="H64" i="18"/>
  <c r="I64" i="18"/>
  <c r="H73" i="18"/>
  <c r="I73" i="18"/>
  <c r="J142" i="37"/>
  <c r="I238" i="58"/>
  <c r="I346" i="58"/>
  <c r="I325" i="18"/>
  <c r="H325" i="18"/>
  <c r="H273" i="18"/>
  <c r="I273" i="18"/>
  <c r="H336" i="18"/>
  <c r="I336" i="18"/>
  <c r="I21" i="18"/>
  <c r="H21" i="18"/>
  <c r="H23" i="18"/>
  <c r="I23" i="18"/>
  <c r="I289" i="18"/>
  <c r="F289" i="18" s="1"/>
  <c r="H289" i="18"/>
  <c r="I286" i="18"/>
  <c r="H286" i="18"/>
  <c r="I334" i="37"/>
  <c r="I358" i="37"/>
  <c r="I77" i="18"/>
  <c r="H77" i="18"/>
  <c r="J334" i="37"/>
  <c r="I38" i="18"/>
  <c r="F38" i="18" s="1"/>
  <c r="H38" i="18"/>
  <c r="I316" i="18"/>
  <c r="H316" i="18"/>
  <c r="H315" i="18"/>
  <c r="I315" i="18"/>
  <c r="H18" i="18"/>
  <c r="I18" i="18"/>
  <c r="E145" i="38"/>
  <c r="E745" i="76" s="1"/>
  <c r="I184" i="58"/>
  <c r="I183" i="58"/>
  <c r="I185" i="58"/>
  <c r="I270" i="18"/>
  <c r="H270" i="18"/>
  <c r="J238" i="58"/>
  <c r="H27" i="18"/>
  <c r="I27" i="18"/>
  <c r="I26" i="18"/>
  <c r="H26" i="18"/>
  <c r="H285" i="18"/>
  <c r="I285" i="18"/>
  <c r="I187" i="37"/>
  <c r="I186" i="37"/>
  <c r="I188" i="37"/>
  <c r="J238" i="37"/>
  <c r="J154" i="37"/>
  <c r="J322" i="37"/>
  <c r="I186" i="58"/>
  <c r="I187" i="58"/>
  <c r="I188" i="58"/>
  <c r="I314" i="18"/>
  <c r="H314" i="18"/>
  <c r="I322" i="58"/>
  <c r="I334" i="18"/>
  <c r="H334" i="18"/>
  <c r="I226" i="37"/>
  <c r="I142" i="58"/>
  <c r="H330" i="18"/>
  <c r="I330" i="18"/>
  <c r="H328" i="18"/>
  <c r="I328" i="18"/>
  <c r="J19" i="66"/>
  <c r="H455" i="37"/>
  <c r="H20" i="18"/>
  <c r="I20" i="18"/>
  <c r="I183" i="37"/>
  <c r="I184" i="37"/>
  <c r="I185" i="37"/>
  <c r="I291" i="18"/>
  <c r="H291" i="18"/>
  <c r="H71" i="18"/>
  <c r="I71" i="18"/>
  <c r="I66" i="18"/>
  <c r="F66" i="18" s="1"/>
  <c r="H66" i="18"/>
  <c r="I82" i="18"/>
  <c r="H82" i="18"/>
  <c r="I33" i="18"/>
  <c r="H33" i="18"/>
  <c r="I154" i="58"/>
  <c r="H324" i="18"/>
  <c r="I324" i="18"/>
  <c r="H281" i="18"/>
  <c r="I281" i="18"/>
  <c r="J154" i="58"/>
  <c r="I326" i="18"/>
  <c r="H326" i="18"/>
  <c r="J187" i="58"/>
  <c r="J186" i="58"/>
  <c r="J188" i="58"/>
  <c r="I346" i="37"/>
  <c r="H287" i="18"/>
  <c r="I287" i="18"/>
  <c r="H69" i="18"/>
  <c r="I69" i="18"/>
  <c r="I84" i="18"/>
  <c r="H84" i="18"/>
  <c r="I75" i="18"/>
  <c r="H75" i="18"/>
  <c r="I39" i="18"/>
  <c r="H39" i="18"/>
  <c r="I35" i="18"/>
  <c r="H35" i="18"/>
  <c r="I36" i="18"/>
  <c r="H36" i="18"/>
  <c r="H320" i="18"/>
  <c r="I320" i="18"/>
  <c r="H22" i="18"/>
  <c r="I22" i="18"/>
  <c r="H290" i="18"/>
  <c r="I290" i="18"/>
  <c r="J322" i="58"/>
  <c r="J186" i="37"/>
  <c r="J187" i="37"/>
  <c r="J188" i="37"/>
  <c r="I85" i="18"/>
  <c r="H85" i="18"/>
  <c r="I31" i="18"/>
  <c r="H31" i="18"/>
  <c r="I30" i="18"/>
  <c r="H30" i="18"/>
  <c r="I334" i="58"/>
  <c r="I312" i="18"/>
  <c r="H312" i="18"/>
  <c r="I226" i="58"/>
  <c r="H337" i="18"/>
  <c r="I337" i="18"/>
  <c r="I329" i="18"/>
  <c r="H329" i="18"/>
  <c r="I335" i="18"/>
  <c r="H335" i="18"/>
  <c r="H17" i="18"/>
  <c r="I17" i="18"/>
  <c r="H29" i="18"/>
  <c r="I29" i="18"/>
  <c r="H295" i="18"/>
  <c r="I295" i="18"/>
  <c r="H58" i="18"/>
  <c r="I58" i="18"/>
  <c r="H78" i="18"/>
  <c r="I78" i="18"/>
  <c r="H42" i="18"/>
  <c r="I42" i="18"/>
  <c r="H319" i="18"/>
  <c r="I319" i="18"/>
  <c r="H271" i="18"/>
  <c r="I271" i="18"/>
  <c r="I274" i="18"/>
  <c r="F274" i="18" s="1"/>
  <c r="H274" i="18"/>
  <c r="I279" i="18"/>
  <c r="F279" i="18" s="1"/>
  <c r="H279" i="18"/>
  <c r="H331" i="18"/>
  <c r="I331" i="18"/>
  <c r="I322" i="37"/>
  <c r="J142" i="58"/>
  <c r="I238" i="37"/>
  <c r="H70" i="18"/>
  <c r="I70" i="18"/>
  <c r="I40" i="18"/>
  <c r="H40" i="18"/>
  <c r="I37" i="18"/>
  <c r="H37" i="18"/>
  <c r="I323" i="18"/>
  <c r="F323" i="18" s="1"/>
  <c r="H323" i="18"/>
  <c r="I313" i="18"/>
  <c r="H313" i="18"/>
  <c r="H332" i="18"/>
  <c r="I332" i="18"/>
  <c r="H275" i="18"/>
  <c r="I275" i="18"/>
  <c r="I333" i="18"/>
  <c r="H333" i="18"/>
  <c r="I19" i="18"/>
  <c r="H19" i="18"/>
  <c r="I142" i="37"/>
  <c r="I284" i="18"/>
  <c r="H284" i="18"/>
  <c r="H293" i="18"/>
  <c r="I293" i="18"/>
  <c r="H59" i="18"/>
  <c r="I59" i="18"/>
  <c r="H60" i="18"/>
  <c r="I60" i="18"/>
  <c r="I83" i="18"/>
  <c r="H83" i="18"/>
  <c r="H80" i="18"/>
  <c r="I80" i="18"/>
  <c r="I34" i="18"/>
  <c r="H34" i="18"/>
  <c r="J185" i="37"/>
  <c r="J185" i="41" s="1"/>
  <c r="J184" i="37"/>
  <c r="J183" i="37"/>
  <c r="H322" i="18"/>
  <c r="I322" i="18"/>
  <c r="H310" i="18"/>
  <c r="I310" i="18"/>
  <c r="I269" i="18"/>
  <c r="H269" i="18"/>
  <c r="J358" i="58"/>
  <c r="H288" i="18"/>
  <c r="I288" i="18"/>
  <c r="H283" i="18"/>
  <c r="I283" i="18"/>
  <c r="I280" i="18"/>
  <c r="F280" i="18" s="1"/>
  <c r="H280" i="18"/>
  <c r="H268" i="18"/>
  <c r="I268" i="18"/>
  <c r="I278" i="18"/>
  <c r="H278" i="18"/>
  <c r="H25" i="18"/>
  <c r="I25" i="18"/>
  <c r="I292" i="18"/>
  <c r="H292" i="18"/>
  <c r="J226" i="58"/>
  <c r="I61" i="18"/>
  <c r="F61" i="18" s="1"/>
  <c r="H61" i="18"/>
  <c r="H68" i="18"/>
  <c r="I68" i="18"/>
  <c r="J358" i="37"/>
  <c r="H74" i="18"/>
  <c r="I74" i="18"/>
  <c r="J346" i="37"/>
  <c r="H318" i="18"/>
  <c r="I318" i="18"/>
  <c r="H317" i="18"/>
  <c r="I317" i="18"/>
  <c r="J183" i="41" l="1"/>
  <c r="E14" i="53"/>
  <c r="E32" i="53"/>
  <c r="E20" i="53"/>
  <c r="E26" i="53"/>
  <c r="J346" i="41"/>
  <c r="I358" i="41"/>
  <c r="I185" i="41"/>
  <c r="J184" i="41"/>
  <c r="I238" i="41"/>
  <c r="I346" i="41"/>
  <c r="C33" i="63"/>
  <c r="I184" i="41"/>
  <c r="J334" i="41"/>
  <c r="J188" i="41"/>
  <c r="O7" i="41" s="1"/>
  <c r="J238" i="41"/>
  <c r="J65" i="18"/>
  <c r="I322" i="41"/>
  <c r="J358" i="41"/>
  <c r="J186" i="41"/>
  <c r="J289" i="18"/>
  <c r="J280" i="18"/>
  <c r="J38" i="18"/>
  <c r="I183" i="41"/>
  <c r="J323" i="18"/>
  <c r="J274" i="18"/>
  <c r="F268" i="18"/>
  <c r="J268" i="18"/>
  <c r="F333" i="18"/>
  <c r="J333" i="18"/>
  <c r="J279" i="18"/>
  <c r="F271" i="18"/>
  <c r="J271" i="18"/>
  <c r="J75" i="18"/>
  <c r="F75" i="18"/>
  <c r="F33" i="18"/>
  <c r="J33" i="18"/>
  <c r="J291" i="18"/>
  <c r="F291" i="18"/>
  <c r="S19" i="66"/>
  <c r="W19" i="66"/>
  <c r="J322" i="41"/>
  <c r="J285" i="18"/>
  <c r="F285" i="18"/>
  <c r="F27" i="18"/>
  <c r="J27" i="18"/>
  <c r="F23" i="18"/>
  <c r="J23" i="18"/>
  <c r="J311" i="18"/>
  <c r="F311" i="18"/>
  <c r="F74" i="18"/>
  <c r="J74" i="18"/>
  <c r="J83" i="18"/>
  <c r="F83" i="18"/>
  <c r="F40" i="18"/>
  <c r="J40" i="18"/>
  <c r="F292" i="18"/>
  <c r="J292" i="18"/>
  <c r="J317" i="18"/>
  <c r="F317" i="18"/>
  <c r="J25" i="18"/>
  <c r="F25" i="18"/>
  <c r="F60" i="18"/>
  <c r="J60" i="18"/>
  <c r="F259" i="66"/>
  <c r="E282" i="76" s="1"/>
  <c r="F42" i="18"/>
  <c r="J42" i="18"/>
  <c r="J295" i="18"/>
  <c r="F295" i="18"/>
  <c r="J337" i="18"/>
  <c r="F337" i="18"/>
  <c r="F84" i="18"/>
  <c r="J84" i="18"/>
  <c r="J82" i="18"/>
  <c r="F82" i="18"/>
  <c r="H455" i="58"/>
  <c r="H455" i="41" s="1"/>
  <c r="J163" i="66"/>
  <c r="J277" i="18"/>
  <c r="F277" i="18"/>
  <c r="J62" i="18"/>
  <c r="F62" i="18"/>
  <c r="J327" i="18"/>
  <c r="F327" i="18"/>
  <c r="J319" i="18"/>
  <c r="F319" i="18"/>
  <c r="J17" i="18"/>
  <c r="F17" i="18"/>
  <c r="F30" i="18"/>
  <c r="J30" i="18"/>
  <c r="J187" i="41"/>
  <c r="J290" i="18"/>
  <c r="F290" i="18"/>
  <c r="J320" i="18"/>
  <c r="F320" i="18"/>
  <c r="J69" i="18"/>
  <c r="F69" i="18"/>
  <c r="J18" i="18"/>
  <c r="F18" i="18"/>
  <c r="I334" i="41"/>
  <c r="F21" i="18"/>
  <c r="J21" i="18"/>
  <c r="J67" i="18"/>
  <c r="F59" i="18"/>
  <c r="J59" i="18"/>
  <c r="J275" i="18"/>
  <c r="F275" i="18"/>
  <c r="F313" i="18"/>
  <c r="J313" i="18"/>
  <c r="J78" i="18"/>
  <c r="F78" i="18"/>
  <c r="F328" i="18"/>
  <c r="J328" i="18"/>
  <c r="J154" i="41"/>
  <c r="J270" i="18"/>
  <c r="F270" i="18"/>
  <c r="F77" i="18"/>
  <c r="J77" i="18"/>
  <c r="F76" i="18"/>
  <c r="J76" i="18"/>
  <c r="J41" i="18"/>
  <c r="F41" i="18"/>
  <c r="F281" i="18"/>
  <c r="J281" i="18"/>
  <c r="J334" i="18"/>
  <c r="F334" i="18"/>
  <c r="F316" i="18"/>
  <c r="J316" i="18"/>
  <c r="J273" i="18"/>
  <c r="F273" i="18"/>
  <c r="J73" i="18"/>
  <c r="F73" i="18"/>
  <c r="J16" i="18"/>
  <c r="F16" i="18"/>
  <c r="F81" i="18"/>
  <c r="J81" i="18"/>
  <c r="J283" i="18"/>
  <c r="F283" i="18"/>
  <c r="F269" i="18"/>
  <c r="J269" i="18"/>
  <c r="F34" i="18"/>
  <c r="J34" i="18"/>
  <c r="J293" i="18"/>
  <c r="F293" i="18"/>
  <c r="J36" i="18"/>
  <c r="F36" i="18"/>
  <c r="J330" i="18"/>
  <c r="F330" i="18"/>
  <c r="I188" i="41"/>
  <c r="N7" i="41" s="1"/>
  <c r="J336" i="18"/>
  <c r="F336" i="18"/>
  <c r="J294" i="18"/>
  <c r="F294" i="18"/>
  <c r="J32" i="18"/>
  <c r="F32" i="18"/>
  <c r="F68" i="18"/>
  <c r="J68" i="18"/>
  <c r="F310" i="18"/>
  <c r="J310" i="18"/>
  <c r="I142" i="41"/>
  <c r="F67" i="66"/>
  <c r="J66" i="18"/>
  <c r="F20" i="18"/>
  <c r="J20" i="18"/>
  <c r="I186" i="41"/>
  <c r="J282" i="18"/>
  <c r="F282" i="18"/>
  <c r="F63" i="18"/>
  <c r="J63" i="18"/>
  <c r="F43" i="18"/>
  <c r="J43" i="18"/>
  <c r="F28" i="18"/>
  <c r="J28" i="18"/>
  <c r="F272" i="18"/>
  <c r="J272" i="18"/>
  <c r="J288" i="18"/>
  <c r="F288" i="18"/>
  <c r="J70" i="18"/>
  <c r="F70" i="18"/>
  <c r="J335" i="18"/>
  <c r="F335" i="18"/>
  <c r="F31" i="18"/>
  <c r="J31" i="18"/>
  <c r="F35" i="18"/>
  <c r="J35" i="18"/>
  <c r="J287" i="18"/>
  <c r="F287" i="18"/>
  <c r="F324" i="18"/>
  <c r="J324" i="18"/>
  <c r="I187" i="41"/>
  <c r="F286" i="18"/>
  <c r="J286" i="18"/>
  <c r="F325" i="18"/>
  <c r="J325" i="18"/>
  <c r="J321" i="18"/>
  <c r="F321" i="18"/>
  <c r="F72" i="18"/>
  <c r="J72" i="18"/>
  <c r="J61" i="18"/>
  <c r="F322" i="18"/>
  <c r="J322" i="18"/>
  <c r="F284" i="18"/>
  <c r="J284" i="18"/>
  <c r="J19" i="18"/>
  <c r="F19" i="18"/>
  <c r="F332" i="18"/>
  <c r="J332" i="18"/>
  <c r="J58" i="18"/>
  <c r="F58" i="18"/>
  <c r="J312" i="18"/>
  <c r="F312" i="18"/>
  <c r="J326" i="18"/>
  <c r="F326" i="18"/>
  <c r="J71" i="18"/>
  <c r="F71" i="18"/>
  <c r="I154" i="41"/>
  <c r="F24" i="18"/>
  <c r="J24" i="18"/>
  <c r="J276" i="18"/>
  <c r="F276" i="18"/>
  <c r="J278" i="18"/>
  <c r="F278" i="18"/>
  <c r="J80" i="18"/>
  <c r="F80" i="18"/>
  <c r="F331" i="18"/>
  <c r="J331" i="18"/>
  <c r="J29" i="18"/>
  <c r="F29" i="18"/>
  <c r="J329" i="18"/>
  <c r="F329" i="18"/>
  <c r="F85" i="18"/>
  <c r="J85" i="18"/>
  <c r="F39" i="18"/>
  <c r="J39" i="18"/>
  <c r="I226" i="41"/>
  <c r="J142" i="41"/>
  <c r="F115" i="66"/>
  <c r="F64" i="18"/>
  <c r="J64" i="18"/>
  <c r="J318" i="18"/>
  <c r="F318" i="18"/>
  <c r="F37" i="18"/>
  <c r="J37" i="18"/>
  <c r="F22" i="18"/>
  <c r="J22" i="18"/>
  <c r="F211" i="66"/>
  <c r="E234" i="76" s="1"/>
  <c r="J314" i="18"/>
  <c r="F314" i="18"/>
  <c r="F26" i="18"/>
  <c r="J26" i="18"/>
  <c r="J315" i="18"/>
  <c r="F315" i="18"/>
  <c r="J226" i="41"/>
  <c r="F79" i="18"/>
  <c r="J79" i="18"/>
  <c r="E90" i="76" l="1"/>
  <c r="E138" i="76"/>
  <c r="E405" i="38"/>
  <c r="E1005" i="76" s="1"/>
  <c r="L47" i="39"/>
  <c r="M47" i="39"/>
  <c r="E406" i="38"/>
  <c r="E1006" i="76" s="1"/>
  <c r="E408" i="38"/>
  <c r="E1008" i="76" s="1"/>
  <c r="E47" i="39"/>
  <c r="D47" i="39"/>
  <c r="E409" i="38"/>
  <c r="E1009" i="76" s="1"/>
  <c r="S163" i="66"/>
  <c r="W163" i="66"/>
  <c r="E162" i="38" l="1"/>
  <c r="E762" i="76" s="1"/>
  <c r="E128" i="38"/>
  <c r="E728" i="76" s="1"/>
  <c r="E179" i="38"/>
  <c r="E779" i="76" s="1"/>
  <c r="E111" i="38"/>
  <c r="E711" i="76" s="1"/>
  <c r="I455" i="58"/>
  <c r="J211" i="66"/>
  <c r="J455" i="37"/>
  <c r="J115" i="66" l="1"/>
  <c r="W115" i="66" s="1"/>
  <c r="J67" i="66"/>
  <c r="J455" i="58"/>
  <c r="J455" i="41" s="1"/>
  <c r="I455" i="37"/>
  <c r="I455" i="41" s="1"/>
  <c r="J259" i="66"/>
  <c r="S259" i="66" s="1"/>
  <c r="S211" i="66"/>
  <c r="W211" i="66"/>
  <c r="S115" i="66" l="1"/>
  <c r="W67" i="66"/>
  <c r="S67" i="66"/>
  <c r="W259" i="66"/>
  <c r="D14" i="53" l="1"/>
  <c r="F14" i="53" s="1"/>
  <c r="D32" i="53"/>
  <c r="F32" i="53" s="1"/>
  <c r="D26" i="53"/>
  <c r="F26" i="53" s="1"/>
  <c r="J496" i="37"/>
  <c r="J496" i="58"/>
  <c r="J497" i="37"/>
  <c r="J497" i="58"/>
  <c r="I496" i="37"/>
  <c r="D8" i="53"/>
  <c r="F8" i="53" s="1"/>
  <c r="I497" i="37"/>
  <c r="I497" i="58"/>
  <c r="H496" i="58"/>
  <c r="H497" i="58"/>
  <c r="I497" i="41" l="1"/>
  <c r="J496" i="41"/>
  <c r="H2" i="53"/>
  <c r="D20" i="53"/>
  <c r="F20" i="53" s="1"/>
  <c r="H14" i="53" s="1"/>
  <c r="G14" i="53" s="1"/>
  <c r="I495" i="37"/>
  <c r="J495" i="58"/>
  <c r="J495" i="37"/>
  <c r="H495" i="58"/>
  <c r="H495" i="41" s="1"/>
  <c r="H496" i="41"/>
  <c r="H497" i="41"/>
  <c r="H32" i="53"/>
  <c r="G32" i="53" s="1"/>
  <c r="H26" i="53"/>
  <c r="G26" i="53" s="1"/>
  <c r="H20" i="53"/>
  <c r="I495" i="58"/>
  <c r="I496" i="58"/>
  <c r="J497" i="41"/>
  <c r="I495" i="41" l="1"/>
  <c r="G20" i="53"/>
  <c r="J495" i="41"/>
  <c r="E350" i="38"/>
  <c r="E950" i="76" s="1"/>
  <c r="E344" i="38"/>
  <c r="E332" i="38"/>
  <c r="E338" i="38"/>
  <c r="E938" i="76" s="1"/>
  <c r="I496" i="41"/>
  <c r="E308" i="38"/>
  <c r="E908" i="76" s="1"/>
  <c r="E314" i="38"/>
  <c r="E914" i="76" s="1"/>
  <c r="E14" i="76" l="1"/>
  <c r="E932" i="76"/>
  <c r="E32" i="76"/>
  <c r="E944" i="76"/>
  <c r="M259" i="66"/>
  <c r="E326" i="38"/>
  <c r="E926" i="76" s="1"/>
  <c r="E320" i="38"/>
  <c r="E8" i="76" s="1"/>
  <c r="D16" i="8"/>
  <c r="M115" i="66"/>
  <c r="J4" i="8" s="1"/>
  <c r="L115" i="66"/>
  <c r="M67" i="66"/>
  <c r="L67" i="66"/>
  <c r="L259" i="66"/>
  <c r="I4" i="8" l="1"/>
  <c r="G20" i="39"/>
  <c r="F20" i="39"/>
  <c r="E26" i="76"/>
  <c r="E920" i="76"/>
  <c r="L211" i="66"/>
  <c r="M211" i="66"/>
  <c r="C16" i="8"/>
  <c r="P259" i="66"/>
  <c r="N259" i="66"/>
  <c r="E570" i="76" s="1"/>
  <c r="N67" i="66"/>
  <c r="E378" i="76" s="1"/>
  <c r="P67" i="66"/>
  <c r="P115" i="66"/>
  <c r="N115" i="66"/>
  <c r="E426" i="76" s="1"/>
  <c r="N211" i="66" l="1"/>
  <c r="E522" i="76" s="1"/>
  <c r="P211" i="66"/>
  <c r="Z67" i="66"/>
  <c r="Y67" i="66"/>
  <c r="O259" i="66"/>
  <c r="Z115" i="66"/>
  <c r="Y259" i="66"/>
  <c r="O115" i="66"/>
  <c r="Y115" i="66"/>
  <c r="Z259" i="66"/>
  <c r="Y211" i="66" l="1"/>
  <c r="Z211" i="66"/>
  <c r="O67" i="66"/>
  <c r="Q67" i="66" s="1"/>
  <c r="R67" i="66" s="1"/>
  <c r="T67" i="66" s="1"/>
  <c r="O211" i="66"/>
  <c r="U211" i="66" s="1"/>
  <c r="V115" i="66"/>
  <c r="X115" i="66" s="1"/>
  <c r="U115" i="66"/>
  <c r="Q115" i="66"/>
  <c r="R115" i="66" s="1"/>
  <c r="T115" i="66" s="1"/>
  <c r="U259" i="66"/>
  <c r="V259" i="66"/>
  <c r="X259" i="66" s="1"/>
  <c r="Q259" i="66"/>
  <c r="R259" i="66" s="1"/>
  <c r="T259" i="66" s="1"/>
  <c r="V67" i="66" l="1"/>
  <c r="X67" i="66" s="1"/>
  <c r="U67" i="66"/>
  <c r="V211" i="66"/>
  <c r="X211" i="66" s="1"/>
  <c r="Q211" i="66"/>
  <c r="R211" i="66" s="1"/>
  <c r="T211" i="66" s="1"/>
  <c r="E499" i="37"/>
  <c r="E499" i="41" s="1"/>
  <c r="E499" i="58"/>
  <c r="E498" i="58"/>
  <c r="E498" i="37"/>
  <c r="E498" i="41" s="1"/>
  <c r="G498" i="37"/>
  <c r="G498" i="41" s="1"/>
  <c r="G498" i="58"/>
  <c r="G499" i="37"/>
  <c r="G499" i="41" s="1"/>
  <c r="G499" i="58"/>
  <c r="E500" i="37"/>
  <c r="E500" i="41" s="1"/>
  <c r="E500" i="58"/>
  <c r="G500" i="37"/>
  <c r="G500" i="41" s="1"/>
  <c r="G500" i="58"/>
  <c r="G26" i="58" l="1"/>
  <c r="G26" i="37"/>
  <c r="G26" i="41" s="1"/>
  <c r="G425" i="58"/>
  <c r="G425" i="37"/>
  <c r="G425" i="41" s="1"/>
  <c r="E54" i="58"/>
  <c r="E54" i="37"/>
  <c r="E54" i="41" s="1"/>
  <c r="E425" i="58"/>
  <c r="E425" i="37"/>
  <c r="E425" i="41" s="1"/>
  <c r="G78" i="37"/>
  <c r="G78" i="58"/>
  <c r="E58" i="58"/>
  <c r="E58" i="37"/>
  <c r="E58" i="41" s="1"/>
  <c r="G14" i="58"/>
  <c r="G14" i="37"/>
  <c r="G14" i="41" s="1"/>
  <c r="E38" i="37"/>
  <c r="E38" i="41" s="1"/>
  <c r="E38" i="58"/>
  <c r="E62" i="37"/>
  <c r="E62" i="41" s="1"/>
  <c r="E62" i="58"/>
  <c r="E86" i="37"/>
  <c r="E86" i="41" s="1"/>
  <c r="E86" i="58"/>
  <c r="E14" i="58"/>
  <c r="E14" i="37"/>
  <c r="E14" i="41" s="1"/>
  <c r="G18" i="58"/>
  <c r="G18" i="37"/>
  <c r="G18" i="41" s="1"/>
  <c r="E26" i="37"/>
  <c r="E26" i="41" s="1"/>
  <c r="E26" i="58"/>
  <c r="G38" i="58"/>
  <c r="G38" i="37"/>
  <c r="G86" i="58"/>
  <c r="G86" i="37"/>
  <c r="E42" i="37"/>
  <c r="E42" i="41" s="1"/>
  <c r="E42" i="58"/>
  <c r="E90" i="58"/>
  <c r="E90" i="37"/>
  <c r="E90" i="41" s="1"/>
  <c r="G90" i="37"/>
  <c r="G90" i="58"/>
  <c r="E22" i="58"/>
  <c r="E22" i="37"/>
  <c r="E22" i="41" s="1"/>
  <c r="E46" i="37"/>
  <c r="E46" i="41" s="1"/>
  <c r="E46" i="58"/>
  <c r="E70" i="58"/>
  <c r="E70" i="37"/>
  <c r="E70" i="41" s="1"/>
  <c r="E94" i="58"/>
  <c r="E94" i="37"/>
  <c r="E94" i="41" s="1"/>
  <c r="E74" i="58"/>
  <c r="E74" i="37"/>
  <c r="E74" i="41" s="1"/>
  <c r="G62" i="58"/>
  <c r="G62" i="37"/>
  <c r="E18" i="37"/>
  <c r="E18" i="41" s="1"/>
  <c r="E18" i="58"/>
  <c r="E66" i="37"/>
  <c r="E66" i="41" s="1"/>
  <c r="E66" i="58"/>
  <c r="G42" i="58"/>
  <c r="G42" i="37"/>
  <c r="G66" i="58"/>
  <c r="G66" i="37"/>
  <c r="G22" i="37"/>
  <c r="G22" i="41" s="1"/>
  <c r="G22" i="58"/>
  <c r="G46" i="37"/>
  <c r="G46" i="58"/>
  <c r="G70" i="37"/>
  <c r="G70" i="58"/>
  <c r="G94" i="37"/>
  <c r="G94" i="58"/>
  <c r="G50" i="58"/>
  <c r="G50" i="37"/>
  <c r="G54" i="58"/>
  <c r="G54" i="37"/>
  <c r="E50" i="37"/>
  <c r="E50" i="41" s="1"/>
  <c r="E50" i="58"/>
  <c r="G74" i="58"/>
  <c r="G74" i="37"/>
  <c r="E30" i="37"/>
  <c r="E30" i="41" s="1"/>
  <c r="E30" i="58"/>
  <c r="E78" i="37"/>
  <c r="E78" i="41" s="1"/>
  <c r="E78" i="58"/>
  <c r="G30" i="37"/>
  <c r="G30" i="41" s="1"/>
  <c r="G30" i="58"/>
  <c r="E34" i="58"/>
  <c r="E34" i="37"/>
  <c r="E34" i="41" s="1"/>
  <c r="E82" i="37"/>
  <c r="E82" i="41" s="1"/>
  <c r="E82" i="58"/>
  <c r="G34" i="37"/>
  <c r="G34" i="58"/>
  <c r="G58" i="37"/>
  <c r="G58" i="58"/>
  <c r="G82" i="58"/>
  <c r="G82" i="37"/>
  <c r="G82" i="41" l="1"/>
  <c r="G94" i="41"/>
  <c r="G58" i="41"/>
  <c r="G70" i="41"/>
  <c r="G74" i="41"/>
  <c r="G62" i="41"/>
  <c r="G50" i="41"/>
  <c r="G86" i="41"/>
  <c r="G42" i="41"/>
  <c r="G34" i="41"/>
  <c r="G46" i="41"/>
  <c r="G90" i="41"/>
  <c r="G78" i="41"/>
  <c r="G54" i="41"/>
  <c r="G66" i="41"/>
  <c r="G38" i="41"/>
  <c r="E488" i="58" l="1"/>
  <c r="E488" i="37"/>
  <c r="E488" i="41" s="1"/>
  <c r="G488" i="37"/>
  <c r="G488" i="41" s="1"/>
  <c r="G488" i="58"/>
  <c r="E487" i="37"/>
  <c r="E487" i="41" s="1"/>
  <c r="E487" i="58"/>
  <c r="G487" i="37"/>
  <c r="G487" i="41" s="1"/>
  <c r="G487" i="58"/>
  <c r="E496" i="37" l="1"/>
  <c r="E496" i="41" s="1"/>
  <c r="E496" i="58"/>
  <c r="E497" i="37"/>
  <c r="E497" i="41" s="1"/>
  <c r="E497" i="58"/>
  <c r="G497" i="58"/>
  <c r="G497" i="37"/>
  <c r="G497" i="41" s="1"/>
  <c r="G496" i="58"/>
  <c r="G496" i="37"/>
  <c r="G496" i="41" s="1"/>
  <c r="E495" i="58"/>
  <c r="E495" i="37"/>
  <c r="E495" i="41" s="1"/>
  <c r="G495" i="58"/>
  <c r="G495" i="37"/>
  <c r="G495" i="41" s="1"/>
  <c r="G459" i="37" l="1"/>
  <c r="G459" i="41" s="1"/>
  <c r="G459" i="58"/>
  <c r="E459" i="37"/>
  <c r="E459" i="41" s="1"/>
  <c r="E459" i="58"/>
  <c r="G461" i="37"/>
  <c r="G461" i="41" s="1"/>
  <c r="G461" i="58"/>
  <c r="E461" i="37"/>
  <c r="E461" i="41" s="1"/>
  <c r="E461" i="58"/>
  <c r="G428" i="58" l="1"/>
  <c r="G428" i="37"/>
  <c r="G428" i="41" s="1"/>
  <c r="E428" i="58"/>
  <c r="E428" i="37"/>
  <c r="E428" i="41" s="1"/>
  <c r="G6" i="37"/>
  <c r="G6" i="41" s="1"/>
  <c r="G6" i="58"/>
  <c r="E6" i="37"/>
  <c r="E6" i="41" s="1"/>
  <c r="E6" i="58"/>
  <c r="G142" i="58" l="1"/>
  <c r="G142" i="37"/>
  <c r="G142" i="41" s="1"/>
  <c r="G107" i="58"/>
  <c r="G107" i="37"/>
  <c r="G107" i="41" s="1"/>
  <c r="G132" i="58"/>
  <c r="G132" i="37"/>
  <c r="G132" i="41" s="1"/>
  <c r="G99" i="37"/>
  <c r="G99" i="41" s="1"/>
  <c r="G99" i="58"/>
  <c r="G111" i="37"/>
  <c r="G111" i="41" s="1"/>
  <c r="G111" i="58"/>
  <c r="G123" i="37"/>
  <c r="G123" i="41" s="1"/>
  <c r="G123" i="58"/>
  <c r="G135" i="37"/>
  <c r="G135" i="41" s="1"/>
  <c r="G135" i="58"/>
  <c r="G183" i="58"/>
  <c r="G183" i="37"/>
  <c r="G183" i="41" s="1"/>
  <c r="G346" i="58"/>
  <c r="G346" i="37"/>
  <c r="G346" i="41" s="1"/>
  <c r="G431" i="58"/>
  <c r="G431" i="37"/>
  <c r="G431" i="41" s="1"/>
  <c r="G443" i="37"/>
  <c r="G443" i="41" s="1"/>
  <c r="G443" i="58"/>
  <c r="G457" i="58"/>
  <c r="G457" i="37"/>
  <c r="G457" i="41" s="1"/>
  <c r="G472" i="37"/>
  <c r="G472" i="41" s="1"/>
  <c r="G472" i="58"/>
  <c r="G484" i="37"/>
  <c r="G484" i="41" s="1"/>
  <c r="G484" i="58"/>
  <c r="G415" i="58"/>
  <c r="G415" i="37"/>
  <c r="G403" i="58"/>
  <c r="G403" i="37"/>
  <c r="G391" i="58"/>
  <c r="G391" i="37"/>
  <c r="G379" i="58"/>
  <c r="G379" i="37"/>
  <c r="G367" i="58"/>
  <c r="G367" i="37"/>
  <c r="G351" i="37"/>
  <c r="G351" i="58"/>
  <c r="G335" i="58"/>
  <c r="G335" i="37"/>
  <c r="G319" i="37"/>
  <c r="G319" i="58"/>
  <c r="G307" i="58"/>
  <c r="G307" i="37"/>
  <c r="G295" i="58"/>
  <c r="G295" i="37"/>
  <c r="G283" i="58"/>
  <c r="G283" i="37"/>
  <c r="G271" i="58"/>
  <c r="G271" i="37"/>
  <c r="G259" i="58"/>
  <c r="G259" i="37"/>
  <c r="G247" i="58"/>
  <c r="G247" i="37"/>
  <c r="G231" i="58"/>
  <c r="G231" i="37"/>
  <c r="G217" i="58"/>
  <c r="G217" i="37"/>
  <c r="G205" i="58"/>
  <c r="G205" i="37"/>
  <c r="G193" i="37"/>
  <c r="G193" i="58"/>
  <c r="G175" i="58"/>
  <c r="G175" i="37"/>
  <c r="G163" i="37"/>
  <c r="G163" i="58"/>
  <c r="G147" i="58"/>
  <c r="G147" i="37"/>
  <c r="E481" i="58"/>
  <c r="E481" i="37"/>
  <c r="E481" i="41" s="1"/>
  <c r="E468" i="37"/>
  <c r="E468" i="41" s="1"/>
  <c r="E468" i="58"/>
  <c r="E454" i="37"/>
  <c r="E454" i="41" s="1"/>
  <c r="E454" i="58"/>
  <c r="E440" i="58"/>
  <c r="E440" i="37"/>
  <c r="E440" i="41" s="1"/>
  <c r="E427" i="37"/>
  <c r="E427" i="41" s="1"/>
  <c r="E427" i="58"/>
  <c r="E414" i="37"/>
  <c r="E414" i="41" s="1"/>
  <c r="E414" i="58"/>
  <c r="E402" i="37"/>
  <c r="E402" i="41" s="1"/>
  <c r="E402" i="58"/>
  <c r="E390" i="58"/>
  <c r="E390" i="37"/>
  <c r="E390" i="41" s="1"/>
  <c r="E378" i="58"/>
  <c r="E378" i="37"/>
  <c r="E378" i="41" s="1"/>
  <c r="E366" i="58"/>
  <c r="E366" i="37"/>
  <c r="E366" i="41" s="1"/>
  <c r="E354" i="58"/>
  <c r="E354" i="37"/>
  <c r="E354" i="41" s="1"/>
  <c r="E342" i="37"/>
  <c r="E342" i="41" s="1"/>
  <c r="E342" i="58"/>
  <c r="E330" i="58"/>
  <c r="E330" i="37"/>
  <c r="E330" i="41" s="1"/>
  <c r="E318" i="58"/>
  <c r="E318" i="37"/>
  <c r="E318" i="41" s="1"/>
  <c r="E306" i="37"/>
  <c r="E306" i="41" s="1"/>
  <c r="E306" i="58"/>
  <c r="E294" i="37"/>
  <c r="E294" i="41" s="1"/>
  <c r="E294" i="58"/>
  <c r="E282" i="37"/>
  <c r="E282" i="41" s="1"/>
  <c r="E282" i="58"/>
  <c r="E270" i="37"/>
  <c r="E270" i="41" s="1"/>
  <c r="E270" i="58"/>
  <c r="E258" i="37"/>
  <c r="E258" i="41" s="1"/>
  <c r="E258" i="58"/>
  <c r="E245" i="58"/>
  <c r="E245" i="37"/>
  <c r="E245" i="41" s="1"/>
  <c r="E229" i="37"/>
  <c r="E229" i="41" s="1"/>
  <c r="E229" i="58"/>
  <c r="E216" i="58"/>
  <c r="E216" i="37"/>
  <c r="E216" i="41" s="1"/>
  <c r="E204" i="58"/>
  <c r="E204" i="37"/>
  <c r="E204" i="41" s="1"/>
  <c r="E192" i="58"/>
  <c r="E192" i="37"/>
  <c r="E192" i="41" s="1"/>
  <c r="E180" i="58"/>
  <c r="E180" i="37"/>
  <c r="E180" i="41" s="1"/>
  <c r="E168" i="37"/>
  <c r="E168" i="41" s="1"/>
  <c r="E168" i="58"/>
  <c r="E156" i="37"/>
  <c r="E156" i="41" s="1"/>
  <c r="E156" i="58"/>
  <c r="E144" i="58"/>
  <c r="E144" i="37"/>
  <c r="E144" i="41" s="1"/>
  <c r="E132" i="58"/>
  <c r="E132" i="37"/>
  <c r="E132" i="41" s="1"/>
  <c r="E120" i="58"/>
  <c r="E120" i="37"/>
  <c r="E120" i="41" s="1"/>
  <c r="E108" i="37"/>
  <c r="E108" i="41" s="1"/>
  <c r="E108" i="58"/>
  <c r="E96" i="58"/>
  <c r="E96" i="37"/>
  <c r="E96" i="41" s="1"/>
  <c r="G92" i="37"/>
  <c r="G92" i="58"/>
  <c r="G84" i="37"/>
  <c r="G84" i="58"/>
  <c r="G76" i="58"/>
  <c r="G76" i="37"/>
  <c r="G68" i="37"/>
  <c r="G68" i="58"/>
  <c r="G60" i="37"/>
  <c r="G60" i="58"/>
  <c r="G52" i="37"/>
  <c r="G52" i="58"/>
  <c r="G44" i="37"/>
  <c r="G44" i="58"/>
  <c r="G36" i="58"/>
  <c r="G36" i="37"/>
  <c r="G28" i="37"/>
  <c r="G28" i="58"/>
  <c r="G20" i="58"/>
  <c r="G20" i="37"/>
  <c r="G12" i="37"/>
  <c r="G12" i="58"/>
  <c r="E492" i="58"/>
  <c r="E492" i="37"/>
  <c r="E492" i="41" s="1"/>
  <c r="G238" i="37"/>
  <c r="G238" i="41" s="1"/>
  <c r="G238" i="58"/>
  <c r="E494" i="37"/>
  <c r="E494" i="41" s="1"/>
  <c r="E494" i="58"/>
  <c r="G9" i="37"/>
  <c r="G9" i="41" s="1"/>
  <c r="G9" i="58"/>
  <c r="G130" i="37"/>
  <c r="G130" i="41" s="1"/>
  <c r="G130" i="58"/>
  <c r="G112" i="37"/>
  <c r="G112" i="41" s="1"/>
  <c r="G112" i="58"/>
  <c r="G432" i="58"/>
  <c r="G432" i="37"/>
  <c r="G432" i="41" s="1"/>
  <c r="G473" i="58"/>
  <c r="G473" i="37"/>
  <c r="G473" i="41" s="1"/>
  <c r="G485" i="37"/>
  <c r="G485" i="41" s="1"/>
  <c r="G485" i="58"/>
  <c r="G414" i="58"/>
  <c r="G414" i="37"/>
  <c r="G402" i="58"/>
  <c r="G402" i="37"/>
  <c r="G390" i="58"/>
  <c r="G390" i="37"/>
  <c r="G378" i="37"/>
  <c r="G378" i="58"/>
  <c r="G365" i="58"/>
  <c r="G365" i="37"/>
  <c r="G349" i="58"/>
  <c r="G349" i="37"/>
  <c r="G333" i="37"/>
  <c r="G333" i="58"/>
  <c r="G318" i="37"/>
  <c r="G318" i="58"/>
  <c r="G306" i="58"/>
  <c r="G306" i="37"/>
  <c r="G294" i="58"/>
  <c r="G294" i="37"/>
  <c r="G282" i="58"/>
  <c r="G282" i="37"/>
  <c r="G270" i="37"/>
  <c r="G270" i="58"/>
  <c r="G258" i="37"/>
  <c r="G258" i="58"/>
  <c r="G245" i="58"/>
  <c r="G245" i="37"/>
  <c r="G229" i="58"/>
  <c r="G229" i="37"/>
  <c r="G216" i="58"/>
  <c r="G216" i="37"/>
  <c r="G204" i="58"/>
  <c r="G204" i="37"/>
  <c r="G192" i="58"/>
  <c r="G192" i="37"/>
  <c r="G174" i="37"/>
  <c r="G174" i="58"/>
  <c r="G161" i="37"/>
  <c r="G161" i="58"/>
  <c r="G145" i="58"/>
  <c r="G145" i="37"/>
  <c r="E480" i="37"/>
  <c r="E480" i="41" s="1"/>
  <c r="E480" i="58"/>
  <c r="E467" i="58"/>
  <c r="E467" i="37"/>
  <c r="E467" i="41" s="1"/>
  <c r="E453" i="58"/>
  <c r="E453" i="37"/>
  <c r="E453" i="41" s="1"/>
  <c r="E439" i="37"/>
  <c r="E439" i="41" s="1"/>
  <c r="E439" i="58"/>
  <c r="E426" i="37"/>
  <c r="E426" i="41" s="1"/>
  <c r="E426" i="58"/>
  <c r="E413" i="58"/>
  <c r="E413" i="37"/>
  <c r="E413" i="41" s="1"/>
  <c r="E401" i="58"/>
  <c r="E401" i="37"/>
  <c r="E401" i="41" s="1"/>
  <c r="E389" i="58"/>
  <c r="E389" i="37"/>
  <c r="E389" i="41" s="1"/>
  <c r="E377" i="37"/>
  <c r="E377" i="41" s="1"/>
  <c r="E377" i="58"/>
  <c r="E365" i="37"/>
  <c r="E365" i="41" s="1"/>
  <c r="E365" i="58"/>
  <c r="E353" i="37"/>
  <c r="E353" i="41" s="1"/>
  <c r="E353" i="58"/>
  <c r="E341" i="37"/>
  <c r="E341" i="41" s="1"/>
  <c r="E341" i="58"/>
  <c r="E329" i="58"/>
  <c r="E329" i="37"/>
  <c r="E329" i="41" s="1"/>
  <c r="E317" i="58"/>
  <c r="E317" i="37"/>
  <c r="E317" i="41" s="1"/>
  <c r="E305" i="37"/>
  <c r="E305" i="41" s="1"/>
  <c r="E305" i="58"/>
  <c r="E293" i="37"/>
  <c r="E293" i="41" s="1"/>
  <c r="E293" i="58"/>
  <c r="E281" i="37"/>
  <c r="E281" i="41" s="1"/>
  <c r="E281" i="58"/>
  <c r="E269" i="37"/>
  <c r="E269" i="41" s="1"/>
  <c r="E269" i="58"/>
  <c r="E257" i="37"/>
  <c r="E257" i="41" s="1"/>
  <c r="E257" i="58"/>
  <c r="E244" i="58"/>
  <c r="E244" i="37"/>
  <c r="E244" i="41" s="1"/>
  <c r="E228" i="37"/>
  <c r="E228" i="41" s="1"/>
  <c r="E228" i="58"/>
  <c r="E215" i="58"/>
  <c r="E215" i="37"/>
  <c r="E215" i="41" s="1"/>
  <c r="E203" i="37"/>
  <c r="E203" i="41" s="1"/>
  <c r="E203" i="58"/>
  <c r="E191" i="58"/>
  <c r="E191" i="37"/>
  <c r="E191" i="41" s="1"/>
  <c r="E179" i="58"/>
  <c r="E179" i="37"/>
  <c r="E179" i="41" s="1"/>
  <c r="E167" i="58"/>
  <c r="E167" i="37"/>
  <c r="E167" i="41" s="1"/>
  <c r="E155" i="37"/>
  <c r="E155" i="41" s="1"/>
  <c r="E155" i="58"/>
  <c r="E143" i="37"/>
  <c r="E143" i="41" s="1"/>
  <c r="E143" i="58"/>
  <c r="E131" i="58"/>
  <c r="E131" i="37"/>
  <c r="E131" i="41" s="1"/>
  <c r="E119" i="37"/>
  <c r="E119" i="41" s="1"/>
  <c r="E119" i="58"/>
  <c r="E107" i="58"/>
  <c r="E107" i="37"/>
  <c r="E107" i="41" s="1"/>
  <c r="E95" i="58"/>
  <c r="E95" i="37"/>
  <c r="E95" i="41" s="1"/>
  <c r="E92" i="58"/>
  <c r="E92" i="37"/>
  <c r="E92" i="41" s="1"/>
  <c r="E84" i="37"/>
  <c r="E84" i="41" s="1"/>
  <c r="E84" i="58"/>
  <c r="E76" i="58"/>
  <c r="E76" i="37"/>
  <c r="E76" i="41" s="1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37"/>
  <c r="E28" i="41" s="1"/>
  <c r="E28" i="58"/>
  <c r="E20" i="37"/>
  <c r="E20" i="41" s="1"/>
  <c r="E20" i="58"/>
  <c r="E12" i="37"/>
  <c r="E12" i="41" s="1"/>
  <c r="E12" i="58"/>
  <c r="G491" i="37"/>
  <c r="G491" i="41" s="1"/>
  <c r="G491" i="58"/>
  <c r="G242" i="37"/>
  <c r="G242" i="41" s="1"/>
  <c r="G242" i="58"/>
  <c r="G494" i="37"/>
  <c r="G494" i="41" s="1"/>
  <c r="G494" i="58"/>
  <c r="G117" i="37"/>
  <c r="G117" i="41" s="1"/>
  <c r="G117" i="58"/>
  <c r="G95" i="58"/>
  <c r="G95" i="37"/>
  <c r="G95" i="41" s="1"/>
  <c r="G100" i="58"/>
  <c r="G100" i="37"/>
  <c r="G100" i="41" s="1"/>
  <c r="G350" i="37"/>
  <c r="G350" i="41" s="1"/>
  <c r="G350" i="58"/>
  <c r="G113" i="37"/>
  <c r="G113" i="41" s="1"/>
  <c r="G113" i="58"/>
  <c r="G185" i="58"/>
  <c r="G185" i="37"/>
  <c r="G185" i="41" s="1"/>
  <c r="G460" i="58"/>
  <c r="G460" i="37"/>
  <c r="G460" i="41" s="1"/>
  <c r="G413" i="37"/>
  <c r="G413" i="58"/>
  <c r="G401" i="37"/>
  <c r="G401" i="58"/>
  <c r="G389" i="37"/>
  <c r="G389" i="58"/>
  <c r="G377" i="58"/>
  <c r="G377" i="37"/>
  <c r="G364" i="58"/>
  <c r="G364" i="37"/>
  <c r="G348" i="58"/>
  <c r="G348" i="37"/>
  <c r="G332" i="37"/>
  <c r="G332" i="58"/>
  <c r="G317" i="37"/>
  <c r="G317" i="58"/>
  <c r="G305" i="37"/>
  <c r="G305" i="58"/>
  <c r="G293" i="58"/>
  <c r="G293" i="37"/>
  <c r="G281" i="58"/>
  <c r="G281" i="37"/>
  <c r="G269" i="58"/>
  <c r="G269" i="37"/>
  <c r="G257" i="37"/>
  <c r="G257" i="58"/>
  <c r="G244" i="37"/>
  <c r="G244" i="58"/>
  <c r="G228" i="37"/>
  <c r="G228" i="58"/>
  <c r="G215" i="58"/>
  <c r="G215" i="37"/>
  <c r="G203" i="58"/>
  <c r="G203" i="37"/>
  <c r="G191" i="58"/>
  <c r="G191" i="37"/>
  <c r="G173" i="37"/>
  <c r="G173" i="58"/>
  <c r="G160" i="37"/>
  <c r="G160" i="58"/>
  <c r="G144" i="37"/>
  <c r="G144" i="58"/>
  <c r="E479" i="58"/>
  <c r="E479" i="37"/>
  <c r="E479" i="41" s="1"/>
  <c r="E466" i="58"/>
  <c r="E466" i="37"/>
  <c r="E466" i="41" s="1"/>
  <c r="E450" i="58"/>
  <c r="E450" i="37"/>
  <c r="E450" i="41" s="1"/>
  <c r="E438" i="58"/>
  <c r="E438" i="37"/>
  <c r="E438" i="41" s="1"/>
  <c r="E424" i="58"/>
  <c r="E424" i="37"/>
  <c r="E424" i="41" s="1"/>
  <c r="E412" i="37"/>
  <c r="E412" i="41" s="1"/>
  <c r="E412" i="58"/>
  <c r="E400" i="58"/>
  <c r="E400" i="37"/>
  <c r="E400" i="41" s="1"/>
  <c r="E388" i="58"/>
  <c r="E388" i="37"/>
  <c r="E388" i="41" s="1"/>
  <c r="E376" i="37"/>
  <c r="E376" i="41" s="1"/>
  <c r="E376" i="58"/>
  <c r="E364" i="58"/>
  <c r="E364" i="37"/>
  <c r="E364" i="41" s="1"/>
  <c r="E352" i="58"/>
  <c r="E352" i="37"/>
  <c r="E352" i="41" s="1"/>
  <c r="E340" i="58"/>
  <c r="E340" i="37"/>
  <c r="E340" i="41" s="1"/>
  <c r="E328" i="58"/>
  <c r="E328" i="37"/>
  <c r="E328" i="41" s="1"/>
  <c r="E316" i="58"/>
  <c r="E316" i="37"/>
  <c r="E316" i="41" s="1"/>
  <c r="E304" i="58"/>
  <c r="E304" i="37"/>
  <c r="E304" i="41" s="1"/>
  <c r="E292" i="37"/>
  <c r="E292" i="41" s="1"/>
  <c r="E292" i="58"/>
  <c r="E280" i="58"/>
  <c r="E280" i="37"/>
  <c r="E280" i="41" s="1"/>
  <c r="E268" i="37"/>
  <c r="E268" i="41" s="1"/>
  <c r="E268" i="58"/>
  <c r="E256" i="58"/>
  <c r="E256" i="37"/>
  <c r="E256" i="41" s="1"/>
  <c r="E243" i="58"/>
  <c r="E243" i="37"/>
  <c r="E243" i="41" s="1"/>
  <c r="E227" i="58"/>
  <c r="E227" i="37"/>
  <c r="E227" i="41" s="1"/>
  <c r="E214" i="37"/>
  <c r="E214" i="41" s="1"/>
  <c r="E214" i="58"/>
  <c r="E202" i="37"/>
  <c r="E202" i="41" s="1"/>
  <c r="E202" i="58"/>
  <c r="E190" i="37"/>
  <c r="E190" i="41" s="1"/>
  <c r="E190" i="58"/>
  <c r="E178" i="58"/>
  <c r="E178" i="37"/>
  <c r="E178" i="41" s="1"/>
  <c r="E166" i="58"/>
  <c r="E166" i="37"/>
  <c r="E166" i="41" s="1"/>
  <c r="E154" i="58"/>
  <c r="E154" i="37"/>
  <c r="E154" i="41" s="1"/>
  <c r="E142" i="37"/>
  <c r="E142" i="41" s="1"/>
  <c r="E142" i="58"/>
  <c r="E130" i="37"/>
  <c r="E130" i="41" s="1"/>
  <c r="E130" i="58"/>
  <c r="E118" i="37"/>
  <c r="E118" i="41" s="1"/>
  <c r="E118" i="58"/>
  <c r="E106" i="37"/>
  <c r="E106" i="41" s="1"/>
  <c r="E106" i="58"/>
  <c r="E11" i="58"/>
  <c r="E11" i="37"/>
  <c r="E11" i="41" s="1"/>
  <c r="G91" i="37"/>
  <c r="G91" i="58"/>
  <c r="G83" i="37"/>
  <c r="G83" i="58"/>
  <c r="G75" i="58"/>
  <c r="G75" i="37"/>
  <c r="G67" i="37"/>
  <c r="G67" i="58"/>
  <c r="G59" i="58"/>
  <c r="G59" i="37"/>
  <c r="G51" i="58"/>
  <c r="G51" i="37"/>
  <c r="G43" i="58"/>
  <c r="G43" i="37"/>
  <c r="G35" i="58"/>
  <c r="G35" i="37"/>
  <c r="G27" i="58"/>
  <c r="G27" i="37"/>
  <c r="G19" i="58"/>
  <c r="G19" i="37"/>
  <c r="G11" i="37"/>
  <c r="G11" i="58"/>
  <c r="E491" i="37"/>
  <c r="E491" i="41" s="1"/>
  <c r="E491" i="58"/>
  <c r="G246" i="58"/>
  <c r="G246" i="37"/>
  <c r="G246" i="41" s="1"/>
  <c r="G424" i="58"/>
  <c r="G424" i="37"/>
  <c r="G424" i="41" s="1"/>
  <c r="G3" i="37"/>
  <c r="G3" i="41" s="1"/>
  <c r="G3" i="58"/>
  <c r="G184" i="37"/>
  <c r="G184" i="41" s="1"/>
  <c r="G184" i="58"/>
  <c r="G125" i="58"/>
  <c r="G125" i="37"/>
  <c r="G125" i="41" s="1"/>
  <c r="G433" i="58"/>
  <c r="G433" i="37"/>
  <c r="G433" i="41" s="1"/>
  <c r="G486" i="37"/>
  <c r="G486" i="41" s="1"/>
  <c r="G486" i="58"/>
  <c r="G114" i="58"/>
  <c r="G114" i="37"/>
  <c r="G114" i="41" s="1"/>
  <c r="G138" i="37"/>
  <c r="G138" i="41" s="1"/>
  <c r="G138" i="58"/>
  <c r="G358" i="58"/>
  <c r="G358" i="37"/>
  <c r="G358" i="41" s="1"/>
  <c r="G434" i="58"/>
  <c r="G434" i="37"/>
  <c r="G434" i="41" s="1"/>
  <c r="G446" i="37"/>
  <c r="G446" i="41" s="1"/>
  <c r="G446" i="58"/>
  <c r="G462" i="37"/>
  <c r="G462" i="41" s="1"/>
  <c r="G462" i="58"/>
  <c r="G475" i="58"/>
  <c r="G475" i="37"/>
  <c r="G475" i="41" s="1"/>
  <c r="G489" i="58"/>
  <c r="G489" i="37"/>
  <c r="G489" i="41" s="1"/>
  <c r="G412" i="37"/>
  <c r="G412" i="58"/>
  <c r="G400" i="37"/>
  <c r="G400" i="58"/>
  <c r="G388" i="37"/>
  <c r="G388" i="58"/>
  <c r="G376" i="58"/>
  <c r="G376" i="37"/>
  <c r="G363" i="37"/>
  <c r="G363" i="58"/>
  <c r="G347" i="37"/>
  <c r="G347" i="58"/>
  <c r="G331" i="58"/>
  <c r="G331" i="37"/>
  <c r="G316" i="37"/>
  <c r="G316" i="58"/>
  <c r="G304" i="37"/>
  <c r="G304" i="58"/>
  <c r="G292" i="58"/>
  <c r="G292" i="37"/>
  <c r="G280" i="37"/>
  <c r="G280" i="58"/>
  <c r="G268" i="58"/>
  <c r="G268" i="37"/>
  <c r="G256" i="58"/>
  <c r="G256" i="37"/>
  <c r="G243" i="37"/>
  <c r="G243" i="58"/>
  <c r="G227" i="58"/>
  <c r="G227" i="37"/>
  <c r="G214" i="58"/>
  <c r="G214" i="37"/>
  <c r="G202" i="58"/>
  <c r="G202" i="37"/>
  <c r="G190" i="58"/>
  <c r="G190" i="37"/>
  <c r="G172" i="37"/>
  <c r="G172" i="58"/>
  <c r="G159" i="37"/>
  <c r="G159" i="58"/>
  <c r="G143" i="58"/>
  <c r="G143" i="37"/>
  <c r="E478" i="58"/>
  <c r="E478" i="37"/>
  <c r="E478" i="41" s="1"/>
  <c r="E465" i="58"/>
  <c r="E465" i="37"/>
  <c r="E465" i="41" s="1"/>
  <c r="E449" i="37"/>
  <c r="E449" i="41" s="1"/>
  <c r="E449" i="58"/>
  <c r="E437" i="58"/>
  <c r="E437" i="37"/>
  <c r="E437" i="41" s="1"/>
  <c r="E423" i="37"/>
  <c r="E423" i="41" s="1"/>
  <c r="E423" i="58"/>
  <c r="E411" i="58"/>
  <c r="E411" i="37"/>
  <c r="E411" i="41" s="1"/>
  <c r="E399" i="58"/>
  <c r="E399" i="37"/>
  <c r="E399" i="41" s="1"/>
  <c r="E387" i="37"/>
  <c r="E387" i="41" s="1"/>
  <c r="E387" i="58"/>
  <c r="E375" i="58"/>
  <c r="E375" i="37"/>
  <c r="E375" i="41" s="1"/>
  <c r="E363" i="58"/>
  <c r="E363" i="37"/>
  <c r="E363" i="41" s="1"/>
  <c r="E351" i="58"/>
  <c r="E351" i="37"/>
  <c r="E351" i="41" s="1"/>
  <c r="E339" i="58"/>
  <c r="E339" i="37"/>
  <c r="E339" i="41" s="1"/>
  <c r="E327" i="58"/>
  <c r="E327" i="37"/>
  <c r="E327" i="41" s="1"/>
  <c r="E315" i="58"/>
  <c r="E315" i="37"/>
  <c r="E315" i="41" s="1"/>
  <c r="E303" i="37"/>
  <c r="E303" i="41" s="1"/>
  <c r="E303" i="58"/>
  <c r="E291" i="58"/>
  <c r="E291" i="37"/>
  <c r="E291" i="41" s="1"/>
  <c r="E279" i="58"/>
  <c r="E279" i="37"/>
  <c r="E279" i="41" s="1"/>
  <c r="E267" i="58"/>
  <c r="E267" i="37"/>
  <c r="E267" i="41" s="1"/>
  <c r="E255" i="58"/>
  <c r="E255" i="37"/>
  <c r="E255" i="41" s="1"/>
  <c r="E241" i="58"/>
  <c r="E241" i="37"/>
  <c r="E241" i="41" s="1"/>
  <c r="E225" i="58"/>
  <c r="E225" i="37"/>
  <c r="E225" i="41" s="1"/>
  <c r="E213" i="58"/>
  <c r="E213" i="37"/>
  <c r="E213" i="41" s="1"/>
  <c r="E201" i="37"/>
  <c r="E201" i="41" s="1"/>
  <c r="E201" i="58"/>
  <c r="E189" i="58"/>
  <c r="E189" i="37"/>
  <c r="E189" i="41" s="1"/>
  <c r="E177" i="37"/>
  <c r="E177" i="41" s="1"/>
  <c r="E177" i="58"/>
  <c r="E165" i="37"/>
  <c r="E165" i="41" s="1"/>
  <c r="E165" i="58"/>
  <c r="E153" i="58"/>
  <c r="E153" i="37"/>
  <c r="E153" i="41" s="1"/>
  <c r="E141" i="58"/>
  <c r="E141" i="37"/>
  <c r="E141" i="41" s="1"/>
  <c r="E129" i="58"/>
  <c r="E129" i="37"/>
  <c r="E129" i="41" s="1"/>
  <c r="E117" i="37"/>
  <c r="E117" i="41" s="1"/>
  <c r="E117" i="58"/>
  <c r="E105" i="58"/>
  <c r="E105" i="37"/>
  <c r="E105" i="41" s="1"/>
  <c r="E10" i="37"/>
  <c r="E10" i="41" s="1"/>
  <c r="E10" i="58"/>
  <c r="E91" i="37"/>
  <c r="E91" i="41" s="1"/>
  <c r="E91" i="58"/>
  <c r="E83" i="37"/>
  <c r="E83" i="41" s="1"/>
  <c r="E83" i="58"/>
  <c r="E75" i="58"/>
  <c r="E75" i="37"/>
  <c r="E75" i="41" s="1"/>
  <c r="E67" i="37"/>
  <c r="E67" i="41" s="1"/>
  <c r="E67" i="58"/>
  <c r="E59" i="37"/>
  <c r="E59" i="41" s="1"/>
  <c r="E59" i="58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G452" i="37"/>
  <c r="G452" i="41" s="1"/>
  <c r="G452" i="58"/>
  <c r="E246" i="58"/>
  <c r="E246" i="37"/>
  <c r="E246" i="41" s="1"/>
  <c r="G106" i="58"/>
  <c r="G106" i="37"/>
  <c r="G106" i="41" s="1"/>
  <c r="G150" i="37"/>
  <c r="G150" i="41" s="1"/>
  <c r="G150" i="58"/>
  <c r="G136" i="37"/>
  <c r="G136" i="41" s="1"/>
  <c r="G136" i="58"/>
  <c r="G458" i="37"/>
  <c r="G458" i="41" s="1"/>
  <c r="G458" i="58"/>
  <c r="G101" i="58"/>
  <c r="G101" i="37"/>
  <c r="G101" i="41" s="1"/>
  <c r="G354" i="58"/>
  <c r="G354" i="37"/>
  <c r="G354" i="41" s="1"/>
  <c r="G474" i="58"/>
  <c r="G474" i="37"/>
  <c r="G474" i="41" s="1"/>
  <c r="G102" i="58"/>
  <c r="G102" i="37"/>
  <c r="G102" i="41" s="1"/>
  <c r="G186" i="58"/>
  <c r="G186" i="37"/>
  <c r="G186" i="41" s="1"/>
  <c r="G103" i="58"/>
  <c r="G103" i="37"/>
  <c r="G103" i="41" s="1"/>
  <c r="G127" i="58"/>
  <c r="G127" i="37"/>
  <c r="G127" i="41" s="1"/>
  <c r="G187" i="37"/>
  <c r="G187" i="41" s="1"/>
  <c r="G187" i="58"/>
  <c r="G435" i="37"/>
  <c r="G435" i="41" s="1"/>
  <c r="G435" i="58"/>
  <c r="G447" i="37"/>
  <c r="G447" i="41" s="1"/>
  <c r="G447" i="58"/>
  <c r="G463" i="37"/>
  <c r="G463" i="41" s="1"/>
  <c r="G463" i="58"/>
  <c r="G476" i="37"/>
  <c r="G476" i="41" s="1"/>
  <c r="G476" i="58"/>
  <c r="G411" i="58"/>
  <c r="G411" i="37"/>
  <c r="G399" i="58"/>
  <c r="G399" i="37"/>
  <c r="G387" i="58"/>
  <c r="G387" i="37"/>
  <c r="G375" i="37"/>
  <c r="G375" i="58"/>
  <c r="G361" i="37"/>
  <c r="G361" i="58"/>
  <c r="G345" i="58"/>
  <c r="G345" i="37"/>
  <c r="G329" i="58"/>
  <c r="G329" i="37"/>
  <c r="G315" i="58"/>
  <c r="G315" i="37"/>
  <c r="G303" i="58"/>
  <c r="G303" i="37"/>
  <c r="G291" i="58"/>
  <c r="G291" i="37"/>
  <c r="G279" i="37"/>
  <c r="G279" i="58"/>
  <c r="G267" i="58"/>
  <c r="G267" i="37"/>
  <c r="G255" i="58"/>
  <c r="G255" i="37"/>
  <c r="G241" i="58"/>
  <c r="G241" i="37"/>
  <c r="G225" i="58"/>
  <c r="G225" i="37"/>
  <c r="G213" i="58"/>
  <c r="G213" i="37"/>
  <c r="G201" i="37"/>
  <c r="G201" i="58"/>
  <c r="G189" i="58"/>
  <c r="G189" i="37"/>
  <c r="G171" i="58"/>
  <c r="G171" i="37"/>
  <c r="G157" i="58"/>
  <c r="G157" i="37"/>
  <c r="G141" i="58"/>
  <c r="G141" i="37"/>
  <c r="E477" i="58"/>
  <c r="E477" i="37"/>
  <c r="E477" i="41" s="1"/>
  <c r="E464" i="58"/>
  <c r="E464" i="37"/>
  <c r="E464" i="41" s="1"/>
  <c r="E448" i="37"/>
  <c r="E448" i="41" s="1"/>
  <c r="E448" i="58"/>
  <c r="E436" i="58"/>
  <c r="E436" i="37"/>
  <c r="E436" i="41" s="1"/>
  <c r="E422" i="58"/>
  <c r="E422" i="37"/>
  <c r="E422" i="41" s="1"/>
  <c r="E410" i="58"/>
  <c r="E410" i="37"/>
  <c r="E410" i="41" s="1"/>
  <c r="E398" i="37"/>
  <c r="E398" i="41" s="1"/>
  <c r="E398" i="58"/>
  <c r="E386" i="37"/>
  <c r="E386" i="41" s="1"/>
  <c r="E386" i="58"/>
  <c r="E374" i="37"/>
  <c r="E374" i="41" s="1"/>
  <c r="E374" i="58"/>
  <c r="E362" i="58"/>
  <c r="E362" i="37"/>
  <c r="E362" i="41" s="1"/>
  <c r="E350" i="58"/>
  <c r="E350" i="37"/>
  <c r="E350" i="41" s="1"/>
  <c r="E338" i="58"/>
  <c r="E338" i="37"/>
  <c r="E338" i="41" s="1"/>
  <c r="E326" i="37"/>
  <c r="E326" i="41" s="1"/>
  <c r="E326" i="58"/>
  <c r="E314" i="58"/>
  <c r="E314" i="37"/>
  <c r="E314" i="41" s="1"/>
  <c r="E302" i="58"/>
  <c r="E302" i="37"/>
  <c r="E302" i="41" s="1"/>
  <c r="E290" i="58"/>
  <c r="E290" i="37"/>
  <c r="E290" i="41" s="1"/>
  <c r="E278" i="58"/>
  <c r="E278" i="37"/>
  <c r="E278" i="41" s="1"/>
  <c r="E266" i="58"/>
  <c r="E266" i="37"/>
  <c r="E266" i="41" s="1"/>
  <c r="E254" i="37"/>
  <c r="E254" i="41" s="1"/>
  <c r="E254" i="58"/>
  <c r="E240" i="37"/>
  <c r="E240" i="41" s="1"/>
  <c r="E240" i="58"/>
  <c r="E224" i="58"/>
  <c r="E224" i="37"/>
  <c r="E224" i="41" s="1"/>
  <c r="E212" i="58"/>
  <c r="E212" i="37"/>
  <c r="E212" i="41" s="1"/>
  <c r="E200" i="37"/>
  <c r="E200" i="41" s="1"/>
  <c r="E200" i="58"/>
  <c r="E188" i="37"/>
  <c r="E188" i="41" s="1"/>
  <c r="E188" i="58"/>
  <c r="E176" i="37"/>
  <c r="E176" i="41" s="1"/>
  <c r="E176" i="58"/>
  <c r="E164" i="37"/>
  <c r="E164" i="41" s="1"/>
  <c r="E164" i="58"/>
  <c r="E152" i="37"/>
  <c r="E152" i="41" s="1"/>
  <c r="E152" i="58"/>
  <c r="E140" i="37"/>
  <c r="E140" i="41" s="1"/>
  <c r="E140" i="58"/>
  <c r="E128" i="37"/>
  <c r="E128" i="41" s="1"/>
  <c r="E128" i="58"/>
  <c r="E116" i="58"/>
  <c r="E116" i="37"/>
  <c r="E116" i="41" s="1"/>
  <c r="E104" i="58"/>
  <c r="E104" i="37"/>
  <c r="E104" i="41" s="1"/>
  <c r="E9" i="37"/>
  <c r="E9" i="41" s="1"/>
  <c r="E9" i="58"/>
  <c r="G89" i="37"/>
  <c r="G89" i="58"/>
  <c r="G81" i="37"/>
  <c r="G81" i="58"/>
  <c r="G73" i="58"/>
  <c r="G73" i="37"/>
  <c r="G65" i="37"/>
  <c r="G65" i="58"/>
  <c r="G57" i="58"/>
  <c r="G57" i="37"/>
  <c r="G49" i="58"/>
  <c r="G49" i="37"/>
  <c r="G41" i="37"/>
  <c r="G41" i="58"/>
  <c r="G33" i="58"/>
  <c r="G33" i="37"/>
  <c r="G25" i="37"/>
  <c r="G25" i="58"/>
  <c r="G17" i="58"/>
  <c r="G17" i="37"/>
  <c r="E452" i="37"/>
  <c r="E452" i="41" s="1"/>
  <c r="E452" i="58"/>
  <c r="E238" i="58"/>
  <c r="E238" i="37"/>
  <c r="E238" i="41" s="1"/>
  <c r="G322" i="37"/>
  <c r="G322" i="41" s="1"/>
  <c r="G322" i="58"/>
  <c r="G131" i="37"/>
  <c r="G131" i="41" s="1"/>
  <c r="G131" i="58"/>
  <c r="G124" i="58"/>
  <c r="G124" i="37"/>
  <c r="G124" i="41" s="1"/>
  <c r="G444" i="37"/>
  <c r="G444" i="41" s="1"/>
  <c r="G444" i="58"/>
  <c r="G4" i="37"/>
  <c r="G4" i="41" s="1"/>
  <c r="G4" i="58"/>
  <c r="G137" i="37"/>
  <c r="G137" i="41" s="1"/>
  <c r="G137" i="58"/>
  <c r="G445" i="37"/>
  <c r="G445" i="41" s="1"/>
  <c r="G445" i="58"/>
  <c r="G5" i="58"/>
  <c r="G5" i="37"/>
  <c r="G5" i="41" s="1"/>
  <c r="G126" i="37"/>
  <c r="G126" i="41" s="1"/>
  <c r="G126" i="58"/>
  <c r="G7" i="58"/>
  <c r="G7" i="37"/>
  <c r="G7" i="41" s="1"/>
  <c r="G115" i="58"/>
  <c r="G115" i="37"/>
  <c r="G115" i="41" s="1"/>
  <c r="G139" i="37"/>
  <c r="G139" i="41" s="1"/>
  <c r="G139" i="58"/>
  <c r="G362" i="37"/>
  <c r="G362" i="41" s="1"/>
  <c r="G362" i="58"/>
  <c r="G8" i="37"/>
  <c r="G8" i="41" s="1"/>
  <c r="G8" i="58"/>
  <c r="G104" i="58"/>
  <c r="G104" i="37"/>
  <c r="G104" i="41" s="1"/>
  <c r="G116" i="58"/>
  <c r="G116" i="37"/>
  <c r="G116" i="41" s="1"/>
  <c r="G128" i="58"/>
  <c r="G128" i="37"/>
  <c r="G128" i="41" s="1"/>
  <c r="G140" i="37"/>
  <c r="G140" i="41" s="1"/>
  <c r="G140" i="58"/>
  <c r="G188" i="58"/>
  <c r="G188" i="37"/>
  <c r="G188" i="41" s="1"/>
  <c r="G366" i="58"/>
  <c r="G366" i="37"/>
  <c r="G366" i="41" s="1"/>
  <c r="G436" i="58"/>
  <c r="G436" i="37"/>
  <c r="G436" i="41" s="1"/>
  <c r="G448" i="58"/>
  <c r="G448" i="37"/>
  <c r="G448" i="41" s="1"/>
  <c r="G464" i="37"/>
  <c r="G464" i="41" s="1"/>
  <c r="G464" i="58"/>
  <c r="G477" i="58"/>
  <c r="G477" i="37"/>
  <c r="G477" i="41" s="1"/>
  <c r="G422" i="58"/>
  <c r="G422" i="37"/>
  <c r="G410" i="58"/>
  <c r="G410" i="37"/>
  <c r="G398" i="37"/>
  <c r="G398" i="58"/>
  <c r="G386" i="37"/>
  <c r="G386" i="58"/>
  <c r="G374" i="37"/>
  <c r="G374" i="58"/>
  <c r="G360" i="37"/>
  <c r="G360" i="58"/>
  <c r="G344" i="58"/>
  <c r="G344" i="37"/>
  <c r="G328" i="58"/>
  <c r="G328" i="37"/>
  <c r="G314" i="58"/>
  <c r="G314" i="37"/>
  <c r="G302" i="37"/>
  <c r="G302" i="58"/>
  <c r="G290" i="37"/>
  <c r="G290" i="58"/>
  <c r="G278" i="37"/>
  <c r="G278" i="58"/>
  <c r="G266" i="37"/>
  <c r="G266" i="58"/>
  <c r="G254" i="58"/>
  <c r="G254" i="37"/>
  <c r="G240" i="58"/>
  <c r="G240" i="37"/>
  <c r="G224" i="37"/>
  <c r="G224" i="58"/>
  <c r="G212" i="58"/>
  <c r="G212" i="37"/>
  <c r="G200" i="58"/>
  <c r="G200" i="37"/>
  <c r="G182" i="37"/>
  <c r="G182" i="58"/>
  <c r="G170" i="58"/>
  <c r="G170" i="37"/>
  <c r="G156" i="58"/>
  <c r="G156" i="37"/>
  <c r="E476" i="58"/>
  <c r="E476" i="37"/>
  <c r="E476" i="41" s="1"/>
  <c r="E463" i="37"/>
  <c r="E463" i="41" s="1"/>
  <c r="E463" i="58"/>
  <c r="E447" i="37"/>
  <c r="E447" i="41" s="1"/>
  <c r="E447" i="58"/>
  <c r="E435" i="58"/>
  <c r="E435" i="37"/>
  <c r="E435" i="41" s="1"/>
  <c r="E421" i="58"/>
  <c r="E421" i="37"/>
  <c r="E421" i="41" s="1"/>
  <c r="E409" i="37"/>
  <c r="E409" i="41" s="1"/>
  <c r="E409" i="58"/>
  <c r="E397" i="37"/>
  <c r="E397" i="41" s="1"/>
  <c r="E397" i="58"/>
  <c r="E385" i="58"/>
  <c r="E385" i="37"/>
  <c r="E385" i="41" s="1"/>
  <c r="E373" i="58"/>
  <c r="E373" i="37"/>
  <c r="E373" i="41" s="1"/>
  <c r="E361" i="58"/>
  <c r="E361" i="37"/>
  <c r="E361" i="41" s="1"/>
  <c r="E349" i="58"/>
  <c r="E349" i="37"/>
  <c r="E349" i="41" s="1"/>
  <c r="E337" i="37"/>
  <c r="E337" i="41" s="1"/>
  <c r="E337" i="58"/>
  <c r="E325" i="58"/>
  <c r="E325" i="37"/>
  <c r="E325" i="41" s="1"/>
  <c r="E313" i="37"/>
  <c r="E313" i="41" s="1"/>
  <c r="E313" i="58"/>
  <c r="E301" i="58"/>
  <c r="E301" i="37"/>
  <c r="E301" i="41" s="1"/>
  <c r="E289" i="58"/>
  <c r="E289" i="37"/>
  <c r="E289" i="41" s="1"/>
  <c r="E277" i="37"/>
  <c r="E277" i="41" s="1"/>
  <c r="E277" i="58"/>
  <c r="E265" i="37"/>
  <c r="E265" i="41" s="1"/>
  <c r="E265" i="58"/>
  <c r="E253" i="58"/>
  <c r="E253" i="37"/>
  <c r="E253" i="41" s="1"/>
  <c r="E239" i="37"/>
  <c r="E239" i="41" s="1"/>
  <c r="E239" i="58"/>
  <c r="E223" i="58"/>
  <c r="E223" i="37"/>
  <c r="E223" i="41" s="1"/>
  <c r="E211" i="37"/>
  <c r="E211" i="41" s="1"/>
  <c r="E211" i="58"/>
  <c r="E199" i="37"/>
  <c r="E199" i="41" s="1"/>
  <c r="E199" i="58"/>
  <c r="E187" i="37"/>
  <c r="E187" i="41" s="1"/>
  <c r="E187" i="58"/>
  <c r="E175" i="37"/>
  <c r="E175" i="41" s="1"/>
  <c r="E175" i="58"/>
  <c r="E163" i="58"/>
  <c r="E163" i="37"/>
  <c r="E163" i="41" s="1"/>
  <c r="E151" i="37"/>
  <c r="E151" i="41" s="1"/>
  <c r="E151" i="58"/>
  <c r="E139" i="58"/>
  <c r="E139" i="37"/>
  <c r="E139" i="41" s="1"/>
  <c r="E127" i="58"/>
  <c r="E127" i="37"/>
  <c r="E127" i="41" s="1"/>
  <c r="E115" i="58"/>
  <c r="E115" i="37"/>
  <c r="E115" i="41" s="1"/>
  <c r="E103" i="37"/>
  <c r="E103" i="41" s="1"/>
  <c r="E103" i="58"/>
  <c r="E8" i="58"/>
  <c r="E8" i="37"/>
  <c r="E8" i="41" s="1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58"/>
  <c r="E57" i="37"/>
  <c r="E57" i="41" s="1"/>
  <c r="E49" i="37"/>
  <c r="E49" i="41" s="1"/>
  <c r="E49" i="58"/>
  <c r="E41" i="37"/>
  <c r="E41" i="41" s="1"/>
  <c r="E41" i="58"/>
  <c r="E33" i="37"/>
  <c r="E33" i="41" s="1"/>
  <c r="E33" i="58"/>
  <c r="E25" i="58"/>
  <c r="E25" i="37"/>
  <c r="E25" i="41" s="1"/>
  <c r="E17" i="58"/>
  <c r="E17" i="37"/>
  <c r="E17" i="41" s="1"/>
  <c r="G451" i="58"/>
  <c r="G451" i="37"/>
  <c r="G451" i="41" s="1"/>
  <c r="E234" i="58"/>
  <c r="E234" i="37"/>
  <c r="E234" i="41" s="1"/>
  <c r="G105" i="58"/>
  <c r="G105" i="37"/>
  <c r="G105" i="41" s="1"/>
  <c r="G423" i="58"/>
  <c r="G423" i="37"/>
  <c r="G423" i="41" s="1"/>
  <c r="G437" i="58"/>
  <c r="G437" i="37"/>
  <c r="G437" i="41" s="1"/>
  <c r="G449" i="58"/>
  <c r="G449" i="37"/>
  <c r="G449" i="41" s="1"/>
  <c r="G465" i="37"/>
  <c r="G465" i="41" s="1"/>
  <c r="G465" i="58"/>
  <c r="G478" i="37"/>
  <c r="G478" i="41" s="1"/>
  <c r="G478" i="58"/>
  <c r="G421" i="37"/>
  <c r="G421" i="58"/>
  <c r="G409" i="37"/>
  <c r="G409" i="58"/>
  <c r="G397" i="37"/>
  <c r="G397" i="58"/>
  <c r="G385" i="58"/>
  <c r="G385" i="37"/>
  <c r="G373" i="58"/>
  <c r="G373" i="37"/>
  <c r="G359" i="37"/>
  <c r="G359" i="58"/>
  <c r="G343" i="58"/>
  <c r="G343" i="37"/>
  <c r="G327" i="58"/>
  <c r="G327" i="37"/>
  <c r="G313" i="58"/>
  <c r="G313" i="37"/>
  <c r="G301" i="37"/>
  <c r="G301" i="58"/>
  <c r="G289" i="58"/>
  <c r="G289" i="37"/>
  <c r="G277" i="37"/>
  <c r="G277" i="58"/>
  <c r="G265" i="58"/>
  <c r="G265" i="37"/>
  <c r="G253" i="37"/>
  <c r="G253" i="58"/>
  <c r="G239" i="58"/>
  <c r="G239" i="37"/>
  <c r="G223" i="58"/>
  <c r="G223" i="37"/>
  <c r="G211" i="58"/>
  <c r="G211" i="37"/>
  <c r="G199" i="58"/>
  <c r="G199" i="37"/>
  <c r="G181" i="37"/>
  <c r="G181" i="58"/>
  <c r="G169" i="58"/>
  <c r="G169" i="37"/>
  <c r="G155" i="58"/>
  <c r="G155" i="37"/>
  <c r="E489" i="37"/>
  <c r="E489" i="41" s="1"/>
  <c r="E489" i="58"/>
  <c r="E475" i="37"/>
  <c r="E475" i="41" s="1"/>
  <c r="E475" i="58"/>
  <c r="E462" i="58"/>
  <c r="E462" i="37"/>
  <c r="E462" i="41" s="1"/>
  <c r="E446" i="37"/>
  <c r="E446" i="41" s="1"/>
  <c r="E446" i="58"/>
  <c r="E434" i="37"/>
  <c r="E434" i="41" s="1"/>
  <c r="E434" i="58"/>
  <c r="E420" i="37"/>
  <c r="E420" i="41" s="1"/>
  <c r="E420" i="58"/>
  <c r="E408" i="58"/>
  <c r="E408" i="37"/>
  <c r="E408" i="41" s="1"/>
  <c r="E396" i="37"/>
  <c r="E396" i="41" s="1"/>
  <c r="E396" i="58"/>
  <c r="E384" i="37"/>
  <c r="E384" i="41" s="1"/>
  <c r="E384" i="58"/>
  <c r="E372" i="37"/>
  <c r="E372" i="41" s="1"/>
  <c r="E372" i="58"/>
  <c r="E360" i="58"/>
  <c r="E360" i="37"/>
  <c r="E360" i="41" s="1"/>
  <c r="E348" i="58"/>
  <c r="E348" i="37"/>
  <c r="E348" i="41" s="1"/>
  <c r="E336" i="37"/>
  <c r="E336" i="41" s="1"/>
  <c r="E336" i="58"/>
  <c r="E324" i="37"/>
  <c r="E324" i="41" s="1"/>
  <c r="E324" i="58"/>
  <c r="E312" i="58"/>
  <c r="E312" i="37"/>
  <c r="E312" i="41" s="1"/>
  <c r="E300" i="37"/>
  <c r="E300" i="41" s="1"/>
  <c r="E300" i="58"/>
  <c r="E288" i="37"/>
  <c r="E288" i="41" s="1"/>
  <c r="E288" i="58"/>
  <c r="E276" i="37"/>
  <c r="E276" i="41" s="1"/>
  <c r="E276" i="58"/>
  <c r="E264" i="58"/>
  <c r="E264" i="37"/>
  <c r="E264" i="41" s="1"/>
  <c r="E252" i="37"/>
  <c r="E252" i="41" s="1"/>
  <c r="E252" i="58"/>
  <c r="E237" i="58"/>
  <c r="E237" i="37"/>
  <c r="E237" i="41" s="1"/>
  <c r="E222" i="37"/>
  <c r="E222" i="41" s="1"/>
  <c r="E222" i="58"/>
  <c r="E210" i="58"/>
  <c r="E210" i="37"/>
  <c r="E210" i="41" s="1"/>
  <c r="E198" i="37"/>
  <c r="E198" i="41" s="1"/>
  <c r="E198" i="58"/>
  <c r="E186" i="37"/>
  <c r="E186" i="41" s="1"/>
  <c r="E186" i="58"/>
  <c r="E174" i="37"/>
  <c r="E174" i="41" s="1"/>
  <c r="E174" i="58"/>
  <c r="E162" i="58"/>
  <c r="E162" i="37"/>
  <c r="E162" i="41" s="1"/>
  <c r="E150" i="37"/>
  <c r="E150" i="41" s="1"/>
  <c r="E150" i="58"/>
  <c r="E138" i="58"/>
  <c r="E138" i="37"/>
  <c r="E138" i="41" s="1"/>
  <c r="E126" i="37"/>
  <c r="E126" i="41" s="1"/>
  <c r="E126" i="58"/>
  <c r="E114" i="37"/>
  <c r="E114" i="41" s="1"/>
  <c r="E114" i="58"/>
  <c r="E102" i="37"/>
  <c r="E102" i="41" s="1"/>
  <c r="E102" i="58"/>
  <c r="E7" i="37"/>
  <c r="E7" i="41" s="1"/>
  <c r="E7" i="58"/>
  <c r="G88" i="58"/>
  <c r="G88" i="37"/>
  <c r="G80" i="37"/>
  <c r="G80" i="58"/>
  <c r="G72" i="58"/>
  <c r="G72" i="37"/>
  <c r="G64" i="37"/>
  <c r="G64" i="58"/>
  <c r="G56" i="37"/>
  <c r="G56" i="58"/>
  <c r="G48" i="58"/>
  <c r="G48" i="37"/>
  <c r="G40" i="37"/>
  <c r="G40" i="58"/>
  <c r="G32" i="37"/>
  <c r="G32" i="58"/>
  <c r="G24" i="37"/>
  <c r="G24" i="58"/>
  <c r="G16" i="58"/>
  <c r="G16" i="37"/>
  <c r="E451" i="37"/>
  <c r="E451" i="41" s="1"/>
  <c r="E451" i="58"/>
  <c r="E242" i="58"/>
  <c r="E242" i="37"/>
  <c r="E242" i="41" s="1"/>
  <c r="G118" i="37"/>
  <c r="G118" i="41" s="1"/>
  <c r="G118" i="58"/>
  <c r="G438" i="37"/>
  <c r="G438" i="41" s="1"/>
  <c r="G438" i="58"/>
  <c r="G450" i="37"/>
  <c r="G450" i="41" s="1"/>
  <c r="G450" i="58"/>
  <c r="G466" i="58"/>
  <c r="G466" i="37"/>
  <c r="G466" i="41" s="1"/>
  <c r="G479" i="37"/>
  <c r="G479" i="41" s="1"/>
  <c r="G479" i="58"/>
  <c r="G420" i="58"/>
  <c r="G420" i="37"/>
  <c r="G408" i="58"/>
  <c r="G408" i="37"/>
  <c r="G396" i="37"/>
  <c r="G396" i="58"/>
  <c r="G384" i="58"/>
  <c r="G384" i="37"/>
  <c r="G372" i="58"/>
  <c r="G372" i="37"/>
  <c r="G357" i="37"/>
  <c r="G357" i="58"/>
  <c r="G341" i="58"/>
  <c r="G341" i="37"/>
  <c r="G325" i="37"/>
  <c r="G325" i="58"/>
  <c r="G312" i="37"/>
  <c r="G312" i="58"/>
  <c r="G300" i="37"/>
  <c r="G300" i="58"/>
  <c r="G288" i="37"/>
  <c r="G288" i="58"/>
  <c r="G276" i="58"/>
  <c r="G276" i="37"/>
  <c r="G264" i="58"/>
  <c r="G264" i="37"/>
  <c r="G252" i="37"/>
  <c r="G252" i="58"/>
  <c r="G237" i="37"/>
  <c r="G237" i="58"/>
  <c r="G222" i="58"/>
  <c r="G222" i="37"/>
  <c r="G210" i="37"/>
  <c r="G210" i="58"/>
  <c r="G198" i="58"/>
  <c r="G198" i="37"/>
  <c r="G180" i="37"/>
  <c r="G180" i="58"/>
  <c r="G168" i="37"/>
  <c r="G168" i="58"/>
  <c r="G153" i="37"/>
  <c r="G153" i="58"/>
  <c r="E486" i="37"/>
  <c r="E486" i="41" s="1"/>
  <c r="E486" i="58"/>
  <c r="E474" i="58"/>
  <c r="E474" i="37"/>
  <c r="E474" i="41" s="1"/>
  <c r="E460" i="58"/>
  <c r="E460" i="37"/>
  <c r="E460" i="41" s="1"/>
  <c r="E445" i="58"/>
  <c r="E445" i="37"/>
  <c r="E445" i="41" s="1"/>
  <c r="E433" i="58"/>
  <c r="E433" i="37"/>
  <c r="E433" i="41" s="1"/>
  <c r="E419" i="37"/>
  <c r="E419" i="41" s="1"/>
  <c r="E419" i="58"/>
  <c r="E407" i="58"/>
  <c r="E407" i="37"/>
  <c r="E407" i="41" s="1"/>
  <c r="E395" i="37"/>
  <c r="E395" i="41" s="1"/>
  <c r="E395" i="58"/>
  <c r="E383" i="58"/>
  <c r="E383" i="37"/>
  <c r="E383" i="41" s="1"/>
  <c r="E371" i="58"/>
  <c r="E371" i="37"/>
  <c r="E371" i="41" s="1"/>
  <c r="E359" i="58"/>
  <c r="E359" i="37"/>
  <c r="E359" i="41" s="1"/>
  <c r="E347" i="58"/>
  <c r="E347" i="37"/>
  <c r="E347" i="41" s="1"/>
  <c r="E335" i="58"/>
  <c r="E335" i="37"/>
  <c r="E335" i="41" s="1"/>
  <c r="E323" i="37"/>
  <c r="E323" i="41" s="1"/>
  <c r="E323" i="58"/>
  <c r="E311" i="37"/>
  <c r="E311" i="41" s="1"/>
  <c r="E311" i="58"/>
  <c r="E299" i="37"/>
  <c r="E299" i="41" s="1"/>
  <c r="E299" i="58"/>
  <c r="E287" i="58"/>
  <c r="E287" i="37"/>
  <c r="E287" i="41" s="1"/>
  <c r="E275" i="37"/>
  <c r="E275" i="41" s="1"/>
  <c r="E275" i="58"/>
  <c r="E263" i="58"/>
  <c r="E263" i="37"/>
  <c r="E263" i="41" s="1"/>
  <c r="E251" i="58"/>
  <c r="E251" i="37"/>
  <c r="E251" i="41" s="1"/>
  <c r="E236" i="37"/>
  <c r="E236" i="41" s="1"/>
  <c r="E236" i="58"/>
  <c r="E221" i="58"/>
  <c r="E221" i="37"/>
  <c r="E221" i="41" s="1"/>
  <c r="E209" i="58"/>
  <c r="E209" i="37"/>
  <c r="E209" i="41" s="1"/>
  <c r="E197" i="58"/>
  <c r="E197" i="37"/>
  <c r="E197" i="41" s="1"/>
  <c r="E185" i="37"/>
  <c r="E185" i="41" s="1"/>
  <c r="E185" i="58"/>
  <c r="E173" i="58"/>
  <c r="E173" i="37"/>
  <c r="E173" i="41" s="1"/>
  <c r="E161" i="58"/>
  <c r="E161" i="37"/>
  <c r="E161" i="41" s="1"/>
  <c r="E149" i="58"/>
  <c r="E149" i="37"/>
  <c r="E149" i="41" s="1"/>
  <c r="E137" i="58"/>
  <c r="E137" i="37"/>
  <c r="E137" i="41" s="1"/>
  <c r="E125" i="58"/>
  <c r="E125" i="37"/>
  <c r="E125" i="41" s="1"/>
  <c r="E113" i="37"/>
  <c r="E113" i="41" s="1"/>
  <c r="E113" i="58"/>
  <c r="E101" i="58"/>
  <c r="E101" i="37"/>
  <c r="E101" i="41" s="1"/>
  <c r="E5" i="58"/>
  <c r="E5" i="37"/>
  <c r="E5" i="41" s="1"/>
  <c r="E88" i="37"/>
  <c r="E88" i="41" s="1"/>
  <c r="E88" i="58"/>
  <c r="E80" i="58"/>
  <c r="E80" i="37"/>
  <c r="E80" i="41" s="1"/>
  <c r="E72" i="58"/>
  <c r="E72" i="37"/>
  <c r="E72" i="41" s="1"/>
  <c r="E64" i="37"/>
  <c r="E64" i="41" s="1"/>
  <c r="E64" i="58"/>
  <c r="E56" i="58"/>
  <c r="E56" i="37"/>
  <c r="E56" i="41" s="1"/>
  <c r="E48" i="37"/>
  <c r="E48" i="41" s="1"/>
  <c r="E48" i="58"/>
  <c r="E40" i="58"/>
  <c r="E40" i="37"/>
  <c r="E40" i="41" s="1"/>
  <c r="E32" i="58"/>
  <c r="E32" i="37"/>
  <c r="E32" i="41" s="1"/>
  <c r="E24" i="37"/>
  <c r="E24" i="41" s="1"/>
  <c r="E24" i="58"/>
  <c r="E16" i="37"/>
  <c r="E16" i="41" s="1"/>
  <c r="E16" i="58"/>
  <c r="E230" i="37"/>
  <c r="E230" i="41" s="1"/>
  <c r="E230" i="58"/>
  <c r="G129" i="58"/>
  <c r="G129" i="37"/>
  <c r="G129" i="41" s="1"/>
  <c r="G119" i="37"/>
  <c r="G119" i="41" s="1"/>
  <c r="G119" i="58"/>
  <c r="G330" i="37"/>
  <c r="G330" i="41" s="1"/>
  <c r="G330" i="58"/>
  <c r="G426" i="37"/>
  <c r="G426" i="41" s="1"/>
  <c r="G426" i="58"/>
  <c r="G439" i="58"/>
  <c r="G439" i="37"/>
  <c r="G439" i="41" s="1"/>
  <c r="G453" i="37"/>
  <c r="G453" i="41" s="1"/>
  <c r="G453" i="58"/>
  <c r="G467" i="37"/>
  <c r="G467" i="41" s="1"/>
  <c r="G467" i="58"/>
  <c r="G480" i="37"/>
  <c r="G480" i="41" s="1"/>
  <c r="G480" i="58"/>
  <c r="G419" i="58"/>
  <c r="G419" i="37"/>
  <c r="G407" i="58"/>
  <c r="G407" i="37"/>
  <c r="G395" i="37"/>
  <c r="G395" i="58"/>
  <c r="G383" i="37"/>
  <c r="G383" i="58"/>
  <c r="G371" i="58"/>
  <c r="G371" i="37"/>
  <c r="G356" i="58"/>
  <c r="G356" i="37"/>
  <c r="G340" i="58"/>
  <c r="G340" i="37"/>
  <c r="G324" i="58"/>
  <c r="G324" i="37"/>
  <c r="G311" i="58"/>
  <c r="G311" i="37"/>
  <c r="G299" i="37"/>
  <c r="G299" i="58"/>
  <c r="G287" i="37"/>
  <c r="G287" i="58"/>
  <c r="G275" i="58"/>
  <c r="G275" i="37"/>
  <c r="G263" i="37"/>
  <c r="G263" i="58"/>
  <c r="G251" i="58"/>
  <c r="G251" i="37"/>
  <c r="G236" i="58"/>
  <c r="G236" i="37"/>
  <c r="G221" i="37"/>
  <c r="G221" i="58"/>
  <c r="G209" i="58"/>
  <c r="G209" i="37"/>
  <c r="G197" i="58"/>
  <c r="G197" i="37"/>
  <c r="G179" i="58"/>
  <c r="G179" i="37"/>
  <c r="G167" i="37"/>
  <c r="G167" i="58"/>
  <c r="G152" i="37"/>
  <c r="G152" i="58"/>
  <c r="E485" i="37"/>
  <c r="E485" i="41" s="1"/>
  <c r="E485" i="58"/>
  <c r="E473" i="37"/>
  <c r="E473" i="41" s="1"/>
  <c r="E473" i="58"/>
  <c r="E458" i="37"/>
  <c r="E458" i="41" s="1"/>
  <c r="E458" i="58"/>
  <c r="E444" i="58"/>
  <c r="E444" i="37"/>
  <c r="E444" i="41" s="1"/>
  <c r="E432" i="58"/>
  <c r="E432" i="37"/>
  <c r="E432" i="41" s="1"/>
  <c r="E418" i="58"/>
  <c r="E418" i="37"/>
  <c r="E418" i="41" s="1"/>
  <c r="E406" i="37"/>
  <c r="E406" i="41" s="1"/>
  <c r="E406" i="58"/>
  <c r="E394" i="58"/>
  <c r="E394" i="37"/>
  <c r="E394" i="41" s="1"/>
  <c r="E382" i="37"/>
  <c r="E382" i="41" s="1"/>
  <c r="E382" i="58"/>
  <c r="E370" i="37"/>
  <c r="E370" i="41" s="1"/>
  <c r="E370" i="58"/>
  <c r="E358" i="37"/>
  <c r="E358" i="41" s="1"/>
  <c r="E358" i="58"/>
  <c r="E346" i="37"/>
  <c r="E346" i="41" s="1"/>
  <c r="E346" i="58"/>
  <c r="E334" i="37"/>
  <c r="E334" i="41" s="1"/>
  <c r="E334" i="58"/>
  <c r="E322" i="58"/>
  <c r="E322" i="37"/>
  <c r="E322" i="41" s="1"/>
  <c r="E310" i="37"/>
  <c r="E310" i="41" s="1"/>
  <c r="E310" i="58"/>
  <c r="E298" i="58"/>
  <c r="E298" i="37"/>
  <c r="E298" i="41" s="1"/>
  <c r="E286" i="37"/>
  <c r="E286" i="41" s="1"/>
  <c r="E286" i="58"/>
  <c r="E274" i="58"/>
  <c r="E274" i="37"/>
  <c r="E274" i="41" s="1"/>
  <c r="E262" i="58"/>
  <c r="E262" i="37"/>
  <c r="E262" i="41" s="1"/>
  <c r="E250" i="58"/>
  <c r="E250" i="37"/>
  <c r="E250" i="41" s="1"/>
  <c r="E235" i="37"/>
  <c r="E235" i="41" s="1"/>
  <c r="E235" i="58"/>
  <c r="E220" i="37"/>
  <c r="E220" i="41" s="1"/>
  <c r="E220" i="58"/>
  <c r="E208" i="58"/>
  <c r="E208" i="37"/>
  <c r="E208" i="41" s="1"/>
  <c r="E196" i="58"/>
  <c r="E196" i="37"/>
  <c r="E196" i="41" s="1"/>
  <c r="E184" i="37"/>
  <c r="E184" i="41" s="1"/>
  <c r="E184" i="58"/>
  <c r="E172" i="58"/>
  <c r="E172" i="37"/>
  <c r="E172" i="41" s="1"/>
  <c r="E160" i="58"/>
  <c r="E160" i="37"/>
  <c r="E160" i="41" s="1"/>
  <c r="E148" i="37"/>
  <c r="E148" i="41" s="1"/>
  <c r="E148" i="58"/>
  <c r="E136" i="37"/>
  <c r="E136" i="41" s="1"/>
  <c r="E136" i="58"/>
  <c r="E124" i="37"/>
  <c r="E124" i="41" s="1"/>
  <c r="E124" i="58"/>
  <c r="E112" i="37"/>
  <c r="E112" i="41" s="1"/>
  <c r="E112" i="58"/>
  <c r="E100" i="37"/>
  <c r="E100" i="41" s="1"/>
  <c r="E100" i="58"/>
  <c r="E4" i="37"/>
  <c r="E4" i="41" s="1"/>
  <c r="E4" i="58"/>
  <c r="G87" i="37"/>
  <c r="G87" i="58"/>
  <c r="G79" i="58"/>
  <c r="G79" i="37"/>
  <c r="G71" i="37"/>
  <c r="G71" i="58"/>
  <c r="G63" i="37"/>
  <c r="G63" i="58"/>
  <c r="G55" i="58"/>
  <c r="G55" i="37"/>
  <c r="G47" i="58"/>
  <c r="G47" i="37"/>
  <c r="G39" i="37"/>
  <c r="G39" i="58"/>
  <c r="G31" i="58"/>
  <c r="G31" i="37"/>
  <c r="G23" i="58"/>
  <c r="G23" i="37"/>
  <c r="G15" i="58"/>
  <c r="G15" i="37"/>
  <c r="E226" i="58"/>
  <c r="E226" i="37"/>
  <c r="E226" i="41" s="1"/>
  <c r="G10" i="58"/>
  <c r="G10" i="37"/>
  <c r="G10" i="41" s="1"/>
  <c r="G96" i="58"/>
  <c r="G96" i="37"/>
  <c r="G96" i="41" s="1"/>
  <c r="G154" i="37"/>
  <c r="G154" i="41" s="1"/>
  <c r="G154" i="58"/>
  <c r="G440" i="37"/>
  <c r="G440" i="41" s="1"/>
  <c r="G440" i="58"/>
  <c r="G454" i="37"/>
  <c r="G454" i="41" s="1"/>
  <c r="G454" i="58"/>
  <c r="G468" i="58"/>
  <c r="G468" i="37"/>
  <c r="G468" i="41" s="1"/>
  <c r="G481" i="37"/>
  <c r="G481" i="41" s="1"/>
  <c r="G481" i="58"/>
  <c r="G418" i="37"/>
  <c r="G418" i="58"/>
  <c r="G406" i="37"/>
  <c r="G406" i="58"/>
  <c r="G394" i="58"/>
  <c r="G394" i="37"/>
  <c r="G382" i="58"/>
  <c r="G382" i="37"/>
  <c r="G370" i="37"/>
  <c r="G370" i="58"/>
  <c r="G355" i="37"/>
  <c r="G355" i="58"/>
  <c r="G339" i="58"/>
  <c r="G339" i="37"/>
  <c r="G323" i="37"/>
  <c r="G323" i="58"/>
  <c r="G310" i="37"/>
  <c r="G310" i="58"/>
  <c r="G298" i="37"/>
  <c r="G298" i="58"/>
  <c r="G286" i="58"/>
  <c r="G286" i="37"/>
  <c r="G274" i="37"/>
  <c r="G274" i="58"/>
  <c r="G262" i="58"/>
  <c r="G262" i="37"/>
  <c r="G250" i="37"/>
  <c r="G250" i="58"/>
  <c r="G235" i="58"/>
  <c r="G235" i="37"/>
  <c r="G220" i="58"/>
  <c r="G220" i="37"/>
  <c r="G208" i="58"/>
  <c r="G208" i="37"/>
  <c r="G196" i="37"/>
  <c r="G196" i="58"/>
  <c r="G178" i="58"/>
  <c r="G178" i="37"/>
  <c r="G166" i="58"/>
  <c r="G166" i="37"/>
  <c r="G151" i="37"/>
  <c r="G151" i="58"/>
  <c r="E484" i="58"/>
  <c r="E484" i="37"/>
  <c r="E484" i="41" s="1"/>
  <c r="E472" i="58"/>
  <c r="E472" i="37"/>
  <c r="E472" i="41" s="1"/>
  <c r="E457" i="58"/>
  <c r="E457" i="37"/>
  <c r="E457" i="41" s="1"/>
  <c r="E443" i="58"/>
  <c r="E443" i="37"/>
  <c r="E443" i="41" s="1"/>
  <c r="E431" i="58"/>
  <c r="E431" i="37"/>
  <c r="E431" i="41" s="1"/>
  <c r="E417" i="37"/>
  <c r="E417" i="41" s="1"/>
  <c r="E417" i="58"/>
  <c r="E405" i="37"/>
  <c r="E405" i="41" s="1"/>
  <c r="E405" i="58"/>
  <c r="E393" i="58"/>
  <c r="E393" i="37"/>
  <c r="E393" i="41" s="1"/>
  <c r="E381" i="58"/>
  <c r="E381" i="37"/>
  <c r="E381" i="41" s="1"/>
  <c r="E369" i="58"/>
  <c r="E369" i="37"/>
  <c r="E369" i="41" s="1"/>
  <c r="E357" i="58"/>
  <c r="E357" i="37"/>
  <c r="E357" i="41" s="1"/>
  <c r="E345" i="58"/>
  <c r="E345" i="37"/>
  <c r="E345" i="41" s="1"/>
  <c r="E333" i="58"/>
  <c r="E333" i="37"/>
  <c r="E333" i="41" s="1"/>
  <c r="E321" i="37"/>
  <c r="E321" i="41" s="1"/>
  <c r="E321" i="58"/>
  <c r="E309" i="58"/>
  <c r="E309" i="37"/>
  <c r="E309" i="41" s="1"/>
  <c r="E297" i="37"/>
  <c r="E297" i="41" s="1"/>
  <c r="E297" i="58"/>
  <c r="E285" i="37"/>
  <c r="E285" i="41" s="1"/>
  <c r="E285" i="58"/>
  <c r="E273" i="37"/>
  <c r="E273" i="41" s="1"/>
  <c r="E273" i="58"/>
  <c r="E261" i="37"/>
  <c r="E261" i="41" s="1"/>
  <c r="E261" i="58"/>
  <c r="E249" i="58"/>
  <c r="E249" i="37"/>
  <c r="E249" i="41" s="1"/>
  <c r="E233" i="37"/>
  <c r="E233" i="41" s="1"/>
  <c r="E233" i="58"/>
  <c r="E219" i="58"/>
  <c r="E219" i="37"/>
  <c r="E219" i="41" s="1"/>
  <c r="E207" i="37"/>
  <c r="E207" i="41" s="1"/>
  <c r="E207" i="58"/>
  <c r="E195" i="58"/>
  <c r="E195" i="37"/>
  <c r="E195" i="41" s="1"/>
  <c r="E183" i="58"/>
  <c r="E183" i="37"/>
  <c r="E183" i="41" s="1"/>
  <c r="E171" i="37"/>
  <c r="E171" i="41" s="1"/>
  <c r="E171" i="58"/>
  <c r="E159" i="58"/>
  <c r="E159" i="37"/>
  <c r="E159" i="41" s="1"/>
  <c r="E147" i="58"/>
  <c r="E147" i="37"/>
  <c r="E147" i="41" s="1"/>
  <c r="E135" i="37"/>
  <c r="E135" i="41" s="1"/>
  <c r="E135" i="58"/>
  <c r="E123" i="58"/>
  <c r="E123" i="37"/>
  <c r="E123" i="41" s="1"/>
  <c r="E111" i="37"/>
  <c r="E111" i="41" s="1"/>
  <c r="E111" i="58"/>
  <c r="E99" i="58"/>
  <c r="E99" i="37"/>
  <c r="E99" i="41" s="1"/>
  <c r="E3" i="58"/>
  <c r="E3" i="37"/>
  <c r="E3" i="41" s="1"/>
  <c r="E87" i="37"/>
  <c r="E87" i="41" s="1"/>
  <c r="E87" i="58"/>
  <c r="E79" i="58"/>
  <c r="E79" i="37"/>
  <c r="E79" i="41" s="1"/>
  <c r="E71" i="58"/>
  <c r="E71" i="37"/>
  <c r="E71" i="41" s="1"/>
  <c r="E63" i="37"/>
  <c r="E63" i="41" s="1"/>
  <c r="E63" i="58"/>
  <c r="E55" i="58"/>
  <c r="E55" i="37"/>
  <c r="E55" i="41" s="1"/>
  <c r="E47" i="37"/>
  <c r="E47" i="41" s="1"/>
  <c r="E47" i="58"/>
  <c r="E39" i="58"/>
  <c r="E39" i="37"/>
  <c r="E39" i="41" s="1"/>
  <c r="E31" i="58"/>
  <c r="E31" i="37"/>
  <c r="E31" i="41" s="1"/>
  <c r="E23" i="37"/>
  <c r="E23" i="41" s="1"/>
  <c r="E23" i="58"/>
  <c r="E15" i="37"/>
  <c r="E15" i="41" s="1"/>
  <c r="E15" i="58"/>
  <c r="E490" i="58"/>
  <c r="E490" i="37"/>
  <c r="E490" i="41" s="1"/>
  <c r="G471" i="58"/>
  <c r="G471" i="37"/>
  <c r="G471" i="41" s="1"/>
  <c r="G226" i="37"/>
  <c r="G226" i="41" s="1"/>
  <c r="G226" i="58"/>
  <c r="E493" i="58"/>
  <c r="E493" i="37"/>
  <c r="E493" i="41" s="1"/>
  <c r="G326" i="37"/>
  <c r="G326" i="41" s="1"/>
  <c r="G326" i="58"/>
  <c r="G108" i="37"/>
  <c r="G108" i="41" s="1"/>
  <c r="G108" i="58"/>
  <c r="G427" i="37"/>
  <c r="G427" i="41" s="1"/>
  <c r="G427" i="58"/>
  <c r="G109" i="37"/>
  <c r="G109" i="41" s="1"/>
  <c r="G109" i="58"/>
  <c r="G133" i="58"/>
  <c r="G133" i="37"/>
  <c r="G133" i="41" s="1"/>
  <c r="G338" i="37"/>
  <c r="G338" i="41" s="1"/>
  <c r="G338" i="58"/>
  <c r="G441" i="37"/>
  <c r="G441" i="41" s="1"/>
  <c r="G441" i="58"/>
  <c r="G469" i="58"/>
  <c r="G469" i="37"/>
  <c r="G469" i="41" s="1"/>
  <c r="G417" i="37"/>
  <c r="G417" i="58"/>
  <c r="G393" i="37"/>
  <c r="G393" i="58"/>
  <c r="G369" i="37"/>
  <c r="G369" i="58"/>
  <c r="G337" i="58"/>
  <c r="G337" i="37"/>
  <c r="G321" i="58"/>
  <c r="G321" i="37"/>
  <c r="G309" i="58"/>
  <c r="G309" i="37"/>
  <c r="G297" i="58"/>
  <c r="G297" i="37"/>
  <c r="G285" i="58"/>
  <c r="G285" i="37"/>
  <c r="G273" i="58"/>
  <c r="G273" i="37"/>
  <c r="G261" i="37"/>
  <c r="G261" i="58"/>
  <c r="G249" i="58"/>
  <c r="G249" i="37"/>
  <c r="G233" i="37"/>
  <c r="G233" i="58"/>
  <c r="G219" i="58"/>
  <c r="G219" i="37"/>
  <c r="G207" i="37"/>
  <c r="G207" i="58"/>
  <c r="G195" i="58"/>
  <c r="G195" i="37"/>
  <c r="G177" i="58"/>
  <c r="G177" i="37"/>
  <c r="G165" i="58"/>
  <c r="G165" i="37"/>
  <c r="G149" i="58"/>
  <c r="G149" i="37"/>
  <c r="E483" i="37"/>
  <c r="E483" i="41" s="1"/>
  <c r="E483" i="58"/>
  <c r="E470" i="37"/>
  <c r="E470" i="41" s="1"/>
  <c r="E470" i="58"/>
  <c r="E456" i="37"/>
  <c r="E456" i="41" s="1"/>
  <c r="E456" i="58"/>
  <c r="E442" i="58"/>
  <c r="E442" i="37"/>
  <c r="E442" i="41" s="1"/>
  <c r="E430" i="37"/>
  <c r="E430" i="41" s="1"/>
  <c r="E430" i="58"/>
  <c r="E416" i="58"/>
  <c r="E416" i="37"/>
  <c r="E416" i="41" s="1"/>
  <c r="E404" i="58"/>
  <c r="E404" i="37"/>
  <c r="E404" i="41" s="1"/>
  <c r="E392" i="37"/>
  <c r="E392" i="41" s="1"/>
  <c r="E392" i="58"/>
  <c r="E380" i="37"/>
  <c r="E380" i="41" s="1"/>
  <c r="E380" i="58"/>
  <c r="E368" i="58"/>
  <c r="E368" i="37"/>
  <c r="E368" i="41" s="1"/>
  <c r="E356" i="37"/>
  <c r="E356" i="41" s="1"/>
  <c r="E356" i="58"/>
  <c r="E344" i="58"/>
  <c r="E344" i="37"/>
  <c r="E344" i="41" s="1"/>
  <c r="E332" i="37"/>
  <c r="E332" i="41" s="1"/>
  <c r="E332" i="58"/>
  <c r="E320" i="37"/>
  <c r="E320" i="41" s="1"/>
  <c r="E320" i="58"/>
  <c r="E308" i="37"/>
  <c r="E308" i="41" s="1"/>
  <c r="E308" i="58"/>
  <c r="E296" i="37"/>
  <c r="E296" i="41" s="1"/>
  <c r="E296" i="58"/>
  <c r="E284" i="58"/>
  <c r="E284" i="37"/>
  <c r="E284" i="41" s="1"/>
  <c r="E272" i="37"/>
  <c r="E272" i="41" s="1"/>
  <c r="E272" i="58"/>
  <c r="E260" i="58"/>
  <c r="E260" i="37"/>
  <c r="E260" i="41" s="1"/>
  <c r="E248" i="37"/>
  <c r="E248" i="41" s="1"/>
  <c r="E248" i="58"/>
  <c r="E232" i="58"/>
  <c r="E232" i="37"/>
  <c r="E232" i="41" s="1"/>
  <c r="E218" i="37"/>
  <c r="E218" i="41" s="1"/>
  <c r="E218" i="58"/>
  <c r="E206" i="58"/>
  <c r="E206" i="37"/>
  <c r="E206" i="41" s="1"/>
  <c r="E194" i="58"/>
  <c r="E194" i="37"/>
  <c r="E194" i="41" s="1"/>
  <c r="E182" i="37"/>
  <c r="E182" i="41" s="1"/>
  <c r="E182" i="58"/>
  <c r="E170" i="58"/>
  <c r="E170" i="37"/>
  <c r="E170" i="41" s="1"/>
  <c r="E158" i="58"/>
  <c r="E158" i="37"/>
  <c r="E158" i="41" s="1"/>
  <c r="E146" i="37"/>
  <c r="E146" i="41" s="1"/>
  <c r="E146" i="58"/>
  <c r="E134" i="58"/>
  <c r="E134" i="37"/>
  <c r="E134" i="41" s="1"/>
  <c r="E122" i="37"/>
  <c r="E122" i="41" s="1"/>
  <c r="E122" i="58"/>
  <c r="E110" i="58"/>
  <c r="E110" i="37"/>
  <c r="E110" i="41" s="1"/>
  <c r="E98" i="58"/>
  <c r="E98" i="37"/>
  <c r="E98" i="41" s="1"/>
  <c r="G93" i="37"/>
  <c r="G93" i="58"/>
  <c r="G85" i="58"/>
  <c r="G85" i="37"/>
  <c r="G77" i="37"/>
  <c r="G77" i="58"/>
  <c r="G69" i="37"/>
  <c r="G69" i="58"/>
  <c r="G61" i="37"/>
  <c r="G61" i="58"/>
  <c r="G53" i="37"/>
  <c r="G53" i="58"/>
  <c r="G45" i="37"/>
  <c r="G45" i="58"/>
  <c r="G37" i="37"/>
  <c r="G37" i="58"/>
  <c r="G29" i="37"/>
  <c r="G29" i="58"/>
  <c r="G21" i="58"/>
  <c r="G21" i="37"/>
  <c r="G13" i="58"/>
  <c r="G13" i="37"/>
  <c r="G490" i="37"/>
  <c r="G490" i="41" s="1"/>
  <c r="G490" i="58"/>
  <c r="E471" i="37"/>
  <c r="E471" i="41" s="1"/>
  <c r="E471" i="58"/>
  <c r="G230" i="37"/>
  <c r="G230" i="41" s="1"/>
  <c r="G230" i="58"/>
  <c r="G493" i="58"/>
  <c r="G493" i="37"/>
  <c r="G493" i="41" s="1"/>
  <c r="G146" i="37"/>
  <c r="G146" i="41" s="1"/>
  <c r="G146" i="58"/>
  <c r="G120" i="58"/>
  <c r="G120" i="37"/>
  <c r="G120" i="41" s="1"/>
  <c r="G334" i="58"/>
  <c r="G334" i="37"/>
  <c r="G334" i="41" s="1"/>
  <c r="G97" i="37"/>
  <c r="G97" i="41" s="1"/>
  <c r="G97" i="58"/>
  <c r="G121" i="58"/>
  <c r="G121" i="37"/>
  <c r="G121" i="41" s="1"/>
  <c r="G158" i="58"/>
  <c r="G158" i="37"/>
  <c r="G158" i="41" s="1"/>
  <c r="G429" i="58"/>
  <c r="G429" i="37"/>
  <c r="G429" i="41" s="1"/>
  <c r="G455" i="58"/>
  <c r="G455" i="37"/>
  <c r="G455" i="41" s="1"/>
  <c r="G482" i="37"/>
  <c r="G482" i="41" s="1"/>
  <c r="G482" i="58"/>
  <c r="G405" i="37"/>
  <c r="G405" i="58"/>
  <c r="G381" i="37"/>
  <c r="G381" i="58"/>
  <c r="G353" i="58"/>
  <c r="G353" i="37"/>
  <c r="G98" i="58"/>
  <c r="G98" i="37"/>
  <c r="G98" i="41" s="1"/>
  <c r="G110" i="37"/>
  <c r="G110" i="41" s="1"/>
  <c r="G110" i="58"/>
  <c r="G122" i="37"/>
  <c r="G122" i="41" s="1"/>
  <c r="G122" i="58"/>
  <c r="G134" i="37"/>
  <c r="G134" i="41" s="1"/>
  <c r="G134" i="58"/>
  <c r="G162" i="58"/>
  <c r="G162" i="37"/>
  <c r="G162" i="41" s="1"/>
  <c r="G342" i="58"/>
  <c r="G342" i="37"/>
  <c r="G342" i="41" s="1"/>
  <c r="G430" i="37"/>
  <c r="G430" i="41" s="1"/>
  <c r="G430" i="58"/>
  <c r="G442" i="58"/>
  <c r="G442" i="37"/>
  <c r="G442" i="41" s="1"/>
  <c r="G456" i="58"/>
  <c r="G456" i="37"/>
  <c r="G456" i="41" s="1"/>
  <c r="G470" i="58"/>
  <c r="G470" i="37"/>
  <c r="G470" i="41" s="1"/>
  <c r="G483" i="37"/>
  <c r="G483" i="41" s="1"/>
  <c r="G483" i="58"/>
  <c r="G416" i="58"/>
  <c r="G416" i="37"/>
  <c r="G404" i="58"/>
  <c r="G404" i="37"/>
  <c r="G392" i="58"/>
  <c r="G392" i="37"/>
  <c r="G380" i="58"/>
  <c r="G380" i="37"/>
  <c r="G368" i="37"/>
  <c r="G368" i="58"/>
  <c r="G352" i="58"/>
  <c r="G352" i="37"/>
  <c r="G336" i="58"/>
  <c r="G336" i="37"/>
  <c r="G320" i="37"/>
  <c r="G320" i="58"/>
  <c r="G308" i="58"/>
  <c r="G308" i="37"/>
  <c r="G296" i="37"/>
  <c r="G296" i="58"/>
  <c r="G284" i="37"/>
  <c r="G284" i="58"/>
  <c r="G272" i="37"/>
  <c r="G272" i="58"/>
  <c r="G260" i="58"/>
  <c r="G260" i="37"/>
  <c r="G248" i="58"/>
  <c r="G248" i="37"/>
  <c r="G232" i="58"/>
  <c r="G232" i="37"/>
  <c r="G218" i="58"/>
  <c r="G218" i="37"/>
  <c r="G206" i="37"/>
  <c r="G206" i="58"/>
  <c r="G194" i="58"/>
  <c r="G194" i="37"/>
  <c r="G176" i="58"/>
  <c r="G176" i="37"/>
  <c r="G164" i="37"/>
  <c r="G164" i="58"/>
  <c r="G148" i="58"/>
  <c r="G148" i="37"/>
  <c r="E482" i="58"/>
  <c r="E482" i="37"/>
  <c r="E482" i="41" s="1"/>
  <c r="E469" i="37"/>
  <c r="E469" i="41" s="1"/>
  <c r="E469" i="58"/>
  <c r="E455" i="37"/>
  <c r="E455" i="41" s="1"/>
  <c r="E455" i="58"/>
  <c r="E441" i="37"/>
  <c r="E441" i="41" s="1"/>
  <c r="E441" i="58"/>
  <c r="E429" i="37"/>
  <c r="E429" i="41" s="1"/>
  <c r="E429" i="58"/>
  <c r="E415" i="58"/>
  <c r="E415" i="37"/>
  <c r="E415" i="41" s="1"/>
  <c r="E403" i="58"/>
  <c r="E403" i="37"/>
  <c r="E403" i="41" s="1"/>
  <c r="E391" i="37"/>
  <c r="E391" i="41" s="1"/>
  <c r="E391" i="58"/>
  <c r="E379" i="37"/>
  <c r="E379" i="41" s="1"/>
  <c r="E379" i="58"/>
  <c r="E367" i="37"/>
  <c r="E367" i="41" s="1"/>
  <c r="E367" i="58"/>
  <c r="E355" i="58"/>
  <c r="E355" i="37"/>
  <c r="E355" i="41" s="1"/>
  <c r="E343" i="37"/>
  <c r="E343" i="41" s="1"/>
  <c r="E343" i="58"/>
  <c r="E331" i="37"/>
  <c r="E331" i="41" s="1"/>
  <c r="E331" i="58"/>
  <c r="E319" i="58"/>
  <c r="E319" i="37"/>
  <c r="E319" i="41" s="1"/>
  <c r="E307" i="37"/>
  <c r="E307" i="41" s="1"/>
  <c r="E307" i="58"/>
  <c r="E295" i="37"/>
  <c r="E295" i="41" s="1"/>
  <c r="E295" i="58"/>
  <c r="E283" i="58"/>
  <c r="E283" i="37"/>
  <c r="E283" i="41" s="1"/>
  <c r="E271" i="58"/>
  <c r="E271" i="37"/>
  <c r="E271" i="41" s="1"/>
  <c r="E259" i="58"/>
  <c r="E259" i="37"/>
  <c r="E259" i="41" s="1"/>
  <c r="E247" i="58"/>
  <c r="E247" i="37"/>
  <c r="E247" i="41" s="1"/>
  <c r="E231" i="37"/>
  <c r="E231" i="41" s="1"/>
  <c r="E231" i="58"/>
  <c r="E217" i="37"/>
  <c r="E217" i="41" s="1"/>
  <c r="E217" i="58"/>
  <c r="E205" i="37"/>
  <c r="E205" i="41" s="1"/>
  <c r="E205" i="58"/>
  <c r="E193" i="37"/>
  <c r="E193" i="41" s="1"/>
  <c r="E193" i="58"/>
  <c r="E181" i="37"/>
  <c r="E181" i="41" s="1"/>
  <c r="E181" i="58"/>
  <c r="E169" i="37"/>
  <c r="E169" i="41" s="1"/>
  <c r="E169" i="58"/>
  <c r="E157" i="37"/>
  <c r="E157" i="41" s="1"/>
  <c r="E157" i="58"/>
  <c r="E145" i="37"/>
  <c r="E145" i="41" s="1"/>
  <c r="E145" i="58"/>
  <c r="E133" i="37"/>
  <c r="E133" i="41" s="1"/>
  <c r="E133" i="58"/>
  <c r="E121" i="58"/>
  <c r="E121" i="37"/>
  <c r="E121" i="41" s="1"/>
  <c r="E109" i="58"/>
  <c r="E109" i="37"/>
  <c r="E109" i="41" s="1"/>
  <c r="E97" i="37"/>
  <c r="E97" i="41" s="1"/>
  <c r="E97" i="58"/>
  <c r="E93" i="58"/>
  <c r="E93" i="37"/>
  <c r="E93" i="41" s="1"/>
  <c r="E85" i="37"/>
  <c r="E85" i="41" s="1"/>
  <c r="E85" i="58"/>
  <c r="E77" i="37"/>
  <c r="E77" i="41" s="1"/>
  <c r="E77" i="58"/>
  <c r="E69" i="58"/>
  <c r="E69" i="37"/>
  <c r="E69" i="41" s="1"/>
  <c r="E61" i="37"/>
  <c r="E61" i="41" s="1"/>
  <c r="E61" i="58"/>
  <c r="E53" i="37"/>
  <c r="E53" i="41" s="1"/>
  <c r="E53" i="58"/>
  <c r="E45" i="58"/>
  <c r="E45" i="37"/>
  <c r="E45" i="41" s="1"/>
  <c r="E37" i="37"/>
  <c r="E37" i="41" s="1"/>
  <c r="E37" i="58"/>
  <c r="E29" i="37"/>
  <c r="E29" i="41" s="1"/>
  <c r="E29" i="58"/>
  <c r="E21" i="58"/>
  <c r="E21" i="37"/>
  <c r="E21" i="41" s="1"/>
  <c r="E13" i="37"/>
  <c r="E13" i="41" s="1"/>
  <c r="E13" i="58"/>
  <c r="G492" i="58"/>
  <c r="G492" i="37"/>
  <c r="G492" i="41" s="1"/>
  <c r="G234" i="58"/>
  <c r="G234" i="37"/>
  <c r="G234" i="41" s="1"/>
  <c r="H164" i="58" l="1"/>
  <c r="J164" i="58"/>
  <c r="I164" i="58"/>
  <c r="G248" i="41"/>
  <c r="H248" i="37"/>
  <c r="I248" i="37"/>
  <c r="J248" i="37"/>
  <c r="H320" i="58"/>
  <c r="J320" i="58"/>
  <c r="I320" i="58"/>
  <c r="G404" i="41"/>
  <c r="H404" i="37"/>
  <c r="I404" i="37"/>
  <c r="J404" i="37"/>
  <c r="G21" i="41"/>
  <c r="G149" i="41"/>
  <c r="H149" i="37"/>
  <c r="J149" i="37"/>
  <c r="I149" i="37"/>
  <c r="H233" i="58"/>
  <c r="I233" i="58"/>
  <c r="J233" i="58"/>
  <c r="G309" i="41"/>
  <c r="H309" i="37"/>
  <c r="J309" i="37"/>
  <c r="I309" i="37"/>
  <c r="G220" i="41"/>
  <c r="H220" i="37"/>
  <c r="J220" i="37"/>
  <c r="I220" i="37"/>
  <c r="H298" i="58"/>
  <c r="J298" i="58"/>
  <c r="I298" i="58"/>
  <c r="G382" i="41"/>
  <c r="H382" i="37"/>
  <c r="I382" i="37"/>
  <c r="J382" i="37"/>
  <c r="G15" i="41"/>
  <c r="H221" i="58"/>
  <c r="J221" i="58"/>
  <c r="I221" i="58"/>
  <c r="H299" i="58"/>
  <c r="I299" i="58"/>
  <c r="J299" i="58"/>
  <c r="H383" i="58"/>
  <c r="I383" i="58"/>
  <c r="J383" i="58"/>
  <c r="H210" i="58"/>
  <c r="J210" i="58"/>
  <c r="I210" i="58"/>
  <c r="H288" i="58"/>
  <c r="I288" i="58"/>
  <c r="J288" i="58"/>
  <c r="G372" i="41"/>
  <c r="H372" i="37"/>
  <c r="J372" i="37"/>
  <c r="I372" i="37"/>
  <c r="G16" i="41"/>
  <c r="G223" i="41"/>
  <c r="H223" i="37"/>
  <c r="J223" i="37"/>
  <c r="I223" i="37"/>
  <c r="H301" i="58"/>
  <c r="J301" i="58"/>
  <c r="I301" i="58"/>
  <c r="G385" i="41"/>
  <c r="H385" i="37"/>
  <c r="J385" i="37"/>
  <c r="I385" i="37"/>
  <c r="G156" i="41"/>
  <c r="H156" i="37"/>
  <c r="I156" i="37"/>
  <c r="J156" i="37"/>
  <c r="G240" i="41"/>
  <c r="H240" i="37"/>
  <c r="J240" i="37"/>
  <c r="I240" i="37"/>
  <c r="G314" i="41"/>
  <c r="H314" i="37"/>
  <c r="J314" i="37"/>
  <c r="I314" i="37"/>
  <c r="H398" i="58"/>
  <c r="J398" i="58"/>
  <c r="I398" i="58"/>
  <c r="G73" i="41"/>
  <c r="G157" i="41"/>
  <c r="H157" i="37"/>
  <c r="J157" i="37"/>
  <c r="I157" i="37"/>
  <c r="G241" i="41"/>
  <c r="H241" i="37"/>
  <c r="J241" i="37"/>
  <c r="I241" i="37"/>
  <c r="G315" i="41"/>
  <c r="H315" i="37"/>
  <c r="J315" i="37"/>
  <c r="I315" i="37"/>
  <c r="G399" i="41"/>
  <c r="H399" i="37"/>
  <c r="J399" i="37"/>
  <c r="I399" i="37"/>
  <c r="G202" i="41"/>
  <c r="H202" i="37"/>
  <c r="I202" i="37"/>
  <c r="J202" i="37"/>
  <c r="H280" i="58"/>
  <c r="J280" i="58"/>
  <c r="I280" i="58"/>
  <c r="H363" i="58"/>
  <c r="I363" i="58"/>
  <c r="J363" i="58"/>
  <c r="G35" i="41"/>
  <c r="H173" i="58"/>
  <c r="I173" i="58"/>
  <c r="J173" i="58"/>
  <c r="H257" i="58"/>
  <c r="J257" i="58"/>
  <c r="I257" i="58"/>
  <c r="H332" i="58"/>
  <c r="J332" i="58"/>
  <c r="I332" i="58"/>
  <c r="H413" i="58"/>
  <c r="I413" i="58"/>
  <c r="J413" i="58"/>
  <c r="G145" i="41"/>
  <c r="H145" i="37"/>
  <c r="J145" i="37"/>
  <c r="I145" i="37"/>
  <c r="G229" i="41"/>
  <c r="H229" i="37"/>
  <c r="I229" i="37"/>
  <c r="J229" i="37"/>
  <c r="G306" i="41"/>
  <c r="H306" i="37"/>
  <c r="J306" i="37"/>
  <c r="I306" i="37"/>
  <c r="G390" i="41"/>
  <c r="H390" i="37"/>
  <c r="I390" i="37"/>
  <c r="J390" i="37"/>
  <c r="G217" i="41"/>
  <c r="H217" i="37"/>
  <c r="J217" i="37"/>
  <c r="I217" i="37"/>
  <c r="G295" i="41"/>
  <c r="H295" i="37"/>
  <c r="I295" i="37"/>
  <c r="J295" i="37"/>
  <c r="G379" i="41"/>
  <c r="H379" i="37"/>
  <c r="J379" i="37"/>
  <c r="I379" i="37"/>
  <c r="G164" i="41"/>
  <c r="H164" i="37"/>
  <c r="H164" i="41" s="1"/>
  <c r="I164" i="37"/>
  <c r="J164" i="37"/>
  <c r="J164" i="41" s="1"/>
  <c r="H248" i="58"/>
  <c r="J248" i="58"/>
  <c r="I248" i="58"/>
  <c r="G320" i="41"/>
  <c r="H320" i="37"/>
  <c r="I320" i="37"/>
  <c r="J320" i="37"/>
  <c r="H404" i="58"/>
  <c r="J404" i="58"/>
  <c r="I404" i="58"/>
  <c r="G69" i="41"/>
  <c r="H149" i="58"/>
  <c r="J149" i="58"/>
  <c r="I149" i="58"/>
  <c r="G233" i="41"/>
  <c r="H233" i="37"/>
  <c r="I233" i="37"/>
  <c r="J233" i="37"/>
  <c r="H309" i="58"/>
  <c r="I309" i="58"/>
  <c r="J309" i="58"/>
  <c r="H220" i="58"/>
  <c r="I220" i="58"/>
  <c r="J220" i="58"/>
  <c r="G298" i="41"/>
  <c r="H298" i="37"/>
  <c r="J298" i="37"/>
  <c r="I298" i="37"/>
  <c r="H382" i="58"/>
  <c r="I382" i="58"/>
  <c r="J382" i="58"/>
  <c r="G63" i="41"/>
  <c r="G221" i="41"/>
  <c r="H221" i="37"/>
  <c r="J221" i="37"/>
  <c r="I221" i="37"/>
  <c r="G299" i="41"/>
  <c r="H299" i="37"/>
  <c r="J299" i="37"/>
  <c r="I299" i="37"/>
  <c r="G383" i="41"/>
  <c r="H383" i="37"/>
  <c r="I383" i="37"/>
  <c r="J383" i="37"/>
  <c r="G210" i="41"/>
  <c r="H210" i="37"/>
  <c r="I210" i="37"/>
  <c r="J210" i="37"/>
  <c r="G288" i="41"/>
  <c r="H288" i="37"/>
  <c r="I288" i="37"/>
  <c r="J288" i="37"/>
  <c r="H372" i="58"/>
  <c r="J372" i="58"/>
  <c r="I372" i="58"/>
  <c r="G64" i="41"/>
  <c r="H223" i="58"/>
  <c r="I223" i="58"/>
  <c r="J223" i="58"/>
  <c r="G301" i="41"/>
  <c r="H301" i="37"/>
  <c r="J301" i="37"/>
  <c r="I301" i="37"/>
  <c r="H385" i="58"/>
  <c r="I385" i="58"/>
  <c r="J385" i="58"/>
  <c r="H156" i="58"/>
  <c r="I156" i="58"/>
  <c r="J156" i="58"/>
  <c r="H240" i="58"/>
  <c r="J240" i="58"/>
  <c r="I240" i="58"/>
  <c r="H314" i="58"/>
  <c r="I314" i="58"/>
  <c r="J314" i="58"/>
  <c r="G398" i="41"/>
  <c r="H398" i="37"/>
  <c r="I398" i="37"/>
  <c r="J398" i="37"/>
  <c r="G25" i="41"/>
  <c r="H157" i="58"/>
  <c r="J157" i="58"/>
  <c r="I157" i="58"/>
  <c r="H241" i="58"/>
  <c r="J241" i="58"/>
  <c r="I241" i="58"/>
  <c r="H315" i="58"/>
  <c r="I315" i="58"/>
  <c r="J315" i="58"/>
  <c r="H399" i="58"/>
  <c r="J399" i="58"/>
  <c r="I399" i="58"/>
  <c r="H202" i="58"/>
  <c r="I202" i="58"/>
  <c r="J202" i="58"/>
  <c r="G280" i="41"/>
  <c r="H280" i="37"/>
  <c r="I280" i="37"/>
  <c r="J280" i="37"/>
  <c r="G363" i="41"/>
  <c r="H363" i="37"/>
  <c r="J363" i="37"/>
  <c r="I363" i="37"/>
  <c r="G83" i="41"/>
  <c r="G173" i="41"/>
  <c r="H173" i="37"/>
  <c r="I173" i="37"/>
  <c r="J173" i="37"/>
  <c r="G257" i="41"/>
  <c r="H257" i="37"/>
  <c r="H257" i="41" s="1"/>
  <c r="I257" i="37"/>
  <c r="J257" i="37"/>
  <c r="G332" i="41"/>
  <c r="H332" i="37"/>
  <c r="J332" i="37"/>
  <c r="I332" i="37"/>
  <c r="G413" i="41"/>
  <c r="H413" i="37"/>
  <c r="I413" i="37"/>
  <c r="J413" i="37"/>
  <c r="H145" i="58"/>
  <c r="I145" i="58"/>
  <c r="J145" i="58"/>
  <c r="H229" i="58"/>
  <c r="I229" i="58"/>
  <c r="J229" i="58"/>
  <c r="H306" i="58"/>
  <c r="J306" i="58"/>
  <c r="I306" i="58"/>
  <c r="H390" i="58"/>
  <c r="I390" i="58"/>
  <c r="J390" i="58"/>
  <c r="G12" i="41"/>
  <c r="G60" i="41"/>
  <c r="H217" i="58"/>
  <c r="I217" i="58"/>
  <c r="J217" i="58"/>
  <c r="H295" i="58"/>
  <c r="I295" i="58"/>
  <c r="J295" i="58"/>
  <c r="H379" i="58"/>
  <c r="J379" i="58"/>
  <c r="I379" i="58"/>
  <c r="G176" i="41"/>
  <c r="H176" i="37"/>
  <c r="I176" i="37"/>
  <c r="J176" i="37"/>
  <c r="G260" i="41"/>
  <c r="H260" i="37"/>
  <c r="J260" i="37"/>
  <c r="I260" i="37"/>
  <c r="G336" i="41"/>
  <c r="H336" i="37"/>
  <c r="I336" i="37"/>
  <c r="J336" i="37"/>
  <c r="G416" i="41"/>
  <c r="H416" i="37"/>
  <c r="I416" i="37"/>
  <c r="J416" i="37"/>
  <c r="G353" i="41"/>
  <c r="H353" i="37"/>
  <c r="J353" i="37"/>
  <c r="I353" i="37"/>
  <c r="G165" i="41"/>
  <c r="H165" i="37"/>
  <c r="I165" i="37"/>
  <c r="J165" i="37"/>
  <c r="G249" i="41"/>
  <c r="H249" i="37"/>
  <c r="J249" i="37"/>
  <c r="I249" i="37"/>
  <c r="G321" i="41"/>
  <c r="H321" i="37"/>
  <c r="J321" i="37"/>
  <c r="I321" i="37"/>
  <c r="H151" i="58"/>
  <c r="J151" i="58"/>
  <c r="I151" i="58"/>
  <c r="G235" i="41"/>
  <c r="H235" i="37"/>
  <c r="J235" i="37"/>
  <c r="I235" i="37"/>
  <c r="H310" i="58"/>
  <c r="I310" i="58"/>
  <c r="J310" i="58"/>
  <c r="G394" i="41"/>
  <c r="H394" i="37"/>
  <c r="I394" i="37"/>
  <c r="J394" i="37"/>
  <c r="G23" i="41"/>
  <c r="H152" i="58"/>
  <c r="J152" i="58"/>
  <c r="I152" i="58"/>
  <c r="G236" i="41"/>
  <c r="H236" i="37"/>
  <c r="J236" i="37"/>
  <c r="I236" i="37"/>
  <c r="G311" i="41"/>
  <c r="H311" i="37"/>
  <c r="J311" i="37"/>
  <c r="I311" i="37"/>
  <c r="H395" i="58"/>
  <c r="J395" i="58"/>
  <c r="I395" i="58"/>
  <c r="G222" i="41"/>
  <c r="H222" i="37"/>
  <c r="J222" i="37"/>
  <c r="I222" i="37"/>
  <c r="H300" i="58"/>
  <c r="I300" i="58"/>
  <c r="J300" i="58"/>
  <c r="G384" i="41"/>
  <c r="H384" i="37"/>
  <c r="J384" i="37"/>
  <c r="I384" i="37"/>
  <c r="G72" i="41"/>
  <c r="G155" i="41"/>
  <c r="H155" i="37"/>
  <c r="I155" i="37"/>
  <c r="J155" i="37"/>
  <c r="G239" i="41"/>
  <c r="H239" i="37"/>
  <c r="J239" i="37"/>
  <c r="I239" i="37"/>
  <c r="G313" i="41"/>
  <c r="H313" i="37"/>
  <c r="J313" i="37"/>
  <c r="I313" i="37"/>
  <c r="H397" i="58"/>
  <c r="J397" i="58"/>
  <c r="I397" i="58"/>
  <c r="G170" i="41"/>
  <c r="H170" i="37"/>
  <c r="J170" i="37"/>
  <c r="I170" i="37"/>
  <c r="G254" i="41"/>
  <c r="H254" i="37"/>
  <c r="I254" i="37"/>
  <c r="J254" i="37"/>
  <c r="G328" i="41"/>
  <c r="H328" i="37"/>
  <c r="I328" i="37"/>
  <c r="J328" i="37"/>
  <c r="G410" i="41"/>
  <c r="H410" i="37"/>
  <c r="I410" i="37"/>
  <c r="J410" i="37"/>
  <c r="G33" i="41"/>
  <c r="G171" i="41"/>
  <c r="H171" i="37"/>
  <c r="J171" i="37"/>
  <c r="I171" i="37"/>
  <c r="G255" i="41"/>
  <c r="H255" i="37"/>
  <c r="I255" i="37"/>
  <c r="J255" i="37"/>
  <c r="G329" i="41"/>
  <c r="H329" i="37"/>
  <c r="J329" i="37"/>
  <c r="I329" i="37"/>
  <c r="G411" i="41"/>
  <c r="H411" i="37"/>
  <c r="I411" i="37"/>
  <c r="J411" i="37"/>
  <c r="G214" i="41"/>
  <c r="H214" i="37"/>
  <c r="J214" i="37"/>
  <c r="I214" i="37"/>
  <c r="G292" i="41"/>
  <c r="H292" i="37"/>
  <c r="I292" i="37"/>
  <c r="J292" i="37"/>
  <c r="G376" i="41"/>
  <c r="H376" i="37"/>
  <c r="J376" i="37"/>
  <c r="I376" i="37"/>
  <c r="G43" i="41"/>
  <c r="G191" i="41"/>
  <c r="H191" i="37"/>
  <c r="J191" i="37"/>
  <c r="I191" i="37"/>
  <c r="G269" i="41"/>
  <c r="H269" i="37"/>
  <c r="I269" i="37"/>
  <c r="J269" i="37"/>
  <c r="G348" i="41"/>
  <c r="H348" i="37"/>
  <c r="I348" i="37"/>
  <c r="J348" i="37"/>
  <c r="H161" i="58"/>
  <c r="J161" i="58"/>
  <c r="I161" i="58"/>
  <c r="G245" i="41"/>
  <c r="H245" i="37"/>
  <c r="J245" i="37"/>
  <c r="I245" i="37"/>
  <c r="H318" i="58"/>
  <c r="J318" i="58"/>
  <c r="I318" i="58"/>
  <c r="G402" i="41"/>
  <c r="H402" i="37"/>
  <c r="I402" i="37"/>
  <c r="J402" i="37"/>
  <c r="G20" i="41"/>
  <c r="G147" i="41"/>
  <c r="H147" i="37"/>
  <c r="J147" i="37"/>
  <c r="I147" i="37"/>
  <c r="G231" i="41"/>
  <c r="H231" i="37"/>
  <c r="I231" i="37"/>
  <c r="J231" i="37"/>
  <c r="G307" i="41"/>
  <c r="H307" i="37"/>
  <c r="J307" i="37"/>
  <c r="I307" i="37"/>
  <c r="G391" i="41"/>
  <c r="H391" i="37"/>
  <c r="J391" i="37"/>
  <c r="I391" i="37"/>
  <c r="H176" i="58"/>
  <c r="I176" i="58"/>
  <c r="J176" i="58"/>
  <c r="H260" i="58"/>
  <c r="J260" i="58"/>
  <c r="I260" i="58"/>
  <c r="H336" i="58"/>
  <c r="I336" i="58"/>
  <c r="J336" i="58"/>
  <c r="H416" i="58"/>
  <c r="J416" i="58"/>
  <c r="I416" i="58"/>
  <c r="H353" i="58"/>
  <c r="I353" i="58"/>
  <c r="J353" i="58"/>
  <c r="G29" i="41"/>
  <c r="G77" i="41"/>
  <c r="H165" i="58"/>
  <c r="J165" i="58"/>
  <c r="I165" i="58"/>
  <c r="H249" i="58"/>
  <c r="I249" i="58"/>
  <c r="J249" i="58"/>
  <c r="H321" i="58"/>
  <c r="I321" i="58"/>
  <c r="J321" i="58"/>
  <c r="G151" i="41"/>
  <c r="H151" i="37"/>
  <c r="J151" i="37"/>
  <c r="I151" i="37"/>
  <c r="H235" i="58"/>
  <c r="J235" i="58"/>
  <c r="I235" i="58"/>
  <c r="G310" i="41"/>
  <c r="H310" i="37"/>
  <c r="I310" i="37"/>
  <c r="J310" i="37"/>
  <c r="H394" i="58"/>
  <c r="I394" i="58"/>
  <c r="J394" i="58"/>
  <c r="G71" i="41"/>
  <c r="G152" i="41"/>
  <c r="H152" i="37"/>
  <c r="I152" i="37"/>
  <c r="J152" i="37"/>
  <c r="H236" i="58"/>
  <c r="I236" i="58"/>
  <c r="J236" i="58"/>
  <c r="H311" i="58"/>
  <c r="I311" i="58"/>
  <c r="J311" i="58"/>
  <c r="G395" i="41"/>
  <c r="H395" i="37"/>
  <c r="I395" i="37"/>
  <c r="J395" i="37"/>
  <c r="H222" i="58"/>
  <c r="J222" i="58"/>
  <c r="I222" i="58"/>
  <c r="G300" i="41"/>
  <c r="H300" i="37"/>
  <c r="J300" i="37"/>
  <c r="I300" i="37"/>
  <c r="H384" i="58"/>
  <c r="I384" i="58"/>
  <c r="J384" i="58"/>
  <c r="G24" i="41"/>
  <c r="H155" i="58"/>
  <c r="I155" i="58"/>
  <c r="J155" i="58"/>
  <c r="H239" i="58"/>
  <c r="I239" i="58"/>
  <c r="J239" i="58"/>
  <c r="H313" i="58"/>
  <c r="I313" i="58"/>
  <c r="J313" i="58"/>
  <c r="G397" i="41"/>
  <c r="H397" i="37"/>
  <c r="J397" i="37"/>
  <c r="I397" i="37"/>
  <c r="H170" i="58"/>
  <c r="J170" i="58"/>
  <c r="I170" i="58"/>
  <c r="H254" i="58"/>
  <c r="I254" i="58"/>
  <c r="J254" i="58"/>
  <c r="H328" i="58"/>
  <c r="J328" i="58"/>
  <c r="I328" i="58"/>
  <c r="H410" i="58"/>
  <c r="J410" i="58"/>
  <c r="I410" i="58"/>
  <c r="G81" i="41"/>
  <c r="H171" i="58"/>
  <c r="I171" i="58"/>
  <c r="J171" i="58"/>
  <c r="H255" i="58"/>
  <c r="J255" i="58"/>
  <c r="I255" i="58"/>
  <c r="H329" i="58"/>
  <c r="J329" i="58"/>
  <c r="I329" i="58"/>
  <c r="H411" i="58"/>
  <c r="I411" i="58"/>
  <c r="J411" i="58"/>
  <c r="H214" i="58"/>
  <c r="J214" i="58"/>
  <c r="I214" i="58"/>
  <c r="H292" i="58"/>
  <c r="I292" i="58"/>
  <c r="J292" i="58"/>
  <c r="H376" i="58"/>
  <c r="I376" i="58"/>
  <c r="J376" i="58"/>
  <c r="G91" i="41"/>
  <c r="H191" i="58"/>
  <c r="J191" i="58"/>
  <c r="I191" i="58"/>
  <c r="H269" i="58"/>
  <c r="J269" i="58"/>
  <c r="I269" i="58"/>
  <c r="H348" i="58"/>
  <c r="I348" i="58"/>
  <c r="J348" i="58"/>
  <c r="G161" i="41"/>
  <c r="H161" i="37"/>
  <c r="I161" i="37"/>
  <c r="J161" i="37"/>
  <c r="H245" i="58"/>
  <c r="I245" i="58"/>
  <c r="J245" i="58"/>
  <c r="G318" i="41"/>
  <c r="H318" i="37"/>
  <c r="I318" i="37"/>
  <c r="J318" i="37"/>
  <c r="H402" i="58"/>
  <c r="J402" i="58"/>
  <c r="I402" i="58"/>
  <c r="G68" i="41"/>
  <c r="H147" i="58"/>
  <c r="J147" i="58"/>
  <c r="I147" i="58"/>
  <c r="H231" i="58"/>
  <c r="I231" i="58"/>
  <c r="J231" i="58"/>
  <c r="H307" i="58"/>
  <c r="J307" i="58"/>
  <c r="I307" i="58"/>
  <c r="H391" i="58"/>
  <c r="I391" i="58"/>
  <c r="J391" i="58"/>
  <c r="G194" i="41"/>
  <c r="H194" i="37"/>
  <c r="I194" i="37"/>
  <c r="J194" i="37"/>
  <c r="H272" i="58"/>
  <c r="I272" i="58"/>
  <c r="J272" i="58"/>
  <c r="G352" i="41"/>
  <c r="H352" i="37"/>
  <c r="J352" i="37"/>
  <c r="I352" i="37"/>
  <c r="H381" i="58"/>
  <c r="I381" i="58"/>
  <c r="J381" i="58"/>
  <c r="G85" i="41"/>
  <c r="G177" i="41"/>
  <c r="H177" i="37"/>
  <c r="J177" i="37"/>
  <c r="I177" i="37"/>
  <c r="H261" i="58"/>
  <c r="J261" i="58"/>
  <c r="I261" i="58"/>
  <c r="G337" i="41"/>
  <c r="H337" i="37"/>
  <c r="J337" i="37"/>
  <c r="I337" i="37"/>
  <c r="G166" i="41"/>
  <c r="H166" i="37"/>
  <c r="I166" i="37"/>
  <c r="J166" i="37"/>
  <c r="H250" i="58"/>
  <c r="I250" i="58"/>
  <c r="J250" i="58"/>
  <c r="H323" i="58"/>
  <c r="I323" i="58"/>
  <c r="J323" i="58"/>
  <c r="H406" i="58"/>
  <c r="I406" i="58"/>
  <c r="J406" i="58"/>
  <c r="G31" i="41"/>
  <c r="G79" i="41"/>
  <c r="H167" i="58"/>
  <c r="J167" i="58"/>
  <c r="I167" i="58"/>
  <c r="G251" i="41"/>
  <c r="H251" i="37"/>
  <c r="J251" i="37"/>
  <c r="I251" i="37"/>
  <c r="G324" i="41"/>
  <c r="H324" i="37"/>
  <c r="I324" i="37"/>
  <c r="J324" i="37"/>
  <c r="G407" i="41"/>
  <c r="H407" i="37"/>
  <c r="J407" i="37"/>
  <c r="I407" i="37"/>
  <c r="H153" i="58"/>
  <c r="I153" i="58"/>
  <c r="J153" i="58"/>
  <c r="H237" i="58"/>
  <c r="I237" i="58"/>
  <c r="J237" i="58"/>
  <c r="H312" i="58"/>
  <c r="I312" i="58"/>
  <c r="J312" i="58"/>
  <c r="H396" i="58"/>
  <c r="J396" i="58"/>
  <c r="I396" i="58"/>
  <c r="G169" i="41"/>
  <c r="H169" i="37"/>
  <c r="J169" i="37"/>
  <c r="I169" i="37"/>
  <c r="H253" i="58"/>
  <c r="I253" i="58"/>
  <c r="J253" i="58"/>
  <c r="G327" i="41"/>
  <c r="H327" i="37"/>
  <c r="J327" i="37"/>
  <c r="I327" i="37"/>
  <c r="H409" i="58"/>
  <c r="J409" i="58"/>
  <c r="I409" i="58"/>
  <c r="H182" i="58"/>
  <c r="J182" i="58"/>
  <c r="I182" i="58"/>
  <c r="H266" i="58"/>
  <c r="J266" i="58"/>
  <c r="I266" i="58"/>
  <c r="G344" i="41"/>
  <c r="H344" i="37"/>
  <c r="I344" i="37"/>
  <c r="J344" i="37"/>
  <c r="G422" i="41"/>
  <c r="H422" i="37"/>
  <c r="I422" i="37"/>
  <c r="J422" i="37"/>
  <c r="G189" i="41"/>
  <c r="H189" i="37"/>
  <c r="J189" i="37"/>
  <c r="I189" i="37"/>
  <c r="G267" i="41"/>
  <c r="H267" i="37"/>
  <c r="I267" i="37"/>
  <c r="J267" i="37"/>
  <c r="G345" i="41"/>
  <c r="H345" i="37"/>
  <c r="I345" i="37"/>
  <c r="J345" i="37"/>
  <c r="G143" i="41"/>
  <c r="H143" i="37"/>
  <c r="I143" i="37"/>
  <c r="J143" i="37"/>
  <c r="G227" i="41"/>
  <c r="H227" i="37"/>
  <c r="J227" i="37"/>
  <c r="I227" i="37"/>
  <c r="H304" i="58"/>
  <c r="J304" i="58"/>
  <c r="I304" i="58"/>
  <c r="H388" i="58"/>
  <c r="I388" i="58"/>
  <c r="J388" i="58"/>
  <c r="G51" i="41"/>
  <c r="G203" i="41"/>
  <c r="H203" i="37"/>
  <c r="I203" i="37"/>
  <c r="J203" i="37"/>
  <c r="G281" i="41"/>
  <c r="H281" i="37"/>
  <c r="I281" i="37"/>
  <c r="J281" i="37"/>
  <c r="G364" i="41"/>
  <c r="H364" i="37"/>
  <c r="J364" i="37"/>
  <c r="I364" i="37"/>
  <c r="H174" i="58"/>
  <c r="I174" i="58"/>
  <c r="J174" i="58"/>
  <c r="H258" i="58"/>
  <c r="J258" i="58"/>
  <c r="I258" i="58"/>
  <c r="H333" i="58"/>
  <c r="J333" i="58"/>
  <c r="I333" i="58"/>
  <c r="G414" i="41"/>
  <c r="H414" i="37"/>
  <c r="I414" i="37"/>
  <c r="J414" i="37"/>
  <c r="G76" i="41"/>
  <c r="H163" i="58"/>
  <c r="J163" i="58"/>
  <c r="I163" i="58"/>
  <c r="G247" i="41"/>
  <c r="H247" i="37"/>
  <c r="J247" i="37"/>
  <c r="I247" i="37"/>
  <c r="H319" i="58"/>
  <c r="J319" i="58"/>
  <c r="I319" i="58"/>
  <c r="G403" i="41"/>
  <c r="H403" i="37"/>
  <c r="I403" i="37"/>
  <c r="J403" i="37"/>
  <c r="H194" i="58"/>
  <c r="I194" i="58"/>
  <c r="J194" i="58"/>
  <c r="G272" i="41"/>
  <c r="H272" i="37"/>
  <c r="I272" i="37"/>
  <c r="J272" i="37"/>
  <c r="H352" i="58"/>
  <c r="I352" i="58"/>
  <c r="J352" i="58"/>
  <c r="G381" i="41"/>
  <c r="H381" i="37"/>
  <c r="I381" i="37"/>
  <c r="J381" i="37"/>
  <c r="G37" i="41"/>
  <c r="H177" i="58"/>
  <c r="J177" i="58"/>
  <c r="I177" i="58"/>
  <c r="G261" i="41"/>
  <c r="H261" i="37"/>
  <c r="I261" i="37"/>
  <c r="J261" i="37"/>
  <c r="H337" i="58"/>
  <c r="J337" i="58"/>
  <c r="I337" i="58"/>
  <c r="H166" i="58"/>
  <c r="J166" i="58"/>
  <c r="I166" i="58"/>
  <c r="G250" i="41"/>
  <c r="H250" i="37"/>
  <c r="J250" i="37"/>
  <c r="I250" i="37"/>
  <c r="G323" i="41"/>
  <c r="H323" i="37"/>
  <c r="I323" i="37"/>
  <c r="J323" i="37"/>
  <c r="G406" i="41"/>
  <c r="H406" i="37"/>
  <c r="J406" i="37"/>
  <c r="I406" i="37"/>
  <c r="G167" i="41"/>
  <c r="H167" i="37"/>
  <c r="I167" i="37"/>
  <c r="J167" i="37"/>
  <c r="H251" i="58"/>
  <c r="I251" i="58"/>
  <c r="J251" i="58"/>
  <c r="H324" i="58"/>
  <c r="I324" i="58"/>
  <c r="J324" i="58"/>
  <c r="H407" i="58"/>
  <c r="I407" i="58"/>
  <c r="J407" i="58"/>
  <c r="G153" i="41"/>
  <c r="H153" i="37"/>
  <c r="I153" i="37"/>
  <c r="J153" i="37"/>
  <c r="G237" i="41"/>
  <c r="H237" i="37"/>
  <c r="J237" i="37"/>
  <c r="I237" i="37"/>
  <c r="G312" i="41"/>
  <c r="H312" i="37"/>
  <c r="J312" i="37"/>
  <c r="I312" i="37"/>
  <c r="G396" i="41"/>
  <c r="H396" i="37"/>
  <c r="J396" i="37"/>
  <c r="I396" i="37"/>
  <c r="G32" i="41"/>
  <c r="G80" i="41"/>
  <c r="H169" i="58"/>
  <c r="I169" i="58"/>
  <c r="J169" i="58"/>
  <c r="G253" i="41"/>
  <c r="H253" i="37"/>
  <c r="J253" i="37"/>
  <c r="I253" i="37"/>
  <c r="H327" i="58"/>
  <c r="J327" i="58"/>
  <c r="I327" i="58"/>
  <c r="G409" i="41"/>
  <c r="H409" i="37"/>
  <c r="I409" i="37"/>
  <c r="J409" i="37"/>
  <c r="G182" i="41"/>
  <c r="H182" i="37"/>
  <c r="J182" i="37"/>
  <c r="I182" i="37"/>
  <c r="G266" i="41"/>
  <c r="H266" i="37"/>
  <c r="J266" i="37"/>
  <c r="I266" i="37"/>
  <c r="H344" i="58"/>
  <c r="I344" i="58"/>
  <c r="J344" i="58"/>
  <c r="H422" i="58"/>
  <c r="I422" i="58"/>
  <c r="J422" i="58"/>
  <c r="G41" i="41"/>
  <c r="G89" i="41"/>
  <c r="H189" i="58"/>
  <c r="J189" i="58"/>
  <c r="I189" i="58"/>
  <c r="H267" i="58"/>
  <c r="J267" i="58"/>
  <c r="I267" i="58"/>
  <c r="H345" i="58"/>
  <c r="I345" i="58"/>
  <c r="J345" i="58"/>
  <c r="H143" i="58"/>
  <c r="J143" i="58"/>
  <c r="I143" i="58"/>
  <c r="H227" i="58"/>
  <c r="J227" i="58"/>
  <c r="I227" i="58"/>
  <c r="G304" i="41"/>
  <c r="H304" i="37"/>
  <c r="I304" i="37"/>
  <c r="J304" i="37"/>
  <c r="G388" i="41"/>
  <c r="H388" i="37"/>
  <c r="J388" i="37"/>
  <c r="I388" i="37"/>
  <c r="H203" i="58"/>
  <c r="I203" i="58"/>
  <c r="J203" i="58"/>
  <c r="H281" i="58"/>
  <c r="J281" i="58"/>
  <c r="I281" i="58"/>
  <c r="H364" i="58"/>
  <c r="I364" i="58"/>
  <c r="J364" i="58"/>
  <c r="G174" i="41"/>
  <c r="H174" i="37"/>
  <c r="J174" i="37"/>
  <c r="I174" i="37"/>
  <c r="G258" i="41"/>
  <c r="H258" i="37"/>
  <c r="J258" i="37"/>
  <c r="I258" i="37"/>
  <c r="G333" i="41"/>
  <c r="H333" i="37"/>
  <c r="I333" i="37"/>
  <c r="J333" i="37"/>
  <c r="H414" i="58"/>
  <c r="I414" i="58"/>
  <c r="J414" i="58"/>
  <c r="G28" i="41"/>
  <c r="G163" i="41"/>
  <c r="H163" i="37"/>
  <c r="I163" i="37"/>
  <c r="J163" i="37"/>
  <c r="H247" i="58"/>
  <c r="I247" i="58"/>
  <c r="J247" i="58"/>
  <c r="G319" i="41"/>
  <c r="H319" i="37"/>
  <c r="I319" i="37"/>
  <c r="J319" i="37"/>
  <c r="H403" i="58"/>
  <c r="J403" i="58"/>
  <c r="I403" i="58"/>
  <c r="H206" i="58"/>
  <c r="J206" i="58"/>
  <c r="I206" i="58"/>
  <c r="H284" i="58"/>
  <c r="I284" i="58"/>
  <c r="J284" i="58"/>
  <c r="H368" i="58"/>
  <c r="J368" i="58"/>
  <c r="I368" i="58"/>
  <c r="H405" i="58"/>
  <c r="I405" i="58"/>
  <c r="J405" i="58"/>
  <c r="G195" i="41"/>
  <c r="H195" i="37"/>
  <c r="J195" i="37"/>
  <c r="I195" i="37"/>
  <c r="G273" i="41"/>
  <c r="H273" i="37"/>
  <c r="J273" i="37"/>
  <c r="I273" i="37"/>
  <c r="H369" i="58"/>
  <c r="J369" i="58"/>
  <c r="I369" i="58"/>
  <c r="G178" i="41"/>
  <c r="H178" i="37"/>
  <c r="J178" i="37"/>
  <c r="I178" i="37"/>
  <c r="G262" i="41"/>
  <c r="H262" i="37"/>
  <c r="I262" i="37"/>
  <c r="J262" i="37"/>
  <c r="G339" i="41"/>
  <c r="H339" i="37"/>
  <c r="J339" i="37"/>
  <c r="I339" i="37"/>
  <c r="H418" i="58"/>
  <c r="I418" i="58"/>
  <c r="J418" i="58"/>
  <c r="G179" i="41"/>
  <c r="H179" i="37"/>
  <c r="J179" i="37"/>
  <c r="I179" i="37"/>
  <c r="H263" i="58"/>
  <c r="I263" i="58"/>
  <c r="J263" i="58"/>
  <c r="G340" i="41"/>
  <c r="H340" i="37"/>
  <c r="J340" i="37"/>
  <c r="I340" i="37"/>
  <c r="G419" i="41"/>
  <c r="H419" i="37"/>
  <c r="I419" i="37"/>
  <c r="J419" i="37"/>
  <c r="H168" i="58"/>
  <c r="I168" i="58"/>
  <c r="J168" i="58"/>
  <c r="H252" i="58"/>
  <c r="I252" i="58"/>
  <c r="J252" i="58"/>
  <c r="H325" i="58"/>
  <c r="I325" i="58"/>
  <c r="J325" i="58"/>
  <c r="G408" i="41"/>
  <c r="H408" i="37"/>
  <c r="I408" i="37"/>
  <c r="J408" i="37"/>
  <c r="G88" i="41"/>
  <c r="H181" i="58"/>
  <c r="J181" i="58"/>
  <c r="I181" i="58"/>
  <c r="G265" i="41"/>
  <c r="H265" i="37"/>
  <c r="J265" i="37"/>
  <c r="I265" i="37"/>
  <c r="G343" i="41"/>
  <c r="H343" i="37"/>
  <c r="I343" i="37"/>
  <c r="J343" i="37"/>
  <c r="H421" i="58"/>
  <c r="I421" i="58"/>
  <c r="J421" i="58"/>
  <c r="G200" i="41"/>
  <c r="H200" i="37"/>
  <c r="I200" i="37"/>
  <c r="J200" i="37"/>
  <c r="H278" i="58"/>
  <c r="I278" i="58"/>
  <c r="J278" i="58"/>
  <c r="H360" i="58"/>
  <c r="J360" i="58"/>
  <c r="I360" i="58"/>
  <c r="G49" i="41"/>
  <c r="H201" i="58"/>
  <c r="I201" i="58"/>
  <c r="J201" i="58"/>
  <c r="H279" i="58"/>
  <c r="I279" i="58"/>
  <c r="J279" i="58"/>
  <c r="H361" i="58"/>
  <c r="I361" i="58"/>
  <c r="J361" i="58"/>
  <c r="H159" i="58"/>
  <c r="J159" i="58"/>
  <c r="I159" i="58"/>
  <c r="H243" i="58"/>
  <c r="J243" i="58"/>
  <c r="I243" i="58"/>
  <c r="H316" i="58"/>
  <c r="I316" i="58"/>
  <c r="J316" i="58"/>
  <c r="H400" i="58"/>
  <c r="J400" i="58"/>
  <c r="I400" i="58"/>
  <c r="G59" i="41"/>
  <c r="G215" i="41"/>
  <c r="H215" i="37"/>
  <c r="J215" i="37"/>
  <c r="I215" i="37"/>
  <c r="G293" i="41"/>
  <c r="H293" i="37"/>
  <c r="I293" i="37"/>
  <c r="J293" i="37"/>
  <c r="G377" i="41"/>
  <c r="H377" i="37"/>
  <c r="J377" i="37"/>
  <c r="I377" i="37"/>
  <c r="G192" i="41"/>
  <c r="H192" i="37"/>
  <c r="I192" i="37"/>
  <c r="J192" i="37"/>
  <c r="H270" i="58"/>
  <c r="I270" i="58"/>
  <c r="J270" i="58"/>
  <c r="G349" i="41"/>
  <c r="H349" i="37"/>
  <c r="J349" i="37"/>
  <c r="I349" i="37"/>
  <c r="G36" i="41"/>
  <c r="G175" i="41"/>
  <c r="H175" i="37"/>
  <c r="I175" i="37"/>
  <c r="J175" i="37"/>
  <c r="G259" i="41"/>
  <c r="H259" i="37"/>
  <c r="J259" i="37"/>
  <c r="I259" i="37"/>
  <c r="G335" i="41"/>
  <c r="H335" i="37"/>
  <c r="I335" i="37"/>
  <c r="J335" i="37"/>
  <c r="G415" i="41"/>
  <c r="H415" i="37"/>
  <c r="I415" i="37"/>
  <c r="J415" i="37"/>
  <c r="G206" i="41"/>
  <c r="H206" i="37"/>
  <c r="I206" i="37"/>
  <c r="J206" i="37"/>
  <c r="G284" i="41"/>
  <c r="H284" i="37"/>
  <c r="I284" i="37"/>
  <c r="J284" i="37"/>
  <c r="G368" i="41"/>
  <c r="H368" i="37"/>
  <c r="J368" i="37"/>
  <c r="I368" i="37"/>
  <c r="G405" i="41"/>
  <c r="H405" i="37"/>
  <c r="J405" i="37"/>
  <c r="I405" i="37"/>
  <c r="G45" i="41"/>
  <c r="G93" i="41"/>
  <c r="H93" i="37"/>
  <c r="H195" i="58"/>
  <c r="I195" i="58"/>
  <c r="J195" i="58"/>
  <c r="H273" i="58"/>
  <c r="J273" i="58"/>
  <c r="I273" i="58"/>
  <c r="G369" i="41"/>
  <c r="H369" i="37"/>
  <c r="J369" i="37"/>
  <c r="I369" i="37"/>
  <c r="H178" i="58"/>
  <c r="J178" i="58"/>
  <c r="I178" i="58"/>
  <c r="H262" i="58"/>
  <c r="I262" i="58"/>
  <c r="J262" i="58"/>
  <c r="H339" i="58"/>
  <c r="J339" i="58"/>
  <c r="I339" i="58"/>
  <c r="G418" i="41"/>
  <c r="H418" i="37"/>
  <c r="I418" i="37"/>
  <c r="J418" i="37"/>
  <c r="G39" i="41"/>
  <c r="G87" i="41"/>
  <c r="H179" i="58"/>
  <c r="J179" i="58"/>
  <c r="I179" i="58"/>
  <c r="G263" i="41"/>
  <c r="H263" i="37"/>
  <c r="I263" i="37"/>
  <c r="J263" i="37"/>
  <c r="H340" i="58"/>
  <c r="I340" i="58"/>
  <c r="J340" i="58"/>
  <c r="H419" i="58"/>
  <c r="I419" i="58"/>
  <c r="J419" i="58"/>
  <c r="G168" i="41"/>
  <c r="H168" i="37"/>
  <c r="J168" i="37"/>
  <c r="I168" i="37"/>
  <c r="G252" i="41"/>
  <c r="H252" i="37"/>
  <c r="I252" i="37"/>
  <c r="J252" i="37"/>
  <c r="G325" i="41"/>
  <c r="H325" i="37"/>
  <c r="I325" i="37"/>
  <c r="J325" i="37"/>
  <c r="H408" i="58"/>
  <c r="I408" i="58"/>
  <c r="J408" i="58"/>
  <c r="G40" i="41"/>
  <c r="G181" i="41"/>
  <c r="H181" i="37"/>
  <c r="J181" i="37"/>
  <c r="I181" i="37"/>
  <c r="H265" i="58"/>
  <c r="J265" i="58"/>
  <c r="I265" i="58"/>
  <c r="H343" i="58"/>
  <c r="I343" i="58"/>
  <c r="J343" i="58"/>
  <c r="G421" i="41"/>
  <c r="H421" i="37"/>
  <c r="I421" i="37"/>
  <c r="J421" i="37"/>
  <c r="H200" i="58"/>
  <c r="I200" i="58"/>
  <c r="J200" i="58"/>
  <c r="G278" i="41"/>
  <c r="H278" i="37"/>
  <c r="J278" i="37"/>
  <c r="I278" i="37"/>
  <c r="G360" i="41"/>
  <c r="H360" i="37"/>
  <c r="I360" i="37"/>
  <c r="J360" i="37"/>
  <c r="G201" i="41"/>
  <c r="H201" i="37"/>
  <c r="I201" i="37"/>
  <c r="J201" i="37"/>
  <c r="G279" i="41"/>
  <c r="H279" i="37"/>
  <c r="I279" i="37"/>
  <c r="J279" i="37"/>
  <c r="G361" i="41"/>
  <c r="H361" i="37"/>
  <c r="J361" i="37"/>
  <c r="I361" i="37"/>
  <c r="G159" i="41"/>
  <c r="H159" i="37"/>
  <c r="J159" i="37"/>
  <c r="I159" i="37"/>
  <c r="G243" i="41"/>
  <c r="H243" i="37"/>
  <c r="I243" i="37"/>
  <c r="J243" i="37"/>
  <c r="G316" i="41"/>
  <c r="H316" i="37"/>
  <c r="J316" i="37"/>
  <c r="I316" i="37"/>
  <c r="G400" i="41"/>
  <c r="H400" i="37"/>
  <c r="J400" i="37"/>
  <c r="I400" i="37"/>
  <c r="G11" i="41"/>
  <c r="H215" i="58"/>
  <c r="J215" i="58"/>
  <c r="I215" i="58"/>
  <c r="H293" i="58"/>
  <c r="I293" i="58"/>
  <c r="J293" i="58"/>
  <c r="H377" i="58"/>
  <c r="J377" i="58"/>
  <c r="I377" i="58"/>
  <c r="H192" i="58"/>
  <c r="I192" i="58"/>
  <c r="J192" i="58"/>
  <c r="G270" i="41"/>
  <c r="H270" i="37"/>
  <c r="I270" i="37"/>
  <c r="J270" i="37"/>
  <c r="H349" i="58"/>
  <c r="I349" i="58"/>
  <c r="J349" i="58"/>
  <c r="G84" i="41"/>
  <c r="H175" i="58"/>
  <c r="I175" i="58"/>
  <c r="J175" i="58"/>
  <c r="H259" i="58"/>
  <c r="J259" i="58"/>
  <c r="I259" i="58"/>
  <c r="H335" i="58"/>
  <c r="I335" i="58"/>
  <c r="J335" i="58"/>
  <c r="H415" i="58"/>
  <c r="J415" i="58"/>
  <c r="I415" i="58"/>
  <c r="G218" i="41"/>
  <c r="H218" i="37"/>
  <c r="J218" i="37"/>
  <c r="I218" i="37"/>
  <c r="H296" i="58"/>
  <c r="J296" i="58"/>
  <c r="I296" i="58"/>
  <c r="G380" i="41"/>
  <c r="H380" i="37"/>
  <c r="J380" i="37"/>
  <c r="I380" i="37"/>
  <c r="H207" i="58"/>
  <c r="J207" i="58"/>
  <c r="I207" i="58"/>
  <c r="G285" i="41"/>
  <c r="H285" i="37"/>
  <c r="J285" i="37"/>
  <c r="I285" i="37"/>
  <c r="H393" i="58"/>
  <c r="J393" i="58"/>
  <c r="I393" i="58"/>
  <c r="H196" i="58"/>
  <c r="I196" i="58"/>
  <c r="J196" i="58"/>
  <c r="H274" i="58"/>
  <c r="J274" i="58"/>
  <c r="I274" i="58"/>
  <c r="H355" i="58"/>
  <c r="I355" i="58"/>
  <c r="J355" i="58"/>
  <c r="G47" i="41"/>
  <c r="G197" i="41"/>
  <c r="H197" i="37"/>
  <c r="J197" i="37"/>
  <c r="I197" i="37"/>
  <c r="G275" i="41"/>
  <c r="H275" i="37"/>
  <c r="J275" i="37"/>
  <c r="I275" i="37"/>
  <c r="G356" i="41"/>
  <c r="H356" i="37"/>
  <c r="J356" i="37"/>
  <c r="I356" i="37"/>
  <c r="H180" i="58"/>
  <c r="J180" i="58"/>
  <c r="I180" i="58"/>
  <c r="G264" i="41"/>
  <c r="H264" i="37"/>
  <c r="J264" i="37"/>
  <c r="I264" i="37"/>
  <c r="G341" i="41"/>
  <c r="H341" i="37"/>
  <c r="I341" i="37"/>
  <c r="J341" i="37"/>
  <c r="G420" i="41"/>
  <c r="H420" i="37"/>
  <c r="I420" i="37"/>
  <c r="J420" i="37"/>
  <c r="G48" i="41"/>
  <c r="G199" i="41"/>
  <c r="H199" i="37"/>
  <c r="J199" i="37"/>
  <c r="I199" i="37"/>
  <c r="H277" i="58"/>
  <c r="J277" i="58"/>
  <c r="I277" i="58"/>
  <c r="H359" i="58"/>
  <c r="J359" i="58"/>
  <c r="I359" i="58"/>
  <c r="G212" i="41"/>
  <c r="H212" i="37"/>
  <c r="I212" i="37"/>
  <c r="J212" i="37"/>
  <c r="H290" i="58"/>
  <c r="I290" i="58"/>
  <c r="J290" i="58"/>
  <c r="H374" i="58"/>
  <c r="I374" i="58"/>
  <c r="J374" i="58"/>
  <c r="G57" i="41"/>
  <c r="G213" i="41"/>
  <c r="H213" i="37"/>
  <c r="J213" i="37"/>
  <c r="I213" i="37"/>
  <c r="G291" i="41"/>
  <c r="H291" i="37"/>
  <c r="I291" i="37"/>
  <c r="J291" i="37"/>
  <c r="H375" i="58"/>
  <c r="J375" i="58"/>
  <c r="I375" i="58"/>
  <c r="H172" i="58"/>
  <c r="I172" i="58"/>
  <c r="J172" i="58"/>
  <c r="G256" i="41"/>
  <c r="H256" i="37"/>
  <c r="I256" i="37"/>
  <c r="J256" i="37"/>
  <c r="G331" i="41"/>
  <c r="H331" i="37"/>
  <c r="J331" i="37"/>
  <c r="I331" i="37"/>
  <c r="H412" i="58"/>
  <c r="I412" i="58"/>
  <c r="J412" i="58"/>
  <c r="G19" i="41"/>
  <c r="H144" i="58"/>
  <c r="J144" i="58"/>
  <c r="I144" i="58"/>
  <c r="H228" i="58"/>
  <c r="J228" i="58"/>
  <c r="I228" i="58"/>
  <c r="H305" i="58"/>
  <c r="I305" i="58"/>
  <c r="J305" i="58"/>
  <c r="H389" i="58"/>
  <c r="I389" i="58"/>
  <c r="J389" i="58"/>
  <c r="G204" i="41"/>
  <c r="H204" i="37"/>
  <c r="J204" i="37"/>
  <c r="I204" i="37"/>
  <c r="G282" i="41"/>
  <c r="H282" i="37"/>
  <c r="I282" i="37"/>
  <c r="J282" i="37"/>
  <c r="G365" i="41"/>
  <c r="H365" i="37"/>
  <c r="J365" i="37"/>
  <c r="I365" i="37"/>
  <c r="H193" i="58"/>
  <c r="I193" i="58"/>
  <c r="J193" i="58"/>
  <c r="G271" i="41"/>
  <c r="H271" i="37"/>
  <c r="I271" i="37"/>
  <c r="J271" i="37"/>
  <c r="H351" i="58"/>
  <c r="J351" i="58"/>
  <c r="I351" i="58"/>
  <c r="H218" i="58"/>
  <c r="I218" i="58"/>
  <c r="J218" i="58"/>
  <c r="G296" i="41"/>
  <c r="H296" i="37"/>
  <c r="I296" i="37"/>
  <c r="J296" i="37"/>
  <c r="H380" i="58"/>
  <c r="J380" i="58"/>
  <c r="I380" i="58"/>
  <c r="G53" i="41"/>
  <c r="G207" i="41"/>
  <c r="H207" i="37"/>
  <c r="J207" i="37"/>
  <c r="I207" i="37"/>
  <c r="H285" i="58"/>
  <c r="I285" i="58"/>
  <c r="J285" i="58"/>
  <c r="G393" i="41"/>
  <c r="H393" i="37"/>
  <c r="I393" i="37"/>
  <c r="J393" i="37"/>
  <c r="G196" i="41"/>
  <c r="H196" i="37"/>
  <c r="J196" i="37"/>
  <c r="I196" i="37"/>
  <c r="G274" i="41"/>
  <c r="H274" i="37"/>
  <c r="J274" i="37"/>
  <c r="I274" i="37"/>
  <c r="G355" i="41"/>
  <c r="H355" i="37"/>
  <c r="J355" i="37"/>
  <c r="I355" i="37"/>
  <c r="H197" i="58"/>
  <c r="I197" i="58"/>
  <c r="J197" i="58"/>
  <c r="H275" i="58"/>
  <c r="J275" i="58"/>
  <c r="I275" i="58"/>
  <c r="H356" i="58"/>
  <c r="I356" i="58"/>
  <c r="J356" i="58"/>
  <c r="G180" i="41"/>
  <c r="H180" i="37"/>
  <c r="J180" i="37"/>
  <c r="I180" i="37"/>
  <c r="H264" i="58"/>
  <c r="I264" i="58"/>
  <c r="J264" i="58"/>
  <c r="H341" i="58"/>
  <c r="I341" i="58"/>
  <c r="J341" i="58"/>
  <c r="H420" i="58"/>
  <c r="I420" i="58"/>
  <c r="J420" i="58"/>
  <c r="H199" i="58"/>
  <c r="I199" i="58"/>
  <c r="J199" i="58"/>
  <c r="G277" i="41"/>
  <c r="H277" i="37"/>
  <c r="J277" i="37"/>
  <c r="I277" i="37"/>
  <c r="G359" i="41"/>
  <c r="H359" i="37"/>
  <c r="I359" i="37"/>
  <c r="J359" i="37"/>
  <c r="H212" i="58"/>
  <c r="I212" i="58"/>
  <c r="J212" i="58"/>
  <c r="G290" i="41"/>
  <c r="H290" i="37"/>
  <c r="I290" i="37"/>
  <c r="J290" i="37"/>
  <c r="G374" i="41"/>
  <c r="H374" i="37"/>
  <c r="J374" i="37"/>
  <c r="I374" i="37"/>
  <c r="H213" i="58"/>
  <c r="J213" i="58"/>
  <c r="I213" i="58"/>
  <c r="H291" i="58"/>
  <c r="I291" i="58"/>
  <c r="J291" i="58"/>
  <c r="G375" i="41"/>
  <c r="H375" i="37"/>
  <c r="J375" i="37"/>
  <c r="I375" i="37"/>
  <c r="G172" i="41"/>
  <c r="H172" i="37"/>
  <c r="J172" i="37"/>
  <c r="I172" i="37"/>
  <c r="H256" i="58"/>
  <c r="J256" i="58"/>
  <c r="I256" i="58"/>
  <c r="H331" i="58"/>
  <c r="J331" i="58"/>
  <c r="I331" i="58"/>
  <c r="G412" i="41"/>
  <c r="H412" i="37"/>
  <c r="I412" i="37"/>
  <c r="J412" i="37"/>
  <c r="G67" i="41"/>
  <c r="G144" i="41"/>
  <c r="H144" i="37"/>
  <c r="I144" i="37"/>
  <c r="J144" i="37"/>
  <c r="G228" i="41"/>
  <c r="H228" i="37"/>
  <c r="I228" i="37"/>
  <c r="J228" i="37"/>
  <c r="G305" i="41"/>
  <c r="H305" i="37"/>
  <c r="I305" i="37"/>
  <c r="J305" i="37"/>
  <c r="G389" i="41"/>
  <c r="H389" i="37"/>
  <c r="J389" i="37"/>
  <c r="I389" i="37"/>
  <c r="H204" i="58"/>
  <c r="I204" i="58"/>
  <c r="J204" i="58"/>
  <c r="H282" i="58"/>
  <c r="I282" i="58"/>
  <c r="J282" i="58"/>
  <c r="H365" i="58"/>
  <c r="J365" i="58"/>
  <c r="I365" i="58"/>
  <c r="G44" i="41"/>
  <c r="G92" i="41"/>
  <c r="G193" i="41"/>
  <c r="H193" i="37"/>
  <c r="J193" i="37"/>
  <c r="I193" i="37"/>
  <c r="H271" i="58"/>
  <c r="I271" i="58"/>
  <c r="J271" i="58"/>
  <c r="G351" i="41"/>
  <c r="H351" i="37"/>
  <c r="J351" i="37"/>
  <c r="I351" i="37"/>
  <c r="G148" i="41"/>
  <c r="H148" i="37"/>
  <c r="J148" i="37"/>
  <c r="I148" i="37"/>
  <c r="G232" i="41"/>
  <c r="H232" i="37"/>
  <c r="I232" i="37"/>
  <c r="J232" i="37"/>
  <c r="G308" i="41"/>
  <c r="H308" i="37"/>
  <c r="J308" i="37"/>
  <c r="I308" i="37"/>
  <c r="G392" i="41"/>
  <c r="H392" i="37"/>
  <c r="J392" i="37"/>
  <c r="I392" i="37"/>
  <c r="G13" i="41"/>
  <c r="G219" i="41"/>
  <c r="H219" i="37"/>
  <c r="J219" i="37"/>
  <c r="I219" i="37"/>
  <c r="G297" i="41"/>
  <c r="H297" i="37"/>
  <c r="J297" i="37"/>
  <c r="I297" i="37"/>
  <c r="H417" i="58"/>
  <c r="J417" i="58"/>
  <c r="I417" i="58"/>
  <c r="G208" i="41"/>
  <c r="H208" i="37"/>
  <c r="J208" i="37"/>
  <c r="I208" i="37"/>
  <c r="G286" i="41"/>
  <c r="H286" i="37"/>
  <c r="J286" i="37"/>
  <c r="I286" i="37"/>
  <c r="H370" i="58"/>
  <c r="J370" i="58"/>
  <c r="I370" i="58"/>
  <c r="G55" i="41"/>
  <c r="G209" i="41"/>
  <c r="H209" i="37"/>
  <c r="J209" i="37"/>
  <c r="I209" i="37"/>
  <c r="H287" i="58"/>
  <c r="I287" i="58"/>
  <c r="J287" i="58"/>
  <c r="G371" i="41"/>
  <c r="H371" i="37"/>
  <c r="I371" i="37"/>
  <c r="J371" i="37"/>
  <c r="G198" i="41"/>
  <c r="H198" i="37"/>
  <c r="I198" i="37"/>
  <c r="J198" i="37"/>
  <c r="G276" i="41"/>
  <c r="H276" i="37"/>
  <c r="I276" i="37"/>
  <c r="J276" i="37"/>
  <c r="H357" i="58"/>
  <c r="J357" i="58"/>
  <c r="I357" i="58"/>
  <c r="G211" i="41"/>
  <c r="H211" i="37"/>
  <c r="I211" i="37"/>
  <c r="J211" i="37"/>
  <c r="G289" i="41"/>
  <c r="H289" i="37"/>
  <c r="J289" i="37"/>
  <c r="I289" i="37"/>
  <c r="G373" i="41"/>
  <c r="H373" i="37"/>
  <c r="J373" i="37"/>
  <c r="I373" i="37"/>
  <c r="H224" i="58"/>
  <c r="J224" i="58"/>
  <c r="I224" i="58"/>
  <c r="H302" i="58"/>
  <c r="I302" i="58"/>
  <c r="J302" i="58"/>
  <c r="H386" i="58"/>
  <c r="I386" i="58"/>
  <c r="J386" i="58"/>
  <c r="G17" i="41"/>
  <c r="G141" i="41"/>
  <c r="H141" i="37"/>
  <c r="I141" i="37"/>
  <c r="J141" i="37"/>
  <c r="G225" i="41"/>
  <c r="H225" i="37"/>
  <c r="I225" i="37"/>
  <c r="J225" i="37"/>
  <c r="G303" i="41"/>
  <c r="H303" i="37"/>
  <c r="I303" i="37"/>
  <c r="J303" i="37"/>
  <c r="G387" i="41"/>
  <c r="H387" i="37"/>
  <c r="I387" i="37"/>
  <c r="J387" i="37"/>
  <c r="G190" i="41"/>
  <c r="H190" i="37"/>
  <c r="I190" i="37"/>
  <c r="J190" i="37"/>
  <c r="G268" i="41"/>
  <c r="H268" i="37"/>
  <c r="I268" i="37"/>
  <c r="J268" i="37"/>
  <c r="H347" i="58"/>
  <c r="I347" i="58"/>
  <c r="J347" i="58"/>
  <c r="G27" i="41"/>
  <c r="G75" i="41"/>
  <c r="H160" i="58"/>
  <c r="J160" i="58"/>
  <c r="I160" i="58"/>
  <c r="H244" i="58"/>
  <c r="J244" i="58"/>
  <c r="I244" i="58"/>
  <c r="H317" i="58"/>
  <c r="J317" i="58"/>
  <c r="I317" i="58"/>
  <c r="H401" i="58"/>
  <c r="I401" i="58"/>
  <c r="J401" i="58"/>
  <c r="G216" i="41"/>
  <c r="H216" i="37"/>
  <c r="J216" i="37"/>
  <c r="I216" i="37"/>
  <c r="G294" i="41"/>
  <c r="H294" i="37"/>
  <c r="J294" i="37"/>
  <c r="I294" i="37"/>
  <c r="H378" i="58"/>
  <c r="J378" i="58"/>
  <c r="I378" i="58"/>
  <c r="G205" i="41"/>
  <c r="H205" i="37"/>
  <c r="J205" i="37"/>
  <c r="I205" i="37"/>
  <c r="G283" i="41"/>
  <c r="H283" i="37"/>
  <c r="I283" i="37"/>
  <c r="J283" i="37"/>
  <c r="G367" i="41"/>
  <c r="H367" i="37"/>
  <c r="I367" i="37"/>
  <c r="J367" i="37"/>
  <c r="H148" i="58"/>
  <c r="J148" i="58"/>
  <c r="I148" i="58"/>
  <c r="H232" i="58"/>
  <c r="J232" i="58"/>
  <c r="I232" i="58"/>
  <c r="H308" i="58"/>
  <c r="J308" i="58"/>
  <c r="I308" i="58"/>
  <c r="H392" i="58"/>
  <c r="J392" i="58"/>
  <c r="I392" i="58"/>
  <c r="G61" i="41"/>
  <c r="H219" i="58"/>
  <c r="I219" i="58"/>
  <c r="J219" i="58"/>
  <c r="H297" i="58"/>
  <c r="I297" i="58"/>
  <c r="J297" i="58"/>
  <c r="G417" i="41"/>
  <c r="H417" i="37"/>
  <c r="I417" i="37"/>
  <c r="J417" i="37"/>
  <c r="H208" i="58"/>
  <c r="J208" i="58"/>
  <c r="I208" i="58"/>
  <c r="H286" i="58"/>
  <c r="I286" i="58"/>
  <c r="J286" i="58"/>
  <c r="G370" i="41"/>
  <c r="H370" i="37"/>
  <c r="J370" i="37"/>
  <c r="I370" i="37"/>
  <c r="H209" i="58"/>
  <c r="I209" i="58"/>
  <c r="J209" i="58"/>
  <c r="G287" i="41"/>
  <c r="H287" i="37"/>
  <c r="J287" i="37"/>
  <c r="I287" i="37"/>
  <c r="H371" i="58"/>
  <c r="J371" i="58"/>
  <c r="I371" i="58"/>
  <c r="H198" i="58"/>
  <c r="J198" i="58"/>
  <c r="I198" i="58"/>
  <c r="H276" i="58"/>
  <c r="I276" i="58"/>
  <c r="J276" i="58"/>
  <c r="G357" i="41"/>
  <c r="H357" i="37"/>
  <c r="I357" i="37"/>
  <c r="J357" i="37"/>
  <c r="G56" i="41"/>
  <c r="H211" i="58"/>
  <c r="J211" i="58"/>
  <c r="I211" i="58"/>
  <c r="H289" i="58"/>
  <c r="I289" i="58"/>
  <c r="J289" i="58"/>
  <c r="H373" i="58"/>
  <c r="J373" i="58"/>
  <c r="I373" i="58"/>
  <c r="G224" i="41"/>
  <c r="H224" i="37"/>
  <c r="J224" i="37"/>
  <c r="I224" i="37"/>
  <c r="G302" i="41"/>
  <c r="H302" i="37"/>
  <c r="J302" i="37"/>
  <c r="I302" i="37"/>
  <c r="G386" i="41"/>
  <c r="H386" i="37"/>
  <c r="I386" i="37"/>
  <c r="J386" i="37"/>
  <c r="G65" i="41"/>
  <c r="H141" i="58"/>
  <c r="J141" i="58"/>
  <c r="I141" i="58"/>
  <c r="H225" i="58"/>
  <c r="J225" i="58"/>
  <c r="I225" i="58"/>
  <c r="H303" i="58"/>
  <c r="J303" i="58"/>
  <c r="I303" i="58"/>
  <c r="H387" i="58"/>
  <c r="I387" i="58"/>
  <c r="J387" i="58"/>
  <c r="H190" i="58"/>
  <c r="J190" i="58"/>
  <c r="I190" i="58"/>
  <c r="H268" i="58"/>
  <c r="J268" i="58"/>
  <c r="I268" i="58"/>
  <c r="G347" i="41"/>
  <c r="H347" i="37"/>
  <c r="I347" i="37"/>
  <c r="J347" i="37"/>
  <c r="G160" i="41"/>
  <c r="H160" i="37"/>
  <c r="J160" i="37"/>
  <c r="I160" i="37"/>
  <c r="G244" i="41"/>
  <c r="H244" i="37"/>
  <c r="I244" i="37"/>
  <c r="J244" i="37"/>
  <c r="G317" i="41"/>
  <c r="H317" i="37"/>
  <c r="I317" i="37"/>
  <c r="J317" i="37"/>
  <c r="G401" i="41"/>
  <c r="H401" i="37"/>
  <c r="J401" i="37"/>
  <c r="I401" i="37"/>
  <c r="H216" i="58"/>
  <c r="I216" i="58"/>
  <c r="J216" i="58"/>
  <c r="H294" i="58"/>
  <c r="J294" i="58"/>
  <c r="I294" i="58"/>
  <c r="G378" i="41"/>
  <c r="H378" i="37"/>
  <c r="J378" i="37"/>
  <c r="I378" i="37"/>
  <c r="G52" i="41"/>
  <c r="H205" i="58"/>
  <c r="J205" i="58"/>
  <c r="I205" i="58"/>
  <c r="H283" i="58"/>
  <c r="I283" i="58"/>
  <c r="J283" i="58"/>
  <c r="H367" i="58"/>
  <c r="I367" i="58"/>
  <c r="J367" i="58"/>
  <c r="H298" i="41" l="1"/>
  <c r="I323" i="41"/>
  <c r="H363" i="41"/>
  <c r="H320" i="41"/>
  <c r="I301" i="41"/>
  <c r="E34" i="53"/>
  <c r="F34" i="53" s="1"/>
  <c r="J151" i="41"/>
  <c r="E4" i="53"/>
  <c r="F4" i="53" s="1"/>
  <c r="E22" i="53"/>
  <c r="F22" i="53" s="1"/>
  <c r="H16" i="53" s="1"/>
  <c r="E10" i="53"/>
  <c r="F10" i="53" s="1"/>
  <c r="H4" i="53" s="1"/>
  <c r="E28" i="53"/>
  <c r="F28" i="53" s="1"/>
  <c r="H34" i="53" s="1"/>
  <c r="E16" i="53"/>
  <c r="H210" i="41"/>
  <c r="H323" i="41"/>
  <c r="I398" i="41"/>
  <c r="H381" i="41"/>
  <c r="I272" i="41"/>
  <c r="J280" i="41"/>
  <c r="H272" i="41"/>
  <c r="H299" i="41"/>
  <c r="J193" i="41"/>
  <c r="H174" i="41"/>
  <c r="I401" i="41"/>
  <c r="J383" i="41"/>
  <c r="J398" i="41"/>
  <c r="H296" i="41"/>
  <c r="J381" i="41"/>
  <c r="I257" i="41"/>
  <c r="H280" i="41"/>
  <c r="J168" i="41"/>
  <c r="J257" i="41"/>
  <c r="H398" i="41"/>
  <c r="J323" i="41"/>
  <c r="I381" i="41"/>
  <c r="I250" i="41"/>
  <c r="H261" i="41"/>
  <c r="I413" i="41"/>
  <c r="J406" i="41"/>
  <c r="I389" i="41"/>
  <c r="J389" i="41"/>
  <c r="J272" i="41"/>
  <c r="J284" i="41"/>
  <c r="H151" i="41"/>
  <c r="H386" i="41"/>
  <c r="H287" i="41"/>
  <c r="J274" i="41"/>
  <c r="I270" i="41"/>
  <c r="J298" i="41"/>
  <c r="I310" i="41"/>
  <c r="H413" i="41"/>
  <c r="I221" i="41"/>
  <c r="J363" i="41"/>
  <c r="J288" i="41"/>
  <c r="J301" i="41"/>
  <c r="J300" i="41"/>
  <c r="I163" i="41"/>
  <c r="I258" i="41"/>
  <c r="J228" i="41"/>
  <c r="H374" i="41"/>
  <c r="I405" i="41"/>
  <c r="H310" i="41"/>
  <c r="I318" i="41"/>
  <c r="J409" i="41"/>
  <c r="H160" i="41"/>
  <c r="J400" i="41"/>
  <c r="I361" i="41"/>
  <c r="I266" i="41"/>
  <c r="H360" i="41"/>
  <c r="J319" i="41"/>
  <c r="H168" i="41"/>
  <c r="J320" i="41"/>
  <c r="I299" i="41"/>
  <c r="I312" i="41"/>
  <c r="J413" i="41"/>
  <c r="H233" i="41"/>
  <c r="J393" i="41"/>
  <c r="H325" i="41"/>
  <c r="I277" i="41"/>
  <c r="J405" i="41"/>
  <c r="I153" i="41"/>
  <c r="J224" i="41"/>
  <c r="J201" i="41"/>
  <c r="H333" i="41"/>
  <c r="I304" i="41"/>
  <c r="I300" i="41"/>
  <c r="H406" i="41"/>
  <c r="J161" i="41"/>
  <c r="J374" i="41"/>
  <c r="H359" i="41"/>
  <c r="I383" i="41"/>
  <c r="J375" i="41"/>
  <c r="J397" i="41"/>
  <c r="J173" i="41"/>
  <c r="H224" i="41"/>
  <c r="H180" i="41"/>
  <c r="I393" i="41"/>
  <c r="I201" i="41"/>
  <c r="I409" i="41"/>
  <c r="J347" i="41"/>
  <c r="J317" i="41"/>
  <c r="H375" i="41"/>
  <c r="J243" i="41"/>
  <c r="H206" i="41"/>
  <c r="H397" i="41"/>
  <c r="I325" i="41"/>
  <c r="J304" i="41"/>
  <c r="J312" i="41"/>
  <c r="I406" i="41"/>
  <c r="I317" i="41"/>
  <c r="I347" i="41"/>
  <c r="H305" i="41"/>
  <c r="J412" i="41"/>
  <c r="I374" i="41"/>
  <c r="I418" i="41"/>
  <c r="H317" i="41"/>
  <c r="J153" i="41"/>
  <c r="I319" i="41"/>
  <c r="I417" i="41"/>
  <c r="I243" i="41"/>
  <c r="H250" i="41"/>
  <c r="H182" i="41"/>
  <c r="I174" i="41"/>
  <c r="H266" i="41"/>
  <c r="I181" i="41"/>
  <c r="J163" i="41"/>
  <c r="H304" i="41"/>
  <c r="I172" i="41"/>
  <c r="H393" i="41"/>
  <c r="H201" i="41"/>
  <c r="J252" i="41"/>
  <c r="I357" i="41"/>
  <c r="J258" i="41"/>
  <c r="J237" i="41"/>
  <c r="H347" i="41"/>
  <c r="I296" i="41"/>
  <c r="I253" i="41"/>
  <c r="I244" i="41"/>
  <c r="J417" i="41"/>
  <c r="J277" i="41"/>
  <c r="H153" i="41"/>
  <c r="J318" i="41"/>
  <c r="I370" i="41"/>
  <c r="I351" i="41"/>
  <c r="H243" i="41"/>
  <c r="I161" i="41"/>
  <c r="H274" i="41"/>
  <c r="H270" i="41"/>
  <c r="H361" i="41"/>
  <c r="J302" i="41"/>
  <c r="J351" i="41"/>
  <c r="I180" i="41"/>
  <c r="I333" i="41"/>
  <c r="I173" i="41"/>
  <c r="J305" i="41"/>
  <c r="I237" i="41"/>
  <c r="H300" i="41"/>
  <c r="H172" i="41"/>
  <c r="I359" i="41"/>
  <c r="I316" i="41"/>
  <c r="I412" i="41"/>
  <c r="H161" i="41"/>
  <c r="I206" i="41"/>
  <c r="I388" i="41"/>
  <c r="H383" i="41"/>
  <c r="I196" i="41"/>
  <c r="J233" i="41"/>
  <c r="I279" i="41"/>
  <c r="H253" i="41"/>
  <c r="H278" i="41"/>
  <c r="I193" i="41"/>
  <c r="J361" i="41"/>
  <c r="I360" i="41"/>
  <c r="H421" i="41"/>
  <c r="I263" i="41"/>
  <c r="J266" i="41"/>
  <c r="H396" i="41"/>
  <c r="J278" i="41"/>
  <c r="H167" i="41"/>
  <c r="H395" i="41"/>
  <c r="I151" i="41"/>
  <c r="I280" i="41"/>
  <c r="J395" i="41"/>
  <c r="H290" i="41"/>
  <c r="I160" i="41"/>
  <c r="J368" i="41"/>
  <c r="H288" i="41"/>
  <c r="I224" i="41"/>
  <c r="J401" i="41"/>
  <c r="I400" i="41"/>
  <c r="H368" i="41"/>
  <c r="H312" i="41"/>
  <c r="J210" i="41"/>
  <c r="H355" i="41"/>
  <c r="H400" i="41"/>
  <c r="H159" i="41"/>
  <c r="I210" i="41"/>
  <c r="H378" i="41"/>
  <c r="J386" i="41"/>
  <c r="J172" i="41"/>
  <c r="I284" i="41"/>
  <c r="J332" i="41"/>
  <c r="H221" i="41"/>
  <c r="J287" i="41"/>
  <c r="H332" i="41"/>
  <c r="I164" i="41"/>
  <c r="H418" i="41"/>
  <c r="I228" i="41"/>
  <c r="H412" i="41"/>
  <c r="I375" i="41"/>
  <c r="H316" i="41"/>
  <c r="J206" i="41"/>
  <c r="I397" i="41"/>
  <c r="H388" i="41"/>
  <c r="J182" i="41"/>
  <c r="I233" i="41"/>
  <c r="I320" i="41"/>
  <c r="H196" i="41"/>
  <c r="H279" i="41"/>
  <c r="J325" i="41"/>
  <c r="J333" i="41"/>
  <c r="J299" i="41"/>
  <c r="I298" i="41"/>
  <c r="H351" i="41"/>
  <c r="J180" i="41"/>
  <c r="H173" i="41"/>
  <c r="J310" i="41"/>
  <c r="I305" i="41"/>
  <c r="J359" i="41"/>
  <c r="J418" i="41"/>
  <c r="H237" i="41"/>
  <c r="H302" i="41"/>
  <c r="H401" i="41"/>
  <c r="J378" i="41"/>
  <c r="J316" i="41"/>
  <c r="I168" i="41"/>
  <c r="H263" i="41"/>
  <c r="I396" i="41"/>
  <c r="I261" i="41"/>
  <c r="J244" i="41"/>
  <c r="H193" i="41"/>
  <c r="H405" i="41"/>
  <c r="I167" i="41"/>
  <c r="I395" i="41"/>
  <c r="H277" i="41"/>
  <c r="H417" i="41"/>
  <c r="I288" i="41"/>
  <c r="J370" i="41"/>
  <c r="H318" i="41"/>
  <c r="H301" i="41"/>
  <c r="J160" i="41"/>
  <c r="I159" i="41"/>
  <c r="J355" i="41"/>
  <c r="J357" i="41"/>
  <c r="J181" i="41"/>
  <c r="H409" i="41"/>
  <c r="I332" i="41"/>
  <c r="J221" i="41"/>
  <c r="I287" i="41"/>
  <c r="J421" i="41"/>
  <c r="I252" i="41"/>
  <c r="H163" i="41"/>
  <c r="I386" i="41"/>
  <c r="I274" i="41"/>
  <c r="J296" i="41"/>
  <c r="J270" i="41"/>
  <c r="J360" i="41"/>
  <c r="H258" i="41"/>
  <c r="I363" i="41"/>
  <c r="H370" i="41"/>
  <c r="H389" i="41"/>
  <c r="I355" i="41"/>
  <c r="I378" i="41"/>
  <c r="J159" i="41"/>
  <c r="H181" i="41"/>
  <c r="H357" i="41"/>
  <c r="I421" i="41"/>
  <c r="H252" i="41"/>
  <c r="J263" i="41"/>
  <c r="H284" i="41"/>
  <c r="J261" i="41"/>
  <c r="I302" i="41"/>
  <c r="J174" i="41"/>
  <c r="J396" i="41"/>
  <c r="J167" i="41"/>
  <c r="H228" i="41"/>
  <c r="J290" i="41"/>
  <c r="J279" i="41"/>
  <c r="I278" i="41"/>
  <c r="J388" i="41"/>
  <c r="J250" i="41"/>
  <c r="H244" i="41"/>
  <c r="I290" i="41"/>
  <c r="J196" i="41"/>
  <c r="C35" i="63"/>
  <c r="I368" i="41"/>
  <c r="F265" i="66"/>
  <c r="E288" i="76" s="1"/>
  <c r="D67" i="57"/>
  <c r="J367" i="41"/>
  <c r="H190" i="41"/>
  <c r="D3" i="57"/>
  <c r="H225" i="41"/>
  <c r="F4" i="66"/>
  <c r="N4" i="66" s="1"/>
  <c r="E315" i="76" s="1"/>
  <c r="J198" i="41"/>
  <c r="J209" i="41"/>
  <c r="I208" i="41"/>
  <c r="J219" i="41"/>
  <c r="J308" i="41"/>
  <c r="C14" i="63"/>
  <c r="I144" i="41"/>
  <c r="H365" i="41"/>
  <c r="I197" i="41"/>
  <c r="D44" i="57"/>
  <c r="F160" i="66"/>
  <c r="E183" i="76" s="1"/>
  <c r="I415" i="41"/>
  <c r="I175" i="41"/>
  <c r="J192" i="41"/>
  <c r="I215" i="41"/>
  <c r="H408" i="41"/>
  <c r="I419" i="41"/>
  <c r="H179" i="41"/>
  <c r="I195" i="41"/>
  <c r="D51" i="57"/>
  <c r="F157" i="66"/>
  <c r="I247" i="41"/>
  <c r="H364" i="41"/>
  <c r="H143" i="41"/>
  <c r="D7" i="57"/>
  <c r="F24" i="66"/>
  <c r="H189" i="41"/>
  <c r="H324" i="41"/>
  <c r="H166" i="41"/>
  <c r="H307" i="41"/>
  <c r="J402" i="41"/>
  <c r="H191" i="41"/>
  <c r="I214" i="41"/>
  <c r="J255" i="41"/>
  <c r="H410" i="41"/>
  <c r="H170" i="41"/>
  <c r="H394" i="41"/>
  <c r="F86" i="66"/>
  <c r="E109" i="76" s="1"/>
  <c r="I493" i="37"/>
  <c r="I494" i="37"/>
  <c r="E15" i="53" s="1"/>
  <c r="I321" i="41"/>
  <c r="D17" i="57"/>
  <c r="E399" i="38"/>
  <c r="E999" i="76" s="1"/>
  <c r="I353" i="41"/>
  <c r="I260" i="41"/>
  <c r="J295" i="41"/>
  <c r="I390" i="41"/>
  <c r="J145" i="41"/>
  <c r="I202" i="41"/>
  <c r="J241" i="41"/>
  <c r="I314" i="41"/>
  <c r="I385" i="41"/>
  <c r="H382" i="41"/>
  <c r="H404" i="41"/>
  <c r="I367" i="41"/>
  <c r="J211" i="41"/>
  <c r="I198" i="41"/>
  <c r="H209" i="41"/>
  <c r="J208" i="41"/>
  <c r="H219" i="41"/>
  <c r="H308" i="41"/>
  <c r="H144" i="41"/>
  <c r="C4" i="63"/>
  <c r="J420" i="41"/>
  <c r="J197" i="41"/>
  <c r="I380" i="41"/>
  <c r="H415" i="41"/>
  <c r="H175" i="41"/>
  <c r="I192" i="41"/>
  <c r="J215" i="41"/>
  <c r="I265" i="41"/>
  <c r="H419" i="41"/>
  <c r="I178" i="41"/>
  <c r="J195" i="41"/>
  <c r="F206" i="66"/>
  <c r="D62" i="57"/>
  <c r="J247" i="41"/>
  <c r="J194" i="41"/>
  <c r="I402" i="41"/>
  <c r="J214" i="41"/>
  <c r="I255" i="41"/>
  <c r="J155" i="41"/>
  <c r="I236" i="41"/>
  <c r="J493" i="37"/>
  <c r="F134" i="66"/>
  <c r="E157" i="76" s="1"/>
  <c r="E400" i="38"/>
  <c r="E1000" i="76" s="1"/>
  <c r="J494" i="37"/>
  <c r="E27" i="53" s="1"/>
  <c r="J321" i="41"/>
  <c r="D30" i="57"/>
  <c r="J353" i="41"/>
  <c r="J260" i="41"/>
  <c r="I295" i="41"/>
  <c r="H390" i="41"/>
  <c r="H145" i="41"/>
  <c r="H202" i="41"/>
  <c r="H241" i="41"/>
  <c r="J314" i="41"/>
  <c r="J385" i="41"/>
  <c r="I372" i="41"/>
  <c r="F274" i="66"/>
  <c r="E297" i="76" s="1"/>
  <c r="D79" i="57"/>
  <c r="H367" i="41"/>
  <c r="F130" i="66"/>
  <c r="D40" i="57"/>
  <c r="J387" i="41"/>
  <c r="D28" i="57"/>
  <c r="J141" i="41"/>
  <c r="F121" i="66"/>
  <c r="I211" i="41"/>
  <c r="H198" i="41"/>
  <c r="H208" i="41"/>
  <c r="J282" i="41"/>
  <c r="I420" i="41"/>
  <c r="H197" i="41"/>
  <c r="J380" i="41"/>
  <c r="H192" i="41"/>
  <c r="H215" i="41"/>
  <c r="J200" i="41"/>
  <c r="J265" i="41"/>
  <c r="J178" i="41"/>
  <c r="H195" i="41"/>
  <c r="D75" i="57"/>
  <c r="F254" i="66"/>
  <c r="H247" i="41"/>
  <c r="J281" i="41"/>
  <c r="J345" i="41"/>
  <c r="F109" i="66"/>
  <c r="D38" i="57"/>
  <c r="J422" i="41"/>
  <c r="I169" i="41"/>
  <c r="I251" i="41"/>
  <c r="I337" i="41"/>
  <c r="I194" i="41"/>
  <c r="E403" i="38"/>
  <c r="E1003" i="76" s="1"/>
  <c r="J494" i="58"/>
  <c r="E33" i="53" s="1"/>
  <c r="D69" i="57"/>
  <c r="F278" i="66"/>
  <c r="E301" i="76" s="1"/>
  <c r="J493" i="58"/>
  <c r="F279" i="66" s="1"/>
  <c r="J231" i="41"/>
  <c r="H402" i="41"/>
  <c r="J348" i="41"/>
  <c r="H214" i="41"/>
  <c r="H255" i="41"/>
  <c r="J328" i="41"/>
  <c r="I155" i="41"/>
  <c r="I222" i="41"/>
  <c r="J236" i="41"/>
  <c r="F38" i="66"/>
  <c r="E61" i="76" s="1"/>
  <c r="H321" i="41"/>
  <c r="H493" i="37"/>
  <c r="D4" i="57"/>
  <c r="E398" i="38"/>
  <c r="E998" i="76" s="1"/>
  <c r="H494" i="37"/>
  <c r="E3" i="53" s="1"/>
  <c r="H353" i="41"/>
  <c r="H260" i="41"/>
  <c r="H295" i="41"/>
  <c r="H314" i="41"/>
  <c r="H385" i="41"/>
  <c r="J372" i="41"/>
  <c r="F169" i="66"/>
  <c r="E192" i="76" s="1"/>
  <c r="D41" i="57"/>
  <c r="D66" i="57"/>
  <c r="F226" i="66"/>
  <c r="E249" i="76" s="1"/>
  <c r="I294" i="41"/>
  <c r="F82" i="66"/>
  <c r="I387" i="41"/>
  <c r="D27" i="57"/>
  <c r="F16" i="53"/>
  <c r="H22" i="53" s="1"/>
  <c r="I141" i="41"/>
  <c r="F73" i="66"/>
  <c r="D15" i="57"/>
  <c r="H211" i="41"/>
  <c r="J232" i="41"/>
  <c r="J271" i="41"/>
  <c r="I282" i="41"/>
  <c r="I331" i="41"/>
  <c r="H420" i="41"/>
  <c r="H380" i="41"/>
  <c r="J335" i="41"/>
  <c r="I200" i="41"/>
  <c r="H265" i="41"/>
  <c r="I340" i="41"/>
  <c r="H178" i="41"/>
  <c r="F158" i="66"/>
  <c r="D49" i="57"/>
  <c r="I281" i="41"/>
  <c r="I345" i="41"/>
  <c r="D25" i="57"/>
  <c r="F61" i="66"/>
  <c r="I422" i="41"/>
  <c r="J169" i="41"/>
  <c r="J251" i="41"/>
  <c r="J337" i="41"/>
  <c r="H194" i="41"/>
  <c r="I494" i="58"/>
  <c r="E21" i="53" s="1"/>
  <c r="F230" i="66"/>
  <c r="E253" i="76" s="1"/>
  <c r="E402" i="38"/>
  <c r="E1002" i="76" s="1"/>
  <c r="I493" i="58"/>
  <c r="F231" i="66" s="1"/>
  <c r="D56" i="57"/>
  <c r="I231" i="41"/>
  <c r="I348" i="41"/>
  <c r="I328" i="41"/>
  <c r="H155" i="41"/>
  <c r="J222" i="41"/>
  <c r="H236" i="41"/>
  <c r="I306" i="41"/>
  <c r="I399" i="41"/>
  <c r="I157" i="41"/>
  <c r="H372" i="41"/>
  <c r="D53" i="57"/>
  <c r="F178" i="66"/>
  <c r="E201" i="76" s="1"/>
  <c r="J283" i="41"/>
  <c r="J294" i="41"/>
  <c r="H387" i="41"/>
  <c r="D14" i="57"/>
  <c r="F34" i="66"/>
  <c r="D2" i="57"/>
  <c r="H141" i="41"/>
  <c r="F25" i="66"/>
  <c r="E48" i="76" s="1"/>
  <c r="J371" i="41"/>
  <c r="I232" i="41"/>
  <c r="I271" i="41"/>
  <c r="H282" i="41"/>
  <c r="J331" i="41"/>
  <c r="I356" i="41"/>
  <c r="I335" i="41"/>
  <c r="I377" i="41"/>
  <c r="H200" i="41"/>
  <c r="J340" i="41"/>
  <c r="F216" i="66"/>
  <c r="D59" i="57"/>
  <c r="H281" i="41"/>
  <c r="H345" i="41"/>
  <c r="D12" i="57"/>
  <c r="F13" i="66"/>
  <c r="N13" i="66" s="1"/>
  <c r="E324" i="76" s="1"/>
  <c r="H422" i="41"/>
  <c r="H169" i="41"/>
  <c r="H251" i="41"/>
  <c r="H337" i="41"/>
  <c r="H494" i="58"/>
  <c r="E9" i="53" s="1"/>
  <c r="D43" i="57"/>
  <c r="H493" i="58"/>
  <c r="F183" i="66" s="1"/>
  <c r="E401" i="38"/>
  <c r="E1001" i="76" s="1"/>
  <c r="F182" i="66"/>
  <c r="E205" i="76" s="1"/>
  <c r="H231" i="41"/>
  <c r="H348" i="41"/>
  <c r="I376" i="41"/>
  <c r="J411" i="41"/>
  <c r="I171" i="41"/>
  <c r="H328" i="41"/>
  <c r="H222" i="41"/>
  <c r="D21" i="57"/>
  <c r="I249" i="41"/>
  <c r="N3" i="37"/>
  <c r="F89" i="66"/>
  <c r="J416" i="41"/>
  <c r="J176" i="41"/>
  <c r="I217" i="41"/>
  <c r="J306" i="41"/>
  <c r="J399" i="41"/>
  <c r="J157" i="41"/>
  <c r="I240" i="41"/>
  <c r="I149" i="41"/>
  <c r="D61" i="57"/>
  <c r="F221" i="66"/>
  <c r="E244" i="76" s="1"/>
  <c r="I283" i="41"/>
  <c r="H294" i="41"/>
  <c r="I373" i="41"/>
  <c r="I371" i="41"/>
  <c r="H232" i="41"/>
  <c r="D76" i="57"/>
  <c r="F273" i="66"/>
  <c r="H271" i="41"/>
  <c r="H331" i="41"/>
  <c r="J291" i="41"/>
  <c r="J341" i="41"/>
  <c r="J356" i="41"/>
  <c r="F71" i="66"/>
  <c r="I369" i="41"/>
  <c r="D26" i="57"/>
  <c r="H335" i="41"/>
  <c r="I349" i="41"/>
  <c r="J377" i="41"/>
  <c r="H340" i="41"/>
  <c r="I339" i="41"/>
  <c r="F215" i="66"/>
  <c r="D65" i="57"/>
  <c r="D72" i="57"/>
  <c r="F264" i="66"/>
  <c r="J403" i="41"/>
  <c r="F281" i="66"/>
  <c r="E304" i="76" s="1"/>
  <c r="O3" i="58"/>
  <c r="D73" i="57"/>
  <c r="J376" i="41"/>
  <c r="I411" i="41"/>
  <c r="J171" i="41"/>
  <c r="I313" i="41"/>
  <c r="C46" i="63"/>
  <c r="I235" i="41"/>
  <c r="J249" i="41"/>
  <c r="F137" i="66"/>
  <c r="D34" i="57"/>
  <c r="O3" i="37"/>
  <c r="I416" i="41"/>
  <c r="I176" i="41"/>
  <c r="J217" i="41"/>
  <c r="H306" i="41"/>
  <c r="H399" i="41"/>
  <c r="H157" i="41"/>
  <c r="J240" i="41"/>
  <c r="I220" i="41"/>
  <c r="J149" i="41"/>
  <c r="J248" i="41"/>
  <c r="D74" i="57"/>
  <c r="F269" i="66"/>
  <c r="E292" i="76" s="1"/>
  <c r="H283" i="41"/>
  <c r="J268" i="41"/>
  <c r="F125" i="66"/>
  <c r="J303" i="41"/>
  <c r="D35" i="57"/>
  <c r="J373" i="41"/>
  <c r="H371" i="41"/>
  <c r="F225" i="66"/>
  <c r="D63" i="57"/>
  <c r="I204" i="41"/>
  <c r="I291" i="41"/>
  <c r="I341" i="41"/>
  <c r="H356" i="41"/>
  <c r="I285" i="41"/>
  <c r="F81" i="66"/>
  <c r="D24" i="57"/>
  <c r="J369" i="41"/>
  <c r="D39" i="57"/>
  <c r="F119" i="66"/>
  <c r="J349" i="41"/>
  <c r="H377" i="41"/>
  <c r="J339" i="41"/>
  <c r="D78" i="57"/>
  <c r="F263" i="66"/>
  <c r="D46" i="57"/>
  <c r="F168" i="66"/>
  <c r="I403" i="41"/>
  <c r="J203" i="41"/>
  <c r="I227" i="41"/>
  <c r="J267" i="41"/>
  <c r="D36" i="57"/>
  <c r="F110" i="66"/>
  <c r="J344" i="41"/>
  <c r="I407" i="41"/>
  <c r="I352" i="41"/>
  <c r="C26" i="63"/>
  <c r="J152" i="41"/>
  <c r="D60" i="57"/>
  <c r="F233" i="66"/>
  <c r="E256" i="76" s="1"/>
  <c r="N3" i="58"/>
  <c r="I391" i="41"/>
  <c r="I147" i="41"/>
  <c r="J269" i="41"/>
  <c r="H376" i="41"/>
  <c r="H411" i="41"/>
  <c r="H171" i="41"/>
  <c r="J254" i="41"/>
  <c r="J313" i="41"/>
  <c r="C56" i="63"/>
  <c r="J235" i="41"/>
  <c r="D8" i="57"/>
  <c r="M3" i="37"/>
  <c r="H249" i="41"/>
  <c r="F41" i="66"/>
  <c r="E64" i="76" s="1"/>
  <c r="H416" i="41"/>
  <c r="H176" i="41"/>
  <c r="H217" i="41"/>
  <c r="H240" i="41"/>
  <c r="J220" i="41"/>
  <c r="H149" i="41"/>
  <c r="I248" i="41"/>
  <c r="D48" i="57"/>
  <c r="F173" i="66"/>
  <c r="E196" i="76" s="1"/>
  <c r="I216" i="41"/>
  <c r="I268" i="41"/>
  <c r="F77" i="66"/>
  <c r="I303" i="41"/>
  <c r="D22" i="57"/>
  <c r="H373" i="41"/>
  <c r="I297" i="41"/>
  <c r="I392" i="41"/>
  <c r="C15" i="63"/>
  <c r="I148" i="41"/>
  <c r="F177" i="66"/>
  <c r="D50" i="57"/>
  <c r="J204" i="41"/>
  <c r="C44" i="63"/>
  <c r="J256" i="41"/>
  <c r="H291" i="41"/>
  <c r="I199" i="41"/>
  <c r="H341" i="41"/>
  <c r="F129" i="66"/>
  <c r="J285" i="41"/>
  <c r="D37" i="57"/>
  <c r="D13" i="57"/>
  <c r="H369" i="41"/>
  <c r="F23" i="66"/>
  <c r="I259" i="41"/>
  <c r="H349" i="41"/>
  <c r="H339" i="41"/>
  <c r="D52" i="57"/>
  <c r="F167" i="66"/>
  <c r="H403" i="41"/>
  <c r="I203" i="41"/>
  <c r="J227" i="41"/>
  <c r="I267" i="41"/>
  <c r="D23" i="57"/>
  <c r="F62" i="66"/>
  <c r="I344" i="41"/>
  <c r="I327" i="41"/>
  <c r="J407" i="41"/>
  <c r="J352" i="41"/>
  <c r="C16" i="63"/>
  <c r="I152" i="41"/>
  <c r="F185" i="66"/>
  <c r="E208" i="76" s="1"/>
  <c r="D47" i="57"/>
  <c r="M3" i="58"/>
  <c r="J391" i="41"/>
  <c r="J147" i="41"/>
  <c r="I245" i="41"/>
  <c r="I269" i="41"/>
  <c r="I254" i="41"/>
  <c r="H313" i="41"/>
  <c r="I384" i="41"/>
  <c r="C36" i="63"/>
  <c r="H235" i="41"/>
  <c r="J229" i="41"/>
  <c r="I315" i="41"/>
  <c r="I223" i="41"/>
  <c r="H220" i="41"/>
  <c r="H248" i="41"/>
  <c r="F196" i="66"/>
  <c r="D55" i="57"/>
  <c r="I205" i="41"/>
  <c r="J216" i="41"/>
  <c r="H268" i="41"/>
  <c r="H303" i="41"/>
  <c r="F29" i="66"/>
  <c r="E52" i="76" s="1"/>
  <c r="D9" i="57"/>
  <c r="J276" i="41"/>
  <c r="I286" i="41"/>
  <c r="J297" i="41"/>
  <c r="J392" i="41"/>
  <c r="C25" i="63"/>
  <c r="J148" i="41"/>
  <c r="F64" i="66"/>
  <c r="D18" i="57"/>
  <c r="I207" i="41"/>
  <c r="H204" i="41"/>
  <c r="C54" i="63"/>
  <c r="I256" i="41"/>
  <c r="J199" i="41"/>
  <c r="I275" i="41"/>
  <c r="D11" i="57"/>
  <c r="F33" i="66"/>
  <c r="H285" i="41"/>
  <c r="I218" i="41"/>
  <c r="J259" i="41"/>
  <c r="J293" i="41"/>
  <c r="I273" i="41"/>
  <c r="H203" i="41"/>
  <c r="H227" i="41"/>
  <c r="H267" i="41"/>
  <c r="D10" i="57"/>
  <c r="F14" i="66"/>
  <c r="N14" i="66" s="1"/>
  <c r="E325" i="76" s="1"/>
  <c r="H344" i="41"/>
  <c r="J327" i="41"/>
  <c r="H407" i="41"/>
  <c r="H352" i="41"/>
  <c r="C6" i="63"/>
  <c r="H152" i="41"/>
  <c r="F210" i="66"/>
  <c r="D58" i="57"/>
  <c r="H391" i="41"/>
  <c r="H147" i="41"/>
  <c r="J245" i="41"/>
  <c r="H269" i="41"/>
  <c r="J292" i="41"/>
  <c r="I329" i="41"/>
  <c r="H254" i="41"/>
  <c r="J384" i="41"/>
  <c r="J165" i="41"/>
  <c r="F114" i="66"/>
  <c r="D32" i="57"/>
  <c r="J336" i="41"/>
  <c r="I379" i="41"/>
  <c r="I229" i="41"/>
  <c r="J315" i="41"/>
  <c r="J156" i="41"/>
  <c r="J223" i="41"/>
  <c r="D68" i="57"/>
  <c r="F244" i="66"/>
  <c r="C45" i="63"/>
  <c r="J205" i="41"/>
  <c r="H216" i="41"/>
  <c r="I289" i="41"/>
  <c r="I276" i="41"/>
  <c r="J286" i="41"/>
  <c r="H297" i="41"/>
  <c r="H392" i="41"/>
  <c r="C5" i="63"/>
  <c r="H148" i="41"/>
  <c r="F112" i="66"/>
  <c r="D31" i="57"/>
  <c r="J207" i="41"/>
  <c r="C34" i="63"/>
  <c r="H256" i="41"/>
  <c r="I213" i="41"/>
  <c r="J212" i="41"/>
  <c r="H199" i="41"/>
  <c r="I264" i="41"/>
  <c r="J275" i="41"/>
  <c r="J218" i="41"/>
  <c r="H259" i="41"/>
  <c r="I293" i="41"/>
  <c r="J343" i="41"/>
  <c r="J262" i="41"/>
  <c r="J273" i="41"/>
  <c r="H319" i="41"/>
  <c r="I182" i="41"/>
  <c r="J253" i="41"/>
  <c r="J414" i="41"/>
  <c r="H327" i="41"/>
  <c r="I177" i="41"/>
  <c r="D71" i="57"/>
  <c r="F258" i="66"/>
  <c r="H245" i="41"/>
  <c r="I292" i="41"/>
  <c r="J329" i="41"/>
  <c r="I239" i="41"/>
  <c r="H384" i="41"/>
  <c r="I311" i="41"/>
  <c r="F66" i="66"/>
  <c r="D19" i="57"/>
  <c r="I165" i="41"/>
  <c r="I336" i="41"/>
  <c r="J379" i="41"/>
  <c r="H229" i="41"/>
  <c r="H315" i="41"/>
  <c r="I156" i="41"/>
  <c r="H223" i="41"/>
  <c r="I309" i="41"/>
  <c r="F148" i="66"/>
  <c r="D42" i="57"/>
  <c r="C55" i="63"/>
  <c r="H205" i="41"/>
  <c r="J190" i="41"/>
  <c r="D29" i="57"/>
  <c r="J225" i="41"/>
  <c r="F100" i="66"/>
  <c r="J289" i="41"/>
  <c r="H276" i="41"/>
  <c r="H286" i="41"/>
  <c r="H207" i="41"/>
  <c r="D5" i="57"/>
  <c r="F16" i="66"/>
  <c r="E39" i="76" s="1"/>
  <c r="I365" i="41"/>
  <c r="J213" i="41"/>
  <c r="I212" i="41"/>
  <c r="J264" i="41"/>
  <c r="H275" i="41"/>
  <c r="F208" i="66"/>
  <c r="E231" i="76" s="1"/>
  <c r="D57" i="57"/>
  <c r="H218" i="41"/>
  <c r="H293" i="41"/>
  <c r="I343" i="41"/>
  <c r="J408" i="41"/>
  <c r="I179" i="41"/>
  <c r="I262" i="41"/>
  <c r="H273" i="41"/>
  <c r="D77" i="57"/>
  <c r="F253" i="66"/>
  <c r="I414" i="41"/>
  <c r="I364" i="41"/>
  <c r="J143" i="41"/>
  <c r="D20" i="57"/>
  <c r="I189" i="41"/>
  <c r="F72" i="66"/>
  <c r="J324" i="41"/>
  <c r="J166" i="41"/>
  <c r="J177" i="41"/>
  <c r="D45" i="57"/>
  <c r="F162" i="66"/>
  <c r="I307" i="41"/>
  <c r="I191" i="41"/>
  <c r="H292" i="41"/>
  <c r="H329" i="41"/>
  <c r="J410" i="41"/>
  <c r="I170" i="41"/>
  <c r="J239" i="41"/>
  <c r="J311" i="41"/>
  <c r="J394" i="41"/>
  <c r="F18" i="66"/>
  <c r="D6" i="57"/>
  <c r="H165" i="41"/>
  <c r="H336" i="41"/>
  <c r="H379" i="41"/>
  <c r="H156" i="41"/>
  <c r="J382" i="41"/>
  <c r="J309" i="41"/>
  <c r="J404" i="41"/>
  <c r="F217" i="66"/>
  <c r="E240" i="76" s="1"/>
  <c r="D54" i="57"/>
  <c r="I190" i="41"/>
  <c r="D16" i="57"/>
  <c r="F52" i="66"/>
  <c r="I225" i="41"/>
  <c r="H289" i="41"/>
  <c r="I209" i="41"/>
  <c r="I219" i="41"/>
  <c r="I308" i="41"/>
  <c r="C24" i="63"/>
  <c r="J144" i="41"/>
  <c r="J365" i="41"/>
  <c r="H213" i="41"/>
  <c r="H212" i="41"/>
  <c r="H264" i="41"/>
  <c r="F256" i="66"/>
  <c r="E279" i="76" s="1"/>
  <c r="D70" i="57"/>
  <c r="J415" i="41"/>
  <c r="J175" i="41"/>
  <c r="H343" i="41"/>
  <c r="I408" i="41"/>
  <c r="J419" i="41"/>
  <c r="J179" i="41"/>
  <c r="H262" i="41"/>
  <c r="F205" i="66"/>
  <c r="D64" i="57"/>
  <c r="H414" i="41"/>
  <c r="J364" i="41"/>
  <c r="I143" i="41"/>
  <c r="J189" i="41"/>
  <c r="D33" i="57"/>
  <c r="F120" i="66"/>
  <c r="I324" i="41"/>
  <c r="I166" i="41"/>
  <c r="H177" i="41"/>
  <c r="J307" i="41"/>
  <c r="J191" i="41"/>
  <c r="I410" i="41"/>
  <c r="J170" i="41"/>
  <c r="H239" i="41"/>
  <c r="H311" i="41"/>
  <c r="I394" i="41"/>
  <c r="J390" i="41"/>
  <c r="I145" i="41"/>
  <c r="J202" i="41"/>
  <c r="I241" i="41"/>
  <c r="I382" i="41"/>
  <c r="H309" i="41"/>
  <c r="I404" i="41"/>
  <c r="E57" i="76" l="1"/>
  <c r="E105" i="76"/>
  <c r="E153" i="76"/>
  <c r="E96" i="76"/>
  <c r="E100" i="76"/>
  <c r="E144" i="76"/>
  <c r="E87" i="76"/>
  <c r="E148" i="76"/>
  <c r="E135" i="76"/>
  <c r="E112" i="76"/>
  <c r="E160" i="76"/>
  <c r="N244" i="66"/>
  <c r="E555" i="76" s="1"/>
  <c r="E267" i="76"/>
  <c r="N196" i="66"/>
  <c r="E507" i="76" s="1"/>
  <c r="E219" i="76"/>
  <c r="N62" i="66"/>
  <c r="E373" i="76" s="1"/>
  <c r="E85" i="76"/>
  <c r="N177" i="66"/>
  <c r="E488" i="76" s="1"/>
  <c r="E200" i="76"/>
  <c r="N168" i="66"/>
  <c r="E479" i="76" s="1"/>
  <c r="E191" i="76"/>
  <c r="N33" i="66"/>
  <c r="E344" i="76" s="1"/>
  <c r="E56" i="76"/>
  <c r="N231" i="66"/>
  <c r="E542" i="76" s="1"/>
  <c r="E254" i="76"/>
  <c r="N109" i="66"/>
  <c r="E420" i="76" s="1"/>
  <c r="E132" i="76"/>
  <c r="N157" i="66"/>
  <c r="E468" i="76" s="1"/>
  <c r="E180" i="76"/>
  <c r="N263" i="66"/>
  <c r="E574" i="76" s="1"/>
  <c r="E286" i="76"/>
  <c r="N279" i="66"/>
  <c r="E590" i="76" s="1"/>
  <c r="E302" i="76"/>
  <c r="N258" i="66"/>
  <c r="E569" i="76" s="1"/>
  <c r="E281" i="76"/>
  <c r="N71" i="66"/>
  <c r="E382" i="76" s="1"/>
  <c r="E94" i="76"/>
  <c r="N183" i="66"/>
  <c r="E494" i="76" s="1"/>
  <c r="E206" i="76"/>
  <c r="N216" i="66"/>
  <c r="E527" i="76" s="1"/>
  <c r="E239" i="76"/>
  <c r="N158" i="66"/>
  <c r="E469" i="76" s="1"/>
  <c r="E181" i="76"/>
  <c r="N253" i="66"/>
  <c r="E564" i="76" s="1"/>
  <c r="E276" i="76"/>
  <c r="N129" i="66"/>
  <c r="E440" i="76" s="1"/>
  <c r="E152" i="76"/>
  <c r="N264" i="66"/>
  <c r="E575" i="76" s="1"/>
  <c r="E287" i="76"/>
  <c r="N162" i="66"/>
  <c r="E473" i="76" s="1"/>
  <c r="E185" i="76"/>
  <c r="N254" i="66"/>
  <c r="E565" i="76" s="1"/>
  <c r="E277" i="76"/>
  <c r="N52" i="66"/>
  <c r="E363" i="76" s="1"/>
  <c r="E75" i="76"/>
  <c r="N167" i="66"/>
  <c r="E478" i="76" s="1"/>
  <c r="E190" i="76"/>
  <c r="N110" i="66"/>
  <c r="E421" i="76" s="1"/>
  <c r="E133" i="76"/>
  <c r="N225" i="66"/>
  <c r="E536" i="76" s="1"/>
  <c r="E248" i="76"/>
  <c r="N66" i="66"/>
  <c r="E377" i="76" s="1"/>
  <c r="E89" i="76"/>
  <c r="N119" i="66"/>
  <c r="E430" i="76" s="1"/>
  <c r="E142" i="76"/>
  <c r="N215" i="66"/>
  <c r="E526" i="76" s="1"/>
  <c r="E238" i="76"/>
  <c r="N206" i="66"/>
  <c r="E517" i="76" s="1"/>
  <c r="E229" i="76"/>
  <c r="N210" i="66"/>
  <c r="E521" i="76" s="1"/>
  <c r="E233" i="76"/>
  <c r="N24" i="66"/>
  <c r="E335" i="76" s="1"/>
  <c r="E47" i="76"/>
  <c r="N120" i="66"/>
  <c r="E431" i="76" s="1"/>
  <c r="E143" i="76"/>
  <c r="N18" i="66"/>
  <c r="E329" i="76" s="1"/>
  <c r="E41" i="76"/>
  <c r="N205" i="66"/>
  <c r="E516" i="76" s="1"/>
  <c r="E228" i="76"/>
  <c r="N148" i="66"/>
  <c r="E459" i="76" s="1"/>
  <c r="E171" i="76"/>
  <c r="N114" i="66"/>
  <c r="E425" i="76" s="1"/>
  <c r="E137" i="76"/>
  <c r="N273" i="66"/>
  <c r="E584" i="76" s="1"/>
  <c r="E296" i="76"/>
  <c r="N100" i="66"/>
  <c r="E411" i="76" s="1"/>
  <c r="E123" i="76"/>
  <c r="N61" i="66"/>
  <c r="E372" i="76" s="1"/>
  <c r="E84" i="76"/>
  <c r="N72" i="66"/>
  <c r="E383" i="76" s="1"/>
  <c r="E95" i="76"/>
  <c r="N23" i="66"/>
  <c r="E334" i="76" s="1"/>
  <c r="E46" i="76"/>
  <c r="N81" i="66"/>
  <c r="E392" i="76" s="1"/>
  <c r="E104" i="76"/>
  <c r="M38" i="66"/>
  <c r="N38" i="66" s="1"/>
  <c r="E349" i="76" s="1"/>
  <c r="M182" i="66"/>
  <c r="N182" i="66" s="1"/>
  <c r="E493" i="76" s="1"/>
  <c r="M230" i="66"/>
  <c r="N230" i="66" s="1"/>
  <c r="E541" i="76" s="1"/>
  <c r="M86" i="66"/>
  <c r="N86" i="66" s="1"/>
  <c r="E397" i="76" s="1"/>
  <c r="M278" i="66"/>
  <c r="M134" i="66"/>
  <c r="N134" i="66" s="1"/>
  <c r="E445" i="76" s="1"/>
  <c r="C48" i="39"/>
  <c r="D48" i="39"/>
  <c r="G22" i="53"/>
  <c r="E322" i="38" s="1"/>
  <c r="E922" i="76" s="1"/>
  <c r="L50" i="39"/>
  <c r="C49" i="39"/>
  <c r="L51" i="39"/>
  <c r="E166" i="38" s="1"/>
  <c r="E766" i="76" s="1"/>
  <c r="E48" i="39"/>
  <c r="M51" i="39"/>
  <c r="C51" i="39"/>
  <c r="D49" i="39"/>
  <c r="E50" i="39"/>
  <c r="E49" i="39"/>
  <c r="E51" i="39"/>
  <c r="E132" i="38" s="1"/>
  <c r="E732" i="76" s="1"/>
  <c r="C50" i="39"/>
  <c r="L48" i="39"/>
  <c r="F88" i="66"/>
  <c r="F15" i="53"/>
  <c r="H21" i="53" s="1"/>
  <c r="I494" i="41"/>
  <c r="F184" i="66"/>
  <c r="E207" i="76" s="1"/>
  <c r="F9" i="53"/>
  <c r="H3" i="53" s="1"/>
  <c r="F3" i="53"/>
  <c r="F40" i="66"/>
  <c r="H494" i="41"/>
  <c r="J494" i="41"/>
  <c r="F136" i="66"/>
  <c r="F27" i="53"/>
  <c r="H33" i="53" s="1"/>
  <c r="I493" i="41"/>
  <c r="F87" i="66"/>
  <c r="O9" i="41"/>
  <c r="K48" i="39"/>
  <c r="M48" i="39"/>
  <c r="K49" i="39"/>
  <c r="G16" i="53"/>
  <c r="L49" i="39"/>
  <c r="N9" i="41"/>
  <c r="D50" i="39"/>
  <c r="M50" i="39"/>
  <c r="F232" i="66"/>
  <c r="E255" i="76" s="1"/>
  <c r="F21" i="53"/>
  <c r="H15" i="53" s="1"/>
  <c r="F39" i="66"/>
  <c r="H493" i="41"/>
  <c r="J493" i="41"/>
  <c r="F135" i="66"/>
  <c r="M9" i="41"/>
  <c r="H10" i="53"/>
  <c r="G10" i="53" s="1"/>
  <c r="G4" i="53"/>
  <c r="E95" i="38"/>
  <c r="E695" i="76" s="1"/>
  <c r="K50" i="39"/>
  <c r="N278" i="66"/>
  <c r="E589" i="76" s="1"/>
  <c r="Y13" i="66"/>
  <c r="Z13" i="66"/>
  <c r="Y157" i="66"/>
  <c r="Z157" i="66"/>
  <c r="M49" i="39"/>
  <c r="I5" i="6"/>
  <c r="O8" i="41"/>
  <c r="F33" i="53"/>
  <c r="F280" i="66"/>
  <c r="E303" i="76" s="1"/>
  <c r="K51" i="39"/>
  <c r="D51" i="39"/>
  <c r="M8" i="41"/>
  <c r="Y61" i="66"/>
  <c r="G34" i="53"/>
  <c r="H28" i="53"/>
  <c r="G28" i="53" s="1"/>
  <c r="Z158" i="66"/>
  <c r="Y158" i="66"/>
  <c r="Y14" i="66"/>
  <c r="N8" i="41"/>
  <c r="Z205" i="66" l="1"/>
  <c r="Y205" i="66"/>
  <c r="E328" i="38"/>
  <c r="E928" i="76" s="1"/>
  <c r="Z4" i="66"/>
  <c r="Z61" i="66"/>
  <c r="Z119" i="66"/>
  <c r="H5" i="6"/>
  <c r="Y216" i="66"/>
  <c r="Y119" i="66"/>
  <c r="Y148" i="66"/>
  <c r="Z206" i="66"/>
  <c r="Z23" i="66"/>
  <c r="Y4" i="66"/>
  <c r="Y206" i="66"/>
  <c r="Z263" i="66"/>
  <c r="Z62" i="66"/>
  <c r="Y23" i="66"/>
  <c r="Y263" i="66"/>
  <c r="Y62" i="66"/>
  <c r="Z167" i="66"/>
  <c r="Y167" i="66"/>
  <c r="Z148" i="66"/>
  <c r="Z14" i="66"/>
  <c r="Z72" i="66"/>
  <c r="Z216" i="66"/>
  <c r="Y72" i="66"/>
  <c r="E63" i="76"/>
  <c r="Y215" i="66"/>
  <c r="Y71" i="66"/>
  <c r="Z215" i="66"/>
  <c r="Z71" i="66"/>
  <c r="Y81" i="66"/>
  <c r="Y168" i="66"/>
  <c r="Y24" i="66"/>
  <c r="E111" i="76"/>
  <c r="E159" i="76"/>
  <c r="Z196" i="66"/>
  <c r="Z100" i="66"/>
  <c r="Z120" i="66"/>
  <c r="Z52" i="66"/>
  <c r="Z244" i="66"/>
  <c r="Z264" i="66"/>
  <c r="Y52" i="66"/>
  <c r="Y244" i="66"/>
  <c r="Y253" i="66"/>
  <c r="Z162" i="66"/>
  <c r="J5" i="6"/>
  <c r="Z253" i="66"/>
  <c r="Y120" i="66"/>
  <c r="Z18" i="66"/>
  <c r="Y18" i="66"/>
  <c r="Y100" i="66"/>
  <c r="Z109" i="66"/>
  <c r="Y264" i="66"/>
  <c r="Y109" i="66"/>
  <c r="Y162" i="66"/>
  <c r="Y196" i="66"/>
  <c r="Z24" i="66"/>
  <c r="Z168" i="66"/>
  <c r="Y254" i="66"/>
  <c r="Z33" i="66"/>
  <c r="Y258" i="66"/>
  <c r="Y33" i="66"/>
  <c r="Z254" i="66"/>
  <c r="Z114" i="66"/>
  <c r="Y225" i="66"/>
  <c r="Y177" i="66"/>
  <c r="Z177" i="66"/>
  <c r="Z110" i="66"/>
  <c r="Z258" i="66"/>
  <c r="Z81" i="66"/>
  <c r="Y110" i="66"/>
  <c r="Y114" i="66"/>
  <c r="Z225" i="66"/>
  <c r="Y129" i="66"/>
  <c r="Y273" i="66"/>
  <c r="Z273" i="66"/>
  <c r="Z129" i="66"/>
  <c r="Z210" i="66"/>
  <c r="Z66" i="66"/>
  <c r="Y66" i="66"/>
  <c r="Y210" i="66"/>
  <c r="N87" i="66"/>
  <c r="E398" i="76" s="1"/>
  <c r="E110" i="76"/>
  <c r="N39" i="66"/>
  <c r="E350" i="76" s="1"/>
  <c r="E62" i="76"/>
  <c r="N135" i="66"/>
  <c r="E446" i="76" s="1"/>
  <c r="E158" i="76"/>
  <c r="M226" i="66"/>
  <c r="E113" i="38"/>
  <c r="E713" i="76" s="1"/>
  <c r="E98" i="38"/>
  <c r="E698" i="76" s="1"/>
  <c r="E165" i="38"/>
  <c r="E765" i="76" s="1"/>
  <c r="E97" i="38"/>
  <c r="E697" i="76" s="1"/>
  <c r="E130" i="38"/>
  <c r="E730" i="76" s="1"/>
  <c r="Z134" i="66"/>
  <c r="E163" i="38"/>
  <c r="E763" i="76" s="1"/>
  <c r="E112" i="38"/>
  <c r="E712" i="76" s="1"/>
  <c r="G15" i="53"/>
  <c r="E183" i="38"/>
  <c r="E783" i="76" s="1"/>
  <c r="E96" i="38"/>
  <c r="E696" i="76" s="1"/>
  <c r="Y230" i="66"/>
  <c r="E129" i="38"/>
  <c r="E729" i="76" s="1"/>
  <c r="E131" i="38"/>
  <c r="E731" i="76" s="1"/>
  <c r="L226" i="66"/>
  <c r="E286" i="38"/>
  <c r="E886" i="76" s="1"/>
  <c r="E292" i="38"/>
  <c r="E892" i="76" s="1"/>
  <c r="Y278" i="66"/>
  <c r="E298" i="38"/>
  <c r="E898" i="76" s="1"/>
  <c r="E304" i="38"/>
  <c r="E904" i="76" s="1"/>
  <c r="E310" i="38"/>
  <c r="E28" i="76" s="1"/>
  <c r="E316" i="38"/>
  <c r="E916" i="76" s="1"/>
  <c r="G21" i="53"/>
  <c r="J112" i="66"/>
  <c r="J25" i="66"/>
  <c r="H456" i="37"/>
  <c r="E115" i="38"/>
  <c r="E715" i="76" s="1"/>
  <c r="J137" i="66"/>
  <c r="J465" i="37"/>
  <c r="E147" i="38"/>
  <c r="E747" i="76" s="1"/>
  <c r="E352" i="38"/>
  <c r="E952" i="76" s="1"/>
  <c r="E346" i="38"/>
  <c r="Z182" i="66"/>
  <c r="Z38" i="66"/>
  <c r="Y182" i="66"/>
  <c r="Y38" i="66"/>
  <c r="E182" i="38"/>
  <c r="E782" i="76" s="1"/>
  <c r="H9" i="53"/>
  <c r="G9" i="53" s="1"/>
  <c r="G3" i="53"/>
  <c r="E149" i="38"/>
  <c r="E749" i="76" s="1"/>
  <c r="G33" i="53"/>
  <c r="H27" i="53"/>
  <c r="G27" i="53" s="1"/>
  <c r="E114" i="38"/>
  <c r="E714" i="76" s="1"/>
  <c r="Z86" i="66"/>
  <c r="Y86" i="66"/>
  <c r="Z230" i="66"/>
  <c r="E334" i="38"/>
  <c r="E934" i="76" s="1"/>
  <c r="E340" i="38"/>
  <c r="E940" i="76" s="1"/>
  <c r="E180" i="38"/>
  <c r="E780" i="76" s="1"/>
  <c r="E148" i="38"/>
  <c r="E748" i="76" s="1"/>
  <c r="E164" i="38"/>
  <c r="E764" i="76" s="1"/>
  <c r="Y134" i="66"/>
  <c r="J233" i="66"/>
  <c r="I465" i="58"/>
  <c r="E181" i="38"/>
  <c r="E781" i="76" s="1"/>
  <c r="Z278" i="66"/>
  <c r="E146" i="38"/>
  <c r="E746" i="76" s="1"/>
  <c r="I456" i="37" l="1"/>
  <c r="H465" i="37"/>
  <c r="J29" i="66"/>
  <c r="Y135" i="66"/>
  <c r="Z135" i="66"/>
  <c r="Y279" i="66"/>
  <c r="J73" i="66"/>
  <c r="P73" i="66" s="1"/>
  <c r="Z279" i="66"/>
  <c r="J16" i="66"/>
  <c r="R16" i="66" s="1"/>
  <c r="H464" i="37"/>
  <c r="Z231" i="66"/>
  <c r="H457" i="37"/>
  <c r="J457" i="37"/>
  <c r="E10" i="76"/>
  <c r="E910" i="76"/>
  <c r="E34" i="76"/>
  <c r="E946" i="76"/>
  <c r="I457" i="37"/>
  <c r="Y87" i="66"/>
  <c r="Y231" i="66"/>
  <c r="Z87" i="66"/>
  <c r="J64" i="66"/>
  <c r="S64" i="66" s="1"/>
  <c r="I464" i="58"/>
  <c r="E22" i="76"/>
  <c r="I456" i="58"/>
  <c r="I456" i="41" s="1"/>
  <c r="J217" i="66"/>
  <c r="S217" i="66" s="1"/>
  <c r="E16" i="76"/>
  <c r="Y39" i="66"/>
  <c r="J41" i="66"/>
  <c r="R41" i="66" s="1"/>
  <c r="J221" i="66"/>
  <c r="P221" i="66" s="1"/>
  <c r="Y183" i="66"/>
  <c r="E4" i="76"/>
  <c r="Z183" i="66"/>
  <c r="Z39" i="66"/>
  <c r="J465" i="58"/>
  <c r="J465" i="41" s="1"/>
  <c r="M178" i="66"/>
  <c r="J464" i="37"/>
  <c r="J121" i="66"/>
  <c r="M274" i="66"/>
  <c r="E309" i="38"/>
  <c r="E909" i="76" s="1"/>
  <c r="J456" i="37"/>
  <c r="J281" i="66"/>
  <c r="N281" i="66" s="1"/>
  <c r="E592" i="76" s="1"/>
  <c r="E315" i="38"/>
  <c r="E915" i="76" s="1"/>
  <c r="J125" i="66"/>
  <c r="M130" i="66"/>
  <c r="D18" i="8"/>
  <c r="J185" i="66"/>
  <c r="H465" i="58"/>
  <c r="H465" i="41" s="1"/>
  <c r="P25" i="66"/>
  <c r="V25" i="66" s="1"/>
  <c r="R25" i="66"/>
  <c r="S25" i="66"/>
  <c r="W25" i="66"/>
  <c r="N25" i="66"/>
  <c r="E336" i="76" s="1"/>
  <c r="L130" i="66"/>
  <c r="S137" i="66"/>
  <c r="W137" i="66"/>
  <c r="P137" i="66"/>
  <c r="N137" i="66"/>
  <c r="E448" i="76" s="1"/>
  <c r="J208" i="66"/>
  <c r="I457" i="58"/>
  <c r="I457" i="41" s="1"/>
  <c r="W112" i="66"/>
  <c r="S112" i="66"/>
  <c r="P112" i="66"/>
  <c r="N112" i="66"/>
  <c r="E423" i="76" s="1"/>
  <c r="J256" i="66"/>
  <c r="G22" i="39" s="1"/>
  <c r="J457" i="58"/>
  <c r="J457" i="41" s="1"/>
  <c r="E285" i="38"/>
  <c r="E885" i="76" s="1"/>
  <c r="E291" i="38"/>
  <c r="E891" i="76" s="1"/>
  <c r="L274" i="66"/>
  <c r="I465" i="37"/>
  <c r="I465" i="41" s="1"/>
  <c r="J89" i="66"/>
  <c r="F24" i="39" s="1"/>
  <c r="E321" i="38"/>
  <c r="E921" i="76" s="1"/>
  <c r="E327" i="38"/>
  <c r="E927" i="76" s="1"/>
  <c r="L178" i="66"/>
  <c r="E297" i="38"/>
  <c r="E303" i="38"/>
  <c r="E903" i="76" s="1"/>
  <c r="S233" i="66"/>
  <c r="P233" i="66"/>
  <c r="W233" i="66"/>
  <c r="N233" i="66"/>
  <c r="E544" i="76" s="1"/>
  <c r="J173" i="66"/>
  <c r="H464" i="58"/>
  <c r="H464" i="41" s="1"/>
  <c r="B18" i="8"/>
  <c r="M34" i="66"/>
  <c r="H7" i="8" s="1"/>
  <c r="N221" i="66"/>
  <c r="E532" i="76" s="1"/>
  <c r="W221" i="66"/>
  <c r="S221" i="66"/>
  <c r="J464" i="58"/>
  <c r="J269" i="66"/>
  <c r="C18" i="8"/>
  <c r="M82" i="66"/>
  <c r="I7" i="8" s="1"/>
  <c r="L34" i="66"/>
  <c r="J169" i="66"/>
  <c r="H456" i="58"/>
  <c r="H456" i="41" s="1"/>
  <c r="N29" i="66"/>
  <c r="E340" i="76" s="1"/>
  <c r="R29" i="66"/>
  <c r="P29" i="66"/>
  <c r="V29" i="66" s="1"/>
  <c r="W29" i="66"/>
  <c r="S29" i="66"/>
  <c r="L82" i="66"/>
  <c r="I464" i="37"/>
  <c r="J77" i="66"/>
  <c r="F23" i="39" s="1"/>
  <c r="E333" i="38"/>
  <c r="E933" i="76" s="1"/>
  <c r="E339" i="38"/>
  <c r="E939" i="76" s="1"/>
  <c r="P226" i="66"/>
  <c r="N226" i="66"/>
  <c r="E537" i="76" s="1"/>
  <c r="J456" i="58"/>
  <c r="J265" i="66"/>
  <c r="E345" i="38"/>
  <c r="E351" i="38"/>
  <c r="E951" i="76" s="1"/>
  <c r="J160" i="66"/>
  <c r="H457" i="58"/>
  <c r="H457" i="41" s="1"/>
  <c r="L88" i="66" l="1"/>
  <c r="S73" i="66"/>
  <c r="N73" i="66"/>
  <c r="E384" i="76" s="1"/>
  <c r="W73" i="66"/>
  <c r="I464" i="41"/>
  <c r="S16" i="66"/>
  <c r="J7" i="8"/>
  <c r="W16" i="66"/>
  <c r="X16" i="66" s="1"/>
  <c r="P16" i="66"/>
  <c r="V16" i="66" s="1"/>
  <c r="N16" i="66"/>
  <c r="E327" i="76" s="1"/>
  <c r="J456" i="41"/>
  <c r="W64" i="66"/>
  <c r="P64" i="66"/>
  <c r="M88" i="66"/>
  <c r="P281" i="66"/>
  <c r="F21" i="39"/>
  <c r="N217" i="66"/>
  <c r="E528" i="76" s="1"/>
  <c r="N64" i="66"/>
  <c r="E375" i="76" s="1"/>
  <c r="W217" i="66"/>
  <c r="F22" i="39"/>
  <c r="E21" i="76"/>
  <c r="E897" i="76"/>
  <c r="P125" i="66"/>
  <c r="G23" i="39"/>
  <c r="E33" i="76"/>
  <c r="E945" i="76"/>
  <c r="G24" i="39"/>
  <c r="N121" i="66"/>
  <c r="E432" i="76" s="1"/>
  <c r="G21" i="39"/>
  <c r="E27" i="76"/>
  <c r="P217" i="66"/>
  <c r="N41" i="66"/>
  <c r="E352" i="76" s="1"/>
  <c r="W41" i="66"/>
  <c r="P41" i="66"/>
  <c r="V41" i="66" s="1"/>
  <c r="S281" i="66"/>
  <c r="S41" i="66"/>
  <c r="T41" i="66" s="1"/>
  <c r="E15" i="76"/>
  <c r="E3" i="76"/>
  <c r="E9" i="76"/>
  <c r="P121" i="66"/>
  <c r="W121" i="66"/>
  <c r="S121" i="66"/>
  <c r="J464" i="41"/>
  <c r="M232" i="66"/>
  <c r="M280" i="66"/>
  <c r="W125" i="66"/>
  <c r="M184" i="66"/>
  <c r="W281" i="66"/>
  <c r="N125" i="66"/>
  <c r="E436" i="76" s="1"/>
  <c r="S125" i="66"/>
  <c r="O281" i="66"/>
  <c r="T29" i="66"/>
  <c r="X25" i="66"/>
  <c r="C17" i="8"/>
  <c r="T16" i="66"/>
  <c r="L184" i="66"/>
  <c r="S89" i="66"/>
  <c r="P89" i="66"/>
  <c r="W89" i="66"/>
  <c r="N89" i="66"/>
  <c r="L136" i="66"/>
  <c r="O217" i="66"/>
  <c r="D17" i="8"/>
  <c r="M136" i="66"/>
  <c r="P77" i="66"/>
  <c r="S77" i="66"/>
  <c r="W77" i="66"/>
  <c r="N77" i="66"/>
  <c r="L280" i="66"/>
  <c r="P265" i="66"/>
  <c r="S265" i="66"/>
  <c r="W265" i="66"/>
  <c r="N265" i="66"/>
  <c r="S169" i="66"/>
  <c r="R169" i="66"/>
  <c r="P169" i="66"/>
  <c r="V169" i="66" s="1"/>
  <c r="W169" i="66"/>
  <c r="N169" i="66"/>
  <c r="P274" i="66"/>
  <c r="N274" i="66"/>
  <c r="E585" i="76" s="1"/>
  <c r="R185" i="66"/>
  <c r="P185" i="66"/>
  <c r="V185" i="66" s="1"/>
  <c r="S185" i="66"/>
  <c r="W185" i="66"/>
  <c r="N185" i="66"/>
  <c r="P82" i="66"/>
  <c r="N82" i="66"/>
  <c r="E393" i="76" s="1"/>
  <c r="R34" i="66"/>
  <c r="T34" i="66" s="1"/>
  <c r="P34" i="66"/>
  <c r="V34" i="66" s="1"/>
  <c r="X34" i="66" s="1"/>
  <c r="N34" i="66"/>
  <c r="E345" i="76" s="1"/>
  <c r="R178" i="66"/>
  <c r="T178" i="66" s="1"/>
  <c r="P178" i="66"/>
  <c r="V178" i="66" s="1"/>
  <c r="X178" i="66" s="1"/>
  <c r="N178" i="66"/>
  <c r="E489" i="76" s="1"/>
  <c r="M40" i="66"/>
  <c r="H5" i="8" s="1"/>
  <c r="B17" i="8"/>
  <c r="W208" i="66"/>
  <c r="S208" i="66"/>
  <c r="P208" i="66"/>
  <c r="N208" i="66"/>
  <c r="P88" i="66"/>
  <c r="P173" i="66"/>
  <c r="V173" i="66" s="1"/>
  <c r="S173" i="66"/>
  <c r="R173" i="66"/>
  <c r="W173" i="66"/>
  <c r="N173" i="66"/>
  <c r="L40" i="66"/>
  <c r="P130" i="66"/>
  <c r="N130" i="66"/>
  <c r="E441" i="76" s="1"/>
  <c r="Z137" i="66"/>
  <c r="O137" i="66"/>
  <c r="Y137" i="66"/>
  <c r="Z281" i="66"/>
  <c r="Y281" i="66"/>
  <c r="O73" i="66"/>
  <c r="Y217" i="66"/>
  <c r="Y73" i="66"/>
  <c r="Z73" i="66"/>
  <c r="Z217" i="66"/>
  <c r="W256" i="66"/>
  <c r="S256" i="66"/>
  <c r="P256" i="66"/>
  <c r="N256" i="66"/>
  <c r="S160" i="66"/>
  <c r="P160" i="66"/>
  <c r="V160" i="66" s="1"/>
  <c r="R160" i="66"/>
  <c r="W160" i="66"/>
  <c r="N160" i="66"/>
  <c r="W269" i="66"/>
  <c r="P269" i="66"/>
  <c r="S269" i="66"/>
  <c r="N269" i="66"/>
  <c r="X29" i="66"/>
  <c r="L232" i="66"/>
  <c r="T25" i="66"/>
  <c r="V281" i="66" l="1"/>
  <c r="X281" i="66" s="1"/>
  <c r="J5" i="8"/>
  <c r="I5" i="8"/>
  <c r="N88" i="66"/>
  <c r="E399" i="76" s="1"/>
  <c r="X41" i="66"/>
  <c r="O221" i="66"/>
  <c r="V221" i="66" s="1"/>
  <c r="X221" i="66" s="1"/>
  <c r="E388" i="76"/>
  <c r="O160" i="66"/>
  <c r="U160" i="66" s="1"/>
  <c r="E471" i="76"/>
  <c r="O169" i="66"/>
  <c r="Q169" i="66" s="1"/>
  <c r="E480" i="76"/>
  <c r="O233" i="66"/>
  <c r="V233" i="66" s="1"/>
  <c r="X233" i="66" s="1"/>
  <c r="E400" i="76"/>
  <c r="O173" i="66"/>
  <c r="Q173" i="66" s="1"/>
  <c r="E484" i="76"/>
  <c r="O208" i="66"/>
  <c r="V208" i="66" s="1"/>
  <c r="X208" i="66" s="1"/>
  <c r="E519" i="76"/>
  <c r="O256" i="66"/>
  <c r="U256" i="66" s="1"/>
  <c r="E567" i="76"/>
  <c r="Z269" i="66"/>
  <c r="E580" i="76"/>
  <c r="O185" i="66"/>
  <c r="Q185" i="66" s="1"/>
  <c r="E496" i="76"/>
  <c r="O265" i="66"/>
  <c r="V265" i="66" s="1"/>
  <c r="X265" i="66" s="1"/>
  <c r="E576" i="76"/>
  <c r="U281" i="66"/>
  <c r="Q281" i="66"/>
  <c r="R281" i="66" s="1"/>
  <c r="T281" i="66" s="1"/>
  <c r="Y208" i="66"/>
  <c r="Y169" i="66"/>
  <c r="O274" i="66"/>
  <c r="Q274" i="66" s="1"/>
  <c r="R274" i="66" s="1"/>
  <c r="T274" i="66" s="1"/>
  <c r="Y185" i="66"/>
  <c r="X169" i="66"/>
  <c r="Z125" i="66"/>
  <c r="Y256" i="66"/>
  <c r="Z25" i="66"/>
  <c r="X173" i="66"/>
  <c r="Z169" i="66"/>
  <c r="Y41" i="66"/>
  <c r="Y25" i="66"/>
  <c r="Z41" i="66"/>
  <c r="O269" i="66"/>
  <c r="Q269" i="66" s="1"/>
  <c r="R269" i="66" s="1"/>
  <c r="T269" i="66" s="1"/>
  <c r="Z256" i="66"/>
  <c r="O25" i="66"/>
  <c r="Q25" i="66" s="1"/>
  <c r="Y112" i="66"/>
  <c r="Y265" i="66"/>
  <c r="T173" i="66"/>
  <c r="Z112" i="66"/>
  <c r="Y121" i="66"/>
  <c r="T169" i="66"/>
  <c r="O112" i="66"/>
  <c r="V112" i="66" s="1"/>
  <c r="X112" i="66" s="1"/>
  <c r="T160" i="66"/>
  <c r="Z185" i="66"/>
  <c r="O41" i="66"/>
  <c r="U41" i="66" s="1"/>
  <c r="X160" i="66"/>
  <c r="O121" i="66"/>
  <c r="Y125" i="66"/>
  <c r="X185" i="66"/>
  <c r="Y16" i="66"/>
  <c r="O29" i="66"/>
  <c r="Y64" i="66"/>
  <c r="Z121" i="66"/>
  <c r="O125" i="66"/>
  <c r="T185" i="66"/>
  <c r="Z16" i="66"/>
  <c r="Z173" i="66"/>
  <c r="O64" i="66"/>
  <c r="P232" i="66"/>
  <c r="N232" i="66"/>
  <c r="V217" i="66"/>
  <c r="X217" i="66" s="1"/>
  <c r="U217" i="66"/>
  <c r="Q217" i="66"/>
  <c r="R217" i="66" s="1"/>
  <c r="T217" i="66" s="1"/>
  <c r="U137" i="66"/>
  <c r="V137" i="66"/>
  <c r="X137" i="66" s="1"/>
  <c r="Q137" i="66"/>
  <c r="R137" i="66" s="1"/>
  <c r="T137" i="66" s="1"/>
  <c r="O178" i="66"/>
  <c r="Z34" i="66"/>
  <c r="Y34" i="66"/>
  <c r="Y178" i="66"/>
  <c r="O34" i="66"/>
  <c r="Z178" i="66"/>
  <c r="O77" i="66"/>
  <c r="Z221" i="66"/>
  <c r="Y221" i="66"/>
  <c r="Y77" i="66"/>
  <c r="Z77" i="66"/>
  <c r="P136" i="66"/>
  <c r="N136" i="66"/>
  <c r="E447" i="76" s="1"/>
  <c r="U169" i="66"/>
  <c r="Q233" i="66"/>
  <c r="R233" i="66" s="1"/>
  <c r="T233" i="66" s="1"/>
  <c r="U233" i="66"/>
  <c r="Z233" i="66"/>
  <c r="Y233" i="66"/>
  <c r="Y89" i="66"/>
  <c r="O89" i="66"/>
  <c r="Z89" i="66"/>
  <c r="V73" i="66"/>
  <c r="X73" i="66" s="1"/>
  <c r="U73" i="66"/>
  <c r="Q73" i="66"/>
  <c r="R73" i="66" s="1"/>
  <c r="T73" i="66" s="1"/>
  <c r="Y130" i="66"/>
  <c r="O130" i="66"/>
  <c r="Y274" i="66"/>
  <c r="Z130" i="66"/>
  <c r="Z274" i="66"/>
  <c r="Z82" i="66"/>
  <c r="Z226" i="66"/>
  <c r="Y226" i="66"/>
  <c r="O82" i="66"/>
  <c r="Y82" i="66"/>
  <c r="P280" i="66"/>
  <c r="N280" i="66"/>
  <c r="E591" i="76" s="1"/>
  <c r="O226" i="66"/>
  <c r="Q221" i="66"/>
  <c r="R221" i="66" s="1"/>
  <c r="T221" i="66" s="1"/>
  <c r="U221" i="66"/>
  <c r="R40" i="66"/>
  <c r="T40" i="66" s="1"/>
  <c r="P40" i="66"/>
  <c r="V40" i="66" s="1"/>
  <c r="X40" i="66" s="1"/>
  <c r="N40" i="66"/>
  <c r="E351" i="76" s="1"/>
  <c r="Y160" i="66"/>
  <c r="Y29" i="66"/>
  <c r="Z64" i="66"/>
  <c r="Y269" i="66"/>
  <c r="Z160" i="66"/>
  <c r="Y173" i="66"/>
  <c r="R184" i="66"/>
  <c r="T184" i="66" s="1"/>
  <c r="P184" i="66"/>
  <c r="V184" i="66" s="1"/>
  <c r="X184" i="66" s="1"/>
  <c r="N184" i="66"/>
  <c r="E495" i="76" s="1"/>
  <c r="Z265" i="66"/>
  <c r="O16" i="66"/>
  <c r="Z29" i="66"/>
  <c r="Z208" i="66"/>
  <c r="Q256" i="66" l="1"/>
  <c r="R256" i="66" s="1"/>
  <c r="T256" i="66" s="1"/>
  <c r="Q160" i="66"/>
  <c r="U173" i="66"/>
  <c r="U185" i="66"/>
  <c r="Q265" i="66"/>
  <c r="R265" i="66" s="1"/>
  <c r="T265" i="66" s="1"/>
  <c r="V256" i="66"/>
  <c r="X256" i="66" s="1"/>
  <c r="Q208" i="66"/>
  <c r="R208" i="66" s="1"/>
  <c r="T208" i="66" s="1"/>
  <c r="U265" i="66"/>
  <c r="U208" i="66"/>
  <c r="O232" i="66"/>
  <c r="U232" i="66" s="1"/>
  <c r="E543" i="76"/>
  <c r="U25" i="66"/>
  <c r="Q112" i="66"/>
  <c r="R112" i="66" s="1"/>
  <c r="T112" i="66" s="1"/>
  <c r="U112" i="66"/>
  <c r="Q41" i="66"/>
  <c r="V274" i="66"/>
  <c r="X274" i="66" s="1"/>
  <c r="V269" i="66"/>
  <c r="X269" i="66" s="1"/>
  <c r="U274" i="66"/>
  <c r="O88" i="66"/>
  <c r="V88" i="66" s="1"/>
  <c r="X88" i="66" s="1"/>
  <c r="O184" i="66"/>
  <c r="U184" i="66" s="1"/>
  <c r="O280" i="66"/>
  <c r="Q280" i="66" s="1"/>
  <c r="R280" i="66" s="1"/>
  <c r="T280" i="66" s="1"/>
  <c r="U269" i="66"/>
  <c r="Y88" i="66"/>
  <c r="Z88" i="66"/>
  <c r="Z232" i="66"/>
  <c r="Q77" i="66"/>
  <c r="R77" i="66" s="1"/>
  <c r="T77" i="66" s="1"/>
  <c r="V77" i="66"/>
  <c r="X77" i="66" s="1"/>
  <c r="U77" i="66"/>
  <c r="Q29" i="66"/>
  <c r="U29" i="66"/>
  <c r="Q16" i="66"/>
  <c r="U16" i="66"/>
  <c r="Q226" i="66"/>
  <c r="R226" i="66" s="1"/>
  <c r="T226" i="66" s="1"/>
  <c r="U226" i="66"/>
  <c r="V226" i="66"/>
  <c r="X226" i="66" s="1"/>
  <c r="V130" i="66"/>
  <c r="X130" i="66" s="1"/>
  <c r="Q130" i="66"/>
  <c r="R130" i="66" s="1"/>
  <c r="T130" i="66" s="1"/>
  <c r="U130" i="66"/>
  <c r="Q34" i="66"/>
  <c r="U34" i="66"/>
  <c r="Y184" i="66"/>
  <c r="O40" i="66"/>
  <c r="Z40" i="66"/>
  <c r="Z184" i="66"/>
  <c r="Y40" i="66"/>
  <c r="V64" i="66"/>
  <c r="X64" i="66" s="1"/>
  <c r="U64" i="66"/>
  <c r="Q64" i="66"/>
  <c r="R64" i="66" s="1"/>
  <c r="T64" i="66" s="1"/>
  <c r="O136" i="66"/>
  <c r="Z280" i="66"/>
  <c r="Y280" i="66"/>
  <c r="Y136" i="66"/>
  <c r="Z136" i="66"/>
  <c r="Q178" i="66"/>
  <c r="U178" i="66"/>
  <c r="Q82" i="66"/>
  <c r="R82" i="66" s="1"/>
  <c r="T82" i="66" s="1"/>
  <c r="U82" i="66"/>
  <c r="V82" i="66"/>
  <c r="X82" i="66" s="1"/>
  <c r="U121" i="66"/>
  <c r="V121" i="66"/>
  <c r="X121" i="66" s="1"/>
  <c r="Q121" i="66"/>
  <c r="R121" i="66" s="1"/>
  <c r="T121" i="66" s="1"/>
  <c r="U89" i="66"/>
  <c r="Q89" i="66"/>
  <c r="R89" i="66" s="1"/>
  <c r="T89" i="66" s="1"/>
  <c r="V89" i="66"/>
  <c r="X89" i="66" s="1"/>
  <c r="Y232" i="66"/>
  <c r="V125" i="66"/>
  <c r="X125" i="66" s="1"/>
  <c r="Q125" i="66"/>
  <c r="R125" i="66" s="1"/>
  <c r="T125" i="66" s="1"/>
  <c r="U125" i="66"/>
  <c r="V232" i="66" l="1"/>
  <c r="X232" i="66" s="1"/>
  <c r="Q232" i="66"/>
  <c r="R232" i="66" s="1"/>
  <c r="T232" i="66" s="1"/>
  <c r="Q88" i="66"/>
  <c r="R88" i="66" s="1"/>
  <c r="T88" i="66" s="1"/>
  <c r="U88" i="66"/>
  <c r="Q184" i="66"/>
  <c r="V280" i="66"/>
  <c r="X280" i="66" s="1"/>
  <c r="U280" i="66"/>
  <c r="U136" i="66"/>
  <c r="V136" i="66"/>
  <c r="X136" i="66" s="1"/>
  <c r="Q136" i="66"/>
  <c r="R136" i="66" s="1"/>
  <c r="T136" i="66" s="1"/>
  <c r="U40" i="66"/>
  <c r="Q40" i="66"/>
  <c r="H89" i="37" l="1"/>
  <c r="H85" i="37"/>
  <c r="H81" i="37"/>
  <c r="H77" i="37"/>
  <c r="H73" i="37"/>
  <c r="H69" i="37"/>
  <c r="H65" i="37"/>
  <c r="H61" i="37"/>
  <c r="H57" i="37"/>
  <c r="H53" i="37"/>
  <c r="H49" i="37"/>
  <c r="H45" i="37"/>
  <c r="H41" i="37"/>
  <c r="H37" i="37"/>
  <c r="H33" i="37"/>
  <c r="I12" i="58" l="1"/>
  <c r="I12" i="37"/>
  <c r="H12" i="58"/>
  <c r="H12" i="37"/>
  <c r="J12" i="58"/>
  <c r="J12" i="37"/>
  <c r="I12" i="41" l="1"/>
  <c r="H12" i="41"/>
  <c r="J12" i="41"/>
  <c r="H17" i="37"/>
  <c r="H21" i="37" l="1"/>
  <c r="H25" i="37"/>
  <c r="H29" i="37"/>
  <c r="J482" i="58" l="1"/>
  <c r="J482" i="37"/>
  <c r="I483" i="58"/>
  <c r="I483" i="37"/>
  <c r="H482" i="58"/>
  <c r="H482" i="37"/>
  <c r="I482" i="37"/>
  <c r="I482" i="58"/>
  <c r="J13" i="37"/>
  <c r="J13" i="58"/>
  <c r="H13" i="37"/>
  <c r="H13" i="58"/>
  <c r="I13" i="37"/>
  <c r="I13" i="58"/>
  <c r="H482" i="41" l="1"/>
  <c r="I482" i="41"/>
  <c r="I481" i="37"/>
  <c r="I481" i="58"/>
  <c r="J481" i="37"/>
  <c r="J481" i="58"/>
  <c r="J13" i="41"/>
  <c r="I483" i="41"/>
  <c r="H483" i="58"/>
  <c r="H483" i="37"/>
  <c r="J483" i="37"/>
  <c r="J483" i="58"/>
  <c r="J482" i="41"/>
  <c r="I13" i="41"/>
  <c r="H13" i="41"/>
  <c r="C8" i="63"/>
  <c r="H483" i="41" l="1"/>
  <c r="J483" i="41"/>
  <c r="J485" i="58"/>
  <c r="J485" i="37"/>
  <c r="I485" i="37"/>
  <c r="I485" i="58"/>
  <c r="H485" i="58"/>
  <c r="H485" i="37"/>
  <c r="J481" i="41"/>
  <c r="I481" i="41"/>
  <c r="H11" i="37"/>
  <c r="H11" i="58"/>
  <c r="J11" i="37"/>
  <c r="J11" i="58"/>
  <c r="I11" i="37"/>
  <c r="I11" i="58"/>
  <c r="J485" i="41" l="1"/>
  <c r="H485" i="41"/>
  <c r="I485" i="41"/>
  <c r="H11" i="41"/>
  <c r="J14" i="58"/>
  <c r="J14" i="37"/>
  <c r="I14" i="37"/>
  <c r="I14" i="58"/>
  <c r="H14" i="58"/>
  <c r="H14" i="37"/>
  <c r="I11" i="41"/>
  <c r="J11" i="41"/>
  <c r="H23" i="37"/>
  <c r="H52" i="37"/>
  <c r="H91" i="37"/>
  <c r="H44" i="37"/>
  <c r="H67" i="37"/>
  <c r="H75" i="37"/>
  <c r="H48" i="37"/>
  <c r="H87" i="37"/>
  <c r="H31" i="37"/>
  <c r="H76" i="37"/>
  <c r="H24" i="37"/>
  <c r="H51" i="37"/>
  <c r="H92" i="37"/>
  <c r="H68" i="37"/>
  <c r="H47" i="37"/>
  <c r="H88" i="37"/>
  <c r="H32" i="37"/>
  <c r="H39" i="37"/>
  <c r="H83" i="37"/>
  <c r="H20" i="37"/>
  <c r="H40" i="37"/>
  <c r="H63" i="37"/>
  <c r="H64" i="37"/>
  <c r="H84" i="37"/>
  <c r="H36" i="37"/>
  <c r="H72" i="37"/>
  <c r="H19" i="37"/>
  <c r="H79" i="37"/>
  <c r="H16" i="37"/>
  <c r="H55" i="37"/>
  <c r="H71" i="37"/>
  <c r="H28" i="37"/>
  <c r="H35" i="37"/>
  <c r="H80" i="37"/>
  <c r="H15" i="37"/>
  <c r="H56" i="37"/>
  <c r="H59" i="37"/>
  <c r="H60" i="37"/>
  <c r="H43" i="37"/>
  <c r="H27" i="37"/>
  <c r="I14" i="41" l="1"/>
  <c r="H423" i="37"/>
  <c r="H14" i="41"/>
  <c r="J14" i="41"/>
  <c r="H424" i="37"/>
  <c r="F49" i="66" s="1"/>
  <c r="E72" i="76" s="1"/>
  <c r="H62" i="37"/>
  <c r="H70" i="37"/>
  <c r="H78" i="37"/>
  <c r="H22" i="37"/>
  <c r="H46" i="37"/>
  <c r="H58" i="37"/>
  <c r="H82" i="37"/>
  <c r="H34" i="37"/>
  <c r="H74" i="37"/>
  <c r="H30" i="37"/>
  <c r="H90" i="37"/>
  <c r="H86" i="37"/>
  <c r="H26" i="37"/>
  <c r="H50" i="37"/>
  <c r="H66" i="37"/>
  <c r="H94" i="37"/>
  <c r="H54" i="37"/>
  <c r="H18" i="37"/>
  <c r="H38" i="37"/>
  <c r="H42" i="37"/>
  <c r="E5" i="53" l="1"/>
  <c r="F50" i="66"/>
  <c r="E73" i="76" s="1"/>
  <c r="H425" i="37"/>
  <c r="C9" i="63" s="1"/>
  <c r="E293" i="38"/>
  <c r="E893" i="76" s="1"/>
  <c r="M50" i="66" l="1"/>
  <c r="N50" i="66" s="1"/>
  <c r="E361" i="76" s="1"/>
  <c r="F2" i="53" l="1"/>
  <c r="H8" i="53" l="1"/>
  <c r="G8" i="53" s="1"/>
  <c r="G2" i="53"/>
  <c r="E284" i="38" l="1"/>
  <c r="E884" i="76" s="1"/>
  <c r="E290" i="38"/>
  <c r="E890" i="76" s="1"/>
  <c r="E302" i="38"/>
  <c r="E902" i="76" s="1"/>
  <c r="E296" i="38"/>
  <c r="E896" i="76" s="1"/>
  <c r="E20" i="76" l="1"/>
  <c r="L163" i="66"/>
  <c r="H481" i="58"/>
  <c r="M163" i="66"/>
  <c r="B16" i="8"/>
  <c r="M19" i="66"/>
  <c r="H4" i="8" s="1"/>
  <c r="E2" i="76"/>
  <c r="L19" i="66"/>
  <c r="H481" i="37"/>
  <c r="H481" i="41" l="1"/>
  <c r="P19" i="66"/>
  <c r="V19" i="66" s="1"/>
  <c r="X19" i="66" s="1"/>
  <c r="N19" i="66"/>
  <c r="R19" i="66"/>
  <c r="T19" i="66" s="1"/>
  <c r="P163" i="66"/>
  <c r="V163" i="66" s="1"/>
  <c r="X163" i="66" s="1"/>
  <c r="N163" i="66"/>
  <c r="R163" i="66"/>
  <c r="T163" i="66" s="1"/>
  <c r="E474" i="76" l="1"/>
  <c r="O163" i="66"/>
  <c r="E330" i="76"/>
  <c r="Y163" i="66"/>
  <c r="Z163" i="66"/>
  <c r="Z19" i="66"/>
  <c r="Y19" i="66"/>
  <c r="O19" i="66"/>
  <c r="U19" i="66" l="1"/>
  <c r="Q19" i="66"/>
  <c r="Q163" i="66"/>
  <c r="U163" i="66"/>
  <c r="G127" i="72" l="1"/>
  <c r="G158" i="72"/>
  <c r="G65" i="72"/>
  <c r="G96" i="72"/>
  <c r="G251" i="72"/>
  <c r="G282" i="72"/>
  <c r="G189" i="72"/>
  <c r="G220" i="72"/>
  <c r="J4" i="37"/>
  <c r="J4" i="58"/>
  <c r="I4" i="58"/>
  <c r="I4" i="37"/>
  <c r="G3" i="72"/>
  <c r="G34" i="72"/>
  <c r="H4" i="37" l="1"/>
  <c r="H4" i="58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I4" i="41"/>
  <c r="D45" i="39" s="1"/>
  <c r="F53" i="66"/>
  <c r="E19" i="53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N4" i="58"/>
  <c r="F197" i="66"/>
  <c r="E25" i="53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E37" i="53"/>
  <c r="F245" i="66"/>
  <c r="O4" i="58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F101" i="66"/>
  <c r="J4" i="41"/>
  <c r="E45" i="39" s="1"/>
  <c r="E31" i="53"/>
  <c r="E127" i="72"/>
  <c r="F127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M45" i="39" l="1"/>
  <c r="M56" i="39" s="1"/>
  <c r="L45" i="39"/>
  <c r="L59" i="39" s="1"/>
  <c r="L60" i="39" s="1"/>
  <c r="E76" i="76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D56" i="39"/>
  <c r="E107" i="38"/>
  <c r="D59" i="39"/>
  <c r="D60" i="39" s="1"/>
  <c r="E220" i="76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124" i="76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F149" i="66"/>
  <c r="E13" i="53"/>
  <c r="M4" i="58"/>
  <c r="E268" i="76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59" i="39"/>
  <c r="E60" i="39" s="1"/>
  <c r="E124" i="38"/>
  <c r="E56" i="39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7" i="53"/>
  <c r="F5" i="66"/>
  <c r="H4" i="41"/>
  <c r="K45" i="39" s="1"/>
  <c r="E175" i="38" l="1"/>
  <c r="M59" i="39"/>
  <c r="M60" i="39" s="1"/>
  <c r="L56" i="39"/>
  <c r="E158" i="38"/>
  <c r="E128" i="72"/>
  <c r="F128" i="72" s="1"/>
  <c r="E35" i="72"/>
  <c r="F35" i="72" s="1"/>
  <c r="E221" i="72"/>
  <c r="F221" i="72" s="1"/>
  <c r="E190" i="72"/>
  <c r="F190" i="72" s="1"/>
  <c r="E252" i="72"/>
  <c r="F252" i="72" s="1"/>
  <c r="C45" i="39"/>
  <c r="C59" i="39" s="1"/>
  <c r="C60" i="39" s="1"/>
  <c r="E97" i="72"/>
  <c r="F97" i="72" s="1"/>
  <c r="E707" i="76"/>
  <c r="J53" i="66"/>
  <c r="I466" i="37"/>
  <c r="I474" i="37"/>
  <c r="D19" i="53"/>
  <c r="F19" i="53" s="1"/>
  <c r="H25" i="53" s="1"/>
  <c r="E66" i="72"/>
  <c r="F66" i="72" s="1"/>
  <c r="M57" i="39"/>
  <c r="M58" i="39"/>
  <c r="E4" i="72"/>
  <c r="F4" i="72" s="1"/>
  <c r="D58" i="39"/>
  <c r="D57" i="39"/>
  <c r="E159" i="72"/>
  <c r="F159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C56" i="39"/>
  <c r="E57" i="39"/>
  <c r="E58" i="39"/>
  <c r="E172" i="76"/>
  <c r="L57" i="39"/>
  <c r="L58" i="39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K59" i="39"/>
  <c r="K60" i="39" s="1"/>
  <c r="K56" i="39"/>
  <c r="E141" i="38"/>
  <c r="E724" i="76"/>
  <c r="J466" i="37"/>
  <c r="J474" i="37"/>
  <c r="D31" i="53"/>
  <c r="F31" i="53" s="1"/>
  <c r="H37" i="53" s="1"/>
  <c r="J101" i="66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758" i="76"/>
  <c r="D25" i="53"/>
  <c r="F25" i="53" s="1"/>
  <c r="H19" i="53" s="1"/>
  <c r="G19" i="53" s="1"/>
  <c r="I474" i="58"/>
  <c r="J197" i="66"/>
  <c r="I466" i="58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83" i="72"/>
  <c r="F283" i="72" s="1"/>
  <c r="J474" i="58"/>
  <c r="J466" i="58"/>
  <c r="E775" i="76"/>
  <c r="D37" i="53"/>
  <c r="F37" i="53" s="1"/>
  <c r="J245" i="66"/>
  <c r="E90" i="38" l="1"/>
  <c r="E129" i="72"/>
  <c r="F129" i="72" s="1"/>
  <c r="F247" i="66"/>
  <c r="E270" i="76" s="1"/>
  <c r="J479" i="58"/>
  <c r="J466" i="41"/>
  <c r="J489" i="37"/>
  <c r="F102" i="66"/>
  <c r="E36" i="72"/>
  <c r="F36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84" i="72"/>
  <c r="F284" i="72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25" i="53"/>
  <c r="E253" i="72"/>
  <c r="F253" i="72" s="1"/>
  <c r="D13" i="53"/>
  <c r="F13" i="53" s="1"/>
  <c r="H7" i="53" s="1"/>
  <c r="H474" i="58"/>
  <c r="H466" i="58"/>
  <c r="E741" i="76"/>
  <c r="J149" i="66"/>
  <c r="E191" i="72"/>
  <c r="F191" i="72" s="1"/>
  <c r="F55" i="66"/>
  <c r="E78" i="76" s="1"/>
  <c r="I479" i="37"/>
  <c r="I474" i="41"/>
  <c r="K58" i="39"/>
  <c r="K57" i="39"/>
  <c r="E98" i="72"/>
  <c r="F98" i="72" s="1"/>
  <c r="I466" i="41"/>
  <c r="I489" i="37"/>
  <c r="F54" i="66"/>
  <c r="S245" i="66"/>
  <c r="W245" i="66"/>
  <c r="E690" i="76"/>
  <c r="J5" i="66"/>
  <c r="D7" i="53"/>
  <c r="F7" i="53" s="1"/>
  <c r="H474" i="37"/>
  <c r="H466" i="37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S53" i="66"/>
  <c r="W53" i="66"/>
  <c r="I489" i="58"/>
  <c r="F198" i="66"/>
  <c r="H31" i="53"/>
  <c r="G31" i="53" s="1"/>
  <c r="G37" i="53"/>
  <c r="S197" i="66"/>
  <c r="W197" i="66"/>
  <c r="S101" i="66"/>
  <c r="W101" i="66"/>
  <c r="E222" i="72"/>
  <c r="F222" i="72" s="1"/>
  <c r="C57" i="39"/>
  <c r="C58" i="39"/>
  <c r="F199" i="66"/>
  <c r="E222" i="76" s="1"/>
  <c r="I479" i="58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J489" i="58"/>
  <c r="F246" i="66"/>
  <c r="E319" i="38"/>
  <c r="E313" i="38"/>
  <c r="F103" i="66"/>
  <c r="E126" i="76" s="1"/>
  <c r="J479" i="37"/>
  <c r="J474" i="41"/>
  <c r="E67" i="72" l="1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5" i="72"/>
  <c r="F5" i="72" s="1"/>
  <c r="E130" i="72"/>
  <c r="F130" i="72" s="1"/>
  <c r="H466" i="41"/>
  <c r="F6" i="66"/>
  <c r="H489" i="37"/>
  <c r="L53" i="66"/>
  <c r="E913" i="76"/>
  <c r="I486" i="37"/>
  <c r="E919" i="76"/>
  <c r="M53" i="66"/>
  <c r="E384" i="38"/>
  <c r="I480" i="58"/>
  <c r="E385" i="38" s="1"/>
  <c r="H479" i="37"/>
  <c r="H474" i="41"/>
  <c r="F7" i="66"/>
  <c r="I479" i="41"/>
  <c r="E366" i="38"/>
  <c r="I480" i="37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131" i="72"/>
  <c r="F131" i="72" s="1"/>
  <c r="L246" i="66"/>
  <c r="P246" i="66" s="1"/>
  <c r="E269" i="76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H13" i="53"/>
  <c r="G13" i="53" s="1"/>
  <c r="G7" i="53"/>
  <c r="S149" i="66"/>
  <c r="W149" i="66"/>
  <c r="E331" i="38"/>
  <c r="C20" i="8" s="1"/>
  <c r="E325" i="38"/>
  <c r="E13" i="76" s="1"/>
  <c r="E221" i="76"/>
  <c r="L198" i="66"/>
  <c r="P198" i="66" s="1"/>
  <c r="E160" i="72"/>
  <c r="F160" i="72" s="1"/>
  <c r="W5" i="66"/>
  <c r="S5" i="66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125" i="76"/>
  <c r="L102" i="66"/>
  <c r="P102" i="66" s="1"/>
  <c r="H489" i="58"/>
  <c r="F150" i="66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J489" i="41"/>
  <c r="E349" i="38"/>
  <c r="E355" i="38"/>
  <c r="E77" i="76"/>
  <c r="L54" i="66"/>
  <c r="P54" i="66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F151" i="66"/>
  <c r="E174" i="76" s="1"/>
  <c r="H479" i="58"/>
  <c r="J480" i="37"/>
  <c r="E372" i="38"/>
  <c r="J479" i="41"/>
  <c r="E343" i="38"/>
  <c r="E337" i="38"/>
  <c r="I489" i="4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J480" i="58"/>
  <c r="E391" i="38" s="1"/>
  <c r="E390" i="38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N54" i="66" l="1"/>
  <c r="E192" i="72"/>
  <c r="F192" i="72" s="1"/>
  <c r="E285" i="72"/>
  <c r="F285" i="72" s="1"/>
  <c r="E223" i="72"/>
  <c r="F223" i="72" s="1"/>
  <c r="P53" i="66"/>
  <c r="N53" i="66"/>
  <c r="E254" i="72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6" i="72"/>
  <c r="F6" i="72" s="1"/>
  <c r="G7" i="72" s="1"/>
  <c r="N102" i="66"/>
  <c r="E413" i="76" s="1"/>
  <c r="E991" i="76"/>
  <c r="K266" i="66"/>
  <c r="N266" i="66" s="1"/>
  <c r="E577" i="76" s="1"/>
  <c r="E365" i="76"/>
  <c r="E289" i="38"/>
  <c r="E295" i="38"/>
  <c r="L197" i="66"/>
  <c r="E31" i="76"/>
  <c r="I486" i="58"/>
  <c r="E925" i="76"/>
  <c r="E301" i="38"/>
  <c r="E307" i="38"/>
  <c r="E985" i="76"/>
  <c r="K218" i="66"/>
  <c r="N218" i="66" s="1"/>
  <c r="E529" i="76" s="1"/>
  <c r="H489" i="41"/>
  <c r="L101" i="66"/>
  <c r="E19" i="76"/>
  <c r="E937" i="76"/>
  <c r="J486" i="37"/>
  <c r="H480" i="58"/>
  <c r="E379" i="38" s="1"/>
  <c r="E378" i="38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M197" i="66"/>
  <c r="E931" i="76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K199" i="66"/>
  <c r="N199" i="66" s="1"/>
  <c r="E510" i="76" s="1"/>
  <c r="E984" i="76"/>
  <c r="L6" i="66"/>
  <c r="P6" i="66" s="1"/>
  <c r="V6" i="66" s="1"/>
  <c r="X6" i="66" s="1"/>
  <c r="E949" i="76"/>
  <c r="E37" i="76"/>
  <c r="L245" i="66"/>
  <c r="J486" i="58"/>
  <c r="E943" i="76"/>
  <c r="D20" i="8"/>
  <c r="M101" i="66"/>
  <c r="N198" i="66"/>
  <c r="Z198" i="66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I9" i="8"/>
  <c r="F18" i="39"/>
  <c r="E990" i="76"/>
  <c r="K247" i="66"/>
  <c r="N247" i="66" s="1"/>
  <c r="E558" i="76" s="1"/>
  <c r="E955" i="76"/>
  <c r="M245" i="66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I480" i="41"/>
  <c r="E367" i="38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972" i="76"/>
  <c r="K103" i="66"/>
  <c r="N103" i="66" s="1"/>
  <c r="E966" i="76"/>
  <c r="K55" i="66"/>
  <c r="N55" i="66" s="1"/>
  <c r="E360" i="38"/>
  <c r="H479" i="41"/>
  <c r="H480" i="37"/>
  <c r="E68" i="72"/>
  <c r="F68" i="72" s="1"/>
  <c r="J480" i="41"/>
  <c r="E373" i="38"/>
  <c r="E99" i="72"/>
  <c r="F99" i="72" s="1"/>
  <c r="E173" i="76"/>
  <c r="L150" i="66"/>
  <c r="P150" i="66" s="1"/>
  <c r="V150" i="66" s="1"/>
  <c r="X150" i="66" s="1"/>
  <c r="N246" i="66"/>
  <c r="Z102" i="66" s="1"/>
  <c r="I486" i="41"/>
  <c r="N150" i="66" l="1"/>
  <c r="E364" i="76"/>
  <c r="P101" i="66"/>
  <c r="N101" i="66"/>
  <c r="P245" i="66"/>
  <c r="N245" i="66"/>
  <c r="N197" i="66"/>
  <c r="O53" i="66" s="1"/>
  <c r="P197" i="66"/>
  <c r="Y102" i="66"/>
  <c r="H8" i="72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7" i="72"/>
  <c r="F7" i="72" s="1"/>
  <c r="E224" i="72"/>
  <c r="F224" i="72" s="1"/>
  <c r="N6" i="66"/>
  <c r="Y150" i="66" s="1"/>
  <c r="E132" i="72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O54" i="66"/>
  <c r="E255" i="72"/>
  <c r="F255" i="72" s="1"/>
  <c r="G256" i="72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973" i="76"/>
  <c r="K122" i="66"/>
  <c r="N122" i="66" s="1"/>
  <c r="K151" i="66"/>
  <c r="N151" i="66" s="1"/>
  <c r="E462" i="76" s="1"/>
  <c r="E978" i="76"/>
  <c r="Z54" i="66"/>
  <c r="E960" i="76"/>
  <c r="K7" i="66"/>
  <c r="N7" i="66" s="1"/>
  <c r="E967" i="76"/>
  <c r="K74" i="66"/>
  <c r="N74" i="66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G18" i="39"/>
  <c r="J9" i="8"/>
  <c r="Z246" i="66"/>
  <c r="E979" i="76"/>
  <c r="K170" i="66"/>
  <c r="N170" i="66" s="1"/>
  <c r="E481" i="76" s="1"/>
  <c r="E907" i="76"/>
  <c r="M149" i="66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V54" i="66"/>
  <c r="X54" i="66" s="1"/>
  <c r="U54" i="66"/>
  <c r="Q54" i="66"/>
  <c r="Y246" i="66"/>
  <c r="J486" i="41"/>
  <c r="E25" i="76"/>
  <c r="H486" i="58"/>
  <c r="E901" i="76"/>
  <c r="L149" i="66"/>
  <c r="E366" i="76"/>
  <c r="Y199" i="66"/>
  <c r="Z55" i="66"/>
  <c r="Z199" i="66"/>
  <c r="Y55" i="66"/>
  <c r="E317" i="76"/>
  <c r="E461" i="76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361" i="38"/>
  <c r="H480" i="41"/>
  <c r="O102" i="66"/>
  <c r="E509" i="76"/>
  <c r="O198" i="66"/>
  <c r="Y54" i="66"/>
  <c r="E193" i="72"/>
  <c r="F193" i="72" s="1"/>
  <c r="Y198" i="66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895" i="76"/>
  <c r="M5" i="66"/>
  <c r="H9" i="8" s="1"/>
  <c r="B20" i="8"/>
  <c r="E557" i="76"/>
  <c r="O246" i="66"/>
  <c r="E414" i="76"/>
  <c r="Y103" i="66"/>
  <c r="Y247" i="66"/>
  <c r="Z103" i="66"/>
  <c r="Z247" i="66"/>
  <c r="E286" i="72"/>
  <c r="F286" i="72" s="1"/>
  <c r="E38" i="72"/>
  <c r="F38" i="72" s="1"/>
  <c r="E889" i="76"/>
  <c r="L5" i="66"/>
  <c r="E7" i="76"/>
  <c r="H486" i="37"/>
  <c r="H486" i="41" s="1"/>
  <c r="Q53" i="66" l="1"/>
  <c r="R53" i="66" s="1"/>
  <c r="T53" i="66" s="1"/>
  <c r="U53" i="66"/>
  <c r="V53" i="66"/>
  <c r="X53" i="66" s="1"/>
  <c r="Z6" i="66"/>
  <c r="R149" i="66"/>
  <c r="T149" i="66" s="1"/>
  <c r="P149" i="66"/>
  <c r="V149" i="66" s="1"/>
  <c r="X149" i="66" s="1"/>
  <c r="N149" i="66"/>
  <c r="O245" i="66"/>
  <c r="E556" i="76"/>
  <c r="Y197" i="66"/>
  <c r="O150" i="66"/>
  <c r="Y6" i="66"/>
  <c r="Z197" i="66"/>
  <c r="R5" i="66"/>
  <c r="T5" i="66" s="1"/>
  <c r="P5" i="66"/>
  <c r="V5" i="66" s="1"/>
  <c r="X5" i="66" s="1"/>
  <c r="N5" i="66"/>
  <c r="Z150" i="66"/>
  <c r="O101" i="66"/>
  <c r="Z245" i="66"/>
  <c r="Y101" i="66"/>
  <c r="E412" i="76"/>
  <c r="Y245" i="66"/>
  <c r="Z101" i="66"/>
  <c r="O6" i="66"/>
  <c r="Q6" i="66" s="1"/>
  <c r="O197" i="66"/>
  <c r="E508" i="76"/>
  <c r="Z53" i="66"/>
  <c r="Y53" i="66"/>
  <c r="E133" i="72"/>
  <c r="F133" i="72" s="1"/>
  <c r="H257" i="72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56" i="72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8" i="72"/>
  <c r="F8" i="72" s="1"/>
  <c r="U150" i="66"/>
  <c r="Q150" i="66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Q102" i="66"/>
  <c r="V102" i="66"/>
  <c r="X102" i="66" s="1"/>
  <c r="U102" i="66"/>
  <c r="V246" i="66"/>
  <c r="X246" i="66" s="1"/>
  <c r="Q246" i="66"/>
  <c r="U246" i="66"/>
  <c r="E162" i="72"/>
  <c r="F162" i="72" s="1"/>
  <c r="U6" i="66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94" i="72"/>
  <c r="F194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K26" i="66"/>
  <c r="N26" i="66" s="1"/>
  <c r="E961" i="76"/>
  <c r="Z74" i="66"/>
  <c r="Y218" i="66"/>
  <c r="E385" i="76"/>
  <c r="Z218" i="66"/>
  <c r="Y74" i="66"/>
  <c r="E100" i="72"/>
  <c r="F100" i="72" s="1"/>
  <c r="E69" i="72"/>
  <c r="F69" i="72" s="1"/>
  <c r="Z266" i="66"/>
  <c r="Y266" i="66"/>
  <c r="Y122" i="66"/>
  <c r="Z122" i="66"/>
  <c r="E433" i="76"/>
  <c r="V198" i="66"/>
  <c r="X198" i="66" s="1"/>
  <c r="U198" i="66"/>
  <c r="Q198" i="66"/>
  <c r="Z151" i="66"/>
  <c r="Z7" i="66"/>
  <c r="E318" i="76"/>
  <c r="Y151" i="66"/>
  <c r="Y7" i="66"/>
  <c r="U101" i="66" l="1"/>
  <c r="V101" i="66"/>
  <c r="X101" i="66" s="1"/>
  <c r="Q101" i="66"/>
  <c r="R101" i="66" s="1"/>
  <c r="T101" i="66" s="1"/>
  <c r="V245" i="66"/>
  <c r="X245" i="66" s="1"/>
  <c r="Q245" i="66"/>
  <c r="R245" i="66" s="1"/>
  <c r="T245" i="66" s="1"/>
  <c r="U245" i="66"/>
  <c r="Y149" i="66"/>
  <c r="E316" i="76"/>
  <c r="Z149" i="66"/>
  <c r="Y5" i="66"/>
  <c r="Z5" i="66"/>
  <c r="O5" i="66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39" i="72"/>
  <c r="F39" i="72" s="1"/>
  <c r="U197" i="66"/>
  <c r="V197" i="66"/>
  <c r="X197" i="66" s="1"/>
  <c r="Q197" i="66"/>
  <c r="R197" i="66" s="1"/>
  <c r="T197" i="66" s="1"/>
  <c r="O149" i="66"/>
  <c r="E460" i="76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34" i="72"/>
  <c r="F134" i="72" s="1"/>
  <c r="E226" i="72"/>
  <c r="F226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Z26" i="66"/>
  <c r="Z170" i="66"/>
  <c r="Y170" i="66"/>
  <c r="Y26" i="66"/>
  <c r="E337" i="76"/>
  <c r="E287" i="72"/>
  <c r="F287" i="72" s="1"/>
  <c r="E40" i="72" l="1"/>
  <c r="F40" i="72" s="1"/>
  <c r="Q149" i="66"/>
  <c r="U149" i="66"/>
  <c r="E9" i="72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63" i="72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Q5" i="66"/>
  <c r="U5" i="66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95" i="72"/>
  <c r="F195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01" i="72"/>
  <c r="F101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258" i="72"/>
  <c r="F258" i="72" s="1"/>
  <c r="E70" i="72"/>
  <c r="F70" i="72" s="1"/>
  <c r="E135" i="72" l="1"/>
  <c r="F135" i="72" s="1"/>
  <c r="G136" i="72" s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41" i="72"/>
  <c r="F41" i="72" s="1"/>
  <c r="E164" i="72"/>
  <c r="F164" i="72" s="1"/>
  <c r="E10" i="72"/>
  <c r="F10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227" i="72"/>
  <c r="F227" i="72" s="1"/>
  <c r="E288" i="72"/>
  <c r="F288" i="72" s="1"/>
  <c r="E102" i="72" l="1"/>
  <c r="F102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259" i="72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96" i="72"/>
  <c r="F196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71" i="72"/>
  <c r="F71" i="72" s="1"/>
  <c r="E260" i="72" l="1"/>
  <c r="F260" i="72" s="1"/>
  <c r="E137" i="72"/>
  <c r="F137" i="72" s="1"/>
  <c r="E228" i="72"/>
  <c r="F228" i="72" s="1"/>
  <c r="E11" i="72"/>
  <c r="F11" i="72" s="1"/>
  <c r="E289" i="72"/>
  <c r="F289" i="72" s="1"/>
  <c r="E42" i="72"/>
  <c r="F42" i="72" s="1"/>
  <c r="E165" i="72"/>
  <c r="F165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3" i="72"/>
  <c r="F103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72" i="72" l="1"/>
  <c r="F72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197" i="72"/>
  <c r="F197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38" i="72"/>
  <c r="F138" i="72" s="1"/>
  <c r="E261" i="72"/>
  <c r="F261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2" i="72"/>
  <c r="F12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43" i="72"/>
  <c r="F43" i="72" s="1"/>
  <c r="G44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66" i="72"/>
  <c r="F166" i="72" s="1"/>
  <c r="E104" i="72"/>
  <c r="F104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39" i="72" l="1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3" i="72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H45" i="72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44" i="72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98" i="72"/>
  <c r="F198" i="72" s="1"/>
  <c r="E230" i="72"/>
  <c r="F230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E262" i="72"/>
  <c r="F262" i="72" s="1"/>
  <c r="E291" i="72"/>
  <c r="F291" i="72" s="1"/>
  <c r="E14" i="72" l="1"/>
  <c r="F14" i="72" s="1"/>
  <c r="G15" i="72" s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05" i="72"/>
  <c r="F105" i="72" s="1"/>
  <c r="E140" i="72"/>
  <c r="F140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231" i="72"/>
  <c r="F231" i="72" s="1"/>
  <c r="E167" i="72"/>
  <c r="F167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5" i="72"/>
  <c r="F15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292" i="72"/>
  <c r="F292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74" i="72"/>
  <c r="F74" i="72" s="1"/>
  <c r="E46" i="72"/>
  <c r="F46" i="72" s="1"/>
  <c r="G16" i="72" l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232" i="72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168" i="72"/>
  <c r="F168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06" i="72"/>
  <c r="F106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141" i="72"/>
  <c r="F141" i="72" s="1"/>
  <c r="E16" i="72"/>
  <c r="F16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264" i="72"/>
  <c r="F264" i="72" s="1"/>
  <c r="E200" i="72"/>
  <c r="F200" i="72" s="1"/>
  <c r="E47" i="72" l="1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33" i="72"/>
  <c r="F233" i="72" s="1"/>
  <c r="E75" i="72"/>
  <c r="F75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294" i="72" l="1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142" i="72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48" i="72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65" i="72"/>
  <c r="F265" i="72" s="1"/>
  <c r="E107" i="72"/>
  <c r="F107" i="72" s="1"/>
  <c r="E169" i="72"/>
  <c r="F169" i="72" s="1"/>
  <c r="E201" i="72"/>
  <c r="F201" i="72" s="1"/>
  <c r="E17" i="72"/>
  <c r="F17" i="72" s="1"/>
  <c r="E49" i="72" l="1"/>
  <c r="F49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76" i="72"/>
  <c r="F76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95" i="72"/>
  <c r="F295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34" i="72"/>
  <c r="F234" i="72" s="1"/>
  <c r="E143" i="72"/>
  <c r="F143" i="72" s="1"/>
  <c r="E266" i="72" l="1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170" i="72"/>
  <c r="F170" i="72" s="1"/>
  <c r="G171" i="72" s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108" i="72"/>
  <c r="F108" i="72" s="1"/>
  <c r="E18" i="72"/>
  <c r="F18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50" i="72"/>
  <c r="F50" i="72" s="1"/>
  <c r="E202" i="72"/>
  <c r="F202" i="72" s="1"/>
  <c r="E296" i="72" l="1"/>
  <c r="F296" i="72" s="1"/>
  <c r="E171" i="72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77" i="72"/>
  <c r="F77" i="72" s="1"/>
  <c r="E144" i="72"/>
  <c r="F144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67" i="72"/>
  <c r="F267" i="72" s="1"/>
  <c r="E235" i="72"/>
  <c r="F235" i="72" s="1"/>
  <c r="G268" i="72" l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09" i="72"/>
  <c r="F109" i="72" s="1"/>
  <c r="E19" i="72"/>
  <c r="F19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03" i="72"/>
  <c r="F203" i="72" s="1"/>
  <c r="E172" i="72"/>
  <c r="F172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97" i="72"/>
  <c r="F297" i="72" s="1"/>
  <c r="E51" i="72"/>
  <c r="F51" i="72" s="1"/>
  <c r="G204" i="72" l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236" i="72"/>
  <c r="F236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78" i="72"/>
  <c r="F78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145" i="72"/>
  <c r="F145" i="72" s="1"/>
  <c r="E268" i="72"/>
  <c r="F268" i="72" s="1"/>
  <c r="E110" i="72" l="1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173" i="72"/>
  <c r="F173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98" i="72"/>
  <c r="F298" i="72" s="1"/>
  <c r="E52" i="72"/>
  <c r="F52" i="72" s="1"/>
  <c r="E20" i="72"/>
  <c r="F20" i="72" s="1"/>
  <c r="E204" i="72"/>
  <c r="F204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11" i="72"/>
  <c r="F111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46" i="72"/>
  <c r="F146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79" i="72"/>
  <c r="F79" i="72" s="1"/>
  <c r="E269" i="72"/>
  <c r="F269" i="72" s="1"/>
  <c r="E299" i="72" l="1"/>
  <c r="F299" i="72" s="1"/>
  <c r="E21" i="72"/>
  <c r="F21" i="72" s="1"/>
  <c r="E53" i="72"/>
  <c r="F53" i="72" s="1"/>
  <c r="G54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238" i="72"/>
  <c r="F238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174" i="72"/>
  <c r="F174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05" i="72"/>
  <c r="F205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H55" i="72" l="1"/>
  <c r="I56" i="72" s="1"/>
  <c r="J57" i="72" s="1"/>
  <c r="K58" i="72" s="1"/>
  <c r="L59" i="72" s="1"/>
  <c r="M60" i="72" s="1"/>
  <c r="N61" i="72" s="1"/>
  <c r="O62" i="72" s="1"/>
  <c r="P63" i="72" s="1"/>
  <c r="E54" i="72"/>
  <c r="F54" i="72" s="1"/>
  <c r="G55" i="72" s="1"/>
  <c r="H56" i="72" s="1"/>
  <c r="I57" i="72" s="1"/>
  <c r="J58" i="72" s="1"/>
  <c r="K59" i="72" s="1"/>
  <c r="L60" i="72" s="1"/>
  <c r="M61" i="72" s="1"/>
  <c r="N62" i="72" s="1"/>
  <c r="O63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300" i="72"/>
  <c r="F300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70" i="72"/>
  <c r="F270" i="72" s="1"/>
  <c r="E80" i="72"/>
  <c r="F80" i="72" s="1"/>
  <c r="E22" i="72"/>
  <c r="F22" i="72" s="1"/>
  <c r="E112" i="72"/>
  <c r="F112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48" i="72"/>
  <c r="F148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55" i="72"/>
  <c r="F55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206" i="72"/>
  <c r="F206" i="72" s="1"/>
  <c r="E175" i="72"/>
  <c r="F175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301" i="72"/>
  <c r="F301" i="72" s="1"/>
  <c r="E23" i="72"/>
  <c r="F23" i="72" s="1"/>
  <c r="G149" i="72"/>
  <c r="H150" i="72" s="1"/>
  <c r="I151" i="72" s="1"/>
  <c r="J152" i="72" s="1"/>
  <c r="K153" i="72" s="1"/>
  <c r="L154" i="72" s="1"/>
  <c r="M155" i="72" s="1"/>
  <c r="N156" i="72" s="1"/>
  <c r="E271" i="72"/>
  <c r="F271" i="72" s="1"/>
  <c r="E81" i="72"/>
  <c r="F81" i="72" s="1"/>
  <c r="G56" i="72"/>
  <c r="H57" i="72" s="1"/>
  <c r="I58" i="72" s="1"/>
  <c r="J59" i="72" s="1"/>
  <c r="K60" i="72" s="1"/>
  <c r="L61" i="72" s="1"/>
  <c r="M62" i="72" s="1"/>
  <c r="N63" i="72" s="1"/>
  <c r="E113" i="72"/>
  <c r="F113" i="72" s="1"/>
  <c r="G302" i="72" l="1"/>
  <c r="H303" i="72" s="1"/>
  <c r="I304" i="72" s="1"/>
  <c r="J305" i="72" s="1"/>
  <c r="K306" i="72" s="1"/>
  <c r="L307" i="72" s="1"/>
  <c r="M308" i="72" s="1"/>
  <c r="N309" i="72" s="1"/>
  <c r="O310" i="72" s="1"/>
  <c r="P311" i="72" s="1"/>
  <c r="G24" i="72"/>
  <c r="H25" i="72" s="1"/>
  <c r="I26" i="72" s="1"/>
  <c r="J27" i="72" s="1"/>
  <c r="K28" i="72" s="1"/>
  <c r="L29" i="72" s="1"/>
  <c r="M30" i="72" s="1"/>
  <c r="N31" i="72" s="1"/>
  <c r="O32" i="72" s="1"/>
  <c r="E56" i="72"/>
  <c r="F56" i="72" s="1"/>
  <c r="E207" i="72"/>
  <c r="F207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176" i="72"/>
  <c r="F176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149" i="72"/>
  <c r="F149" i="72" s="1"/>
  <c r="E241" i="72"/>
  <c r="F241" i="72" s="1"/>
  <c r="E114" i="72" l="1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82" i="72"/>
  <c r="F82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G242" i="72"/>
  <c r="H243" i="72" s="1"/>
  <c r="I244" i="72" s="1"/>
  <c r="J245" i="72" s="1"/>
  <c r="K246" i="72" s="1"/>
  <c r="L247" i="72" s="1"/>
  <c r="M248" i="72" s="1"/>
  <c r="N249" i="72" s="1"/>
  <c r="G150" i="72"/>
  <c r="H151" i="72" s="1"/>
  <c r="I152" i="72" s="1"/>
  <c r="J153" i="72" s="1"/>
  <c r="K154" i="72" s="1"/>
  <c r="L155" i="72" s="1"/>
  <c r="M156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57" i="72"/>
  <c r="H58" i="72" s="1"/>
  <c r="I59" i="72" s="1"/>
  <c r="J60" i="72" s="1"/>
  <c r="K61" i="72" s="1"/>
  <c r="L62" i="72" s="1"/>
  <c r="M63" i="72" s="1"/>
  <c r="E24" i="72"/>
  <c r="F24" i="72" s="1"/>
  <c r="E302" i="72"/>
  <c r="F302" i="72" s="1"/>
  <c r="E208" i="72" l="1"/>
  <c r="F208" i="72" s="1"/>
  <c r="E57" i="72"/>
  <c r="F57" i="72" s="1"/>
  <c r="G58" i="72" s="1"/>
  <c r="H59" i="72" s="1"/>
  <c r="I60" i="72" s="1"/>
  <c r="J61" i="72" s="1"/>
  <c r="K62" i="72" s="1"/>
  <c r="L63" i="72" s="1"/>
  <c r="E273" i="72"/>
  <c r="F273" i="72" s="1"/>
  <c r="E150" i="72"/>
  <c r="F150" i="72" s="1"/>
  <c r="E83" i="72"/>
  <c r="F83" i="72" s="1"/>
  <c r="E242" i="72"/>
  <c r="F242" i="72" s="1"/>
  <c r="G25" i="72"/>
  <c r="H26" i="72" s="1"/>
  <c r="I27" i="72" s="1"/>
  <c r="J28" i="72" s="1"/>
  <c r="K29" i="72" s="1"/>
  <c r="L30" i="72" s="1"/>
  <c r="M31" i="72" s="1"/>
  <c r="N32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177" i="72"/>
  <c r="F177" i="72" s="1"/>
  <c r="E115" i="72"/>
  <c r="F115" i="72" s="1"/>
  <c r="E25" i="72" l="1"/>
  <c r="F25" i="72" s="1"/>
  <c r="G243" i="72"/>
  <c r="H244" i="72" s="1"/>
  <c r="I245" i="72" s="1"/>
  <c r="J246" i="72" s="1"/>
  <c r="K247" i="72" s="1"/>
  <c r="L248" i="72" s="1"/>
  <c r="M249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303" i="72"/>
  <c r="F303" i="72" s="1"/>
  <c r="E58" i="72"/>
  <c r="F58" i="72" s="1"/>
  <c r="E209" i="72"/>
  <c r="F209" i="72" s="1"/>
  <c r="G151" i="72"/>
  <c r="H152" i="72" s="1"/>
  <c r="I153" i="72" s="1"/>
  <c r="J154" i="72" s="1"/>
  <c r="K155" i="72" s="1"/>
  <c r="L156" i="72" s="1"/>
  <c r="E151" i="72"/>
  <c r="F151" i="72" s="1"/>
  <c r="G274" i="72"/>
  <c r="H275" i="72" s="1"/>
  <c r="I276" i="72" s="1"/>
  <c r="J277" i="72" s="1"/>
  <c r="K278" i="72" s="1"/>
  <c r="L279" i="72" s="1"/>
  <c r="M280" i="72" s="1"/>
  <c r="G26" i="72" l="1"/>
  <c r="H27" i="72" s="1"/>
  <c r="I28" i="72" s="1"/>
  <c r="J29" i="72" s="1"/>
  <c r="K30" i="72" s="1"/>
  <c r="L31" i="72" s="1"/>
  <c r="M32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E84" i="72"/>
  <c r="F84" i="72" s="1"/>
  <c r="G59" i="72"/>
  <c r="H60" i="72" s="1"/>
  <c r="I61" i="72" s="1"/>
  <c r="J62" i="72" s="1"/>
  <c r="K63" i="72" s="1"/>
  <c r="E26" i="72"/>
  <c r="F26" i="72" s="1"/>
  <c r="G152" i="72"/>
  <c r="H153" i="72" s="1"/>
  <c r="I154" i="72" s="1"/>
  <c r="J155" i="72" s="1"/>
  <c r="K156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304" i="72"/>
  <c r="H305" i="72" s="1"/>
  <c r="I306" i="72" s="1"/>
  <c r="J307" i="72" s="1"/>
  <c r="K308" i="72" s="1"/>
  <c r="L309" i="72" s="1"/>
  <c r="M310" i="72" s="1"/>
  <c r="N311" i="72" s="1"/>
  <c r="E178" i="72"/>
  <c r="F178" i="72" s="1"/>
  <c r="E243" i="72"/>
  <c r="F243" i="72" s="1"/>
  <c r="E274" i="72"/>
  <c r="F274" i="72" s="1"/>
  <c r="E152" i="72" l="1"/>
  <c r="F152" i="72" s="1"/>
  <c r="G153" i="72" s="1"/>
  <c r="H154" i="72" s="1"/>
  <c r="I155" i="72" s="1"/>
  <c r="J156" i="72" s="1"/>
  <c r="E304" i="72"/>
  <c r="F304" i="72" s="1"/>
  <c r="G30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G275" i="72"/>
  <c r="H276" i="72" s="1"/>
  <c r="I277" i="72" s="1"/>
  <c r="J278" i="72" s="1"/>
  <c r="K279" i="72" s="1"/>
  <c r="L280" i="72" s="1"/>
  <c r="G27" i="72"/>
  <c r="H28" i="72" s="1"/>
  <c r="I29" i="72" s="1"/>
  <c r="J30" i="72" s="1"/>
  <c r="K31" i="72" s="1"/>
  <c r="L32" i="72" s="1"/>
  <c r="G244" i="72"/>
  <c r="H245" i="72" s="1"/>
  <c r="I246" i="72" s="1"/>
  <c r="J247" i="72" s="1"/>
  <c r="K248" i="72" s="1"/>
  <c r="L249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59" i="72"/>
  <c r="F59" i="72" s="1"/>
  <c r="E117" i="72"/>
  <c r="F117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H306" i="72" l="1"/>
  <c r="I307" i="72" s="1"/>
  <c r="J308" i="72" s="1"/>
  <c r="K309" i="72" s="1"/>
  <c r="L310" i="72" s="1"/>
  <c r="M311" i="72" s="1"/>
  <c r="E305" i="72"/>
  <c r="F305" i="72" s="1"/>
  <c r="G306" i="72" s="1"/>
  <c r="H307" i="72" s="1"/>
  <c r="I308" i="72" s="1"/>
  <c r="J309" i="72" s="1"/>
  <c r="K310" i="72" s="1"/>
  <c r="L311" i="72" s="1"/>
  <c r="E153" i="72"/>
  <c r="F153" i="72" s="1"/>
  <c r="G154" i="72" s="1"/>
  <c r="H155" i="72" s="1"/>
  <c r="I156" i="72" s="1"/>
  <c r="G118" i="72"/>
  <c r="H119" i="72" s="1"/>
  <c r="I120" i="72" s="1"/>
  <c r="J121" i="72" s="1"/>
  <c r="K122" i="72" s="1"/>
  <c r="L123" i="72" s="1"/>
  <c r="M124" i="72" s="1"/>
  <c r="N125" i="72" s="1"/>
  <c r="E27" i="72"/>
  <c r="F27" i="72" s="1"/>
  <c r="G60" i="72"/>
  <c r="H61" i="72" s="1"/>
  <c r="I62" i="72" s="1"/>
  <c r="J63" i="72" s="1"/>
  <c r="E179" i="72"/>
  <c r="F179" i="72" s="1"/>
  <c r="E275" i="72"/>
  <c r="F275" i="72" s="1"/>
  <c r="E85" i="72"/>
  <c r="F85" i="72" s="1"/>
  <c r="E244" i="72"/>
  <c r="F244" i="72" s="1"/>
  <c r="E211" i="72"/>
  <c r="F211" i="72" s="1"/>
  <c r="E60" i="72" l="1"/>
  <c r="F60" i="72" s="1"/>
  <c r="G61" i="72" s="1"/>
  <c r="H62" i="72" s="1"/>
  <c r="I63" i="72" s="1"/>
  <c r="E306" i="72"/>
  <c r="F306" i="72" s="1"/>
  <c r="G245" i="72"/>
  <c r="H246" i="72" s="1"/>
  <c r="I247" i="72" s="1"/>
  <c r="J248" i="72" s="1"/>
  <c r="K249" i="72" s="1"/>
  <c r="E154" i="72"/>
  <c r="F154" i="72" s="1"/>
  <c r="G212" i="72"/>
  <c r="H213" i="72" s="1"/>
  <c r="I214" i="72" s="1"/>
  <c r="J215" i="72" s="1"/>
  <c r="K216" i="72" s="1"/>
  <c r="L217" i="72" s="1"/>
  <c r="M218" i="72" s="1"/>
  <c r="G276" i="72"/>
  <c r="H277" i="72" s="1"/>
  <c r="I278" i="72" s="1"/>
  <c r="J279" i="72" s="1"/>
  <c r="K280" i="72" s="1"/>
  <c r="G28" i="72"/>
  <c r="H29" i="72" s="1"/>
  <c r="I30" i="72" s="1"/>
  <c r="J31" i="72" s="1"/>
  <c r="K32" i="72" s="1"/>
  <c r="G86" i="72"/>
  <c r="H87" i="72" s="1"/>
  <c r="I88" i="72" s="1"/>
  <c r="J89" i="72" s="1"/>
  <c r="K90" i="72" s="1"/>
  <c r="L91" i="72" s="1"/>
  <c r="M92" i="72" s="1"/>
  <c r="N93" i="72" s="1"/>
  <c r="O94" i="72" s="1"/>
  <c r="G180" i="72"/>
  <c r="H181" i="72" s="1"/>
  <c r="I182" i="72" s="1"/>
  <c r="J183" i="72" s="1"/>
  <c r="K184" i="72" s="1"/>
  <c r="L185" i="72" s="1"/>
  <c r="M186" i="72" s="1"/>
  <c r="N187" i="72" s="1"/>
  <c r="E118" i="72"/>
  <c r="F118" i="72" s="1"/>
  <c r="E276" i="72" l="1"/>
  <c r="F276" i="72" s="1"/>
  <c r="E28" i="72"/>
  <c r="F28" i="72" s="1"/>
  <c r="E180" i="72"/>
  <c r="F180" i="72" s="1"/>
  <c r="G181" i="72" s="1"/>
  <c r="H182" i="72" s="1"/>
  <c r="I183" i="72" s="1"/>
  <c r="J184" i="72" s="1"/>
  <c r="K185" i="72" s="1"/>
  <c r="L186" i="72" s="1"/>
  <c r="M187" i="72" s="1"/>
  <c r="E212" i="72"/>
  <c r="F212" i="72" s="1"/>
  <c r="G213" i="72" s="1"/>
  <c r="H214" i="72" s="1"/>
  <c r="I215" i="72" s="1"/>
  <c r="J216" i="72" s="1"/>
  <c r="K217" i="72" s="1"/>
  <c r="L218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G155" i="72"/>
  <c r="H156" i="72" s="1"/>
  <c r="E245" i="72"/>
  <c r="F245" i="72" s="1"/>
  <c r="E61" i="72"/>
  <c r="F61" i="72" s="1"/>
  <c r="G119" i="72"/>
  <c r="H120" i="72" s="1"/>
  <c r="I121" i="72" s="1"/>
  <c r="J122" i="72" s="1"/>
  <c r="K123" i="72" s="1"/>
  <c r="L124" i="72" s="1"/>
  <c r="M125" i="72" s="1"/>
  <c r="G29" i="72"/>
  <c r="H30" i="72" s="1"/>
  <c r="I31" i="72" s="1"/>
  <c r="J32" i="72" s="1"/>
  <c r="G277" i="72"/>
  <c r="H278" i="72" s="1"/>
  <c r="I279" i="72" s="1"/>
  <c r="J280" i="72" s="1"/>
  <c r="G307" i="72"/>
  <c r="H308" i="72" s="1"/>
  <c r="I309" i="72" s="1"/>
  <c r="J310" i="72" s="1"/>
  <c r="K311" i="72" s="1"/>
  <c r="E277" i="72" l="1"/>
  <c r="F277" i="72" s="1"/>
  <c r="E29" i="72"/>
  <c r="F29" i="72" s="1"/>
  <c r="E181" i="72"/>
  <c r="F181" i="72" s="1"/>
  <c r="G182" i="72" s="1"/>
  <c r="H183" i="72" s="1"/>
  <c r="I184" i="72" s="1"/>
  <c r="J185" i="72" s="1"/>
  <c r="K186" i="72" s="1"/>
  <c r="L187" i="72" s="1"/>
  <c r="E213" i="72"/>
  <c r="F213" i="72" s="1"/>
  <c r="G246" i="72"/>
  <c r="H247" i="72" s="1"/>
  <c r="I248" i="72" s="1"/>
  <c r="J249" i="72" s="1"/>
  <c r="E119" i="72"/>
  <c r="F119" i="72" s="1"/>
  <c r="E155" i="72"/>
  <c r="F155" i="72" s="1"/>
  <c r="G156" i="72" s="1"/>
  <c r="E156" i="72" s="1"/>
  <c r="F156" i="72" s="1"/>
  <c r="G278" i="72"/>
  <c r="H279" i="72" s="1"/>
  <c r="I280" i="72" s="1"/>
  <c r="G30" i="72"/>
  <c r="H31" i="72" s="1"/>
  <c r="I32" i="72" s="1"/>
  <c r="E307" i="72"/>
  <c r="F307" i="72" s="1"/>
  <c r="G62" i="72"/>
  <c r="H63" i="72" s="1"/>
  <c r="E87" i="72"/>
  <c r="F87" i="72" s="1"/>
  <c r="G88" i="72" l="1"/>
  <c r="H89" i="72" s="1"/>
  <c r="I90" i="72" s="1"/>
  <c r="J91" i="72" s="1"/>
  <c r="K92" i="72" s="1"/>
  <c r="L93" i="72" s="1"/>
  <c r="M94" i="72" s="1"/>
  <c r="E182" i="72"/>
  <c r="F182" i="72" s="1"/>
  <c r="G120" i="72"/>
  <c r="H121" i="72" s="1"/>
  <c r="I122" i="72" s="1"/>
  <c r="J123" i="72" s="1"/>
  <c r="K124" i="72" s="1"/>
  <c r="L125" i="72" s="1"/>
  <c r="E62" i="72"/>
  <c r="F62" i="72" s="1"/>
  <c r="G63" i="72" s="1"/>
  <c r="E63" i="72" s="1"/>
  <c r="F63" i="72" s="1"/>
  <c r="AL63" i="72" s="1"/>
  <c r="G308" i="72"/>
  <c r="H309" i="72" s="1"/>
  <c r="I310" i="72" s="1"/>
  <c r="J311" i="72" s="1"/>
  <c r="E30" i="72"/>
  <c r="F30" i="72" s="1"/>
  <c r="E246" i="72"/>
  <c r="F246" i="72" s="1"/>
  <c r="E278" i="72"/>
  <c r="F278" i="72" s="1"/>
  <c r="G214" i="72"/>
  <c r="H215" i="72" s="1"/>
  <c r="I216" i="72" s="1"/>
  <c r="J217" i="72" s="1"/>
  <c r="K218" i="72" s="1"/>
  <c r="E88" i="72" l="1"/>
  <c r="F88" i="72" s="1"/>
  <c r="G89" i="72" s="1"/>
  <c r="H90" i="72" s="1"/>
  <c r="I91" i="72" s="1"/>
  <c r="J92" i="72" s="1"/>
  <c r="K93" i="72" s="1"/>
  <c r="L94" i="72" s="1"/>
  <c r="G247" i="72"/>
  <c r="H248" i="72" s="1"/>
  <c r="I249" i="72" s="1"/>
  <c r="G31" i="72"/>
  <c r="H32" i="72" s="1"/>
  <c r="E308" i="72"/>
  <c r="F308" i="72" s="1"/>
  <c r="E214" i="72"/>
  <c r="F214" i="72" s="1"/>
  <c r="E120" i="72"/>
  <c r="F120" i="72" s="1"/>
  <c r="G279" i="72"/>
  <c r="H280" i="72" s="1"/>
  <c r="G183" i="72"/>
  <c r="H184" i="72" s="1"/>
  <c r="I185" i="72" s="1"/>
  <c r="J186" i="72" s="1"/>
  <c r="K187" i="72" s="1"/>
  <c r="E183" i="72" l="1"/>
  <c r="F183" i="72" s="1"/>
  <c r="G184" i="72" s="1"/>
  <c r="H185" i="72" s="1"/>
  <c r="I186" i="72" s="1"/>
  <c r="J187" i="72" s="1"/>
  <c r="E279" i="72"/>
  <c r="F279" i="72" s="1"/>
  <c r="G280" i="72" s="1"/>
  <c r="E280" i="72" s="1"/>
  <c r="F280" i="72" s="1"/>
  <c r="G215" i="72"/>
  <c r="H216" i="72" s="1"/>
  <c r="I217" i="72" s="1"/>
  <c r="J218" i="72" s="1"/>
  <c r="G309" i="72"/>
  <c r="H310" i="72" s="1"/>
  <c r="I311" i="72" s="1"/>
  <c r="E31" i="72"/>
  <c r="F31" i="72" s="1"/>
  <c r="E89" i="72"/>
  <c r="F89" i="72" s="1"/>
  <c r="E247" i="72"/>
  <c r="F247" i="72" s="1"/>
  <c r="G121" i="72"/>
  <c r="H122" i="72" s="1"/>
  <c r="I123" i="72" s="1"/>
  <c r="J124" i="72" s="1"/>
  <c r="K125" i="72" s="1"/>
  <c r="E121" i="72" l="1"/>
  <c r="F121" i="72" s="1"/>
  <c r="G32" i="72"/>
  <c r="E32" i="72" s="1"/>
  <c r="F32" i="72" s="1"/>
  <c r="AL32" i="72" s="1"/>
  <c r="G90" i="72"/>
  <c r="H91" i="72" s="1"/>
  <c r="I92" i="72" s="1"/>
  <c r="J93" i="72" s="1"/>
  <c r="K94" i="72" s="1"/>
  <c r="G248" i="72"/>
  <c r="H249" i="72" s="1"/>
  <c r="E184" i="72"/>
  <c r="F184" i="72" s="1"/>
  <c r="E309" i="72"/>
  <c r="F309" i="72" s="1"/>
  <c r="G122" i="72"/>
  <c r="H123" i="72" s="1"/>
  <c r="I124" i="72" s="1"/>
  <c r="J125" i="72" s="1"/>
  <c r="E215" i="72"/>
  <c r="F215" i="72" s="1"/>
  <c r="G216" i="72" l="1"/>
  <c r="H217" i="72" s="1"/>
  <c r="I218" i="72" s="1"/>
  <c r="E122" i="72"/>
  <c r="F122" i="72" s="1"/>
  <c r="G185" i="72"/>
  <c r="H186" i="72" s="1"/>
  <c r="I187" i="72" s="1"/>
  <c r="G310" i="72"/>
  <c r="H311" i="72" s="1"/>
  <c r="E248" i="72"/>
  <c r="F248" i="72" s="1"/>
  <c r="G249" i="72" s="1"/>
  <c r="E249" i="72" s="1"/>
  <c r="F249" i="72" s="1"/>
  <c r="E90" i="72"/>
  <c r="F90" i="72" s="1"/>
  <c r="G91" i="72" l="1"/>
  <c r="H92" i="72" s="1"/>
  <c r="I93" i="72" s="1"/>
  <c r="J94" i="72" s="1"/>
  <c r="G123" i="72"/>
  <c r="H124" i="72" s="1"/>
  <c r="I125" i="72" s="1"/>
  <c r="E310" i="72"/>
  <c r="F310" i="72" s="1"/>
  <c r="G311" i="72" s="1"/>
  <c r="E311" i="72" s="1"/>
  <c r="F311" i="72" s="1"/>
  <c r="E185" i="72"/>
  <c r="F185" i="72" s="1"/>
  <c r="E216" i="72"/>
  <c r="F216" i="72" s="1"/>
  <c r="G217" i="72" l="1"/>
  <c r="H218" i="72" s="1"/>
  <c r="G186" i="72"/>
  <c r="H187" i="72" s="1"/>
  <c r="E123" i="72"/>
  <c r="F123" i="72" s="1"/>
  <c r="E91" i="72"/>
  <c r="F91" i="72" s="1"/>
  <c r="G124" i="72" l="1"/>
  <c r="H125" i="72" s="1"/>
  <c r="E186" i="72"/>
  <c r="F186" i="72" s="1"/>
  <c r="G187" i="72" s="1"/>
  <c r="E187" i="72" s="1"/>
  <c r="F187" i="72" s="1"/>
  <c r="G92" i="72"/>
  <c r="H93" i="72" s="1"/>
  <c r="I94" i="72" s="1"/>
  <c r="E217" i="72"/>
  <c r="F217" i="72" s="1"/>
  <c r="G218" i="72" s="1"/>
  <c r="E218" i="72" s="1"/>
  <c r="F218" i="72" s="1"/>
  <c r="E124" i="72" l="1"/>
  <c r="F124" i="72" s="1"/>
  <c r="G125" i="72" s="1"/>
  <c r="E125" i="72" s="1"/>
  <c r="F125" i="72" s="1"/>
  <c r="AL125" i="72" s="1"/>
  <c r="E92" i="72"/>
  <c r="F92" i="72" s="1"/>
  <c r="G93" i="72" l="1"/>
  <c r="H94" i="72" s="1"/>
  <c r="E93" i="72" l="1"/>
  <c r="F93" i="72" s="1"/>
  <c r="G94" i="72" l="1"/>
  <c r="E94" i="72" l="1"/>
  <c r="F94" i="72" s="1"/>
  <c r="F33" i="26" a="1"/>
  <c r="F33" i="26" s="1"/>
  <c r="G217" i="35" s="1"/>
  <c r="H57" i="58" l="1"/>
  <c r="H57" i="41" s="1"/>
  <c r="H55" i="58"/>
  <c r="H55" i="41" s="1"/>
  <c r="H58" i="58"/>
  <c r="H58" i="41" s="1"/>
  <c r="H56" i="58"/>
  <c r="H56" i="41" s="1"/>
  <c r="AL94" i="72"/>
  <c r="AL127" i="72" s="1"/>
  <c r="D42" i="26" a="1"/>
  <c r="D42" i="26" s="1"/>
  <c r="H205" i="35" s="1"/>
  <c r="D29" i="26" a="1"/>
  <c r="D29" i="26" s="1"/>
  <c r="H192" i="35" s="1"/>
  <c r="G41" i="26" a="1"/>
  <c r="G41" i="26" s="1"/>
  <c r="H225" i="35" s="1"/>
  <c r="H35" i="26" a="1"/>
  <c r="H35" i="26" s="1"/>
  <c r="D33" i="26" a="1"/>
  <c r="D33" i="26" s="1"/>
  <c r="H196" i="35" s="1"/>
  <c r="G37" i="26" a="1"/>
  <c r="G37" i="26" s="1"/>
  <c r="H221" i="35" s="1"/>
  <c r="E33" i="26" a="1"/>
  <c r="E33" i="26" s="1"/>
  <c r="I196" i="35" s="1"/>
  <c r="F32" i="26" a="1"/>
  <c r="F32" i="26" s="1"/>
  <c r="G216" i="35" s="1"/>
  <c r="F23" i="26" a="1"/>
  <c r="F23" i="26" s="1"/>
  <c r="F35" i="26" a="1"/>
  <c r="F35" i="26" s="1"/>
  <c r="H24" i="26" a="1"/>
  <c r="H24" i="26" s="1"/>
  <c r="I208" i="35" s="1"/>
  <c r="D30" i="26" a="1"/>
  <c r="D30" i="26" s="1"/>
  <c r="H193" i="35" s="1"/>
  <c r="E31" i="26" a="1"/>
  <c r="E31" i="26" s="1"/>
  <c r="E28" i="26" a="1"/>
  <c r="E28" i="26" s="1"/>
  <c r="I191" i="35" s="1"/>
  <c r="E37" i="26" a="1"/>
  <c r="E37" i="26" s="1"/>
  <c r="I200" i="35" s="1"/>
  <c r="D32" i="26" a="1"/>
  <c r="D32" i="26" s="1"/>
  <c r="H195" i="35" s="1"/>
  <c r="D38" i="26" a="1"/>
  <c r="D38" i="26" s="1"/>
  <c r="H201" i="35" s="1"/>
  <c r="G31" i="26" a="1"/>
  <c r="G31" i="26" s="1"/>
  <c r="F31" i="26" a="1"/>
  <c r="F31" i="26" s="1"/>
  <c r="G30" i="26" a="1"/>
  <c r="G30" i="26" s="1"/>
  <c r="H214" i="35" s="1"/>
  <c r="F26" i="26" a="1"/>
  <c r="F26" i="26" s="1"/>
  <c r="G210" i="35" s="1"/>
  <c r="G23" i="26" a="1"/>
  <c r="G23" i="26" s="1"/>
  <c r="D23" i="26" a="1"/>
  <c r="D23" i="26" s="1"/>
  <c r="F42" i="26" a="1"/>
  <c r="F42" i="26" s="1"/>
  <c r="G226" i="35" s="1"/>
  <c r="H41" i="26" a="1"/>
  <c r="H41" i="26" s="1"/>
  <c r="I225" i="35" s="1"/>
  <c r="G29" i="26" a="1"/>
  <c r="G29" i="26" s="1"/>
  <c r="H213" i="35" s="1"/>
  <c r="F39" i="26" a="1"/>
  <c r="F39" i="26" s="1"/>
  <c r="G35" i="26" a="1"/>
  <c r="G35" i="26" s="1"/>
  <c r="G40" i="26" a="1"/>
  <c r="G40" i="26" s="1"/>
  <c r="H224" i="35" s="1"/>
  <c r="H39" i="26" a="1"/>
  <c r="H39" i="26" s="1"/>
  <c r="E32" i="26" a="1"/>
  <c r="E32" i="26" s="1"/>
  <c r="I195" i="35" s="1"/>
  <c r="D26" i="26" a="1"/>
  <c r="D26" i="26" s="1"/>
  <c r="H189" i="35" s="1"/>
  <c r="F36" i="26" a="1"/>
  <c r="F36" i="26" s="1"/>
  <c r="G220" i="35" s="1"/>
  <c r="D27" i="26" a="1"/>
  <c r="D27" i="26" s="1"/>
  <c r="H26" i="26" a="1"/>
  <c r="H26" i="26" s="1"/>
  <c r="I210" i="35" s="1"/>
  <c r="H40" i="26" a="1"/>
  <c r="H40" i="26" s="1"/>
  <c r="I224" i="35" s="1"/>
  <c r="D41" i="26" a="1"/>
  <c r="D41" i="26" s="1"/>
  <c r="H204" i="35" s="1"/>
  <c r="F34" i="26" a="1"/>
  <c r="F34" i="26" s="1"/>
  <c r="G218" i="35" s="1"/>
  <c r="G27" i="26" a="1"/>
  <c r="G27" i="26" s="1"/>
  <c r="F40" i="26" a="1"/>
  <c r="F40" i="26" s="1"/>
  <c r="G224" i="35" s="1"/>
  <c r="E40" i="26" a="1"/>
  <c r="E40" i="26" s="1"/>
  <c r="I203" i="35" s="1"/>
  <c r="G28" i="26" a="1"/>
  <c r="G28" i="26" s="1"/>
  <c r="H212" i="35" s="1"/>
  <c r="E39" i="26" a="1"/>
  <c r="E39" i="26" s="1"/>
  <c r="E27" i="26" a="1"/>
  <c r="E27" i="26" s="1"/>
  <c r="H34" i="26" a="1"/>
  <c r="H34" i="26" s="1"/>
  <c r="I218" i="35" s="1"/>
  <c r="D28" i="26" a="1"/>
  <c r="D28" i="26" s="1"/>
  <c r="H191" i="35" s="1"/>
  <c r="H36" i="26" a="1"/>
  <c r="H36" i="26" s="1"/>
  <c r="I220" i="35" s="1"/>
  <c r="D37" i="26" a="1"/>
  <c r="D37" i="26" s="1"/>
  <c r="H200" i="35" s="1"/>
  <c r="H29" i="26" a="1"/>
  <c r="H29" i="26" s="1"/>
  <c r="I213" i="35" s="1"/>
  <c r="F38" i="26" a="1"/>
  <c r="F38" i="26" s="1"/>
  <c r="G222" i="35" s="1"/>
  <c r="F30" i="26" a="1"/>
  <c r="F30" i="26" s="1"/>
  <c r="G214" i="35" s="1"/>
  <c r="F29" i="26" a="1"/>
  <c r="F29" i="26" s="1"/>
  <c r="G213" i="35" s="1"/>
  <c r="G34" i="26" a="1"/>
  <c r="G34" i="26" s="1"/>
  <c r="H218" i="35" s="1"/>
  <c r="H31" i="26" a="1"/>
  <c r="H31" i="26" s="1"/>
  <c r="E30" i="26" a="1"/>
  <c r="E30" i="26" s="1"/>
  <c r="I193" i="35" s="1"/>
  <c r="F28" i="26" a="1"/>
  <c r="F28" i="26" s="1"/>
  <c r="G212" i="35" s="1"/>
  <c r="H27" i="26" a="1"/>
  <c r="H27" i="26" s="1"/>
  <c r="G33" i="26" a="1"/>
  <c r="G33" i="26" s="1"/>
  <c r="H217" i="35" s="1"/>
  <c r="H32" i="26" a="1"/>
  <c r="H32" i="26" s="1"/>
  <c r="I216" i="35" s="1"/>
  <c r="G32" i="26" a="1"/>
  <c r="G32" i="26" s="1"/>
  <c r="H216" i="35" s="1"/>
  <c r="E23" i="26" a="1"/>
  <c r="E23" i="26" s="1"/>
  <c r="D35" i="26" a="1"/>
  <c r="D35" i="26" s="1"/>
  <c r="D31" i="26" a="1"/>
  <c r="D31" i="26" s="1"/>
  <c r="D34" i="26" a="1"/>
  <c r="D34" i="26" s="1"/>
  <c r="H197" i="35" s="1"/>
  <c r="F25" i="26" a="1"/>
  <c r="F25" i="26" s="1"/>
  <c r="G209" i="35" s="1"/>
  <c r="E42" i="26" a="1"/>
  <c r="E42" i="26" s="1"/>
  <c r="I205" i="35" s="1"/>
  <c r="D40" i="26" a="1"/>
  <c r="D40" i="26" s="1"/>
  <c r="H203" i="35" s="1"/>
  <c r="G25" i="26" a="1"/>
  <c r="G25" i="26" s="1"/>
  <c r="H209" i="35" s="1"/>
  <c r="D39" i="26" a="1"/>
  <c r="D39" i="26" s="1"/>
  <c r="D36" i="26" a="1"/>
  <c r="D36" i="26" s="1"/>
  <c r="H199" i="35" s="1"/>
  <c r="H30" i="26" a="1"/>
  <c r="H30" i="26" s="1"/>
  <c r="I214" i="35" s="1"/>
  <c r="E34" i="26" a="1"/>
  <c r="E34" i="26" s="1"/>
  <c r="I197" i="35" s="1"/>
  <c r="E26" i="26" a="1"/>
  <c r="E26" i="26" s="1"/>
  <c r="I189" i="35" s="1"/>
  <c r="F27" i="26" a="1"/>
  <c r="F27" i="26" s="1"/>
  <c r="E24" i="26" a="1"/>
  <c r="E24" i="26" s="1"/>
  <c r="I187" i="35" s="1"/>
  <c r="F41" i="26" a="1"/>
  <c r="F41" i="26" s="1"/>
  <c r="G225" i="35" s="1"/>
  <c r="G26" i="26" a="1"/>
  <c r="G26" i="26" s="1"/>
  <c r="H210" i="35" s="1"/>
  <c r="E35" i="26" a="1"/>
  <c r="E35" i="26" s="1"/>
  <c r="G42" i="26" a="1"/>
  <c r="G42" i="26" s="1"/>
  <c r="H226" i="35" s="1"/>
  <c r="F37" i="26" a="1"/>
  <c r="F37" i="26" s="1"/>
  <c r="G221" i="35" s="1"/>
  <c r="G24" i="26" a="1"/>
  <c r="G24" i="26" s="1"/>
  <c r="H208" i="35" s="1"/>
  <c r="D24" i="26" a="1"/>
  <c r="D24" i="26" s="1"/>
  <c r="H187" i="35" s="1"/>
  <c r="H38" i="26" a="1"/>
  <c r="H38" i="26" s="1"/>
  <c r="I222" i="35" s="1"/>
  <c r="G39" i="26" a="1"/>
  <c r="G39" i="26" s="1"/>
  <c r="H37" i="26" a="1"/>
  <c r="H37" i="26" s="1"/>
  <c r="I221" i="35" s="1"/>
  <c r="E25" i="26" a="1"/>
  <c r="E25" i="26" s="1"/>
  <c r="I188" i="35" s="1"/>
  <c r="H28" i="26" a="1"/>
  <c r="H28" i="26" s="1"/>
  <c r="I212" i="35" s="1"/>
  <c r="E38" i="26" a="1"/>
  <c r="E38" i="26" s="1"/>
  <c r="I201" i="35" s="1"/>
  <c r="H42" i="26" a="1"/>
  <c r="H42" i="26" s="1"/>
  <c r="I226" i="35" s="1"/>
  <c r="F24" i="26" a="1"/>
  <c r="F24" i="26" s="1"/>
  <c r="G208" i="35" s="1"/>
  <c r="H33" i="26" a="1"/>
  <c r="H33" i="26" s="1"/>
  <c r="I217" i="35" s="1"/>
  <c r="E29" i="26" a="1"/>
  <c r="E29" i="26" s="1"/>
  <c r="I192" i="35" s="1"/>
  <c r="E36" i="26" a="1"/>
  <c r="E36" i="26" s="1"/>
  <c r="I199" i="35" s="1"/>
  <c r="E41" i="26" a="1"/>
  <c r="E41" i="26" s="1"/>
  <c r="I204" i="35" s="1"/>
  <c r="H25" i="26" a="1"/>
  <c r="H25" i="26" s="1"/>
  <c r="I209" i="35" s="1"/>
  <c r="D25" i="26" a="1"/>
  <c r="D25" i="26" s="1"/>
  <c r="H188" i="35" s="1"/>
  <c r="G38" i="26" a="1"/>
  <c r="G38" i="26" s="1"/>
  <c r="H222" i="35" s="1"/>
  <c r="H23" i="26" a="1"/>
  <c r="H23" i="26" s="1"/>
  <c r="G36" i="26" a="1"/>
  <c r="G36" i="26" s="1"/>
  <c r="H220" i="35" s="1"/>
  <c r="I67" i="58" l="1"/>
  <c r="I70" i="58"/>
  <c r="I68" i="58"/>
  <c r="I69" i="58"/>
  <c r="J78" i="58"/>
  <c r="J75" i="58"/>
  <c r="J77" i="58"/>
  <c r="J76" i="58"/>
  <c r="J20" i="37"/>
  <c r="J19" i="37"/>
  <c r="J21" i="37"/>
  <c r="J22" i="37"/>
  <c r="I83" i="37"/>
  <c r="I85" i="37"/>
  <c r="I86" i="37"/>
  <c r="I84" i="37"/>
  <c r="J51" i="58"/>
  <c r="J53" i="58"/>
  <c r="J54" i="58"/>
  <c r="J52" i="58"/>
  <c r="H45" i="58"/>
  <c r="H45" i="41" s="1"/>
  <c r="H44" i="58"/>
  <c r="H44" i="41" s="1"/>
  <c r="H43" i="58"/>
  <c r="H43" i="41" s="1"/>
  <c r="H46" i="58"/>
  <c r="H46" i="41" s="1"/>
  <c r="I202" i="35"/>
  <c r="D54" i="26"/>
  <c r="J27" i="58"/>
  <c r="J28" i="58"/>
  <c r="J30" i="58"/>
  <c r="J29" i="58"/>
  <c r="G223" i="35"/>
  <c r="E54" i="26"/>
  <c r="H54" i="26" s="1"/>
  <c r="G215" i="35"/>
  <c r="E52" i="26"/>
  <c r="H52" i="26" s="1"/>
  <c r="J22" i="58"/>
  <c r="J20" i="58"/>
  <c r="J19" i="58"/>
  <c r="J21" i="58"/>
  <c r="I87" i="58"/>
  <c r="I90" i="58"/>
  <c r="I88" i="58"/>
  <c r="I89" i="58"/>
  <c r="G50" i="26"/>
  <c r="I207" i="35"/>
  <c r="H22" i="58"/>
  <c r="H22" i="41" s="1"/>
  <c r="H20" i="58"/>
  <c r="H20" i="41" s="1"/>
  <c r="H19" i="58"/>
  <c r="H19" i="41" s="1"/>
  <c r="H21" i="58"/>
  <c r="H21" i="41" s="1"/>
  <c r="I20" i="37"/>
  <c r="I19" i="37"/>
  <c r="I22" i="37"/>
  <c r="I21" i="37"/>
  <c r="E51" i="26"/>
  <c r="H51" i="26" s="1"/>
  <c r="G211" i="35"/>
  <c r="J93" i="37"/>
  <c r="J91" i="37"/>
  <c r="J94" i="37"/>
  <c r="J92" i="37"/>
  <c r="I56" i="58"/>
  <c r="I55" i="58"/>
  <c r="I57" i="58"/>
  <c r="I58" i="58"/>
  <c r="H75" i="58"/>
  <c r="H75" i="41" s="1"/>
  <c r="H78" i="58"/>
  <c r="H78" i="41" s="1"/>
  <c r="H76" i="58"/>
  <c r="H76" i="41" s="1"/>
  <c r="H77" i="58"/>
  <c r="H77" i="41" s="1"/>
  <c r="I38" i="58"/>
  <c r="I36" i="58"/>
  <c r="I35" i="58"/>
  <c r="I37" i="58"/>
  <c r="H190" i="35"/>
  <c r="C51" i="26"/>
  <c r="I42" i="58"/>
  <c r="I41" i="58"/>
  <c r="I40" i="58"/>
  <c r="I39" i="58"/>
  <c r="H215" i="35"/>
  <c r="F52" i="26"/>
  <c r="E53" i="26"/>
  <c r="H53" i="26" s="1"/>
  <c r="G219" i="35"/>
  <c r="I42" i="37"/>
  <c r="I42" i="41" s="1"/>
  <c r="I40" i="37"/>
  <c r="I40" i="41" s="1"/>
  <c r="I41" i="37"/>
  <c r="I41" i="41" s="1"/>
  <c r="I39" i="37"/>
  <c r="I39" i="41" s="1"/>
  <c r="J91" i="58"/>
  <c r="J94" i="58"/>
  <c r="J93" i="58"/>
  <c r="J92" i="58"/>
  <c r="I22" i="58"/>
  <c r="I19" i="58"/>
  <c r="I21" i="58"/>
  <c r="I20" i="58"/>
  <c r="J27" i="37"/>
  <c r="J27" i="41" s="1"/>
  <c r="J28" i="37"/>
  <c r="J28" i="41" s="1"/>
  <c r="J29" i="37"/>
  <c r="J29" i="41" s="1"/>
  <c r="J30" i="37"/>
  <c r="J30" i="41" s="1"/>
  <c r="H24" i="58"/>
  <c r="H24" i="41" s="1"/>
  <c r="H25" i="58"/>
  <c r="H25" i="41" s="1"/>
  <c r="H26" i="58"/>
  <c r="H26" i="41" s="1"/>
  <c r="H23" i="58"/>
  <c r="H23" i="41" s="1"/>
  <c r="G51" i="26"/>
  <c r="I211" i="35"/>
  <c r="J42" i="58"/>
  <c r="J39" i="58"/>
  <c r="J40" i="58"/>
  <c r="J41" i="58"/>
  <c r="J86" i="37"/>
  <c r="J83" i="37"/>
  <c r="J85" i="37"/>
  <c r="J84" i="37"/>
  <c r="H68" i="58"/>
  <c r="H68" i="41" s="1"/>
  <c r="H67" i="58"/>
  <c r="H67" i="41" s="1"/>
  <c r="H70" i="58"/>
  <c r="H70" i="41" s="1"/>
  <c r="H69" i="58"/>
  <c r="H69" i="41" s="1"/>
  <c r="J87" i="58"/>
  <c r="J90" i="58"/>
  <c r="J88" i="58"/>
  <c r="J89" i="58"/>
  <c r="I76" i="37"/>
  <c r="I77" i="37"/>
  <c r="I75" i="37"/>
  <c r="I78" i="37"/>
  <c r="G207" i="35"/>
  <c r="E50" i="26"/>
  <c r="H50" i="26" s="1"/>
  <c r="I93" i="37"/>
  <c r="I94" i="37"/>
  <c r="I92" i="37"/>
  <c r="I91" i="37"/>
  <c r="I25" i="37"/>
  <c r="I24" i="37"/>
  <c r="I23" i="37"/>
  <c r="I26" i="37"/>
  <c r="J77" i="37"/>
  <c r="J77" i="41" s="1"/>
  <c r="J78" i="37"/>
  <c r="J78" i="41" s="1"/>
  <c r="J76" i="37"/>
  <c r="J75" i="37"/>
  <c r="J75" i="41" s="1"/>
  <c r="H74" i="58"/>
  <c r="H74" i="41" s="1"/>
  <c r="H73" i="58"/>
  <c r="H73" i="41" s="1"/>
  <c r="H71" i="58"/>
  <c r="H71" i="41" s="1"/>
  <c r="H72" i="58"/>
  <c r="H72" i="41" s="1"/>
  <c r="J59" i="37"/>
  <c r="J60" i="37"/>
  <c r="J61" i="37"/>
  <c r="J62" i="37"/>
  <c r="I62" i="37"/>
  <c r="I61" i="37"/>
  <c r="I59" i="37"/>
  <c r="I60" i="37"/>
  <c r="H37" i="58"/>
  <c r="H37" i="41" s="1"/>
  <c r="H35" i="58"/>
  <c r="H35" i="41" s="1"/>
  <c r="H38" i="58"/>
  <c r="H38" i="41" s="1"/>
  <c r="H36" i="58"/>
  <c r="H36" i="41" s="1"/>
  <c r="I71" i="37"/>
  <c r="I74" i="37"/>
  <c r="I73" i="37"/>
  <c r="I72" i="37"/>
  <c r="H84" i="58"/>
  <c r="H84" i="41" s="1"/>
  <c r="H85" i="58"/>
  <c r="H85" i="41" s="1"/>
  <c r="H83" i="58"/>
  <c r="H83" i="41" s="1"/>
  <c r="H86" i="58"/>
  <c r="H86" i="41" s="1"/>
  <c r="I30" i="37"/>
  <c r="I28" i="37"/>
  <c r="I29" i="37"/>
  <c r="I27" i="37"/>
  <c r="H91" i="58"/>
  <c r="H91" i="41" s="1"/>
  <c r="H94" i="58"/>
  <c r="H94" i="41" s="1"/>
  <c r="H92" i="58"/>
  <c r="H92" i="41" s="1"/>
  <c r="H93" i="58"/>
  <c r="H93" i="41" s="1"/>
  <c r="I51" i="37"/>
  <c r="I52" i="37"/>
  <c r="I53" i="37"/>
  <c r="I54" i="37"/>
  <c r="H51" i="58"/>
  <c r="H51" i="41" s="1"/>
  <c r="H54" i="58"/>
  <c r="H54" i="41" s="1"/>
  <c r="H53" i="58"/>
  <c r="H53" i="41" s="1"/>
  <c r="H52" i="58"/>
  <c r="H52" i="41" s="1"/>
  <c r="I77" i="58"/>
  <c r="I78" i="58"/>
  <c r="I75" i="58"/>
  <c r="I76" i="58"/>
  <c r="J25" i="58"/>
  <c r="J24" i="58"/>
  <c r="J23" i="58"/>
  <c r="J26" i="58"/>
  <c r="J37" i="58"/>
  <c r="J38" i="58"/>
  <c r="J36" i="58"/>
  <c r="J35" i="58"/>
  <c r="I93" i="58"/>
  <c r="I94" i="58"/>
  <c r="I91" i="58"/>
  <c r="I92" i="58"/>
  <c r="J46" i="58"/>
  <c r="J44" i="58"/>
  <c r="J43" i="58"/>
  <c r="J45" i="58"/>
  <c r="C52" i="26"/>
  <c r="I52" i="26" s="1"/>
  <c r="H194" i="35"/>
  <c r="J43" i="37"/>
  <c r="J46" i="37"/>
  <c r="J44" i="37"/>
  <c r="J45" i="37"/>
  <c r="J67" i="58"/>
  <c r="J69" i="58"/>
  <c r="J70" i="58"/>
  <c r="J68" i="58"/>
  <c r="H211" i="35"/>
  <c r="F51" i="26"/>
  <c r="J51" i="37"/>
  <c r="J51" i="41" s="1"/>
  <c r="J52" i="37"/>
  <c r="J52" i="41" s="1"/>
  <c r="J53" i="37"/>
  <c r="J53" i="41" s="1"/>
  <c r="J54" i="37"/>
  <c r="J54" i="41" s="1"/>
  <c r="H186" i="35"/>
  <c r="C50" i="26"/>
  <c r="J73" i="37"/>
  <c r="J74" i="37"/>
  <c r="J72" i="37"/>
  <c r="J71" i="37"/>
  <c r="J56" i="37"/>
  <c r="J57" i="37"/>
  <c r="J58" i="37"/>
  <c r="J55" i="37"/>
  <c r="J87" i="37"/>
  <c r="J87" i="41" s="1"/>
  <c r="J89" i="37"/>
  <c r="J89" i="41" s="1"/>
  <c r="J90" i="37"/>
  <c r="J90" i="41" s="1"/>
  <c r="J88" i="37"/>
  <c r="J88" i="41" s="1"/>
  <c r="J24" i="37"/>
  <c r="J24" i="41" s="1"/>
  <c r="J26" i="37"/>
  <c r="J25" i="37"/>
  <c r="J25" i="41" s="1"/>
  <c r="J23" i="37"/>
  <c r="J23" i="41" s="1"/>
  <c r="I198" i="35"/>
  <c r="D53" i="26"/>
  <c r="I68" i="37"/>
  <c r="I68" i="41" s="1"/>
  <c r="I67" i="37"/>
  <c r="I67" i="41" s="1"/>
  <c r="I69" i="37"/>
  <c r="I69" i="41" s="1"/>
  <c r="I70" i="37"/>
  <c r="I70" i="41" s="1"/>
  <c r="H198" i="35"/>
  <c r="C53" i="26"/>
  <c r="G52" i="26"/>
  <c r="I215" i="35"/>
  <c r="I37" i="37"/>
  <c r="I37" i="41" s="1"/>
  <c r="I36" i="37"/>
  <c r="I36" i="41" s="1"/>
  <c r="I38" i="37"/>
  <c r="I38" i="41" s="1"/>
  <c r="I35" i="37"/>
  <c r="I35" i="41" s="1"/>
  <c r="H62" i="58"/>
  <c r="H62" i="41" s="1"/>
  <c r="H59" i="58"/>
  <c r="H59" i="41" s="1"/>
  <c r="H60" i="58"/>
  <c r="H60" i="41" s="1"/>
  <c r="H61" i="58"/>
  <c r="H61" i="41" s="1"/>
  <c r="I223" i="35"/>
  <c r="G54" i="26"/>
  <c r="F50" i="26"/>
  <c r="H207" i="35"/>
  <c r="J38" i="37"/>
  <c r="J38" i="41" s="1"/>
  <c r="J36" i="37"/>
  <c r="J36" i="41" s="1"/>
  <c r="J37" i="37"/>
  <c r="J37" i="41" s="1"/>
  <c r="J35" i="37"/>
  <c r="J35" i="41" s="1"/>
  <c r="I71" i="58"/>
  <c r="I73" i="58"/>
  <c r="I74" i="58"/>
  <c r="I72" i="58"/>
  <c r="J57" i="58"/>
  <c r="J58" i="58"/>
  <c r="J56" i="58"/>
  <c r="J55" i="58"/>
  <c r="J69" i="37"/>
  <c r="J69" i="41" s="1"/>
  <c r="J70" i="37"/>
  <c r="J70" i="41" s="1"/>
  <c r="J68" i="37"/>
  <c r="J68" i="41" s="1"/>
  <c r="J67" i="37"/>
  <c r="J67" i="41" s="1"/>
  <c r="J72" i="58"/>
  <c r="J73" i="58"/>
  <c r="J74" i="58"/>
  <c r="J71" i="58"/>
  <c r="I29" i="58"/>
  <c r="I27" i="58"/>
  <c r="I28" i="58"/>
  <c r="I30" i="58"/>
  <c r="C54" i="26"/>
  <c r="H202" i="35"/>
  <c r="I186" i="35"/>
  <c r="D50" i="26"/>
  <c r="J50" i="26" s="1"/>
  <c r="I59" i="58"/>
  <c r="I61" i="58"/>
  <c r="I60" i="58"/>
  <c r="I62" i="58"/>
  <c r="J61" i="58"/>
  <c r="J59" i="58"/>
  <c r="J60" i="58"/>
  <c r="J62" i="58"/>
  <c r="I88" i="37"/>
  <c r="I88" i="41" s="1"/>
  <c r="I89" i="37"/>
  <c r="I89" i="41" s="1"/>
  <c r="I87" i="37"/>
  <c r="I87" i="41" s="1"/>
  <c r="I90" i="37"/>
  <c r="I90" i="41" s="1"/>
  <c r="I85" i="58"/>
  <c r="I85" i="41" s="1"/>
  <c r="I83" i="58"/>
  <c r="I83" i="41" s="1"/>
  <c r="I86" i="58"/>
  <c r="I86" i="41" s="1"/>
  <c r="I84" i="58"/>
  <c r="H30" i="58"/>
  <c r="H30" i="41" s="1"/>
  <c r="H29" i="58"/>
  <c r="H29" i="41" s="1"/>
  <c r="H27" i="58"/>
  <c r="H27" i="41" s="1"/>
  <c r="H28" i="58"/>
  <c r="H28" i="41" s="1"/>
  <c r="D52" i="26"/>
  <c r="J52" i="26" s="1"/>
  <c r="I194" i="35"/>
  <c r="I57" i="37"/>
  <c r="I57" i="41" s="1"/>
  <c r="I55" i="37"/>
  <c r="I55" i="41" s="1"/>
  <c r="I58" i="37"/>
  <c r="I58" i="41" s="1"/>
  <c r="I56" i="37"/>
  <c r="I56" i="41" s="1"/>
  <c r="J40" i="37"/>
  <c r="J40" i="41" s="1"/>
  <c r="J41" i="37"/>
  <c r="J41" i="41" s="1"/>
  <c r="J39" i="37"/>
  <c r="J42" i="37"/>
  <c r="J42" i="41" s="1"/>
  <c r="H223" i="35"/>
  <c r="F54" i="26"/>
  <c r="H89" i="58"/>
  <c r="H89" i="41" s="1"/>
  <c r="H87" i="58"/>
  <c r="H87" i="41" s="1"/>
  <c r="H88" i="58"/>
  <c r="H88" i="41" s="1"/>
  <c r="H90" i="58"/>
  <c r="H90" i="41" s="1"/>
  <c r="I26" i="58"/>
  <c r="I23" i="58"/>
  <c r="I25" i="58"/>
  <c r="I24" i="58"/>
  <c r="I52" i="58"/>
  <c r="I54" i="58"/>
  <c r="I51" i="58"/>
  <c r="I53" i="58"/>
  <c r="H41" i="58"/>
  <c r="H41" i="41" s="1"/>
  <c r="H42" i="58"/>
  <c r="H42" i="41" s="1"/>
  <c r="H39" i="58"/>
  <c r="H39" i="41" s="1"/>
  <c r="H40" i="58"/>
  <c r="H40" i="41" s="1"/>
  <c r="D51" i="26"/>
  <c r="J51" i="26" s="1"/>
  <c r="I190" i="35"/>
  <c r="J86" i="58"/>
  <c r="J86" i="41" s="1"/>
  <c r="J84" i="58"/>
  <c r="J83" i="58"/>
  <c r="J83" i="41" s="1"/>
  <c r="J85" i="58"/>
  <c r="J85" i="41" s="1"/>
  <c r="F53" i="26"/>
  <c r="I53" i="26" s="1"/>
  <c r="H219" i="35"/>
  <c r="I46" i="58"/>
  <c r="I45" i="58"/>
  <c r="I43" i="58"/>
  <c r="I44" i="58"/>
  <c r="I43" i="37"/>
  <c r="I46" i="37"/>
  <c r="I45" i="37"/>
  <c r="I44" i="37"/>
  <c r="I219" i="35"/>
  <c r="G53" i="26"/>
  <c r="J46" i="41" l="1"/>
  <c r="J44" i="41"/>
  <c r="I44" i="41"/>
  <c r="J53" i="26"/>
  <c r="J74" i="41"/>
  <c r="I91" i="41"/>
  <c r="I77" i="41"/>
  <c r="J91" i="41"/>
  <c r="J43" i="41"/>
  <c r="J62" i="41"/>
  <c r="H65" i="58"/>
  <c r="H65" i="41" s="1"/>
  <c r="H63" i="58"/>
  <c r="H63" i="41" s="1"/>
  <c r="H64" i="58"/>
  <c r="H64" i="41" s="1"/>
  <c r="H66" i="58"/>
  <c r="H66" i="41" s="1"/>
  <c r="I51" i="26"/>
  <c r="I84" i="41"/>
  <c r="I80" i="58"/>
  <c r="I82" i="58"/>
  <c r="I79" i="58"/>
  <c r="I81" i="58"/>
  <c r="J18" i="37"/>
  <c r="J17" i="37"/>
  <c r="J15" i="37"/>
  <c r="J16" i="37"/>
  <c r="J63" i="37"/>
  <c r="J66" i="37"/>
  <c r="J65" i="37"/>
  <c r="J64" i="37"/>
  <c r="J73" i="41"/>
  <c r="I32" i="58"/>
  <c r="I33" i="58"/>
  <c r="I31" i="58"/>
  <c r="I34" i="58"/>
  <c r="J61" i="41"/>
  <c r="J76" i="41"/>
  <c r="I92" i="41"/>
  <c r="I76" i="41"/>
  <c r="I32" i="37"/>
  <c r="I32" i="41" s="1"/>
  <c r="I31" i="37"/>
  <c r="I34" i="37"/>
  <c r="I34" i="41" s="1"/>
  <c r="I33" i="37"/>
  <c r="J93" i="41"/>
  <c r="H80" i="58"/>
  <c r="H80" i="41" s="1"/>
  <c r="H81" i="58"/>
  <c r="H81" i="41" s="1"/>
  <c r="H82" i="58"/>
  <c r="H82" i="41" s="1"/>
  <c r="H79" i="58"/>
  <c r="H79" i="41" s="1"/>
  <c r="J50" i="58"/>
  <c r="J47" i="58"/>
  <c r="J49" i="58"/>
  <c r="J48" i="58"/>
  <c r="I46" i="41"/>
  <c r="J50" i="37"/>
  <c r="J47" i="37"/>
  <c r="J48" i="37"/>
  <c r="J49" i="37"/>
  <c r="I80" i="37"/>
  <c r="I80" i="41" s="1"/>
  <c r="I82" i="37"/>
  <c r="I79" i="37"/>
  <c r="I79" i="41" s="1"/>
  <c r="I81" i="37"/>
  <c r="J55" i="41"/>
  <c r="I50" i="26"/>
  <c r="I48" i="37"/>
  <c r="I47" i="37"/>
  <c r="I49" i="37"/>
  <c r="I50" i="37"/>
  <c r="J60" i="41"/>
  <c r="I94" i="41"/>
  <c r="J84" i="41"/>
  <c r="J32" i="58"/>
  <c r="J33" i="58"/>
  <c r="J31" i="58"/>
  <c r="J34" i="58"/>
  <c r="H33" i="58"/>
  <c r="H33" i="41" s="1"/>
  <c r="H32" i="58"/>
  <c r="H32" i="41" s="1"/>
  <c r="H31" i="58"/>
  <c r="H31" i="41" s="1"/>
  <c r="H34" i="58"/>
  <c r="H34" i="41" s="1"/>
  <c r="I45" i="41"/>
  <c r="I43" i="41"/>
  <c r="J39" i="41"/>
  <c r="I54" i="26"/>
  <c r="I65" i="37"/>
  <c r="I63" i="37"/>
  <c r="I66" i="37"/>
  <c r="I64" i="37"/>
  <c r="J58" i="41"/>
  <c r="I16" i="37"/>
  <c r="I15" i="37"/>
  <c r="I18" i="37"/>
  <c r="I17" i="37"/>
  <c r="J59" i="41"/>
  <c r="I93" i="41"/>
  <c r="I48" i="58"/>
  <c r="I50" i="58"/>
  <c r="I47" i="58"/>
  <c r="I49" i="58"/>
  <c r="I17" i="58"/>
  <c r="I15" i="58"/>
  <c r="I16" i="58"/>
  <c r="I18" i="58"/>
  <c r="J26" i="41"/>
  <c r="J57" i="41"/>
  <c r="I54" i="41"/>
  <c r="I27" i="41"/>
  <c r="I72" i="41"/>
  <c r="I60" i="41"/>
  <c r="I26" i="41"/>
  <c r="I21" i="41"/>
  <c r="J16" i="58"/>
  <c r="J17" i="58"/>
  <c r="J18" i="58"/>
  <c r="J15" i="58"/>
  <c r="J22" i="41"/>
  <c r="J56" i="41"/>
  <c r="I53" i="41"/>
  <c r="I29" i="41"/>
  <c r="I73" i="41"/>
  <c r="I59" i="41"/>
  <c r="I23" i="41"/>
  <c r="H17" i="58"/>
  <c r="H18" i="58"/>
  <c r="H15" i="58"/>
  <c r="H16" i="58"/>
  <c r="I22" i="41"/>
  <c r="J21" i="41"/>
  <c r="J31" i="37"/>
  <c r="J34" i="37"/>
  <c r="J34" i="41" s="1"/>
  <c r="J33" i="37"/>
  <c r="J33" i="41" s="1"/>
  <c r="J32" i="37"/>
  <c r="J32" i="41" s="1"/>
  <c r="J71" i="41"/>
  <c r="J45" i="41"/>
  <c r="I52" i="41"/>
  <c r="I28" i="41"/>
  <c r="I74" i="41"/>
  <c r="I61" i="41"/>
  <c r="I24" i="41"/>
  <c r="I78" i="41"/>
  <c r="J92" i="41"/>
  <c r="I19" i="41"/>
  <c r="J54" i="26"/>
  <c r="J19" i="41"/>
  <c r="I65" i="58"/>
  <c r="I63" i="58"/>
  <c r="I64" i="58"/>
  <c r="I66" i="58"/>
  <c r="J65" i="58"/>
  <c r="J66" i="58"/>
  <c r="J64" i="58"/>
  <c r="J63" i="58"/>
  <c r="J79" i="58"/>
  <c r="J81" i="58"/>
  <c r="J80" i="58"/>
  <c r="J82" i="58"/>
  <c r="J72" i="41"/>
  <c r="I51" i="41"/>
  <c r="I30" i="41"/>
  <c r="I71" i="41"/>
  <c r="I62" i="41"/>
  <c r="I25" i="41"/>
  <c r="I75" i="41"/>
  <c r="J94" i="41"/>
  <c r="I20" i="41"/>
  <c r="H48" i="58"/>
  <c r="H48" i="41" s="1"/>
  <c r="H50" i="58"/>
  <c r="H50" i="41" s="1"/>
  <c r="H49" i="58"/>
  <c r="H49" i="41" s="1"/>
  <c r="H47" i="58"/>
  <c r="H47" i="41" s="1"/>
  <c r="J80" i="37"/>
  <c r="J81" i="37"/>
  <c r="J79" i="37"/>
  <c r="J79" i="41" s="1"/>
  <c r="J82" i="37"/>
  <c r="J20" i="41"/>
  <c r="I81" i="41" l="1"/>
  <c r="I33" i="41"/>
  <c r="J31" i="41"/>
  <c r="J50" i="41"/>
  <c r="J82" i="41"/>
  <c r="I65" i="41"/>
  <c r="I50" i="41"/>
  <c r="I82" i="41"/>
  <c r="J81" i="41"/>
  <c r="J49" i="41"/>
  <c r="I31" i="41"/>
  <c r="J48" i="41"/>
  <c r="J47" i="41"/>
  <c r="I66" i="41"/>
  <c r="H424" i="58"/>
  <c r="H424" i="41" s="1"/>
  <c r="H423" i="58"/>
  <c r="H425" i="58" s="1"/>
  <c r="H15" i="41"/>
  <c r="I423" i="58"/>
  <c r="I425" i="58" s="1"/>
  <c r="C49" i="63" s="1"/>
  <c r="I424" i="58"/>
  <c r="C18" i="63"/>
  <c r="I17" i="41"/>
  <c r="J63" i="41"/>
  <c r="H18" i="41"/>
  <c r="C48" i="63"/>
  <c r="I18" i="41"/>
  <c r="I49" i="41"/>
  <c r="J16" i="41"/>
  <c r="H17" i="41"/>
  <c r="C38" i="63"/>
  <c r="J423" i="58"/>
  <c r="J424" i="58"/>
  <c r="F289" i="66" s="1"/>
  <c r="I424" i="37"/>
  <c r="I424" i="41" s="1"/>
  <c r="I423" i="37"/>
  <c r="I15" i="41"/>
  <c r="I47" i="41"/>
  <c r="J15" i="41"/>
  <c r="J424" i="37"/>
  <c r="J423" i="37"/>
  <c r="J425" i="58"/>
  <c r="C59" i="63" s="1"/>
  <c r="I16" i="41"/>
  <c r="E414" i="38" s="1"/>
  <c r="I48" i="41"/>
  <c r="J17" i="41"/>
  <c r="C28" i="63"/>
  <c r="J80" i="41"/>
  <c r="C58" i="63"/>
  <c r="J18" i="41"/>
  <c r="J425" i="37"/>
  <c r="E35" i="53"/>
  <c r="I64" i="41"/>
  <c r="J64" i="41"/>
  <c r="J65" i="41"/>
  <c r="H16" i="41"/>
  <c r="E410" i="38" s="1"/>
  <c r="F193" i="66"/>
  <c r="E11" i="53"/>
  <c r="E23" i="53"/>
  <c r="F241" i="66"/>
  <c r="I63" i="41"/>
  <c r="J66" i="41"/>
  <c r="E413" i="38" l="1"/>
  <c r="E17" i="53"/>
  <c r="F97" i="66"/>
  <c r="I425" i="37"/>
  <c r="I425" i="41" s="1"/>
  <c r="C19" i="63"/>
  <c r="H425" i="41"/>
  <c r="C39" i="63"/>
  <c r="J423" i="41"/>
  <c r="F146" i="66"/>
  <c r="E169" i="76" s="1"/>
  <c r="E341" i="38"/>
  <c r="E353" i="38"/>
  <c r="F290" i="66"/>
  <c r="E313" i="76" s="1"/>
  <c r="D23" i="53"/>
  <c r="F23" i="53" s="1"/>
  <c r="I499" i="58"/>
  <c r="I498" i="58"/>
  <c r="C51" i="63" s="1"/>
  <c r="E1014" i="76"/>
  <c r="I500" i="58"/>
  <c r="M241" i="66"/>
  <c r="E29" i="53"/>
  <c r="J424" i="41"/>
  <c r="E415" i="38" s="1"/>
  <c r="E216" i="76"/>
  <c r="J425" i="41"/>
  <c r="C29" i="63"/>
  <c r="H498" i="37"/>
  <c r="H500" i="37"/>
  <c r="M49" i="66"/>
  <c r="H6" i="8" s="1"/>
  <c r="H499" i="37"/>
  <c r="E1010" i="76"/>
  <c r="D5" i="53"/>
  <c r="F5" i="53" s="1"/>
  <c r="H11" i="53" s="1"/>
  <c r="F242" i="66"/>
  <c r="E265" i="76" s="1"/>
  <c r="E329" i="38"/>
  <c r="E411" i="38"/>
  <c r="F145" i="66"/>
  <c r="D11" i="53"/>
  <c r="F11" i="53" s="1"/>
  <c r="H499" i="58"/>
  <c r="H498" i="58"/>
  <c r="C41" i="63" s="1"/>
  <c r="E1013" i="76"/>
  <c r="H500" i="58"/>
  <c r="M193" i="66"/>
  <c r="E120" i="76"/>
  <c r="I423" i="41"/>
  <c r="F98" i="66"/>
  <c r="E121" i="76" s="1"/>
  <c r="E317" i="38"/>
  <c r="H423" i="41"/>
  <c r="F194" i="66"/>
  <c r="E217" i="76" s="1"/>
  <c r="E305" i="38"/>
  <c r="E312" i="76"/>
  <c r="E264" i="76"/>
  <c r="E412" i="38"/>
  <c r="C42" i="63" l="1"/>
  <c r="I500" i="37"/>
  <c r="D17" i="53"/>
  <c r="F17" i="53" s="1"/>
  <c r="I498" i="37"/>
  <c r="I499" i="37"/>
  <c r="M97" i="66"/>
  <c r="I6" i="8" s="1"/>
  <c r="E1011" i="76"/>
  <c r="F179" i="66"/>
  <c r="E422" i="38"/>
  <c r="H17" i="53"/>
  <c r="M98" i="66"/>
  <c r="N98" i="66" s="1"/>
  <c r="E917" i="76"/>
  <c r="F227" i="66"/>
  <c r="E424" i="38"/>
  <c r="M194" i="66"/>
  <c r="N194" i="66" s="1"/>
  <c r="E905" i="76"/>
  <c r="F180" i="66"/>
  <c r="E423" i="38"/>
  <c r="C32" i="63"/>
  <c r="H5" i="53"/>
  <c r="G5" i="53" s="1"/>
  <c r="E287" i="38" s="1"/>
  <c r="G11" i="53"/>
  <c r="E299" i="38" s="1"/>
  <c r="H499" i="41"/>
  <c r="F36" i="66"/>
  <c r="E417" i="38"/>
  <c r="E425" i="38"/>
  <c r="F228" i="66"/>
  <c r="J500" i="58"/>
  <c r="J498" i="58"/>
  <c r="D35" i="53"/>
  <c r="F35" i="53" s="1"/>
  <c r="J499" i="58"/>
  <c r="E1015" i="76"/>
  <c r="M289" i="66"/>
  <c r="E168" i="76"/>
  <c r="H500" i="41"/>
  <c r="E416" i="38"/>
  <c r="F35" i="66"/>
  <c r="E929" i="76"/>
  <c r="M242" i="66"/>
  <c r="N242" i="66" s="1"/>
  <c r="E553" i="76" s="1"/>
  <c r="C11" i="63"/>
  <c r="H498" i="41"/>
  <c r="M3" i="41" s="1"/>
  <c r="C2" i="63"/>
  <c r="M290" i="66"/>
  <c r="N290" i="66" s="1"/>
  <c r="E601" i="76" s="1"/>
  <c r="E953" i="76"/>
  <c r="D29" i="53"/>
  <c r="F29" i="53" s="1"/>
  <c r="H35" i="53" s="1"/>
  <c r="E1012" i="76"/>
  <c r="J498" i="37"/>
  <c r="J499" i="37"/>
  <c r="M145" i="66"/>
  <c r="J6" i="8" s="1"/>
  <c r="J500" i="37"/>
  <c r="E941" i="76"/>
  <c r="M146" i="66"/>
  <c r="N146" i="66" s="1"/>
  <c r="C31" i="63" l="1"/>
  <c r="J498" i="41"/>
  <c r="O3" i="41" s="1"/>
  <c r="C22" i="63"/>
  <c r="L36" i="66"/>
  <c r="N36" i="66" s="1"/>
  <c r="E1017" i="76"/>
  <c r="H487" i="37"/>
  <c r="E1022" i="76"/>
  <c r="H488" i="58"/>
  <c r="L179" i="66"/>
  <c r="N179" i="66" s="1"/>
  <c r="E59" i="76"/>
  <c r="Y50" i="66"/>
  <c r="Z194" i="66"/>
  <c r="Y194" i="66"/>
  <c r="Z50" i="66"/>
  <c r="E505" i="76"/>
  <c r="E202" i="76"/>
  <c r="E58" i="76"/>
  <c r="F276" i="66"/>
  <c r="E427" i="38"/>
  <c r="L227" i="66"/>
  <c r="P227" i="66" s="1"/>
  <c r="I488" i="58"/>
  <c r="E1024" i="76"/>
  <c r="Y146" i="66"/>
  <c r="Y290" i="66"/>
  <c r="E457" i="76"/>
  <c r="Z146" i="66"/>
  <c r="Z290" i="66"/>
  <c r="E1016" i="76"/>
  <c r="L35" i="66"/>
  <c r="N35" i="66" s="1"/>
  <c r="H488" i="37"/>
  <c r="H484" i="58"/>
  <c r="E23" i="76"/>
  <c r="E899" i="76"/>
  <c r="L193" i="66"/>
  <c r="H29" i="53"/>
  <c r="G29" i="53" s="1"/>
  <c r="E335" i="38" s="1"/>
  <c r="G35" i="53"/>
  <c r="E347" i="38" s="1"/>
  <c r="E250" i="76"/>
  <c r="N227" i="66"/>
  <c r="C61" i="63"/>
  <c r="C52" i="63"/>
  <c r="E887" i="76"/>
  <c r="L49" i="66"/>
  <c r="H484" i="37"/>
  <c r="E5" i="76"/>
  <c r="F84" i="66"/>
  <c r="E419" i="38"/>
  <c r="I499" i="41"/>
  <c r="F131" i="66"/>
  <c r="E420" i="38"/>
  <c r="J500" i="41"/>
  <c r="E426" i="38"/>
  <c r="F275" i="66"/>
  <c r="Y242" i="66"/>
  <c r="Z98" i="66"/>
  <c r="E409" i="76"/>
  <c r="Z242" i="66"/>
  <c r="Y98" i="66"/>
  <c r="C21" i="63"/>
  <c r="I498" i="41"/>
  <c r="N3" i="41" s="1"/>
  <c r="C12" i="63"/>
  <c r="E251" i="76"/>
  <c r="L180" i="66"/>
  <c r="N180" i="66" s="1"/>
  <c r="E1023" i="76"/>
  <c r="H487" i="58"/>
  <c r="H23" i="53"/>
  <c r="G23" i="53" s="1"/>
  <c r="E323" i="38" s="1"/>
  <c r="G17" i="53"/>
  <c r="E311" i="38" s="1"/>
  <c r="E421" i="38"/>
  <c r="F132" i="66"/>
  <c r="J499" i="41"/>
  <c r="I487" i="58"/>
  <c r="E1025" i="76"/>
  <c r="L228" i="66"/>
  <c r="P228" i="66" s="1"/>
  <c r="E203" i="76"/>
  <c r="F83" i="66"/>
  <c r="I500" i="41"/>
  <c r="E418" i="38"/>
  <c r="N228" i="66" l="1"/>
  <c r="Z179" i="66"/>
  <c r="Y179" i="66"/>
  <c r="E346" i="76"/>
  <c r="Z35" i="66"/>
  <c r="Y35" i="66"/>
  <c r="E491" i="76"/>
  <c r="O180" i="66"/>
  <c r="O35" i="66"/>
  <c r="O179" i="66"/>
  <c r="E490" i="76"/>
  <c r="E298" i="76"/>
  <c r="L289" i="66"/>
  <c r="E947" i="76"/>
  <c r="E35" i="76"/>
  <c r="J484" i="58"/>
  <c r="E107" i="76"/>
  <c r="E1026" i="76"/>
  <c r="L275" i="66"/>
  <c r="P275" i="66" s="1"/>
  <c r="J488" i="58"/>
  <c r="J484" i="37"/>
  <c r="L145" i="66"/>
  <c r="E17" i="76"/>
  <c r="E935" i="76"/>
  <c r="L276" i="66"/>
  <c r="P276" i="66" s="1"/>
  <c r="J487" i="58"/>
  <c r="E1027" i="76"/>
  <c r="H487" i="41"/>
  <c r="L132" i="66"/>
  <c r="P132" i="66" s="1"/>
  <c r="J487" i="37"/>
  <c r="E1021" i="76"/>
  <c r="R49" i="66"/>
  <c r="T49" i="66" s="1"/>
  <c r="N49" i="66"/>
  <c r="P49" i="66"/>
  <c r="V49" i="66" s="1"/>
  <c r="X49" i="66" s="1"/>
  <c r="P193" i="66"/>
  <c r="V193" i="66" s="1"/>
  <c r="X193" i="66" s="1"/>
  <c r="R193" i="66"/>
  <c r="T193" i="66" s="1"/>
  <c r="N193" i="66"/>
  <c r="E299" i="76"/>
  <c r="E106" i="76"/>
  <c r="E11" i="76"/>
  <c r="I484" i="37"/>
  <c r="E911" i="76"/>
  <c r="L97" i="66"/>
  <c r="E923" i="76"/>
  <c r="I484" i="58"/>
  <c r="E29" i="76"/>
  <c r="L241" i="66"/>
  <c r="L131" i="66"/>
  <c r="P131" i="66" s="1"/>
  <c r="J488" i="37"/>
  <c r="E1020" i="76"/>
  <c r="P36" i="66"/>
  <c r="V36" i="66" s="1"/>
  <c r="X36" i="66" s="1"/>
  <c r="R36" i="66"/>
  <c r="T36" i="66" s="1"/>
  <c r="R35" i="66"/>
  <c r="T35" i="66" s="1"/>
  <c r="P35" i="66"/>
  <c r="V35" i="66" s="1"/>
  <c r="X35" i="66" s="1"/>
  <c r="E154" i="76"/>
  <c r="Z180" i="66"/>
  <c r="Y180" i="66"/>
  <c r="Z36" i="66"/>
  <c r="Y36" i="66"/>
  <c r="E347" i="76"/>
  <c r="O36" i="66"/>
  <c r="E155" i="76"/>
  <c r="E539" i="76"/>
  <c r="R180" i="66"/>
  <c r="T180" i="66" s="1"/>
  <c r="P180" i="66"/>
  <c r="V180" i="66" s="1"/>
  <c r="X180" i="66" s="1"/>
  <c r="H484" i="41"/>
  <c r="I488" i="37"/>
  <c r="I488" i="41" s="1"/>
  <c r="E1018" i="76"/>
  <c r="L83" i="66"/>
  <c r="P83" i="66" s="1"/>
  <c r="E1019" i="76"/>
  <c r="L84" i="66"/>
  <c r="P84" i="66" s="1"/>
  <c r="I487" i="37"/>
  <c r="I487" i="41" s="1"/>
  <c r="E538" i="76"/>
  <c r="H488" i="41"/>
  <c r="R179" i="66"/>
  <c r="T179" i="66" s="1"/>
  <c r="P179" i="66"/>
  <c r="V179" i="66" s="1"/>
  <c r="X179" i="66" s="1"/>
  <c r="I484" i="41" l="1"/>
  <c r="J484" i="41"/>
  <c r="N276" i="66"/>
  <c r="E587" i="76" s="1"/>
  <c r="U35" i="66"/>
  <c r="Q35" i="66"/>
  <c r="P145" i="66"/>
  <c r="N145" i="66"/>
  <c r="Q180" i="66"/>
  <c r="U180" i="66"/>
  <c r="J488" i="41"/>
  <c r="P289" i="66"/>
  <c r="N289" i="66"/>
  <c r="P97" i="66"/>
  <c r="N97" i="66"/>
  <c r="O49" i="66"/>
  <c r="O193" i="66"/>
  <c r="E504" i="76"/>
  <c r="N275" i="66"/>
  <c r="N132" i="66"/>
  <c r="N131" i="66"/>
  <c r="J487" i="41"/>
  <c r="P241" i="66"/>
  <c r="N241" i="66"/>
  <c r="N83" i="66"/>
  <c r="Y49" i="66"/>
  <c r="E360" i="76"/>
  <c r="Y193" i="66"/>
  <c r="Z193" i="66"/>
  <c r="Z49" i="66"/>
  <c r="N84" i="66"/>
  <c r="U36" i="66"/>
  <c r="Q36" i="66"/>
  <c r="Q179" i="66"/>
  <c r="U179" i="66"/>
  <c r="O276" i="66" l="1"/>
  <c r="U276" i="66" s="1"/>
  <c r="Q193" i="66"/>
  <c r="U193" i="66"/>
  <c r="U49" i="66"/>
  <c r="Q49" i="66"/>
  <c r="O145" i="66"/>
  <c r="E456" i="76"/>
  <c r="Z289" i="66"/>
  <c r="Y145" i="66"/>
  <c r="Y289" i="66"/>
  <c r="Z145" i="66"/>
  <c r="Y228" i="66"/>
  <c r="O84" i="66"/>
  <c r="Z84" i="66"/>
  <c r="Y84" i="66"/>
  <c r="E395" i="76"/>
  <c r="Z228" i="66"/>
  <c r="O228" i="66"/>
  <c r="Z241" i="66"/>
  <c r="Y241" i="66"/>
  <c r="Z97" i="66"/>
  <c r="E408" i="76"/>
  <c r="Y97" i="66"/>
  <c r="O97" i="66"/>
  <c r="Y275" i="66"/>
  <c r="Z131" i="66"/>
  <c r="Y131" i="66"/>
  <c r="Z275" i="66"/>
  <c r="E442" i="76"/>
  <c r="O131" i="66"/>
  <c r="E600" i="76"/>
  <c r="O289" i="66"/>
  <c r="E394" i="76"/>
  <c r="Z83" i="66"/>
  <c r="Z227" i="66"/>
  <c r="Y227" i="66"/>
  <c r="Y83" i="66"/>
  <c r="O83" i="66"/>
  <c r="O227" i="66"/>
  <c r="O241" i="66"/>
  <c r="E552" i="76"/>
  <c r="E443" i="76"/>
  <c r="Y132" i="66"/>
  <c r="Y276" i="66"/>
  <c r="O132" i="66"/>
  <c r="Z132" i="66"/>
  <c r="Z276" i="66"/>
  <c r="O275" i="66"/>
  <c r="E586" i="76"/>
  <c r="V276" i="66"/>
  <c r="X276" i="66" s="1"/>
  <c r="Q276" i="66"/>
  <c r="R276" i="66" s="1"/>
  <c r="T276" i="66" s="1"/>
  <c r="Q227" i="66" l="1"/>
  <c r="R227" i="66" s="1"/>
  <c r="T227" i="66" s="1"/>
  <c r="U227" i="66"/>
  <c r="V227" i="66"/>
  <c r="X227" i="66" s="1"/>
  <c r="U275" i="66"/>
  <c r="Q275" i="66"/>
  <c r="R275" i="66" s="1"/>
  <c r="T275" i="66" s="1"/>
  <c r="V275" i="66"/>
  <c r="X275" i="66" s="1"/>
  <c r="V241" i="66"/>
  <c r="X241" i="66" s="1"/>
  <c r="Q241" i="66"/>
  <c r="R241" i="66" s="1"/>
  <c r="T241" i="66" s="1"/>
  <c r="U241" i="66"/>
  <c r="V289" i="66"/>
  <c r="X289" i="66" s="1"/>
  <c r="Q289" i="66"/>
  <c r="R289" i="66" s="1"/>
  <c r="T289" i="66" s="1"/>
  <c r="U289" i="66"/>
  <c r="V97" i="66"/>
  <c r="X97" i="66" s="1"/>
  <c r="Q97" i="66"/>
  <c r="R97" i="66" s="1"/>
  <c r="T97" i="66" s="1"/>
  <c r="U97" i="66"/>
  <c r="U83" i="66"/>
  <c r="Q83" i="66"/>
  <c r="R83" i="66" s="1"/>
  <c r="T83" i="66" s="1"/>
  <c r="V83" i="66"/>
  <c r="X83" i="66" s="1"/>
  <c r="Q131" i="66"/>
  <c r="R131" i="66" s="1"/>
  <c r="T131" i="66" s="1"/>
  <c r="U131" i="66"/>
  <c r="V131" i="66"/>
  <c r="X131" i="66" s="1"/>
  <c r="U145" i="66"/>
  <c r="V145" i="66"/>
  <c r="X145" i="66" s="1"/>
  <c r="Q145" i="66"/>
  <c r="R145" i="66" s="1"/>
  <c r="T145" i="66" s="1"/>
  <c r="U132" i="66"/>
  <c r="V132" i="66"/>
  <c r="X132" i="66" s="1"/>
  <c r="Q132" i="66"/>
  <c r="R132" i="66" s="1"/>
  <c r="T132" i="66" s="1"/>
  <c r="U84" i="66"/>
  <c r="Q84" i="66"/>
  <c r="R84" i="66" s="1"/>
  <c r="T84" i="66" s="1"/>
  <c r="V84" i="66"/>
  <c r="X84" i="66" s="1"/>
  <c r="Q228" i="66"/>
  <c r="R228" i="66" s="1"/>
  <c r="T228" i="66" s="1"/>
  <c r="U228" i="66"/>
  <c r="V228" i="66"/>
  <c r="X228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<sst xmlns="http://schemas.openxmlformats.org/spreadsheetml/2006/main" count="5494" uniqueCount="353">
  <si>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</si>
  <si>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</si>
  <si>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</si>
  <si>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</si>
  <si>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</si>
  <si>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</si>
  <si>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</si>
  <si>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</si>
  <si>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</si>
  <si>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</si>
  <si>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</si>
  <si>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</si>
  <si>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</si>
  <si>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</si>
  <si>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</si>
  <si>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</si>
  <si>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</si>
  <si>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</si>
  <si>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</si>
  <si>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</si>
  <si>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</si>
  <si>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</si>
  <si>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</si>
  <si>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</si>
  <si>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</si>
  <si>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</si>
  <si>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</si>
  <si>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</si>
  <si>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</si>
  <si>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</si>
  <si>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</si>
  <si>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</si>
  <si>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</si>
  <si>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</si>
  <si>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</si>
  <si>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</si>
  <si>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</si>
  <si>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</si>
  <si>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</si>
  <si>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</si>
  <si>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</si>
  <si>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</si>
  <si>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</si>
  <si>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</si>
  <si>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</si>
  <si>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</si>
  <si>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</si>
  <si>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</si>
  <si>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</si>
  <si>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</si>
  <si>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</si>
  <si>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</si>
  <si>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</si>
  <si>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</si>
  <si>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</si>
  <si>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</si>
  <si>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</si>
  <si>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</si>
  <si>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</si>
  <si>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</si>
  <si>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</si>
  <si>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</si>
  <si>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</si>
  <si>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</si>
  <si>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</si>
  <si>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</si>
  <si>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</si>
  <si>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</si>
  <si>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</si>
  <si>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</si>
  <si>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</si>
  <si>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</si>
  <si>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</si>
  <si>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</si>
  <si>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</si>
  <si>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</si>
  <si>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</si>
  <si>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</si>
  <si>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</si>
  <si>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</si>
  <si>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</si>
  <si>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</si>
  <si>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</si>
  <si>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</si>
  <si>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</si>
  <si>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</si>
  <si>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</si>
  <si>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</si>
  <si>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</si>
  <si>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</si>
  <si>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</si>
  <si>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</si>
  <si>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</si>
  <si>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</si>
  <si>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</si>
  <si>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</si>
  <si>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</si>
  <si>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</si>
  <si>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</si>
  <si>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</si>
  <si>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</si>
  <si>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</si>
  <si>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</si>
  <si>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</si>
  <si>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</si>
  <si>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</si>
  <si>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</si>
  <si>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</si>
  <si>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</si>
  <si>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</si>
  <si>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</si>
  <si>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</si>
  <si>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</si>
  <si>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</si>
  <si>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</si>
  <si>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</si>
  <si>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</si>
  <si>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</si>
  <si>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</si>
  <si>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</si>
  <si>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</si>
  <si>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</si>
  <si>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</si>
  <si>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</si>
  <si>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</si>
  <si>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</si>
  <si>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</si>
  <si>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</si>
  <si>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</si>
  <si>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</si>
  <si>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</si>
  <si>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</si>
  <si>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</si>
  <si>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</si>
  <si>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</si>
  <si>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</si>
  <si>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</si>
  <si>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</si>
  <si>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</si>
  <si>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</si>
  <si>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</si>
  <si>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</si>
  <si>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</si>
  <si>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</si>
  <si>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</si>
  <si>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</si>
  <si>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</si>
  <si>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</si>
  <si>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</si>
  <si>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</si>
  <si>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</si>
  <si>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</si>
  <si>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</si>
  <si>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</si>
  <si>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</si>
  <si>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</si>
  <si>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</si>
  <si>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</si>
  <si>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</si>
  <si>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</si>
  <si>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</si>
  <si>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</si>
  <si>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</si>
  <si>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</si>
  <si>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</si>
  <si>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</si>
  <si>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</si>
  <si>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</si>
  <si>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</si>
  <si>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</si>
  <si>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</si>
  <si>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</si>
  <si>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</si>
  <si>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</si>
  <si>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</si>
  <si>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</si>
  <si>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</si>
  <si>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</si>
  <si>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</si>
  <si>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</si>
  <si>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</si>
  <si>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</si>
  <si>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</si>
  <si>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</si>
  <si>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</si>
  <si>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</si>
  <si>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</si>
  <si>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</si>
  <si>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</si>
  <si>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</si>
  <si>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</si>
  <si>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</si>
  <si>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</si>
  <si>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</si>
  <si>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</si>
  <si>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</si>
  <si>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</si>
  <si>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</si>
  <si>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</si>
  <si>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</si>
  <si>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</si>
  <si>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</si>
  <si>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</si>
  <si>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</si>
  <si>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</si>
  <si>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</si>
  <si>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</si>
  <si>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</si>
  <si>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</si>
  <si>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</si>
  <si>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</si>
  <si>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</si>
  <si>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</si>
  <si>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</si>
  <si>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</si>
  <si>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Affald, bionedbrydeligt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</si>
  <si>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</si>
  <si>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</si>
  <si>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</si>
  <si>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</si>
  <si>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</si>
  <si>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</si>
  <si>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</si>
  <si>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</si>
  <si>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</si>
  <si>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</si>
  <si>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</si>
  <si>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</si>
  <si>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</si>
  <si>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</si>
  <si>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</si>
  <si>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</si>
  <si>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</si>
  <si>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</si>
  <si>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</si>
  <si>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</si>
  <si>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</si>
  <si>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</si>
  <si>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</si>
  <si>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</si>
  <si>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</si>
  <si>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</si>
  <si>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</si>
  <si>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</si>
  <si>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</si>
  <si>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</si>
  <si>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</si>
  <si>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</si>
  <si>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</si>
  <si>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</si>
  <si>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</si>
  <si>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</si>
  <si>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</si>
  <si>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</si>
  <si>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</si>
  <si>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</si>
  <si>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</si>
  <si>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</si>
  <si>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</si>
  <si>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</si>
  <si>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</si>
  <si>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</si>
  <si>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</si>
  <si>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</si>
  <si>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</si>
  <si>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</si>
  <si>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</si>
  <si>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</si>
  <si>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</si>
  <si>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</si>
  <si>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</si>
  <si>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</si>
  <si>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</si>
  <si>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</si>
  <si>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</si>
  <si>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</si>
  <si>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</si>
  <si>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</si>
  <si>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</si>
  <si>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</si>
  <si>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</si>
  <si>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</si>
  <si>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</si>
  <si>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</si>
  <si>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</si>
  <si>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</si>
  <si>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</si>
  <si>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</si>
  <si>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</si>
  <si>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</si>
  <si>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</si>
  <si>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</si>
  <si>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</si>
  <si>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</si>
  <si>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</si>
  <si>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</si>
  <si>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</si>
  <si>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</si>
  <si>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</si>
  <si>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</si>
  <si>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</si>
  <si>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</si>
  <si>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</si>
  <si>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</si>
  <si>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</si>
  <si>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</si>
  <si>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</si>
  <si>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</si>
  <si>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</si>
  <si>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</si>
  <si>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</si>
  <si>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</si>
  <si>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</si>
  <si>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</si>
  <si>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</si>
  <si>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</si>
  <si>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</si>
  <si>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</si>
  <si>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</si>
  <si>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</si>
  <si>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</si>
  <si>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</si>
  <si>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</si>
  <si>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</si>
  <si>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</si>
  <si>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</si>
  <si>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</si>
  <si>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</si>
  <si>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</si>
  <si>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</si>
  <si>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</si>
  <si>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</si>
  <si>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</si>
  <si>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</si>
  <si>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Input til pyrolyseanlæg</t>
  </si>
  <si>
    <t>Sum af træ (minus pil og poppel)</t>
  </si>
  <si>
    <t>Andet</t>
  </si>
  <si>
    <t>Navn</t>
  </si>
  <si>
    <t>Til tabel</t>
  </si>
  <si>
    <t>Landbrug (foder, strøelse og gødning)</t>
  </si>
  <si>
    <t>Brun raffinering</t>
  </si>
  <si>
    <t>Grøn raffinering</t>
  </si>
  <si>
    <t>Ubrugt</t>
  </si>
  <si>
    <t>Navn til tabel</t>
  </si>
  <si>
    <t>Energi planlagt</t>
  </si>
  <si>
    <t>*ikke nødvendigt for modellens funktioner - anvendes kun til sidste figur i resume-arket</t>
  </si>
  <si>
    <t>Total produktion</t>
  </si>
  <si>
    <t>Antaget til KV, husholdninger og industri</t>
  </si>
  <si>
    <t>Biomasser antaget anvendt til energi*</t>
  </si>
  <si>
    <t>Resterende mængde tilrådighed</t>
  </si>
  <si>
    <t>Opdateres kun hvis "Forbrug af biomasse" opdateres</t>
  </si>
  <si>
    <t>Forbrug i ton</t>
  </si>
  <si>
    <t>OBS - formlerne er ikke de samme hele vejen 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</si>
</sst>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3" tint="0.79998168889431442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83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" fontId="0" fillId="3" borderId="1" xfId="0" applyNumberFormat="1" applyFill="1" applyBorder="1"/>
    <xf numFmtId="0" fontId="0" fillId="0" borderId="15" xfId="0" applyFill="1" applyBorder="1"/>
    <xf numFmtId="0" fontId="0" fillId="0" borderId="13" xfId="0" applyBorder="1"/>
    <xf numFmtId="0" fontId="0" fillId="0" borderId="16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25" xfId="0" applyFill="1" applyBorder="1"/>
    <xf numFmtId="0" fontId="0" fillId="0" borderId="14" xfId="0" applyBorder="1"/>
    <xf numFmtId="0" fontId="0" fillId="0" borderId="17" xfId="0" applyFill="1" applyBorder="1"/>
    <xf numFmtId="0" fontId="0" fillId="0" borderId="15" xfId="0" applyBorder="1"/>
    <xf numFmtId="0" fontId="0" fillId="0" borderId="16" xfId="0" applyBorder="1"/>
    <xf numFmtId="0" fontId="0" fillId="0" borderId="7" xfId="0" applyBorder="1"/>
    <xf numFmtId="0" fontId="0" fillId="0" borderId="17" xfId="0" applyBorder="1"/>
    <xf numFmtId="0" fontId="0" fillId="0" borderId="6" xfId="0" applyBorder="1"/>
    <xf numFmtId="0" fontId="0" fillId="0" borderId="25" xfId="0" applyBorder="1"/>
    <xf numFmtId="171" fontId="0" fillId="2" borderId="0" xfId="5" applyNumberFormat="1" applyFont="1" applyFill="1" applyBorder="1"/>
    <xf numFmtId="0" fontId="20" fillId="2" borderId="0" xfId="0" applyFont="1" applyFill="1"/>
    <xf numFmtId="3" fontId="5" fillId="4" borderId="1" xfId="5" applyNumberFormat="1" applyFont="1" applyFill="1" applyBorder="1"/>
    <xf numFmtId="0" fontId="29" fillId="2" borderId="1" xfId="0" applyFont="1" applyFill="1" applyBorder="1"/>
    <xf numFmtId="3" fontId="0" fillId="12" borderId="0" xfId="0" applyNumberFormat="1" applyFill="1" applyBorder="1"/>
    <xf numFmtId="1" fontId="0" fillId="15" borderId="0" xfId="0" applyNumberFormat="1" applyFill="1"/>
    <xf numFmtId="0" fontId="0" fillId="63" borderId="13" xfId="0" applyFill="1" applyBorder="1"/>
    <xf numFmtId="0" fontId="0" fillId="63" borderId="0" xfId="0" applyFill="1" applyBorder="1"/>
    <xf numFmtId="0" fontId="0" fillId="63" borderId="14" xfId="0" applyFill="1" applyBorder="1"/>
    <xf numFmtId="3" fontId="0" fillId="4" borderId="0" xfId="0" applyNumberFormat="1" applyFill="1" applyBorder="1"/>
    <xf numFmtId="3" fontId="0" fillId="4" borderId="14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2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numFmt numFmtId="3" formatCode="#,##0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2.xml"/><Relationship Id="rId47" Type="http://schemas.openxmlformats.org/officeDocument/2006/relationships/pivotCacheDefinition" Target="pivotCache/pivotCacheDefinition7.xml"/><Relationship Id="rId50" Type="http://schemas.openxmlformats.org/officeDocument/2006/relationships/theme" Target="theme/theme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pivotCacheDefinition" Target="pivotCache/pivotCacheDefinition5.xml"/><Relationship Id="rId53" Type="http://schemas.openxmlformats.org/officeDocument/2006/relationships/sheetMetadata" Target="metadata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3.xml"/><Relationship Id="rId48" Type="http://schemas.openxmlformats.org/officeDocument/2006/relationships/pivotCacheDefinition" Target="pivotCache/pivotCacheDefinition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4.xml"/><Relationship Id="rId5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2502070</c:v>
                </c:pt>
                <c:pt idx="2">
                  <c:v>2390070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624010</c:v>
                </c:pt>
                <c:pt idx="2">
                  <c:v>736010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8853337.2019279227</c:v>
                </c:pt>
                <c:pt idx="2">
                  <c:v>8601332.71908742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-1708770.5520295242</c:v>
                </c:pt>
                <c:pt idx="2">
                  <c:v>-2974861.5241716038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-679188.93523194815</c:v>
                </c:pt>
                <c:pt idx="2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-684560.48685710598</c:v>
                </c:pt>
                <c:pt idx="2">
                  <c:v>-1756408.6660471277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12339324.054456778</c:v>
                </c:pt>
                <c:pt idx="2">
                  <c:v>9741434.0715830307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74155.975569424932</c:v>
                </c:pt>
                <c:pt idx="2">
                  <c:v>70686.63290047292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4858.6029771409403</c:v>
                </c:pt>
                <c:pt idx="2">
                  <c:v>4631.2215430572669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613613.82101263222</c:v>
                </c:pt>
                <c:pt idx="2">
                  <c:v>585501.82101263199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12265.133468342916</c:v>
                </c:pt>
                <c:pt idx="2">
                  <c:v>11682.05177374404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18193.556686420929</c:v>
                </c:pt>
                <c:pt idx="2">
                  <c:v>17343.819969290049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52925.933419821624</c:v>
                </c:pt>
                <c:pt idx="2">
                  <c:v>50473.437639579861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967031.32982244994</c:v>
                </c:pt>
                <c:pt idx="2">
                  <c:v>921947.59542252438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162562.74758924721</c:v>
                </c:pt>
                <c:pt idx="2">
                  <c:v>154973.70741201349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43662.768038462207</c:v>
                </c:pt>
                <c:pt idx="2">
                  <c:v>41650.276973976142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108273.79573620003</c:v>
                </c:pt>
                <c:pt idx="2">
                  <c:v>103196.87061462598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78400.766659210989</c:v>
                </c:pt>
                <c:pt idx="2">
                  <c:v>74652.472469952132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257889.03288314602</c:v>
                </c:pt>
                <c:pt idx="2">
                  <c:v>249962.47512458937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7718.2749249601193</c:v>
                </c:pt>
                <c:pt idx="2">
                  <c:v>7391.5138632010585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100144.88922061925</c:v>
                </c:pt>
                <c:pt idx="2">
                  <c:v>95620.614801779942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47.124263973675454</c:v>
                </c:pt>
                <c:pt idx="2">
                  <c:v>48.389464286159964</c:v>
                </c:pt>
                <c:pt idx="3">
                  <c:v>1.420171986175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18.022888325926449</c:v>
                </c:pt>
                <c:pt idx="2">
                  <c:v>15.661288647765257</c:v>
                </c:pt>
                <c:pt idx="3">
                  <c:v>0.45076703431999982</c:v>
                </c:pt>
                <c:pt idx="4">
                  <c:v>0.45076703431999993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19.528398716284933</c:v>
                </c:pt>
                <c:pt idx="5">
                  <c:v>19.227190071890632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5.4020962794531719</c:v>
                </c:pt>
                <c:pt idx="2">
                  <c:v>5.4190379190141131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47.445088326407671</c:v>
                </c:pt>
                <c:pt idx="2">
                  <c:v>50.389077352264387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6449724.9235168751</c:v>
                </c:pt>
                <c:pt idx="2">
                  <c:v>6638368.1220158413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1547890.7523356159</c:v>
                </c:pt>
                <c:pt idx="2">
                  <c:v>1353676.6135860768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2952812.6997943465</c:v>
                </c:pt>
                <c:pt idx="2">
                  <c:v>2933340.9656137344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1427681.2946437092</c:v>
                </c:pt>
                <c:pt idx="2">
                  <c:v>1517803.9823387656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9766.3623055542048</c:v>
                </c:pt>
                <c:pt idx="2">
                  <c:v>10085.720529439053</c:v>
                </c:pt>
                <c:pt idx="15">
                  <c:v>4441.5</c:v>
                </c:pt>
                <c:pt idx="16">
                  <c:v>1085.1513672838003</c:v>
                </c:pt>
                <c:pt idx="17">
                  <c:v>1120.6356143821167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85677.000000000058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1895494.5192748315</c:v>
                </c:pt>
                <c:pt idx="10">
                  <c:v>1743733.1674536662</c:v>
                </c:pt>
                <c:pt idx="11">
                  <c:v>1515245.9453953844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832345.429947</c:v>
                </c:pt>
                <c:pt idx="22">
                  <c:v>996594.97635080235</c:v>
                </c:pt>
                <c:pt idx="23">
                  <c:v>992491.11600905855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3785.9999999999995</c:v>
                </c:pt>
                <c:pt idx="2">
                  <c:v>3786.0000000000005</c:v>
                </c:pt>
                <c:pt idx="3">
                  <c:v>6600836.8097011279</c:v>
                </c:pt>
                <c:pt idx="4">
                  <c:v>7704219.9943146361</c:v>
                </c:pt>
                <c:pt idx="5">
                  <c:v>7704219.9943146361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15018788.754722154</c:v>
                </c:pt>
                <c:pt idx="2">
                  <c:v>14731807.942024902</c:v>
                </c:pt>
                <c:pt idx="15">
                  <c:v>9696490.333333334</c:v>
                </c:pt>
                <c:pt idx="16">
                  <c:v>1668754.3060802389</c:v>
                </c:pt>
                <c:pt idx="17">
                  <c:v>1636867.5491138776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482330.02495117608</c:v>
                </c:pt>
                <c:pt idx="20">
                  <c:v>483842.67134054581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2414342.5890413495</c:v>
                </c:pt>
                <c:pt idx="5">
                  <c:v>2414342.5890413499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18639863.655037832</c:v>
                </c:pt>
                <c:pt idx="2">
                  <c:v>17845368.345954176</c:v>
                </c:pt>
                <c:pt idx="15">
                  <c:v>14742130.666666664</c:v>
                </c:pt>
                <c:pt idx="16">
                  <c:v>2071095.9616708695</c:v>
                </c:pt>
                <c:pt idx="17">
                  <c:v>1982818.705106019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196601.20651859304</c:v>
                </c:pt>
                <c:pt idx="11">
                  <c:v>198579.43612733553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1611192.2070124748</c:v>
                </c:pt>
                <c:pt idx="10">
                  <c:v>1641575.358461577</c:v>
                </c:pt>
                <c:pt idx="11">
                  <c:v>1750479.8979828311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154345.60798437634</c:v>
                </c:pt>
                <c:pt idx="11">
                  <c:v>154829.65482897466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33976956.193193458</c:v>
                </c:pt>
                <c:pt idx="17">
                  <c:v>33040971.139227357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558852.297304651</c:v>
                </c:pt>
                <c:pt idx="17">
                  <c:v>469767.07276133751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2">
                  <c:v>496104.79930818896</c:v>
                </c:pt>
                <c:pt idx="13">
                  <c:v>507903.43810879742</c:v>
                </c:pt>
                <c:pt idx="14">
                  <c:v>589732.51869602269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219898.5132226024</c:v>
                </c:pt>
                <c:pt idx="2">
                  <c:v>242421.15404586628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1266664.7695340689</c:v>
                </c:pt>
                <c:pt idx="2">
                  <c:v>1227462.8752921631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944817.29105430027</c:v>
                </c:pt>
                <c:pt idx="1">
                  <c:v>558852.297304651</c:v>
                </c:pt>
                <c:pt idx="2">
                  <c:v>469767.07276133751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324298.75274267327</c:v>
                </c:pt>
                <c:pt idx="2">
                  <c:v>203165.93454885227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420628.93071698514</c:v>
                </c:pt>
                <c:pt idx="1">
                  <c:v>439329.46193400631</c:v>
                </c:pt>
                <c:pt idx="2">
                  <c:v>459680.26561219688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81-405D-97A6-6582F812F97F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47288.43823632472</c:v>
                </c:pt>
                <c:pt idx="2">
                  <c:v>46532.11504163986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81-405D-97A6-6582F812F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203848.02665897482</c:v>
                </c:pt>
                <c:pt idx="2">
                  <c:v>205066.21856529321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2810745.5091456175</c:v>
                </c:pt>
                <c:pt idx="2">
                  <c:v>2940767.9274286088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1468764.1887479573</c:v>
                </c:pt>
                <c:pt idx="2">
                  <c:v>1478112.8037585691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19723096.985306639</c:v>
                </c:pt>
                <c:pt idx="2">
                  <c:v>20383745.098430581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2061195.911101847</c:v>
                </c:pt>
                <c:pt idx="2">
                  <c:v>2062449.7356180362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3992657.0381550752</c:v>
                </c:pt>
                <c:pt idx="2">
                  <c:v>4010965.6722763837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924901.47457127715</c:v>
                </c:pt>
                <c:pt idx="2">
                  <c:v>928897.71794674185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1327415.9661959796</c:v>
                </c:pt>
                <c:pt idx="2">
                  <c:v>1334228.5614368762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B3-41EA-8F3D-2DA695A95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[Scenarie_Biomassescenarie_p20.xlsm]Pivot - Forbrug af biomasse 2!PivotTable1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rgbClr val="D0CEC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rgbClr val="FF9B9B"/>
          </a:solidFill>
          <a:ln>
            <a:solidFill>
              <a:srgbClr val="FF9B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- Forbrug af biomasse 2'!$B$3:$B$4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2'!$B$5:$B$37</c:f>
              <c:numCache>
                <c:formatCode>#,##0</c:formatCode>
                <c:ptCount val="24"/>
                <c:pt idx="0">
                  <c:v>165083.0224523381</c:v>
                </c:pt>
                <c:pt idx="1">
                  <c:v>363994.97174274386</c:v>
                </c:pt>
                <c:pt idx="2">
                  <c:v>369776.8151095995</c:v>
                </c:pt>
                <c:pt idx="6">
                  <c:v>729134</c:v>
                </c:pt>
                <c:pt idx="7">
                  <c:v>363995</c:v>
                </c:pt>
                <c:pt idx="8">
                  <c:v>369777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-370459.67448149773</c:v>
                </c:pt>
                <c:pt idx="22">
                  <c:v>-2.825725611182861E-2</c:v>
                </c:pt>
                <c:pt idx="23">
                  <c:v>-0.18489040050189942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19-44DB-BC6F-BF171F418165}"/>
            </c:ext>
          </c:extLst>
        </c:ser>
        <c:ser>
          <c:idx val="1"/>
          <c:order val="1"/>
          <c:tx>
            <c:strRef>
              <c:f>'Pivot - Forbrug af biomasse 2'!$C$3:$C$4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2'!$C$5:$C$37</c:f>
              <c:numCache>
                <c:formatCode>#,##0</c:formatCode>
                <c:ptCount val="24"/>
                <c:pt idx="0">
                  <c:v>2463073.3914116896</c:v>
                </c:pt>
                <c:pt idx="1">
                  <c:v>36787701.702339076</c:v>
                </c:pt>
                <c:pt idx="2">
                  <c:v>35981739.066655964</c:v>
                </c:pt>
                <c:pt idx="3">
                  <c:v>8803491.7355084848</c:v>
                </c:pt>
                <c:pt idx="4">
                  <c:v>33976956.193193458</c:v>
                </c:pt>
                <c:pt idx="5">
                  <c:v>33040971.139227357</c:v>
                </c:pt>
                <c:pt idx="21">
                  <c:v>3230529.0722415126</c:v>
                </c:pt>
                <c:pt idx="22">
                  <c:v>2810745.5091456175</c:v>
                </c:pt>
                <c:pt idx="23">
                  <c:v>2940767.9274286088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19-44DB-BC6F-BF171F418165}"/>
            </c:ext>
          </c:extLst>
        </c:ser>
        <c:ser>
          <c:idx val="2"/>
          <c:order val="2"/>
          <c:tx>
            <c:strRef>
              <c:f>'Pivot - Forbrug af biomasse 2'!$D$3:$D$4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2'!$D$5:$D$37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19-44DB-BC6F-BF171F418165}"/>
            </c:ext>
          </c:extLst>
        </c:ser>
        <c:ser>
          <c:idx val="3"/>
          <c:order val="3"/>
          <c:tx>
            <c:strRef>
              <c:f>'Pivot - Forbrug af biomasse 2'!$E$3:$E$4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>
              <a:solidFill>
                <a:srgbClr val="FFCB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2'!$E$5:$E$37</c:f>
              <c:numCache>
                <c:formatCode>#,##0</c:formatCode>
                <c:ptCount val="24"/>
                <c:pt idx="0">
                  <c:v>332759.92297580565</c:v>
                </c:pt>
                <c:pt idx="1">
                  <c:v>3613177.1136612333</c:v>
                </c:pt>
                <c:pt idx="2">
                  <c:v>3786043.0016454896</c:v>
                </c:pt>
                <c:pt idx="3">
                  <c:v>823764.99285714305</c:v>
                </c:pt>
                <c:pt idx="4">
                  <c:v>683922.81080016203</c:v>
                </c:pt>
                <c:pt idx="5">
                  <c:v>716643.85388289625</c:v>
                </c:pt>
                <c:pt idx="6">
                  <c:v>757087.00000000012</c:v>
                </c:pt>
                <c:pt idx="7">
                  <c:v>1806588.5568306167</c:v>
                </c:pt>
                <c:pt idx="8">
                  <c:v>1893021.5008227448</c:v>
                </c:pt>
                <c:pt idx="21">
                  <c:v>1352218.0071428574</c:v>
                </c:pt>
                <c:pt idx="22">
                  <c:v>1122665.7460304548</c:v>
                </c:pt>
                <c:pt idx="23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19-44DB-BC6F-BF171F418165}"/>
            </c:ext>
          </c:extLst>
        </c:ser>
        <c:ser>
          <c:idx val="4"/>
          <c:order val="4"/>
          <c:tx>
            <c:strRef>
              <c:f>'Pivot - Forbrug af biomasse 2'!$F$3:$F$4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>
              <a:solidFill>
                <a:srgbClr val="F8CBAD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2'!$F$5:$F$37</c:f>
              <c:numCache>
                <c:formatCode>#,##0</c:formatCode>
                <c:ptCount val="24"/>
                <c:pt idx="0">
                  <c:v>675.387643904882</c:v>
                </c:pt>
                <c:pt idx="1">
                  <c:v>10851.513672838004</c:v>
                </c:pt>
                <c:pt idx="2">
                  <c:v>11206.356143821171</c:v>
                </c:pt>
                <c:pt idx="3">
                  <c:v>4441.5</c:v>
                </c:pt>
                <c:pt idx="4">
                  <c:v>1085.1513672838003</c:v>
                </c:pt>
                <c:pt idx="5">
                  <c:v>1120.6356143821167</c:v>
                </c:pt>
                <c:pt idx="6">
                  <c:v>4441.5</c:v>
                </c:pt>
                <c:pt idx="7">
                  <c:v>9766.3623055542048</c:v>
                </c:pt>
                <c:pt idx="8">
                  <c:v>10085.720529439053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19-44DB-BC6F-BF171F418165}"/>
            </c:ext>
          </c:extLst>
        </c:ser>
        <c:ser>
          <c:idx val="5"/>
          <c:order val="5"/>
          <c:tx>
            <c:strRef>
              <c:f>'Pivot - Forbrug af biomasse 2'!$G$3:$G$4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2'!$G$5:$G$37</c:f>
              <c:numCache>
                <c:formatCode>#,##0</c:formatCode>
                <c:ptCount val="24"/>
                <c:pt idx="0">
                  <c:v>17913006.538833313</c:v>
                </c:pt>
                <c:pt idx="1">
                  <c:v>36296483.567630656</c:v>
                </c:pt>
                <c:pt idx="2">
                  <c:v>36957131.680754602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  <c:pt idx="6">
                  <c:v>85676.999999999956</c:v>
                </c:pt>
                <c:pt idx="7">
                  <c:v>85677</c:v>
                </c:pt>
                <c:pt idx="8">
                  <c:v>85677.000000000058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4087571.5535632996</c:v>
                </c:pt>
                <c:pt idx="22">
                  <c:v>19723096.985306639</c:v>
                </c:pt>
                <c:pt idx="23">
                  <c:v>20383745.098430581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19-44DB-BC6F-BF171F418165}"/>
            </c:ext>
          </c:extLst>
        </c:ser>
        <c:ser>
          <c:idx val="6"/>
          <c:order val="6"/>
          <c:tx>
            <c:strRef>
              <c:f>'Pivot - Forbrug af biomasse 2'!$H$3:$H$4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>
              <a:solidFill>
                <a:srgbClr val="BF8F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2'!$H$5:$H$37</c:f>
              <c:numCache>
                <c:formatCode>#,##0</c:formatCode>
                <c:ptCount val="24"/>
                <c:pt idx="0">
                  <c:v>3671749.2907991703</c:v>
                </c:pt>
                <c:pt idx="1">
                  <c:v>3857832.553697275</c:v>
                </c:pt>
                <c:pt idx="2">
                  <c:v>3625241.4712972497</c:v>
                </c:pt>
                <c:pt idx="3">
                  <c:v>1700320.7715243388</c:v>
                </c:pt>
                <c:pt idx="4">
                  <c:v>2038165.3862436088</c:v>
                </c:pt>
                <c:pt idx="5">
                  <c:v>2034061.5259018647</c:v>
                </c:pt>
                <c:pt idx="6">
                  <c:v>75933.999999999971</c:v>
                </c:pt>
                <c:pt idx="7">
                  <c:v>75933.999999999985</c:v>
                </c:pt>
                <c:pt idx="8">
                  <c:v>75934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1895494.5192748315</c:v>
                </c:pt>
                <c:pt idx="22">
                  <c:v>1743733.1674536662</c:v>
                </c:pt>
                <c:pt idx="23">
                  <c:v>1515245.9453953844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19-44DB-BC6F-BF171F418165}"/>
            </c:ext>
          </c:extLst>
        </c:ser>
        <c:ser>
          <c:idx val="7"/>
          <c:order val="7"/>
          <c:tx>
            <c:strRef>
              <c:f>'Pivot - Forbrug af biomasse 2'!$I$3:$I$4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>
              <a:solidFill>
                <a:srgbClr val="5585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2'!$I$5:$I$37</c:f>
              <c:numCache>
                <c:formatCode>#,##0</c:formatCode>
                <c:ptCount val="24"/>
                <c:pt idx="0">
                  <c:v>982809</c:v>
                </c:pt>
                <c:pt idx="1">
                  <c:v>982809</c:v>
                </c:pt>
                <c:pt idx="2">
                  <c:v>982809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982731</c:v>
                </c:pt>
                <c:pt idx="22">
                  <c:v>982731</c:v>
                </c:pt>
                <c:pt idx="23">
                  <c:v>982731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19-44DB-BC6F-BF171F418165}"/>
            </c:ext>
          </c:extLst>
        </c:ser>
        <c:ser>
          <c:idx val="8"/>
          <c:order val="8"/>
          <c:tx>
            <c:strRef>
              <c:f>'Pivot - Forbrug af biomasse 2'!$J$3:$J$4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>
              <a:solidFill>
                <a:srgbClr val="20376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2'!$J$5:$J$37</c:f>
              <c:numCache>
                <c:formatCode>#,##0</c:formatCode>
                <c:ptCount val="24"/>
                <c:pt idx="0">
                  <c:v>713321.96965889772</c:v>
                </c:pt>
                <c:pt idx="1">
                  <c:v>800158.48346274882</c:v>
                </c:pt>
                <c:pt idx="2">
                  <c:v>796634.66208625142</c:v>
                </c:pt>
                <c:pt idx="6">
                  <c:v>995654</c:v>
                </c:pt>
                <c:pt idx="7">
                  <c:v>725967.99999999977</c:v>
                </c:pt>
                <c:pt idx="8">
                  <c:v>723031.99999999988</c:v>
                </c:pt>
                <c:pt idx="21">
                  <c:v>-282332.03034110228</c:v>
                </c:pt>
                <c:pt idx="22">
                  <c:v>74190.483462749107</c:v>
                </c:pt>
                <c:pt idx="23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19-44DB-BC6F-BF171F418165}"/>
            </c:ext>
          </c:extLst>
        </c:ser>
        <c:ser>
          <c:idx val="9"/>
          <c:order val="9"/>
          <c:tx>
            <c:strRef>
              <c:f>'Pivot - Forbrug af biomasse 2'!$K$3:$K$4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2'!$K$5:$K$37</c:f>
              <c:numCache>
                <c:formatCode>#,##0</c:formatCode>
                <c:ptCount val="24"/>
                <c:pt idx="0">
                  <c:v>9112085.8491583709</c:v>
                </c:pt>
                <c:pt idx="1">
                  <c:v>6993509.1072690254</c:v>
                </c:pt>
                <c:pt idx="2">
                  <c:v>7056262.6880902732</c:v>
                </c:pt>
                <c:pt idx="3">
                  <c:v>6600836.8097011279</c:v>
                </c:pt>
                <c:pt idx="4">
                  <c:v>7704219.9943146361</c:v>
                </c:pt>
                <c:pt idx="5">
                  <c:v>7704219.9943146361</c:v>
                </c:pt>
                <c:pt idx="6">
                  <c:v>3786</c:v>
                </c:pt>
                <c:pt idx="7">
                  <c:v>3785.9999999999995</c:v>
                </c:pt>
                <c:pt idx="8">
                  <c:v>3786.0000000000005</c:v>
                </c:pt>
                <c:pt idx="18">
                  <c:v>530494.83043187088</c:v>
                </c:pt>
                <c:pt idx="19">
                  <c:v>552167.88248845807</c:v>
                </c:pt>
                <c:pt idx="20">
                  <c:v>575719.56906779984</c:v>
                </c:pt>
                <c:pt idx="21">
                  <c:v>1976968.2090253732</c:v>
                </c:pt>
                <c:pt idx="22">
                  <c:v>-1266664.7695340689</c:v>
                </c:pt>
                <c:pt idx="23">
                  <c:v>-1227462.8752921631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19-44DB-BC6F-BF171F418165}"/>
            </c:ext>
          </c:extLst>
        </c:ser>
        <c:ser>
          <c:idx val="10"/>
          <c:order val="10"/>
          <c:tx>
            <c:strRef>
              <c:f>'Pivot - Forbrug af biomasse 2'!$L$3:$L$4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>
              <a:solidFill>
                <a:srgbClr val="F4B08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2'!$L$5:$L$37</c:f>
              <c:numCache>
                <c:formatCode>#,##0</c:formatCode>
                <c:ptCount val="24"/>
                <c:pt idx="0">
                  <c:v>14050000</c:v>
                </c:pt>
                <c:pt idx="1">
                  <c:v>16687543.060802393</c:v>
                </c:pt>
                <c:pt idx="2">
                  <c:v>16368675.491138779</c:v>
                </c:pt>
                <c:pt idx="3">
                  <c:v>9696490.333333334</c:v>
                </c:pt>
                <c:pt idx="4">
                  <c:v>1668754.3060802389</c:v>
                </c:pt>
                <c:pt idx="5">
                  <c:v>1636867.5491138776</c:v>
                </c:pt>
                <c:pt idx="6">
                  <c:v>4353509.666666667</c:v>
                </c:pt>
                <c:pt idx="7">
                  <c:v>15018788.754722154</c:v>
                </c:pt>
                <c:pt idx="8">
                  <c:v>14731807.942024902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19-44DB-BC6F-BF171F418165}"/>
            </c:ext>
          </c:extLst>
        </c:ser>
        <c:ser>
          <c:idx val="11"/>
          <c:order val="11"/>
          <c:tx>
            <c:strRef>
              <c:f>'Pivot - Forbrug af biomasse 2'!$M$3:$M$4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rgbClr val="FFFF99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2'!$M$5:$M$37</c:f>
              <c:numCache>
                <c:formatCode>#,##0</c:formatCode>
                <c:ptCount val="24"/>
                <c:pt idx="0">
                  <c:v>7955921.1296188012</c:v>
                </c:pt>
                <c:pt idx="1">
                  <c:v>7627415.7043524273</c:v>
                </c:pt>
                <c:pt idx="2">
                  <c:v>7748548.5225462476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  <c:pt idx="6">
                  <c:v>330026.00000000006</c:v>
                </c:pt>
                <c:pt idx="7">
                  <c:v>330026</c:v>
                </c:pt>
                <c:pt idx="8">
                  <c:v>330026</c:v>
                </c:pt>
                <c:pt idx="21">
                  <c:v>1274488.0820395502</c:v>
                </c:pt>
                <c:pt idx="22">
                  <c:v>-324298.75274267327</c:v>
                </c:pt>
                <c:pt idx="23">
                  <c:v>-203165.93454885227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19-44DB-BC6F-BF171F418165}"/>
            </c:ext>
          </c:extLst>
        </c:ser>
        <c:ser>
          <c:idx val="12"/>
          <c:order val="12"/>
          <c:tx>
            <c:strRef>
              <c:f>'Pivot - Forbrug af biomasse 2'!$N$3:$N$4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solidFill>
                <a:srgbClr val="E2EFDA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2'!$N$5:$N$37</c:f>
              <c:numCache>
                <c:formatCode>#,##0</c:formatCode>
                <c:ptCount val="24"/>
                <c:pt idx="0">
                  <c:v>209867.13867694439</c:v>
                </c:pt>
                <c:pt idx="1">
                  <c:v>196601.20651859304</c:v>
                </c:pt>
                <c:pt idx="2">
                  <c:v>198579.43612733553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209867.13867694439</c:v>
                </c:pt>
                <c:pt idx="22">
                  <c:v>196601.20651859304</c:v>
                </c:pt>
                <c:pt idx="23">
                  <c:v>198579.43612733553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19-44DB-BC6F-BF171F418165}"/>
            </c:ext>
          </c:extLst>
        </c:ser>
        <c:ser>
          <c:idx val="13"/>
          <c:order val="13"/>
          <c:tx>
            <c:strRef>
              <c:f>'Pivot - Forbrug af biomasse 2'!$O$3:$O$4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rgbClr val="FFFF6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2'!$O$5:$O$37</c:f>
              <c:numCache>
                <c:formatCode>#,##0</c:formatCode>
                <c:ptCount val="24"/>
                <c:pt idx="0">
                  <c:v>678325.22851124685</c:v>
                </c:pt>
                <c:pt idx="1">
                  <c:v>482330.02495117608</c:v>
                </c:pt>
                <c:pt idx="2">
                  <c:v>483842.67134054581</c:v>
                </c:pt>
                <c:pt idx="18">
                  <c:v>678325.22851124685</c:v>
                </c:pt>
                <c:pt idx="19">
                  <c:v>482330.02495117608</c:v>
                </c:pt>
                <c:pt idx="20">
                  <c:v>483842.67134054581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19-44DB-BC6F-BF171F418165}"/>
            </c:ext>
          </c:extLst>
        </c:ser>
        <c:ser>
          <c:idx val="14"/>
          <c:order val="14"/>
          <c:tx>
            <c:strRef>
              <c:f>'Pivot - Forbrug af biomasse 2'!$P$3:$P$4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solidFill>
                <a:srgbClr val="0066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2'!$P$5:$P$37</c:f>
              <c:numCache>
                <c:formatCode>#,##0</c:formatCode>
                <c:ptCount val="24"/>
                <c:pt idx="0">
                  <c:v>2610834.0419031042</c:v>
                </c:pt>
                <c:pt idx="1">
                  <c:v>6435644.6271964246</c:v>
                </c:pt>
                <c:pt idx="2">
                  <c:v>6453953.2613177337</c:v>
                </c:pt>
                <c:pt idx="3">
                  <c:v>944413.49448565592</c:v>
                </c:pt>
                <c:pt idx="4">
                  <c:v>2414342.5890413495</c:v>
                </c:pt>
                <c:pt idx="5">
                  <c:v>2414342.5890413499</c:v>
                </c:pt>
                <c:pt idx="6">
                  <c:v>28644.999999999993</c:v>
                </c:pt>
                <c:pt idx="7">
                  <c:v>28644.999999999996</c:v>
                </c:pt>
                <c:pt idx="8">
                  <c:v>28644.999999999996</c:v>
                </c:pt>
                <c:pt idx="21">
                  <c:v>1637775.5474174484</c:v>
                </c:pt>
                <c:pt idx="22">
                  <c:v>3992657.0381550752</c:v>
                </c:pt>
                <c:pt idx="23">
                  <c:v>4010965.6722763837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19-44DB-BC6F-BF171F418165}"/>
            </c:ext>
          </c:extLst>
        </c:ser>
        <c:ser>
          <c:idx val="15"/>
          <c:order val="15"/>
          <c:tx>
            <c:strRef>
              <c:f>'Pivot - Forbrug af biomasse 2'!$Q$3:$Q$4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rgbClr val="00206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2'!$Q$5:$Q$37</c:f>
              <c:numCache>
                <c:formatCode>#,##0</c:formatCode>
                <c:ptCount val="24"/>
                <c:pt idx="0">
                  <c:v>7037157.901678659</c:v>
                </c:pt>
                <c:pt idx="1">
                  <c:v>7344048.0514394604</c:v>
                </c:pt>
                <c:pt idx="2">
                  <c:v>7647712.5547640976</c:v>
                </c:pt>
                <c:pt idx="6">
                  <c:v>2668834</c:v>
                </c:pt>
                <c:pt idx="7">
                  <c:v>2785221.7345641684</c:v>
                </c:pt>
                <c:pt idx="8">
                  <c:v>2900386.1464459291</c:v>
                </c:pt>
                <c:pt idx="21">
                  <c:v>4368323.901678659</c:v>
                </c:pt>
                <c:pt idx="22">
                  <c:v>4558826.316875292</c:v>
                </c:pt>
                <c:pt idx="23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19-44DB-BC6F-BF171F418165}"/>
            </c:ext>
          </c:extLst>
        </c:ser>
        <c:ser>
          <c:idx val="16"/>
          <c:order val="16"/>
          <c:tx>
            <c:strRef>
              <c:f>'Pivot - Forbrug af biomasse 2'!$R$3:$R$4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2'!$R$5:$R$37</c:f>
              <c:numCache>
                <c:formatCode>#,##0</c:formatCode>
                <c:ptCount val="24"/>
                <c:pt idx="0">
                  <c:v>17657000</c:v>
                </c:pt>
                <c:pt idx="1">
                  <c:v>20710959.6167087</c:v>
                </c:pt>
                <c:pt idx="2">
                  <c:v>19828187.051060196</c:v>
                </c:pt>
                <c:pt idx="3">
                  <c:v>14742130.666666664</c:v>
                </c:pt>
                <c:pt idx="4">
                  <c:v>2071095.9616708695</c:v>
                </c:pt>
                <c:pt idx="5">
                  <c:v>1982818.705106019</c:v>
                </c:pt>
                <c:pt idx="6">
                  <c:v>2914869.3333333335</c:v>
                </c:pt>
                <c:pt idx="7">
                  <c:v>18639863.655037832</c:v>
                </c:pt>
                <c:pt idx="8">
                  <c:v>17845368.345954176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19-44DB-BC6F-BF171F418165}"/>
            </c:ext>
          </c:extLst>
        </c:ser>
        <c:ser>
          <c:idx val="17"/>
          <c:order val="17"/>
          <c:tx>
            <c:strRef>
              <c:f>'Pivot - Forbrug af biomasse 2'!$S$3:$S$4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2'!$S$5:$S$37</c:f>
              <c:numCache>
                <c:formatCode>#,##0</c:formatCode>
                <c:ptCount val="24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76.5</c:v>
                </c:pt>
                <c:pt idx="22">
                  <c:v>120600</c:v>
                </c:pt>
                <c:pt idx="23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19-44DB-BC6F-BF171F418165}"/>
            </c:ext>
          </c:extLst>
        </c:ser>
        <c:ser>
          <c:idx val="18"/>
          <c:order val="18"/>
          <c:tx>
            <c:strRef>
              <c:f>'Pivot - Forbrug af biomasse 2'!$T$3:$T$4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>
              <a:solidFill>
                <a:srgbClr val="714B25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2'!$T$5:$T$37</c:f>
              <c:numCache>
                <c:formatCode>#,##0</c:formatCode>
                <c:ptCount val="24"/>
                <c:pt idx="0">
                  <c:v>1611192.2070124748</c:v>
                </c:pt>
                <c:pt idx="1">
                  <c:v>1641575.358461577</c:v>
                </c:pt>
                <c:pt idx="2">
                  <c:v>1750479.8979828311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21">
                  <c:v>1611192.2070124748</c:v>
                </c:pt>
                <c:pt idx="22">
                  <c:v>1641575.358461577</c:v>
                </c:pt>
                <c:pt idx="23">
                  <c:v>1750479.8979828311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19-44DB-BC6F-BF171F418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21459520"/>
        <c:axId val="1021453696"/>
      </c:barChart>
      <c:catAx>
        <c:axId val="102145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3696"/>
        <c:crosses val="autoZero"/>
        <c:auto val="1"/>
        <c:lblAlgn val="ctr"/>
        <c:lblOffset val="100"/>
        <c:noMultiLvlLbl val="0"/>
      </c:catAx>
      <c:valAx>
        <c:axId val="102145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95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[Scenarie_Biomassescenarie_p20.xlsm]Arealanvendelse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2502070</c:v>
                </c:pt>
                <c:pt idx="2">
                  <c:v>2390070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624010</c:v>
                </c:pt>
                <c:pt idx="2">
                  <c:v>736010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[Scenarie_Biomassescenarie_p20.xlsm]CO2-pivot!PivotTable1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8853337.2019279227</c:v>
                </c:pt>
                <c:pt idx="2">
                  <c:v>8601332.71908742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-1708770.5520295242</c:v>
                </c:pt>
                <c:pt idx="2">
                  <c:v>-2974861.5241716038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-679188.93523194815</c:v>
                </c:pt>
                <c:pt idx="2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-684560.48685710598</c:v>
                </c:pt>
                <c:pt idx="2">
                  <c:v>-1756408.6660471277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12339324.054456778</c:v>
                </c:pt>
                <c:pt idx="2">
                  <c:v>9741434.0715830307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[Scenarie_Biomassescenarie_p20.xlsm]Resultat-Import!Import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</c:pivotFmt>
      <c:pivotFmt>
        <c:idx val="519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219898.5132226024</c:v>
                </c:pt>
                <c:pt idx="2">
                  <c:v>242421.15404586628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1266664.7695340689</c:v>
                </c:pt>
                <c:pt idx="2">
                  <c:v>1227462.8752921631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944817.29105430027</c:v>
                </c:pt>
                <c:pt idx="1">
                  <c:v>558852.297304651</c:v>
                </c:pt>
                <c:pt idx="2">
                  <c:v>469767.07276133751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324298.75274267327</c:v>
                </c:pt>
                <c:pt idx="2">
                  <c:v>203165.93454885227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420628.93071698514</c:v>
                </c:pt>
                <c:pt idx="1">
                  <c:v>439329.46193400631</c:v>
                </c:pt>
                <c:pt idx="2">
                  <c:v>459680.26561219688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F4-4735-A91E-728A25E9AF24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47288.43823632472</c:v>
                </c:pt>
                <c:pt idx="2">
                  <c:v>46532.11504163986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F4-4735-A91E-728A25E9A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[Scenarie_Biomassescenarie_p20.xlsm]Resultat-Eksport!PivotTable3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203848.02665897482</c:v>
                </c:pt>
                <c:pt idx="2">
                  <c:v>205066.21856529321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2810745.5091456175</c:v>
                </c:pt>
                <c:pt idx="2">
                  <c:v>2940767.9274286088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1468764.1887479573</c:v>
                </c:pt>
                <c:pt idx="2">
                  <c:v>1478112.8037585691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19723096.985306639</c:v>
                </c:pt>
                <c:pt idx="2">
                  <c:v>20383745.098430581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2061195.911101847</c:v>
                </c:pt>
                <c:pt idx="2">
                  <c:v>2062449.7356180362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3992657.0381550752</c:v>
                </c:pt>
                <c:pt idx="2">
                  <c:v>4010965.6722763837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924901.47457127715</c:v>
                </c:pt>
                <c:pt idx="2">
                  <c:v>928897.71794674185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1327415.9661959796</c:v>
                </c:pt>
                <c:pt idx="2">
                  <c:v>1334228.5614368762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D8-4833-B581-E550C68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[Scenarie_Biomassescenarie_p20.xlsm]CO2-pivot!PivotTable1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8853337.2019279227</c:v>
                </c:pt>
                <c:pt idx="2">
                  <c:v>8601332.71908742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-1708770.5520295242</c:v>
                </c:pt>
                <c:pt idx="2">
                  <c:v>-2974861.5241716038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-679188.93523194815</c:v>
                </c:pt>
                <c:pt idx="2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-684560.48685710598</c:v>
                </c:pt>
                <c:pt idx="2">
                  <c:v>-1756408.6660471277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12339324.054456778</c:v>
                </c:pt>
                <c:pt idx="2">
                  <c:v>9741434.0715830307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[Scenarie_Biomassescenarie_p20.xlsm]Resultat-Import!Import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219898.5132226024</c:v>
                </c:pt>
                <c:pt idx="2">
                  <c:v>242421.15404586628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1266664.7695340689</c:v>
                </c:pt>
                <c:pt idx="2">
                  <c:v>1227462.8752921631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944817.29105430027</c:v>
                </c:pt>
                <c:pt idx="1">
                  <c:v>558852.297304651</c:v>
                </c:pt>
                <c:pt idx="2">
                  <c:v>469767.07276133751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324298.75274267327</c:v>
                </c:pt>
                <c:pt idx="2">
                  <c:v>203165.93454885227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420628.93071698514</c:v>
                </c:pt>
                <c:pt idx="1">
                  <c:v>439329.46193400631</c:v>
                </c:pt>
                <c:pt idx="2">
                  <c:v>459680.26561219688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69-43F8-B6FC-570782967DEA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47288.43823632472</c:v>
                </c:pt>
                <c:pt idx="2">
                  <c:v>46532.11504163986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69-43F8-B6FC-570782967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[Scenarie_Biomassescenarie_p20.xlsm]Resultat-Eksport!PivotTable3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203848.02665897482</c:v>
                </c:pt>
                <c:pt idx="2">
                  <c:v>205066.21856529321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2810745.5091456175</c:v>
                </c:pt>
                <c:pt idx="2">
                  <c:v>2940767.9274286088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1468764.1887479573</c:v>
                </c:pt>
                <c:pt idx="2">
                  <c:v>1478112.8037585691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19723096.985306639</c:v>
                </c:pt>
                <c:pt idx="2">
                  <c:v>20383745.098430581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2061195.911101847</c:v>
                </c:pt>
                <c:pt idx="2">
                  <c:v>2062449.7356180362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3992657.0381550752</c:v>
                </c:pt>
                <c:pt idx="2">
                  <c:v>4010965.6722763837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924901.47457127715</c:v>
                </c:pt>
                <c:pt idx="2">
                  <c:v>928897.71794674185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1327415.9661959796</c:v>
                </c:pt>
                <c:pt idx="2">
                  <c:v>1334228.5614368762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EC-4FA7-8F27-B044E8D43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[Scenarie_Biomassescenarie_p20.xlsm]Produkt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1611192.2070124748</c:v>
                </c:pt>
                <c:pt idx="1">
                  <c:v>1641575.358461577</c:v>
                </c:pt>
                <c:pt idx="2">
                  <c:v>1750479.8979828311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496104.79930818896</c:v>
                </c:pt>
                <c:pt idx="1">
                  <c:v>507903.43810879742</c:v>
                </c:pt>
                <c:pt idx="2">
                  <c:v>589732.51869602269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91770.720767121486</c:v>
                </c:pt>
                <c:pt idx="2">
                  <c:v>254540.76999212921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203848.02665897482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205066.21856529321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9766.3623055542048</c:v>
                </c:pt>
                <c:pt idx="2">
                  <c:v>10085.720529439053</c:v>
                </c:pt>
                <c:pt idx="15">
                  <c:v>4441.5</c:v>
                </c:pt>
                <c:pt idx="16">
                  <c:v>1085.1513672838003</c:v>
                </c:pt>
                <c:pt idx="17">
                  <c:v>1120.6356143821167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85677.000000000058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1895494.5192748315</c:v>
                </c:pt>
                <c:pt idx="10">
                  <c:v>1743733.1674536662</c:v>
                </c:pt>
                <c:pt idx="11">
                  <c:v>1515245.9453953844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832345.429947</c:v>
                </c:pt>
                <c:pt idx="22">
                  <c:v>996594.97635080235</c:v>
                </c:pt>
                <c:pt idx="23">
                  <c:v>992491.11600905855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3785.9999999999995</c:v>
                </c:pt>
                <c:pt idx="2">
                  <c:v>3786.0000000000005</c:v>
                </c:pt>
                <c:pt idx="3">
                  <c:v>6600836.8097011279</c:v>
                </c:pt>
                <c:pt idx="4">
                  <c:v>7704219.9943146361</c:v>
                </c:pt>
                <c:pt idx="5">
                  <c:v>7704219.9943146361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15018788.754722154</c:v>
                </c:pt>
                <c:pt idx="2">
                  <c:v>14731807.942024902</c:v>
                </c:pt>
                <c:pt idx="15">
                  <c:v>9696490.333333334</c:v>
                </c:pt>
                <c:pt idx="16">
                  <c:v>1668754.3060802389</c:v>
                </c:pt>
                <c:pt idx="17">
                  <c:v>1636867.5491138776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482330.02495117608</c:v>
                </c:pt>
                <c:pt idx="20">
                  <c:v>483842.67134054581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2414342.5890413495</c:v>
                </c:pt>
                <c:pt idx="5">
                  <c:v>2414342.5890413499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18639863.655037832</c:v>
                </c:pt>
                <c:pt idx="2">
                  <c:v>17845368.345954176</c:v>
                </c:pt>
                <c:pt idx="15">
                  <c:v>14742130.666666664</c:v>
                </c:pt>
                <c:pt idx="16">
                  <c:v>2071095.9616708695</c:v>
                </c:pt>
                <c:pt idx="17">
                  <c:v>1982818.705106019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196601.20651859304</c:v>
                </c:pt>
                <c:pt idx="11">
                  <c:v>198579.43612733553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1611192.2070124748</c:v>
                </c:pt>
                <c:pt idx="10">
                  <c:v>1641575.358461577</c:v>
                </c:pt>
                <c:pt idx="11">
                  <c:v>1750479.8979828311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154345.60798437634</c:v>
                </c:pt>
                <c:pt idx="11">
                  <c:v>154829.65482897466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33976956.193193458</c:v>
                </c:pt>
                <c:pt idx="17">
                  <c:v>33040971.139227357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558852.297304651</c:v>
                </c:pt>
                <c:pt idx="17">
                  <c:v>469767.07276133751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2">
                  <c:v>496104.79930818896</c:v>
                </c:pt>
                <c:pt idx="13">
                  <c:v>507903.43810879742</c:v>
                </c:pt>
                <c:pt idx="14">
                  <c:v>589732.51869602269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219898.5132226024</c:v>
                </c:pt>
                <c:pt idx="2">
                  <c:v>242421.15404586628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1266664.7695340689</c:v>
                </c:pt>
                <c:pt idx="2">
                  <c:v>1227462.8752921631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944817.29105430027</c:v>
                </c:pt>
                <c:pt idx="1">
                  <c:v>558852.297304651</c:v>
                </c:pt>
                <c:pt idx="2">
                  <c:v>469767.07276133751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324298.75274267327</c:v>
                </c:pt>
                <c:pt idx="2">
                  <c:v>203165.93454885227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420628.93071698514</c:v>
                </c:pt>
                <c:pt idx="1">
                  <c:v>439329.46193400631</c:v>
                </c:pt>
                <c:pt idx="2">
                  <c:v>459680.26561219688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47-402D-8ACC-83363CA6E10A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47288.43823632472</c:v>
                </c:pt>
                <c:pt idx="2">
                  <c:v>46532.11504163986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47-402D-8ACC-83363CA6E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203848.02665897482</c:v>
                </c:pt>
                <c:pt idx="2">
                  <c:v>205066.21856529321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2810745.5091456175</c:v>
                </c:pt>
                <c:pt idx="2">
                  <c:v>2940767.9274286088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1468764.1887479573</c:v>
                </c:pt>
                <c:pt idx="2">
                  <c:v>1478112.8037585691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19723096.985306639</c:v>
                </c:pt>
                <c:pt idx="2">
                  <c:v>20383745.098430581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2061195.911101847</c:v>
                </c:pt>
                <c:pt idx="2">
                  <c:v>2062449.7356180362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3992657.0381550752</c:v>
                </c:pt>
                <c:pt idx="2">
                  <c:v>4010965.6722763837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924901.47457127715</c:v>
                </c:pt>
                <c:pt idx="2">
                  <c:v>928897.71794674185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1327415.9661959796</c:v>
                </c:pt>
                <c:pt idx="2">
                  <c:v>1334228.5614368762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86-4339-8673-1FE8D5B42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9644879584"/>
          <c:h val="0.80660327054138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47.124263973675454</c:v>
                </c:pt>
                <c:pt idx="2">
                  <c:v>48.389464286159964</c:v>
                </c:pt>
                <c:pt idx="3">
                  <c:v>1.420171986175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18.022888325926449</c:v>
                </c:pt>
                <c:pt idx="2">
                  <c:v>15.661288647765257</c:v>
                </c:pt>
                <c:pt idx="3">
                  <c:v>0.45076703431999982</c:v>
                </c:pt>
                <c:pt idx="4">
                  <c:v>0.45076703431999993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19.528398716284933</c:v>
                </c:pt>
                <c:pt idx="5">
                  <c:v>19.227190071890632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5.4020962794531719</c:v>
                </c:pt>
                <c:pt idx="2">
                  <c:v>5.4190379190141131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47.445088326407671</c:v>
                </c:pt>
                <c:pt idx="2">
                  <c:v>50.389077352264387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6449724.9235168751</c:v>
                </c:pt>
                <c:pt idx="2">
                  <c:v>6638368.1220158413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1547890.7523356159</c:v>
                </c:pt>
                <c:pt idx="2">
                  <c:v>1353676.6135860768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2952812.6997943465</c:v>
                </c:pt>
                <c:pt idx="2">
                  <c:v>2933340.9656137344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1427681.2946437092</c:v>
                </c:pt>
                <c:pt idx="2">
                  <c:v>1517803.9823387656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9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10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42875" y="704850"/>
          <a:ext cx="1355271" cy="41592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607786</xdr:colOff>
      <xdr:row>251</xdr:row>
      <xdr:rowOff>154214</xdr:rowOff>
    </xdr:from>
    <xdr:to>
      <xdr:col>25</xdr:col>
      <xdr:colOff>263071</xdr:colOff>
      <xdr:row>296</xdr:row>
      <xdr:rowOff>168548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5A52249E-1F8A-425E-8168-9C0CC6A89D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12950" y="190500"/>
          <a:ext cx="1367518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9280" y="3769445"/>
          <a:ext cx="1183048" cy="36176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813177" y="182469"/>
          <a:ext cx="1206500" cy="38156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15100" y="2032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50609" y="212912"/>
          <a:ext cx="121116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61400" y="419100"/>
          <a:ext cx="120537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7791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82118" y="1665941"/>
          <a:ext cx="1206499" cy="37352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848100" y="165100"/>
          <a:ext cx="11482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Ton</v>
          </cell>
          <cell r="H11">
            <v>1.8377192176977539</v>
          </cell>
          <cell r="I11">
            <v>1.8377192176977539</v>
          </cell>
          <cell r="J11">
            <v>1.8377192176977539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Ton</v>
          </cell>
          <cell r="H12">
            <v>1.9091860761637776</v>
          </cell>
          <cell r="I12">
            <v>1.9091860761637776</v>
          </cell>
          <cell r="J12">
            <v>1.9091860761637776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-2.4523160762942777</v>
          </cell>
          <cell r="I14">
            <v>-2.4523160762942777</v>
          </cell>
          <cell r="J14">
            <v>-2.4523160762942777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Ton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Ton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Ton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Ton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Ton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Ton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Ton</v>
          </cell>
          <cell r="H27">
            <v>1.20257715673067</v>
          </cell>
          <cell r="I27">
            <v>1.20257715673067</v>
          </cell>
          <cell r="J27">
            <v>1.20257715673067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Ton</v>
          </cell>
          <cell r="H28">
            <v>0.53398015541399146</v>
          </cell>
          <cell r="I28">
            <v>0.53398015541399146</v>
          </cell>
          <cell r="J28">
            <v>0.53398015541399146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Ton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Ton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Ton</v>
          </cell>
          <cell r="H35">
            <v>1.0664365075361211</v>
          </cell>
          <cell r="I35">
            <v>1.0664365075361211</v>
          </cell>
          <cell r="J35">
            <v>1.0664365075361211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Ton</v>
          </cell>
          <cell r="H36">
            <v>0.22661775785142574</v>
          </cell>
          <cell r="I36">
            <v>0.22661775785142574</v>
          </cell>
          <cell r="J36">
            <v>0.22661775785142574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</v>
          </cell>
          <cell r="I38">
            <v>-14.4</v>
          </cell>
          <cell r="J38">
            <v>-14.4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Ton</v>
          </cell>
          <cell r="H39">
            <v>1.1277989256284773</v>
          </cell>
          <cell r="I39">
            <v>1.1277989256284773</v>
          </cell>
          <cell r="J39">
            <v>1.1277989256284773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Ton</v>
          </cell>
          <cell r="H40">
            <v>0.33183314542530201</v>
          </cell>
          <cell r="I40">
            <v>0.33183314542530201</v>
          </cell>
          <cell r="J40">
            <v>0.33183314542530201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Ton</v>
          </cell>
          <cell r="H43">
            <v>0.51840663560783662</v>
          </cell>
          <cell r="I43">
            <v>0.51840663560783662</v>
          </cell>
          <cell r="J43">
            <v>0.51840663560783662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Ton</v>
          </cell>
          <cell r="H44">
            <v>0.22032282013333063</v>
          </cell>
          <cell r="I44">
            <v>0.22032282013333063</v>
          </cell>
          <cell r="J44">
            <v>0.22032282013333063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-6.9999999999999982</v>
          </cell>
          <cell r="I46">
            <v>-6.9999999999999982</v>
          </cell>
          <cell r="J46">
            <v>-6.9999999999999982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Ton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Ton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Ton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Ton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Ton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Ton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Ton</v>
          </cell>
          <cell r="H59">
            <v>1.0087574256586935</v>
          </cell>
          <cell r="I59">
            <v>1.0087574256586935</v>
          </cell>
          <cell r="J59">
            <v>1.0087574256586935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Ton</v>
          </cell>
          <cell r="H60">
            <v>0.46769662462357614</v>
          </cell>
          <cell r="I60">
            <v>0.46769662462357614</v>
          </cell>
          <cell r="J60">
            <v>0.46769662462357614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Ton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Ton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Ton</v>
          </cell>
          <cell r="H67">
            <v>0.34262155427795293</v>
          </cell>
          <cell r="I67">
            <v>0.34262155427795293</v>
          </cell>
          <cell r="J67">
            <v>0.34262155427795293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Ton</v>
          </cell>
          <cell r="H68">
            <v>1.0192991239769094</v>
          </cell>
          <cell r="I68">
            <v>1.0192991239769094</v>
          </cell>
          <cell r="J68">
            <v>1.0192991239769094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Ton</v>
          </cell>
          <cell r="H71">
            <v>0.36879403411862971</v>
          </cell>
          <cell r="I71">
            <v>0.36879403411862971</v>
          </cell>
          <cell r="J71">
            <v>0.36879403411862971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Ton</v>
          </cell>
          <cell r="H72">
            <v>0.41459587383981433</v>
          </cell>
          <cell r="I72">
            <v>0.41459587383981433</v>
          </cell>
          <cell r="J72">
            <v>0.41459587383981433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-4.3055555555555562</v>
          </cell>
          <cell r="I74">
            <v>-4.3055555555555562</v>
          </cell>
          <cell r="J74">
            <v>-4.3055555555555562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Ton</v>
          </cell>
          <cell r="H75">
            <v>0.30483241226200208</v>
          </cell>
          <cell r="I75">
            <v>0.30483241226200208</v>
          </cell>
          <cell r="J75">
            <v>0.30483241226200208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Ton</v>
          </cell>
          <cell r="H76">
            <v>0.14133139113965554</v>
          </cell>
          <cell r="I76">
            <v>0.14133139113965554</v>
          </cell>
          <cell r="J76">
            <v>0.14133139113965554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Ton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Ton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Ton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Ton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Ton</v>
          </cell>
          <cell r="H87">
            <v>0.10269468120825259</v>
          </cell>
          <cell r="I87">
            <v>0.10269468120825259</v>
          </cell>
          <cell r="J87">
            <v>0.10269468120825259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Ton</v>
          </cell>
          <cell r="H88">
            <v>0.11544869806798719</v>
          </cell>
          <cell r="I88">
            <v>0.11544869806798719</v>
          </cell>
          <cell r="J88">
            <v>0.11544869806798719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Ton</v>
          </cell>
          <cell r="H91">
            <v>1.2346745733121223</v>
          </cell>
          <cell r="I91">
            <v>1.2346745733121223</v>
          </cell>
          <cell r="J91">
            <v>1.2346745733121223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Ton</v>
          </cell>
          <cell r="H92">
            <v>0.57244002944471128</v>
          </cell>
          <cell r="I92">
            <v>0.57244002944471128</v>
          </cell>
          <cell r="J92">
            <v>0.57244002944471128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-1.7254901960784312</v>
          </cell>
          <cell r="I94">
            <v>-1.7254901960784312</v>
          </cell>
          <cell r="J94">
            <v>-1.7254901960784312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Ton</v>
          </cell>
          <cell r="F423" t="str">
            <v>Træmaterialer</v>
          </cell>
          <cell r="G423" t="str">
            <v>Ton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Ton</v>
          </cell>
          <cell r="F424" t="str">
            <v>Træ til energi</v>
          </cell>
          <cell r="G424" t="str">
            <v>Ton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Ton</v>
          </cell>
          <cell r="F484" t="str">
            <v>Energi</v>
          </cell>
          <cell r="G484" t="str">
            <v>PJ</v>
          </cell>
          <cell r="H484">
            <v>2.6698516093430623E-5</v>
          </cell>
          <cell r="I484">
            <v>2.6698516093430623E-5</v>
          </cell>
          <cell r="J484">
            <v>2.6698516093430623E-5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  <row r="498">
          <cell r="A498" t="str">
            <v>Pyrolyseproces</v>
          </cell>
          <cell r="D498" t="str">
            <v>Træ til energi</v>
          </cell>
          <cell r="E498" t="str">
            <v>Ton</v>
          </cell>
          <cell r="F498" t="str">
            <v>CO2 - atmosfære</v>
          </cell>
          <cell r="G498" t="str">
            <v>t CO2-ækvivalenter</v>
          </cell>
          <cell r="H498">
            <v>-0.19579999999999997</v>
          </cell>
          <cell r="I498">
            <v>-0.19579999999999997</v>
          </cell>
          <cell r="J498">
            <v>-0.19579999999999997</v>
          </cell>
        </row>
        <row r="499">
          <cell r="A499" t="str">
            <v>Pyrolyseproces</v>
          </cell>
          <cell r="D499" t="str">
            <v>Træ til energi</v>
          </cell>
          <cell r="E499" t="str">
            <v>Ton</v>
          </cell>
          <cell r="F499" t="str">
            <v>Pyrolyseolie</v>
          </cell>
          <cell r="G499" t="str">
            <v>Ton</v>
          </cell>
          <cell r="H499">
            <v>4.2000000000000003E-2</v>
          </cell>
          <cell r="I499">
            <v>4.2000000000000003E-2</v>
          </cell>
          <cell r="J499">
            <v>4.2000000000000003E-2</v>
          </cell>
        </row>
        <row r="500">
          <cell r="A500" t="str">
            <v>Pyrolyseproces</v>
          </cell>
          <cell r="D500" t="str">
            <v>Træ til energi</v>
          </cell>
          <cell r="E500" t="str">
            <v>Ton</v>
          </cell>
          <cell r="F500" t="str">
            <v>Pyrolysegas</v>
          </cell>
          <cell r="G500" t="str">
            <v>Ton</v>
          </cell>
          <cell r="H500">
            <v>0.16800000000000001</v>
          </cell>
          <cell r="I500">
            <v>0.16800000000000001</v>
          </cell>
          <cell r="J500">
            <v>0.16800000000000001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0.59328407667177996</v>
          </cell>
        </row>
        <row r="13">
          <cell r="D13">
            <v>2.0764942683512286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2.6697783450230088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PJ/ton</v>
          </cell>
          <cell r="C5">
            <v>2.6698516093430623E-5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3.8615553516557766</v>
          </cell>
        </row>
        <row r="19">
          <cell r="D19">
            <v>1611192.3410952699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0.82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78250925924" createdVersion="7" refreshedVersion="7" minRefreshableVersion="3" recordCount="1305" xr:uid="{E2FF7229-7A66-4B5D-A994-7A91CC3CDBF2}">
  <cacheSource type="worksheet">
    <worksheetSource ref="A1:F1306" sheet="Forbrug af biomasse (2)"/>
  </cacheSource>
  <cacheFields count="6">
    <cacheField name="Type" numFmtId="0">
      <sharedItems/>
    </cacheField>
    <cacheField name="Region" numFmtId="0">
      <sharedItems/>
    </cacheField>
    <cacheField name="Commodity" numFmtId="0">
      <sharedItems count="51">
        <s v="Halm"/>
        <s v="Rapsolie"/>
        <s v="Pil &amp; poppel"/>
        <s v="Træ til energi"/>
        <s v="Have/parkaffald"/>
        <s v="Bioaffald"/>
        <s v="Glycerin"/>
        <s v="Græs"/>
        <s v="Græsprotein"/>
        <s v="Grøntsager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yrolysegas"/>
        <s v="Pyrolyseolie"/>
        <s v="Råmælk"/>
        <s v="Raps"/>
        <s v="Rapskage"/>
        <s v="Roer"/>
        <s v="Slagteriaffald til andet"/>
        <s v="Slagteriaffald til foder"/>
        <s v="Spildevandsslam"/>
        <s v="Svinegylle"/>
        <s v="Svinekød"/>
        <s v="Tang"/>
        <s v="Total til biogas"/>
        <s v="Træmaterialer"/>
        <s v="Æg"/>
        <s v="Bælgsæd"/>
        <s v="Biogas"/>
        <s v="Biogasgylle"/>
        <s v="Brun saft"/>
        <s v="Dybstrøelse"/>
        <s v="Fiberfraktion"/>
        <s v="Fjerkrægylle"/>
        <s v="Fjerkrækød"/>
        <s v="Frø"/>
        <s v="Frugt"/>
        <s v="Kunstigt kød"/>
        <s v="Fisk"/>
        <s v=""/>
      </sharedItems>
    </cacheField>
    <cacheField name="År" numFmtId="0">
      <sharedItems containsMixedTypes="1" containsNumber="1" containsInteger="1" minValue="2019" maxValue="2050" count="4">
        <n v="2019"/>
        <n v="2030"/>
        <n v="2050"/>
        <s v=""/>
      </sharedItems>
    </cacheField>
    <cacheField name="Mængde [ton]" numFmtId="0">
      <sharedItems containsMixedTypes="1" containsNumber="1" minValue="-5794113.0468547465" maxValue="671488273.63161731"/>
    </cacheField>
    <cacheField name="Navn til tabel" numFmtId="0">
      <sharedItems count="9">
        <s v="Antaget til KV, husholdninger og industri"/>
        <s v="Total produktion"/>
        <s v="Ubrugt"/>
        <s v="Andet"/>
        <s v="Biogas"/>
        <s v="Landbrug (foder, strøelse og gødning)"/>
        <s v="Grøn raffinering"/>
        <s v="Brun raffinering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78251157409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488273.63161731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5557.699098833"/>
    </cacheField>
    <cacheField name="Energi" numFmtId="3">
      <sharedItems containsSemiMixedTypes="0" containsString="0" containsNumber="1" minValue="0" maxValue="671488273.63161731"/>
    </cacheField>
    <cacheField name="Materialer og processer" numFmtId="3">
      <sharedItems containsSemiMixedTypes="0" containsString="0" containsNumber="1" minValue="0" maxValue="485762.00237315823"/>
    </cacheField>
    <cacheField name="Produktion minus forbrug [ton]" numFmtId="3">
      <sharedItems containsSemiMixedTypes="0" containsString="0" containsNumber="1" minValue="-5794113.0468547465" maxValue="14023830.254351629"/>
    </cacheField>
    <cacheField name="Potentiale til energi [ton]" numFmtId="3">
      <sharedItems containsSemiMixedTypes="0" containsString="0" containsNumber="1" minValue="0" maxValue="14023830.254351629"/>
    </cacheField>
    <cacheField name="Forbrug energi [ton/m3]" numFmtId="3">
      <sharedItems containsSemiMixedTypes="0" containsString="0" containsNumber="1" minValue="0" maxValue="671488273.63161731"/>
    </cacheField>
    <cacheField name="Potentiale til energi [PJ]" numFmtId="0">
      <sharedItems containsSemiMixedTypes="0" containsString="0" containsNumber="1" minValue="0" maxValue="25.802094689225203"/>
    </cacheField>
    <cacheField name="Forbrug/potentiale [PJ]" numFmtId="0">
      <sharedItems containsSemiMixedTypes="0" containsString="0" containsNumber="1" minValue="0" maxValue="36.433651268739695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6.433651268739695"/>
    </cacheField>
    <cacheField name="Potentiale til energi [Ton TS]" numFmtId="0">
      <sharedItems containsSemiMixedTypes="0" containsString="0" containsNumber="1" minValue="0" maxValue="3926672.4712184565"/>
    </cacheField>
    <cacheField name="Forbrug/potentiale [Ton TS]" numFmtId="0">
      <sharedItems containsSemiMixedTypes="0" containsString="0" containsNumber="1" minValue="0" maxValue="3945351.3565211166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3926672.47121845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78252314817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463056.8824032876" maxValue="11898437.66262361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7825277777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488273.63161731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5557.699098833"/>
    </cacheField>
    <cacheField name="Energi" numFmtId="3">
      <sharedItems containsSemiMixedTypes="0" containsString="0" containsNumber="1" minValue="0" maxValue="671488273.63161731"/>
    </cacheField>
    <cacheField name="Materialer og processer" numFmtId="3">
      <sharedItems containsSemiMixedTypes="0" containsString="0" containsNumber="1" minValue="0" maxValue="485762.00237315823"/>
    </cacheField>
    <cacheField name="Produktion minus forbrug [ton]" numFmtId="3">
      <sharedItems containsSemiMixedTypes="0" containsString="0" containsNumber="1" minValue="-5794113.0468547465" maxValue="14023830.254351629"/>
    </cacheField>
    <cacheField name="Potentiale til energi [ton]" numFmtId="3">
      <sharedItems containsSemiMixedTypes="0" containsString="0" containsNumber="1" minValue="0" maxValue="14023830.254351629"/>
    </cacheField>
    <cacheField name="Forbrug energi [ton/m3]" numFmtId="3">
      <sharedItems containsSemiMixedTypes="0" containsString="0" containsNumber="1" minValue="0" maxValue="671488273.63161731"/>
    </cacheField>
    <cacheField name="Potentiale til energi [PJ]" numFmtId="0">
      <sharedItems containsSemiMixedTypes="0" containsString="0" containsNumber="1" minValue="0" maxValue="25.802094689225203"/>
    </cacheField>
    <cacheField name="Forbrug/potentiale [PJ]" numFmtId="0">
      <sharedItems containsSemiMixedTypes="0" containsString="0" containsNumber="1" minValue="0" maxValue="36.433651268739695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6.433651268739695"/>
    </cacheField>
    <cacheField name="Potentiale til energi [Ton TS]" numFmtId="0">
      <sharedItems containsSemiMixedTypes="0" containsString="0" containsNumber="1" minValue="0" maxValue="3926672.4712184565"/>
    </cacheField>
    <cacheField name="Forbrug/potentiale [Ton TS]" numFmtId="0">
      <sharedItems containsSemiMixedTypes="0" containsString="0" containsNumber="1" minValue="0" maxValue="3945351.3565211166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3926672.471218456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78253125002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488273.63161731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5557.699098833"/>
    </cacheField>
    <cacheField name="Energi" numFmtId="3">
      <sharedItems containsSemiMixedTypes="0" containsString="0" containsNumber="1" minValue="0" maxValue="671488273.63161731"/>
    </cacheField>
    <cacheField name="Materialer og processer" numFmtId="3">
      <sharedItems containsSemiMixedTypes="0" containsString="0" containsNumber="1" minValue="0" maxValue="485762.00237315823"/>
    </cacheField>
    <cacheField name="Produktion minus forbrug [ton]" numFmtId="3">
      <sharedItems containsSemiMixedTypes="0" containsString="0" containsNumber="1" minValue="-5794113.0468547465" maxValue="14023830.254351629"/>
    </cacheField>
    <cacheField name="Potentiale til energi [ton]" numFmtId="3">
      <sharedItems containsSemiMixedTypes="0" containsString="0" containsNumber="1" minValue="0" maxValue="14023830.254351629"/>
    </cacheField>
    <cacheField name="Forbrug energi [ton/m3]" numFmtId="3">
      <sharedItems containsSemiMixedTypes="0" containsString="0" containsNumber="1" minValue="0" maxValue="671488273.63161731"/>
    </cacheField>
    <cacheField name="Potentiale til energi [PJ]" numFmtId="0">
      <sharedItems containsSemiMixedTypes="0" containsString="0" containsNumber="1" minValue="0" maxValue="25.802094689225203"/>
    </cacheField>
    <cacheField name="Forbrug/potentiale [PJ]" numFmtId="0">
      <sharedItems containsSemiMixedTypes="0" containsString="0" containsNumber="1" minValue="0" maxValue="36.433651268739695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6.433651268739695"/>
    </cacheField>
    <cacheField name="Potentiale til energi [Ton TS]" numFmtId="0">
      <sharedItems containsSemiMixedTypes="0" containsString="0" containsNumber="1" minValue="0" maxValue="3926672.4712184565"/>
    </cacheField>
    <cacheField name="Forbrug/potentiale [Ton TS]" numFmtId="0">
      <sharedItems containsSemiMixedTypes="0" containsString="0" containsNumber="1" minValue="0" maxValue="3945351.3565211166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3926672.471218456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78253472225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8347552336681505" maxValue="856024.05830682674"/>
    </cacheField>
    <cacheField name="Udbytte, hovedafgrøde" numFmtId="0">
      <sharedItems containsSemiMixedTypes="0" containsString="0" containsNumber="1" minValue="11.317329453669405" maxValue="19396133.388752859"/>
    </cacheField>
    <cacheField name="Halmudbytte" numFmtId="0">
      <sharedItems containsSemiMixedTypes="0" containsString="0" containsNumber="1" minValue="0" maxValue="2066411.7099110438"/>
    </cacheField>
    <cacheField name="Potentielt til bioenergi" numFmtId="1">
      <sharedItems containsSemiMixedTypes="0" containsString="0" containsNumber="1" minValue="5.1084006447812618" maxValue="19396133.3887528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78253819441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699.0512854034223" maxValue="28775768.4501139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7825428241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78254629626" createdVersion="7" refreshedVersion="7" minRefreshableVersion="3" recordCount="427" xr:uid="{36C76FB9-81B2-490E-BBB1-DC6F97FF2F43}">
  <cacheSource type="worksheet">
    <worksheetSource ref="A1:E428" sheet="Forbrug af biomasse"/>
  </cacheSource>
  <cacheFields count="5">
    <cacheField name="Type" numFmtId="0">
      <sharedItems containsBlank="1" count="11">
        <s v="Fødevarer"/>
        <s v="Biogas"/>
        <s v="Strøelse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9435557.6990988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5">
  <r>
    <s v="Energi planlagt"/>
    <s v="Vestdanmark"/>
    <x v="0"/>
    <x v="0"/>
    <n v="0"/>
    <x v="0"/>
  </r>
  <r>
    <s v="Energi planlagt"/>
    <s v="Vestdanmark"/>
    <x v="1"/>
    <x v="0"/>
    <n v="0"/>
    <x v="0"/>
  </r>
  <r>
    <s v="Energi planlagt"/>
    <s v="Vestdanmark"/>
    <x v="2"/>
    <x v="0"/>
    <n v="0"/>
    <x v="0"/>
  </r>
  <r>
    <s v="Energi planlagt"/>
    <s v="Vestdanmark"/>
    <x v="3"/>
    <x v="0"/>
    <n v="0"/>
    <x v="0"/>
  </r>
  <r>
    <s v="Energi planlagt"/>
    <s v="Vestdanmark"/>
    <x v="4"/>
    <x v="0"/>
    <n v="0"/>
    <x v="0"/>
  </r>
  <r>
    <s v="Energi planlagt"/>
    <s v="Vestdanmark"/>
    <x v="5"/>
    <x v="0"/>
    <n v="0"/>
    <x v="0"/>
  </r>
  <r>
    <s v="Energi planlagt"/>
    <s v="Vestdanmark"/>
    <x v="0"/>
    <x v="1"/>
    <n v="0"/>
    <x v="0"/>
  </r>
  <r>
    <s v="Energi planlagt"/>
    <s v="Vestdanmark"/>
    <x v="1"/>
    <x v="1"/>
    <n v="0"/>
    <x v="0"/>
  </r>
  <r>
    <s v="Energi planlagt"/>
    <s v="Vestdanmark"/>
    <x v="2"/>
    <x v="1"/>
    <n v="0"/>
    <x v="0"/>
  </r>
  <r>
    <s v="Energi planlagt"/>
    <s v="Vestdanmark"/>
    <x v="3"/>
    <x v="1"/>
    <n v="0"/>
    <x v="0"/>
  </r>
  <r>
    <s v="Energi planlagt"/>
    <s v="Vestdanmark"/>
    <x v="4"/>
    <x v="1"/>
    <n v="0"/>
    <x v="0"/>
  </r>
  <r>
    <s v="Energi planlagt"/>
    <s v="Vestdanmark"/>
    <x v="5"/>
    <x v="1"/>
    <n v="0"/>
    <x v="0"/>
  </r>
  <r>
    <s v="Energi planlagt"/>
    <s v="Vestdanmark"/>
    <x v="0"/>
    <x v="2"/>
    <n v="0"/>
    <x v="0"/>
  </r>
  <r>
    <s v="Energi planlagt"/>
    <s v="Vestdanmark"/>
    <x v="1"/>
    <x v="2"/>
    <n v="0"/>
    <x v="0"/>
  </r>
  <r>
    <s v="Energi planlagt"/>
    <s v="Vestdanmark"/>
    <x v="2"/>
    <x v="2"/>
    <n v="0"/>
    <x v="0"/>
  </r>
  <r>
    <s v="Energi planlagt"/>
    <s v="Vestdanmark"/>
    <x v="3"/>
    <x v="2"/>
    <n v="0"/>
    <x v="0"/>
  </r>
  <r>
    <s v="Energi planlagt"/>
    <s v="Vestdanmark"/>
    <x v="4"/>
    <x v="2"/>
    <n v="0"/>
    <x v="0"/>
  </r>
  <r>
    <s v="Energi planlagt"/>
    <s v="Vestdanmark"/>
    <x v="5"/>
    <x v="2"/>
    <n v="0"/>
    <x v="0"/>
  </r>
  <r>
    <s v="Energi planlagt"/>
    <s v="Østdanmark"/>
    <x v="0"/>
    <x v="0"/>
    <n v="0"/>
    <x v="0"/>
  </r>
  <r>
    <s v="Energi planlagt"/>
    <s v="Østdanmark"/>
    <x v="1"/>
    <x v="0"/>
    <n v="0"/>
    <x v="0"/>
  </r>
  <r>
    <s v="Energi planlagt"/>
    <s v="Østdanmark"/>
    <x v="2"/>
    <x v="0"/>
    <n v="0"/>
    <x v="0"/>
  </r>
  <r>
    <s v="Energi planlagt"/>
    <s v="Østdanmark"/>
    <x v="3"/>
    <x v="0"/>
    <n v="0"/>
    <x v="0"/>
  </r>
  <r>
    <s v="Energi planlagt"/>
    <s v="Østdanmark"/>
    <x v="4"/>
    <x v="0"/>
    <n v="0"/>
    <x v="0"/>
  </r>
  <r>
    <s v="Energi planlagt"/>
    <s v="Østdanmark"/>
    <x v="5"/>
    <x v="0"/>
    <n v="0"/>
    <x v="0"/>
  </r>
  <r>
    <s v="Energi planlagt"/>
    <s v="Østdanmark"/>
    <x v="0"/>
    <x v="1"/>
    <n v="0"/>
    <x v="0"/>
  </r>
  <r>
    <s v="Energi planlagt"/>
    <s v="Østdanmark"/>
    <x v="1"/>
    <x v="1"/>
    <n v="0"/>
    <x v="0"/>
  </r>
  <r>
    <s v="Energi planlagt"/>
    <s v="Østdanmark"/>
    <x v="2"/>
    <x v="1"/>
    <n v="0"/>
    <x v="0"/>
  </r>
  <r>
    <s v="Energi planlagt"/>
    <s v="Østdanmark"/>
    <x v="3"/>
    <x v="1"/>
    <n v="0"/>
    <x v="0"/>
  </r>
  <r>
    <s v="Energi planlagt"/>
    <s v="Østdanmark"/>
    <x v="4"/>
    <x v="1"/>
    <n v="0"/>
    <x v="0"/>
  </r>
  <r>
    <s v="Energi planlagt"/>
    <s v="Østdanmark"/>
    <x v="5"/>
    <x v="1"/>
    <n v="0"/>
    <x v="0"/>
  </r>
  <r>
    <s v="Energi planlagt"/>
    <s v="Østdanmark"/>
    <x v="0"/>
    <x v="2"/>
    <n v="0"/>
    <x v="0"/>
  </r>
  <r>
    <s v="Energi planlagt"/>
    <s v="Østdanmark"/>
    <x v="1"/>
    <x v="2"/>
    <n v="0"/>
    <x v="0"/>
  </r>
  <r>
    <s v="Energi planlagt"/>
    <s v="Østdanmark"/>
    <x v="2"/>
    <x v="2"/>
    <n v="0"/>
    <x v="0"/>
  </r>
  <r>
    <s v="Energi planlagt"/>
    <s v="Østdanmark"/>
    <x v="3"/>
    <x v="2"/>
    <n v="0"/>
    <x v="0"/>
  </r>
  <r>
    <s v="Energi planlagt"/>
    <s v="Østdanmark"/>
    <x v="4"/>
    <x v="2"/>
    <n v="0"/>
    <x v="0"/>
  </r>
  <r>
    <s v="Energi planlagt"/>
    <s v="Østdanmark"/>
    <x v="5"/>
    <x v="2"/>
    <n v="0"/>
    <x v="0"/>
  </r>
  <r>
    <s v="Total produktion"/>
    <s v="Vestdanmark"/>
    <x v="6"/>
    <x v="0"/>
    <n v="0"/>
    <x v="1"/>
  </r>
  <r>
    <s v="Total produktion"/>
    <s v="Vestdanmark"/>
    <x v="7"/>
    <x v="0"/>
    <n v="15764158.337739769"/>
    <x v="1"/>
  </r>
  <r>
    <s v="Total produktion"/>
    <s v="Vestdanmark"/>
    <x v="8"/>
    <x v="0"/>
    <n v="0"/>
    <x v="1"/>
  </r>
  <r>
    <s v="Total produktion"/>
    <s v="Vestdanmark"/>
    <x v="9"/>
    <x v="0"/>
    <n v="185022.9677154524"/>
    <x v="1"/>
  </r>
  <r>
    <s v="Total produktion"/>
    <s v="Vestdanmark"/>
    <x v="0"/>
    <x v="0"/>
    <n v="2717336.5701075909"/>
    <x v="1"/>
  </r>
  <r>
    <s v="Total produktion"/>
    <s v="Vestdanmark"/>
    <x v="4"/>
    <x v="0"/>
    <n v="530462.48766233202"/>
    <x v="1"/>
  </r>
  <r>
    <s v="Total produktion"/>
    <s v="Vestdanmark"/>
    <x v="10"/>
    <x v="0"/>
    <n v="0"/>
    <x v="1"/>
  </r>
  <r>
    <s v="Total produktion"/>
    <s v="Vestdanmark"/>
    <x v="11"/>
    <x v="0"/>
    <n v="513042.22037196398"/>
    <x v="1"/>
  </r>
  <r>
    <s v="Total produktion"/>
    <s v="Vestdanmark"/>
    <x v="12"/>
    <x v="0"/>
    <n v="766472.09789043549"/>
    <x v="1"/>
  </r>
  <r>
    <s v="Total produktion"/>
    <s v="Vestdanmark"/>
    <x v="13"/>
    <x v="0"/>
    <n v="2146636.3631328358"/>
    <x v="1"/>
  </r>
  <r>
    <s v="Total produktion"/>
    <s v="Vestdanmark"/>
    <x v="14"/>
    <x v="0"/>
    <n v="6843435.2641521301"/>
    <x v="1"/>
  </r>
  <r>
    <s v="Total produktion"/>
    <s v="Vestdanmark"/>
    <x v="15"/>
    <x v="0"/>
    <n v="0"/>
    <x v="1"/>
  </r>
  <r>
    <s v="Total produktion"/>
    <s v="Vestdanmark"/>
    <x v="16"/>
    <x v="0"/>
    <n v="13124915.780770566"/>
    <x v="1"/>
  </r>
  <r>
    <s v="Total produktion"/>
    <s v="Vestdanmark"/>
    <x v="17"/>
    <x v="0"/>
    <n v="1638157.7192038004"/>
    <x v="1"/>
  </r>
  <r>
    <s v="Total produktion"/>
    <s v="Vestdanmark"/>
    <x v="18"/>
    <x v="0"/>
    <n v="7590675.3960505147"/>
    <x v="1"/>
  </r>
  <r>
    <s v="Total produktion"/>
    <s v="Vestdanmark"/>
    <x v="19"/>
    <x v="0"/>
    <n v="3160794.2116654618"/>
    <x v="1"/>
  </r>
  <r>
    <s v="Total produktion"/>
    <s v="Vestdanmark"/>
    <x v="20"/>
    <x v="0"/>
    <n v="878.90231344976178"/>
    <x v="1"/>
  </r>
  <r>
    <s v="Total produktion"/>
    <s v="Vestdanmark"/>
    <x v="21"/>
    <x v="0"/>
    <n v="108094.85577035608"/>
    <x v="1"/>
  </r>
  <r>
    <s v="Total produktion"/>
    <s v="Vestdanmark"/>
    <x v="22"/>
    <x v="0"/>
    <n v="1610618.3345669576"/>
    <x v="1"/>
  </r>
  <r>
    <s v="Total produktion"/>
    <s v="Vestdanmark"/>
    <x v="2"/>
    <x v="0"/>
    <n v="171006.78248665464"/>
    <x v="1"/>
  </r>
  <r>
    <s v="Total produktion"/>
    <s v="Vestdanmark"/>
    <x v="23"/>
    <x v="0"/>
    <n v="0"/>
    <x v="1"/>
  </r>
  <r>
    <s v="Total produktion"/>
    <s v="Vestdanmark"/>
    <x v="24"/>
    <x v="0"/>
    <n v="0"/>
    <x v="1"/>
  </r>
  <r>
    <s v="Total produktion"/>
    <s v="Vestdanmark"/>
    <x v="25"/>
    <x v="0"/>
    <n v="4922001.9803787302"/>
    <x v="1"/>
  </r>
  <r>
    <s v="Total produktion"/>
    <s v="Vestdanmark"/>
    <x v="26"/>
    <x v="0"/>
    <n v="485762.00237315823"/>
    <x v="1"/>
  </r>
  <r>
    <s v="Total produktion"/>
    <s v="Vestdanmark"/>
    <x v="27"/>
    <x v="0"/>
    <n v="242881.00118657912"/>
    <x v="1"/>
  </r>
  <r>
    <s v="Total produktion"/>
    <s v="Vestdanmark"/>
    <x v="1"/>
    <x v="0"/>
    <n v="155443.84075941064"/>
    <x v="1"/>
  </r>
  <r>
    <s v="Total produktion"/>
    <s v="Vestdanmark"/>
    <x v="28"/>
    <x v="0"/>
    <n v="377517.57644613879"/>
    <x v="1"/>
  </r>
  <r>
    <s v="Total produktion"/>
    <s v="Vestdanmark"/>
    <x v="29"/>
    <x v="0"/>
    <n v="193830.89221723122"/>
    <x v="1"/>
  </r>
  <r>
    <s v="Total produktion"/>
    <s v="Vestdanmark"/>
    <x v="30"/>
    <x v="0"/>
    <n v="131276.07587880219"/>
    <x v="1"/>
  </r>
  <r>
    <s v="Total produktion"/>
    <s v="Vestdanmark"/>
    <x v="31"/>
    <x v="0"/>
    <n v="3850196.5402414175"/>
    <x v="1"/>
  </r>
  <r>
    <s v="Total produktion"/>
    <s v="Vestdanmark"/>
    <x v="32"/>
    <x v="0"/>
    <n v="15352538.506892066"/>
    <x v="1"/>
  </r>
  <r>
    <s v="Total produktion"/>
    <s v="Vestdanmark"/>
    <x v="33"/>
    <x v="0"/>
    <n v="1394376.9846055224"/>
    <x v="1"/>
  </r>
  <r>
    <s v="Total produktion"/>
    <s v="Vestdanmark"/>
    <x v="34"/>
    <x v="0"/>
    <n v="76.5"/>
    <x v="1"/>
  </r>
  <r>
    <s v="Total produktion"/>
    <s v="Vestdanmark"/>
    <x v="35"/>
    <x v="0"/>
    <n v="0"/>
    <x v="1"/>
  </r>
  <r>
    <s v="Total produktion"/>
    <s v="Vestdanmark"/>
    <x v="3"/>
    <x v="0"/>
    <n v="1246372.8717247061"/>
    <x v="1"/>
  </r>
  <r>
    <s v="Total produktion"/>
    <s v="Vestdanmark"/>
    <x v="36"/>
    <x v="0"/>
    <n v="383772.68751608918"/>
    <x v="1"/>
  </r>
  <r>
    <s v="Total produktion"/>
    <s v="Vestdanmark"/>
    <x v="37"/>
    <x v="1"/>
    <n v="256550.33982346478"/>
    <x v="1"/>
  </r>
  <r>
    <s v="Total produktion"/>
    <s v="Vestdanmark"/>
    <x v="38"/>
    <x v="1"/>
    <n v="225286.45082149099"/>
    <x v="1"/>
  </r>
  <r>
    <s v="Total produktion"/>
    <s v="Vestdanmark"/>
    <x v="5"/>
    <x v="1"/>
    <n v="195082.22598438186"/>
    <x v="1"/>
  </r>
  <r>
    <s v="Total produktion"/>
    <s v="Vestdanmark"/>
    <x v="39"/>
    <x v="1"/>
    <n v="671488273.63161731"/>
    <x v="1"/>
  </r>
  <r>
    <s v="Total produktion"/>
    <s v="Vestdanmark"/>
    <x v="40"/>
    <x v="1"/>
    <n v="31870615.776152629"/>
    <x v="1"/>
  </r>
  <r>
    <s v="Total produktion"/>
    <s v="Vestdanmark"/>
    <x v="41"/>
    <x v="1"/>
    <n v="0"/>
    <x v="1"/>
  </r>
  <r>
    <s v="Total produktion"/>
    <s v="Vestdanmark"/>
    <x v="42"/>
    <x v="1"/>
    <n v="3183510.9821506157"/>
    <x v="1"/>
  </r>
  <r>
    <s v="Total produktion"/>
    <s v="Vestdanmark"/>
    <x v="43"/>
    <x v="1"/>
    <n v="0"/>
    <x v="1"/>
  </r>
  <r>
    <s v="Total produktion"/>
    <s v="Vestdanmark"/>
    <x v="44"/>
    <x v="1"/>
    <n v="10011.271362654579"/>
    <x v="1"/>
  </r>
  <r>
    <s v="Total produktion"/>
    <s v="Vestdanmark"/>
    <x v="45"/>
    <x v="1"/>
    <n v="217954.6674762161"/>
    <x v="1"/>
  </r>
  <r>
    <s v="Total produktion"/>
    <s v="Vestdanmark"/>
    <x v="46"/>
    <x v="1"/>
    <n v="1122133.6966349066"/>
    <x v="1"/>
  </r>
  <r>
    <s v="Total produktion"/>
    <s v="Vestdanmark"/>
    <x v="47"/>
    <x v="1"/>
    <n v="32218.723811815202"/>
    <x v="1"/>
  </r>
  <r>
    <s v="Total produktion"/>
    <s v="Vestdanmark"/>
    <x v="6"/>
    <x v="1"/>
    <n v="0"/>
    <x v="1"/>
  </r>
  <r>
    <s v="Total produktion"/>
    <s v="Vestdanmark"/>
    <x v="7"/>
    <x v="1"/>
    <n v="28400602.406294856"/>
    <x v="1"/>
  </r>
  <r>
    <s v="Total produktion"/>
    <s v="Vestdanmark"/>
    <x v="8"/>
    <x v="1"/>
    <n v="0"/>
    <x v="1"/>
  </r>
  <r>
    <s v="Total produktion"/>
    <s v="Vestdanmark"/>
    <x v="9"/>
    <x v="1"/>
    <n v="218755.7836858769"/>
    <x v="1"/>
  </r>
  <r>
    <s v="Total produktion"/>
    <s v="Vestdanmark"/>
    <x v="0"/>
    <x v="1"/>
    <n v="2975351.7262968849"/>
    <x v="1"/>
  </r>
  <r>
    <s v="Total produktion"/>
    <s v="Vestdanmark"/>
    <x v="4"/>
    <x v="1"/>
    <n v="526734.10986839118"/>
    <x v="1"/>
  </r>
  <r>
    <s v="Total produktion"/>
    <s v="Vestdanmark"/>
    <x v="10"/>
    <x v="1"/>
    <n v="0"/>
    <x v="1"/>
  </r>
  <r>
    <s v="Total produktion"/>
    <s v="Vestdanmark"/>
    <x v="11"/>
    <x v="1"/>
    <n v="589614.69758431474"/>
    <x v="1"/>
  </r>
  <r>
    <s v="Total produktion"/>
    <s v="Vestdanmark"/>
    <x v="12"/>
    <x v="1"/>
    <n v="715738.37153588282"/>
    <x v="1"/>
  </r>
  <r>
    <s v="Total produktion"/>
    <s v="Vestdanmark"/>
    <x v="13"/>
    <x v="1"/>
    <n v="1783325.2175353111"/>
    <x v="1"/>
  </r>
  <r>
    <s v="Total produktion"/>
    <s v="Vestdanmark"/>
    <x v="14"/>
    <x v="1"/>
    <n v="5398533.7934721429"/>
    <x v="1"/>
  </r>
  <r>
    <s v="Total produktion"/>
    <s v="Vestdanmark"/>
    <x v="15"/>
    <x v="1"/>
    <n v="0"/>
    <x v="1"/>
  </r>
  <r>
    <s v="Total produktion"/>
    <s v="Vestdanmark"/>
    <x v="16"/>
    <x v="1"/>
    <n v="15580196.053602941"/>
    <x v="1"/>
  </r>
  <r>
    <s v="Total produktion"/>
    <s v="Vestdanmark"/>
    <x v="17"/>
    <x v="1"/>
    <n v="1945192.6384399957"/>
    <x v="1"/>
  </r>
  <r>
    <s v="Total produktion"/>
    <s v="Vestdanmark"/>
    <x v="18"/>
    <x v="1"/>
    <n v="5921155.5578735983"/>
    <x v="1"/>
  </r>
  <r>
    <s v="Total produktion"/>
    <s v="Vestdanmark"/>
    <x v="19"/>
    <x v="1"/>
    <n v="3753212.2579404083"/>
    <x v="1"/>
  </r>
  <r>
    <s v="Total produktion"/>
    <s v="Vestdanmark"/>
    <x v="20"/>
    <x v="1"/>
    <n v="209595.14629167612"/>
    <x v="1"/>
  </r>
  <r>
    <s v="Total produktion"/>
    <s v="Vestdanmark"/>
    <x v="21"/>
    <x v="1"/>
    <n v="127401.76624978184"/>
    <x v="1"/>
  </r>
  <r>
    <s v="Total produktion"/>
    <s v="Vestdanmark"/>
    <x v="22"/>
    <x v="1"/>
    <n v="1028163.7902040067"/>
    <x v="1"/>
  </r>
  <r>
    <s v="Total produktion"/>
    <s v="Vestdanmark"/>
    <x v="2"/>
    <x v="1"/>
    <n v="154113.19774513159"/>
    <x v="1"/>
  </r>
  <r>
    <s v="Total produktion"/>
    <s v="Vestdanmark"/>
    <x v="23"/>
    <x v="1"/>
    <n v="0"/>
    <x v="1"/>
  </r>
  <r>
    <s v="Total produktion"/>
    <s v="Vestdanmark"/>
    <x v="24"/>
    <x v="1"/>
    <n v="0"/>
    <x v="1"/>
  </r>
  <r>
    <s v="Total produktion"/>
    <s v="Vestdanmark"/>
    <x v="25"/>
    <x v="1"/>
    <n v="5844517.8424414396"/>
    <x v="1"/>
  </r>
  <r>
    <s v="Total produktion"/>
    <s v="Vestdanmark"/>
    <x v="26"/>
    <x v="1"/>
    <n v="371797.62097043003"/>
    <x v="1"/>
  </r>
  <r>
    <s v="Total produktion"/>
    <s v="Vestdanmark"/>
    <x v="27"/>
    <x v="1"/>
    <n v="185898.81048521501"/>
    <x v="1"/>
  </r>
  <r>
    <s v="Total produktion"/>
    <s v="Vestdanmark"/>
    <x v="1"/>
    <x v="1"/>
    <n v="118975.23871053761"/>
    <x v="1"/>
  </r>
  <r>
    <s v="Total produktion"/>
    <s v="Vestdanmark"/>
    <x v="28"/>
    <x v="1"/>
    <n v="4946902.7535971384"/>
    <x v="1"/>
  </r>
  <r>
    <s v="Total produktion"/>
    <s v="Vestdanmark"/>
    <x v="29"/>
    <x v="1"/>
    <n v="229347.69258761208"/>
    <x v="1"/>
  </r>
  <r>
    <s v="Total produktion"/>
    <s v="Vestdanmark"/>
    <x v="30"/>
    <x v="1"/>
    <n v="155631.99325653154"/>
    <x v="1"/>
  </r>
  <r>
    <s v="Total produktion"/>
    <s v="Vestdanmark"/>
    <x v="31"/>
    <x v="1"/>
    <n v="3998263.1551815392"/>
    <x v="1"/>
  </r>
  <r>
    <s v="Total produktion"/>
    <s v="Vestdanmark"/>
    <x v="32"/>
    <x v="1"/>
    <n v="18089799.811057284"/>
    <x v="1"/>
  </r>
  <r>
    <s v="Total produktion"/>
    <s v="Vestdanmark"/>
    <x v="33"/>
    <x v="1"/>
    <n v="1653615.6309381565"/>
    <x v="1"/>
  </r>
  <r>
    <s v="Total produktion"/>
    <s v="Vestdanmark"/>
    <x v="34"/>
    <x v="1"/>
    <n v="84600"/>
    <x v="1"/>
  </r>
  <r>
    <s v="Total produktion"/>
    <s v="Vestdanmark"/>
    <x v="35"/>
    <x v="1"/>
    <n v="0"/>
    <x v="1"/>
  </r>
  <r>
    <s v="Total produktion"/>
    <s v="Vestdanmark"/>
    <x v="3"/>
    <x v="1"/>
    <n v="1270319.2592548286"/>
    <x v="1"/>
  </r>
  <r>
    <s v="Total produktion"/>
    <s v="Vestdanmark"/>
    <x v="36"/>
    <x v="1"/>
    <n v="393189.96929349634"/>
    <x v="1"/>
  </r>
  <r>
    <s v="Total produktion"/>
    <s v="Vestdanmark"/>
    <x v="37"/>
    <x v="2"/>
    <n v="249867.88679150312"/>
    <x v="1"/>
  </r>
  <r>
    <s v="Total produktion"/>
    <s v="Vestdanmark"/>
    <x v="38"/>
    <x v="2"/>
    <n v="224901.75438810108"/>
    <x v="1"/>
  </r>
  <r>
    <s v="Total produktion"/>
    <s v="Vestdanmark"/>
    <x v="5"/>
    <x v="2"/>
    <n v="197484.13479984918"/>
    <x v="1"/>
  </r>
  <r>
    <s v="Total produktion"/>
    <s v="Vestdanmark"/>
    <x v="39"/>
    <x v="2"/>
    <n v="664258811.47332847"/>
    <x v="1"/>
  </r>
  <r>
    <s v="Total produktion"/>
    <s v="Vestdanmark"/>
    <x v="40"/>
    <x v="2"/>
    <n v="31103686.269609474"/>
    <x v="1"/>
  </r>
  <r>
    <s v="Total produktion"/>
    <s v="Vestdanmark"/>
    <x v="41"/>
    <x v="2"/>
    <n v="0"/>
    <x v="1"/>
  </r>
  <r>
    <s v="Total produktion"/>
    <s v="Vestdanmark"/>
    <x v="42"/>
    <x v="2"/>
    <n v="3333573.27322629"/>
    <x v="1"/>
  </r>
  <r>
    <s v="Total produktion"/>
    <s v="Vestdanmark"/>
    <x v="43"/>
    <x v="2"/>
    <n v="0"/>
    <x v="1"/>
  </r>
  <r>
    <s v="Total produktion"/>
    <s v="Vestdanmark"/>
    <x v="44"/>
    <x v="2"/>
    <n v="10338.638066978907"/>
    <x v="1"/>
  </r>
  <r>
    <s v="Total produktion"/>
    <s v="Vestdanmark"/>
    <x v="45"/>
    <x v="2"/>
    <n v="208390.50149991471"/>
    <x v="1"/>
  </r>
  <r>
    <s v="Total produktion"/>
    <s v="Vestdanmark"/>
    <x v="46"/>
    <x v="2"/>
    <n v="1122115.8049381305"/>
    <x v="1"/>
  </r>
  <r>
    <s v="Total produktion"/>
    <s v="Vestdanmark"/>
    <x v="47"/>
    <x v="2"/>
    <n v="32149.585150650411"/>
    <x v="1"/>
  </r>
  <r>
    <s v="Total produktion"/>
    <s v="Vestdanmark"/>
    <x v="6"/>
    <x v="2"/>
    <n v="0"/>
    <x v="1"/>
  </r>
  <r>
    <s v="Total produktion"/>
    <s v="Vestdanmark"/>
    <x v="7"/>
    <x v="2"/>
    <n v="28775768.450113945"/>
    <x v="1"/>
  </r>
  <r>
    <s v="Total produktion"/>
    <s v="Vestdanmark"/>
    <x v="8"/>
    <x v="2"/>
    <n v="0"/>
    <x v="1"/>
  </r>
  <r>
    <s v="Total produktion"/>
    <s v="Vestdanmark"/>
    <x v="9"/>
    <x v="2"/>
    <n v="216581.36093452224"/>
    <x v="1"/>
  </r>
  <r>
    <s v="Total produktion"/>
    <s v="Vestdanmark"/>
    <x v="0"/>
    <x v="2"/>
    <n v="2778972.7829183596"/>
    <x v="1"/>
  </r>
  <r>
    <s v="Total produktion"/>
    <s v="Vestdanmark"/>
    <x v="4"/>
    <x v="2"/>
    <n v="524881.97503939818"/>
    <x v="1"/>
  </r>
  <r>
    <s v="Total produktion"/>
    <s v="Vestdanmark"/>
    <x v="10"/>
    <x v="2"/>
    <n v="0"/>
    <x v="1"/>
  </r>
  <r>
    <s v="Total produktion"/>
    <s v="Vestdanmark"/>
    <x v="11"/>
    <x v="2"/>
    <n v="585716.08517907641"/>
    <x v="1"/>
  </r>
  <r>
    <s v="Total produktion"/>
    <s v="Vestdanmark"/>
    <x v="12"/>
    <x v="2"/>
    <n v="714570.3554189268"/>
    <x v="1"/>
  </r>
  <r>
    <s v="Total produktion"/>
    <s v="Vestdanmark"/>
    <x v="13"/>
    <x v="2"/>
    <n v="1781984.509456197"/>
    <x v="1"/>
  </r>
  <r>
    <s v="Total produktion"/>
    <s v="Vestdanmark"/>
    <x v="14"/>
    <x v="2"/>
    <n v="5414026.8902810384"/>
    <x v="1"/>
  </r>
  <r>
    <s v="Total produktion"/>
    <s v="Vestdanmark"/>
    <x v="15"/>
    <x v="2"/>
    <n v="0"/>
    <x v="1"/>
  </r>
  <r>
    <s v="Total produktion"/>
    <s v="Vestdanmark"/>
    <x v="16"/>
    <x v="2"/>
    <n v="15282487.80305979"/>
    <x v="1"/>
  </r>
  <r>
    <s v="Total produktion"/>
    <s v="Vestdanmark"/>
    <x v="17"/>
    <x v="2"/>
    <n v="1909060.1640936765"/>
    <x v="1"/>
  </r>
  <r>
    <s v="Total produktion"/>
    <s v="Vestdanmark"/>
    <x v="18"/>
    <x v="2"/>
    <n v="5980572.9398795273"/>
    <x v="1"/>
  </r>
  <r>
    <s v="Total produktion"/>
    <s v="Vestdanmark"/>
    <x v="19"/>
    <x v="2"/>
    <n v="3683495.3348211222"/>
    <x v="1"/>
  </r>
  <r>
    <s v="Total produktion"/>
    <s v="Vestdanmark"/>
    <x v="20"/>
    <x v="2"/>
    <n v="209595.14629167612"/>
    <x v="1"/>
  </r>
  <r>
    <s v="Total produktion"/>
    <s v="Vestdanmark"/>
    <x v="21"/>
    <x v="2"/>
    <n v="123345.7388852182"/>
    <x v="1"/>
  </r>
  <r>
    <s v="Total produktion"/>
    <s v="Vestdanmark"/>
    <x v="22"/>
    <x v="2"/>
    <n v="1027472.506321969"/>
    <x v="1"/>
  </r>
  <r>
    <s v="Total produktion"/>
    <s v="Vestdanmark"/>
    <x v="2"/>
    <x v="2"/>
    <n v="154949.74904422625"/>
    <x v="1"/>
  </r>
  <r>
    <s v="Total produktion"/>
    <s v="Vestdanmark"/>
    <x v="23"/>
    <x v="2"/>
    <n v="0"/>
    <x v="1"/>
  </r>
  <r>
    <s v="Total produktion"/>
    <s v="Vestdanmark"/>
    <x v="24"/>
    <x v="2"/>
    <n v="0"/>
    <x v="1"/>
  </r>
  <r>
    <s v="Total produktion"/>
    <s v="Vestdanmark"/>
    <x v="25"/>
    <x v="2"/>
    <n v="5735954.3578613317"/>
    <x v="1"/>
  </r>
  <r>
    <s v="Total produktion"/>
    <s v="Vestdanmark"/>
    <x v="26"/>
    <x v="2"/>
    <n v="370660.6274963881"/>
    <x v="1"/>
  </r>
  <r>
    <s v="Total produktion"/>
    <s v="Vestdanmark"/>
    <x v="27"/>
    <x v="2"/>
    <n v="185330.31374819405"/>
    <x v="1"/>
  </r>
  <r>
    <s v="Total produktion"/>
    <s v="Vestdanmark"/>
    <x v="1"/>
    <x v="2"/>
    <n v="118611.40079884419"/>
    <x v="1"/>
  </r>
  <r>
    <s v="Total produktion"/>
    <s v="Vestdanmark"/>
    <x v="28"/>
    <x v="2"/>
    <n v="4928756.7934970316"/>
    <x v="1"/>
  </r>
  <r>
    <s v="Total produktion"/>
    <s v="Vestdanmark"/>
    <x v="29"/>
    <x v="2"/>
    <n v="222680.59406186192"/>
    <x v="1"/>
  </r>
  <r>
    <s v="Total produktion"/>
    <s v="Vestdanmark"/>
    <x v="30"/>
    <x v="2"/>
    <n v="151320.29792095526"/>
    <x v="1"/>
  </r>
  <r>
    <s v="Total produktion"/>
    <s v="Vestdanmark"/>
    <x v="31"/>
    <x v="2"/>
    <n v="4145732.4076082129"/>
    <x v="1"/>
  </r>
  <r>
    <s v="Total produktion"/>
    <s v="Vestdanmark"/>
    <x v="32"/>
    <x v="2"/>
    <n v="17318750.121095471"/>
    <x v="1"/>
  </r>
  <r>
    <s v="Total produktion"/>
    <s v="Vestdanmark"/>
    <x v="33"/>
    <x v="2"/>
    <n v="1608181.0498602674"/>
    <x v="1"/>
  </r>
  <r>
    <s v="Total produktion"/>
    <s v="Vestdanmark"/>
    <x v="34"/>
    <x v="2"/>
    <n v="84600"/>
    <x v="1"/>
  </r>
  <r>
    <s v="Total produktion"/>
    <s v="Vestdanmark"/>
    <x v="35"/>
    <x v="2"/>
    <n v="0"/>
    <x v="1"/>
  </r>
  <r>
    <s v="Total produktion"/>
    <s v="Vestdanmark"/>
    <x v="3"/>
    <x v="2"/>
    <n v="1364632.0694843589"/>
    <x v="1"/>
  </r>
  <r>
    <s v="Total produktion"/>
    <s v="Vestdanmark"/>
    <x v="36"/>
    <x v="2"/>
    <n v="462686.21419248445"/>
    <x v="1"/>
  </r>
  <r>
    <s v="Total produktion"/>
    <s v="Østdanmark"/>
    <x v="37"/>
    <x v="0"/>
    <n v="18450.007031483605"/>
    <x v="1"/>
  </r>
  <r>
    <s v="Total produktion"/>
    <s v="Østdanmark"/>
    <x v="38"/>
    <x v="0"/>
    <n v="26972.495538657848"/>
    <x v="1"/>
  </r>
  <r>
    <s v="Total produktion"/>
    <s v="Østdanmark"/>
    <x v="5"/>
    <x v="0"/>
    <n v="165083.0224523381"/>
    <x v="1"/>
  </r>
  <r>
    <s v="Total produktion"/>
    <s v="Østdanmark"/>
    <x v="39"/>
    <x v="0"/>
    <n v="110817068.59908372"/>
    <x v="1"/>
  </r>
  <r>
    <s v="Total produktion"/>
    <s v="Østdanmark"/>
    <x v="40"/>
    <x v="0"/>
    <n v="2463073.3914116896"/>
    <x v="1"/>
  </r>
  <r>
    <s v="Total produktion"/>
    <s v="Østdanmark"/>
    <x v="41"/>
    <x v="0"/>
    <n v="0"/>
    <x v="1"/>
  </r>
  <r>
    <s v="Total produktion"/>
    <s v="Østdanmark"/>
    <x v="42"/>
    <x v="0"/>
    <n v="332759.92297580565"/>
    <x v="1"/>
  </r>
  <r>
    <s v="Total produktion"/>
    <s v="Østdanmark"/>
    <x v="43"/>
    <x v="0"/>
    <n v="0"/>
    <x v="1"/>
  </r>
  <r>
    <s v="Total produktion"/>
    <s v="Østdanmark"/>
    <x v="44"/>
    <x v="0"/>
    <n v="675.387643904882"/>
    <x v="1"/>
  </r>
  <r>
    <s v="Total produktion"/>
    <s v="Østdanmark"/>
    <x v="45"/>
    <x v="0"/>
    <n v="15969.006082579654"/>
    <x v="1"/>
  </r>
  <r>
    <s v="Total produktion"/>
    <s v="Østdanmark"/>
    <x v="46"/>
    <x v="0"/>
    <n v="620445.82725004398"/>
    <x v="1"/>
  </r>
  <r>
    <s v="Total produktion"/>
    <s v="Østdanmark"/>
    <x v="47"/>
    <x v="0"/>
    <n v="15780.226177538038"/>
    <x v="1"/>
  </r>
  <r>
    <s v="Total produktion"/>
    <s v="Østdanmark"/>
    <x v="6"/>
    <x v="0"/>
    <n v="0"/>
    <x v="1"/>
  </r>
  <r>
    <s v="Total produktion"/>
    <s v="Østdanmark"/>
    <x v="7"/>
    <x v="0"/>
    <n v="2148848.2010935447"/>
    <x v="1"/>
  </r>
  <r>
    <s v="Total produktion"/>
    <s v="Østdanmark"/>
    <x v="8"/>
    <x v="0"/>
    <n v="0"/>
    <x v="1"/>
  </r>
  <r>
    <s v="Total produktion"/>
    <s v="Østdanmark"/>
    <x v="9"/>
    <x v="0"/>
    <n v="95299.46904386401"/>
    <x v="1"/>
  </r>
  <r>
    <s v="Total produktion"/>
    <s v="Østdanmark"/>
    <x v="0"/>
    <x v="0"/>
    <n v="954412.72069157928"/>
    <x v="1"/>
  </r>
  <r>
    <s v="Total produktion"/>
    <s v="Østdanmark"/>
    <x v="4"/>
    <x v="0"/>
    <n v="452346.51233766804"/>
    <x v="1"/>
  </r>
  <r>
    <s v="Total produktion"/>
    <s v="Østdanmark"/>
    <x v="10"/>
    <x v="0"/>
    <n v="0"/>
    <x v="1"/>
  </r>
  <r>
    <s v="Total produktion"/>
    <s v="Østdanmark"/>
    <x v="11"/>
    <x v="0"/>
    <n v="200279.74928693369"/>
    <x v="1"/>
  </r>
  <r>
    <s v="Total produktion"/>
    <s v="Østdanmark"/>
    <x v="12"/>
    <x v="0"/>
    <n v="145627.35347864506"/>
    <x v="1"/>
  </r>
  <r>
    <s v="Total produktion"/>
    <s v="Østdanmark"/>
    <x v="13"/>
    <x v="0"/>
    <n v="116539.79424410909"/>
    <x v="1"/>
  </r>
  <r>
    <s v="Total produktion"/>
    <s v="Østdanmark"/>
    <x v="14"/>
    <x v="0"/>
    <n v="2268650.5850062412"/>
    <x v="1"/>
  </r>
  <r>
    <s v="Total produktion"/>
    <s v="Østdanmark"/>
    <x v="15"/>
    <x v="0"/>
    <n v="0"/>
    <x v="1"/>
  </r>
  <r>
    <s v="Total produktion"/>
    <s v="Østdanmark"/>
    <x v="16"/>
    <x v="0"/>
    <n v="925084.21922943438"/>
    <x v="1"/>
  </r>
  <r>
    <s v="Total produktion"/>
    <s v="Østdanmark"/>
    <x v="17"/>
    <x v="0"/>
    <n v="115489.08079619991"/>
    <x v="1"/>
  </r>
  <r>
    <s v="Total produktion"/>
    <s v="Østdanmark"/>
    <x v="18"/>
    <x v="0"/>
    <n v="365245.73356828612"/>
    <x v="1"/>
  </r>
  <r>
    <s v="Total produktion"/>
    <s v="Østdanmark"/>
    <x v="19"/>
    <x v="0"/>
    <n v="222833.98833453824"/>
    <x v="1"/>
  </r>
  <r>
    <s v="Total produktion"/>
    <s v="Østdanmark"/>
    <x v="20"/>
    <x v="0"/>
    <n v="1.1976865502381491"/>
    <x v="1"/>
  </r>
  <r>
    <s v="Total produktion"/>
    <s v="Østdanmark"/>
    <x v="21"/>
    <x v="0"/>
    <n v="7577.0634215631153"/>
    <x v="1"/>
  </r>
  <r>
    <s v="Total produktion"/>
    <s v="Østdanmark"/>
    <x v="22"/>
    <x v="0"/>
    <n v="395448.91426064254"/>
    <x v="1"/>
  </r>
  <r>
    <s v="Total produktion"/>
    <s v="Østdanmark"/>
    <x v="2"/>
    <x v="0"/>
    <n v="38860.356190289756"/>
    <x v="1"/>
  </r>
  <r>
    <s v="Total produktion"/>
    <s v="Østdanmark"/>
    <x v="23"/>
    <x v="0"/>
    <n v="0"/>
    <x v="1"/>
  </r>
  <r>
    <s v="Total produktion"/>
    <s v="Østdanmark"/>
    <x v="24"/>
    <x v="0"/>
    <n v="0"/>
    <x v="1"/>
  </r>
  <r>
    <s v="Total produktion"/>
    <s v="Østdanmark"/>
    <x v="25"/>
    <x v="0"/>
    <n v="346998.01962126989"/>
    <x v="1"/>
  </r>
  <r>
    <s v="Total produktion"/>
    <s v="Østdanmark"/>
    <x v="26"/>
    <x v="0"/>
    <n v="192563.22613808865"/>
    <x v="1"/>
  </r>
  <r>
    <s v="Total produktion"/>
    <s v="Østdanmark"/>
    <x v="27"/>
    <x v="0"/>
    <n v="96281.613069044324"/>
    <x v="1"/>
  </r>
  <r>
    <s v="Total produktion"/>
    <s v="Østdanmark"/>
    <x v="1"/>
    <x v="0"/>
    <n v="61620.23236418837"/>
    <x v="1"/>
  </r>
  <r>
    <s v="Total produktion"/>
    <s v="Østdanmark"/>
    <x v="28"/>
    <x v="0"/>
    <n v="2233316.4654569654"/>
    <x v="1"/>
  </r>
  <r>
    <s v="Total produktion"/>
    <s v="Østdanmark"/>
    <x v="29"/>
    <x v="0"/>
    <n v="23179.475218292017"/>
    <x v="1"/>
  </r>
  <r>
    <s v="Total produktion"/>
    <s v="Østdanmark"/>
    <x v="30"/>
    <x v="0"/>
    <n v="18923.903166389329"/>
    <x v="1"/>
  </r>
  <r>
    <s v="Total produktion"/>
    <s v="Østdanmark"/>
    <x v="31"/>
    <x v="0"/>
    <n v="3186961.3614372411"/>
    <x v="1"/>
  </r>
  <r>
    <s v="Total produktion"/>
    <s v="Østdanmark"/>
    <x v="32"/>
    <x v="0"/>
    <n v="2304461.4931079326"/>
    <x v="1"/>
  </r>
  <r>
    <s v="Total produktion"/>
    <s v="Østdanmark"/>
    <x v="33"/>
    <x v="0"/>
    <n v="206750.71206041813"/>
    <x v="1"/>
  </r>
  <r>
    <s v="Total produktion"/>
    <s v="Østdanmark"/>
    <x v="34"/>
    <x v="0"/>
    <n v="0"/>
    <x v="1"/>
  </r>
  <r>
    <s v="Total produktion"/>
    <s v="Østdanmark"/>
    <x v="35"/>
    <x v="0"/>
    <n v="0"/>
    <x v="1"/>
  </r>
  <r>
    <s v="Total produktion"/>
    <s v="Østdanmark"/>
    <x v="3"/>
    <x v="0"/>
    <n v="364819.33528776863"/>
    <x v="1"/>
  </r>
  <r>
    <s v="Total produktion"/>
    <s v="Østdanmark"/>
    <x v="36"/>
    <x v="0"/>
    <n v="112332.11179209981"/>
    <x v="1"/>
  </r>
  <r>
    <s v="Total produktion"/>
    <s v="Østdanmark"/>
    <x v="37"/>
    <x v="1"/>
    <n v="21532.175325477547"/>
    <x v="1"/>
  </r>
  <r>
    <s v="Total produktion"/>
    <s v="Østdanmark"/>
    <x v="38"/>
    <x v="1"/>
    <n v="65459.686512202337"/>
    <x v="1"/>
  </r>
  <r>
    <s v="Total produktion"/>
    <s v="Østdanmark"/>
    <x v="5"/>
    <x v="1"/>
    <n v="168912.745758362"/>
    <x v="1"/>
  </r>
  <r>
    <s v="Total produktion"/>
    <s v="Østdanmark"/>
    <x v="39"/>
    <x v="1"/>
    <n v="132766894.56690092"/>
    <x v="1"/>
  </r>
  <r>
    <s v="Total produktion"/>
    <s v="Østdanmark"/>
    <x v="40"/>
    <x v="1"/>
    <n v="4917085.926186448"/>
    <x v="1"/>
  </r>
  <r>
    <s v="Total produktion"/>
    <s v="Østdanmark"/>
    <x v="41"/>
    <x v="1"/>
    <n v="0"/>
    <x v="1"/>
  </r>
  <r>
    <s v="Total produktion"/>
    <s v="Østdanmark"/>
    <x v="42"/>
    <x v="1"/>
    <n v="429666.13151061774"/>
    <x v="1"/>
  </r>
  <r>
    <s v="Total produktion"/>
    <s v="Østdanmark"/>
    <x v="43"/>
    <x v="1"/>
    <n v="0"/>
    <x v="1"/>
  </r>
  <r>
    <s v="Total produktion"/>
    <s v="Østdanmark"/>
    <x v="44"/>
    <x v="1"/>
    <n v="840.2423101834255"/>
    <x v="1"/>
  </r>
  <r>
    <s v="Total produktion"/>
    <s v="Østdanmark"/>
    <x v="45"/>
    <x v="1"/>
    <n v="18292.854791513339"/>
    <x v="1"/>
  </r>
  <r>
    <s v="Total produktion"/>
    <s v="Østdanmark"/>
    <x v="46"/>
    <x v="1"/>
    <n v="346630.49211305089"/>
    <x v="1"/>
  </r>
  <r>
    <s v="Total produktion"/>
    <s v="Østdanmark"/>
    <x v="47"/>
    <x v="1"/>
    <n v="9699.0512854034223"/>
    <x v="1"/>
  </r>
  <r>
    <s v="Total produktion"/>
    <s v="Østdanmark"/>
    <x v="6"/>
    <x v="1"/>
    <n v="0"/>
    <x v="1"/>
  </r>
  <r>
    <s v="Total produktion"/>
    <s v="Østdanmark"/>
    <x v="7"/>
    <x v="1"/>
    <n v="7895881.161335798"/>
    <x v="1"/>
  </r>
  <r>
    <s v="Total produktion"/>
    <s v="Østdanmark"/>
    <x v="8"/>
    <x v="1"/>
    <n v="0"/>
    <x v="1"/>
  </r>
  <r>
    <s v="Total produktion"/>
    <s v="Østdanmark"/>
    <x v="9"/>
    <x v="1"/>
    <n v="65388.861876856266"/>
    <x v="1"/>
  </r>
  <r>
    <s v="Total produktion"/>
    <s v="Østdanmark"/>
    <x v="0"/>
    <x v="1"/>
    <n v="882480.82740038994"/>
    <x v="1"/>
  </r>
  <r>
    <s v="Total produktion"/>
    <s v="Østdanmark"/>
    <x v="4"/>
    <x v="1"/>
    <n v="456074.89013160887"/>
    <x v="1"/>
  </r>
  <r>
    <s v="Total produktion"/>
    <s v="Østdanmark"/>
    <x v="10"/>
    <x v="1"/>
    <n v="0"/>
    <x v="1"/>
  </r>
  <r>
    <s v="Total produktion"/>
    <s v="Østdanmark"/>
    <x v="11"/>
    <x v="1"/>
    <n v="210543.78587843414"/>
    <x v="1"/>
  </r>
  <r>
    <s v="Total produktion"/>
    <s v="Østdanmark"/>
    <x v="12"/>
    <x v="1"/>
    <n v="209163.10303539436"/>
    <x v="1"/>
  </r>
  <r>
    <s v="Total produktion"/>
    <s v="Østdanmark"/>
    <x v="13"/>
    <x v="1"/>
    <n v="508362.7913025436"/>
    <x v="1"/>
  </r>
  <r>
    <s v="Total produktion"/>
    <s v="Østdanmark"/>
    <x v="14"/>
    <x v="1"/>
    <n v="1594975.3137968828"/>
    <x v="1"/>
  </r>
  <r>
    <s v="Total produktion"/>
    <s v="Østdanmark"/>
    <x v="15"/>
    <x v="1"/>
    <n v="0"/>
    <x v="1"/>
  </r>
  <r>
    <s v="Total produktion"/>
    <s v="Østdanmark"/>
    <x v="16"/>
    <x v="1"/>
    <n v="1107347.0071994506"/>
    <x v="1"/>
  </r>
  <r>
    <s v="Total produktion"/>
    <s v="Østdanmark"/>
    <x v="17"/>
    <x v="1"/>
    <n v="138252.64067231142"/>
    <x v="1"/>
  </r>
  <r>
    <s v="Total produktion"/>
    <s v="Østdanmark"/>
    <x v="18"/>
    <x v="1"/>
    <n v="1706260.1464788285"/>
    <x v="1"/>
  </r>
  <r>
    <s v="Total produktion"/>
    <s v="Østdanmark"/>
    <x v="19"/>
    <x v="1"/>
    <n v="266755.84485045663"/>
    <x v="1"/>
  </r>
  <r>
    <s v="Total produktion"/>
    <s v="Østdanmark"/>
    <x v="20"/>
    <x v="1"/>
    <n v="69865.048763892031"/>
    <x v="1"/>
  </r>
  <r>
    <s v="Total produktion"/>
    <s v="Østdanmark"/>
    <x v="21"/>
    <x v="1"/>
    <n v="9054.9543846077213"/>
    <x v="1"/>
  </r>
  <r>
    <s v="Total produktion"/>
    <s v="Østdanmark"/>
    <x v="22"/>
    <x v="1"/>
    <n v="299252.17599197297"/>
    <x v="1"/>
  </r>
  <r>
    <s v="Total produktion"/>
    <s v="Østdanmark"/>
    <x v="2"/>
    <x v="1"/>
    <n v="42488.00877346145"/>
    <x v="1"/>
  </r>
  <r>
    <s v="Total produktion"/>
    <s v="Østdanmark"/>
    <x v="23"/>
    <x v="1"/>
    <n v="0"/>
    <x v="1"/>
  </r>
  <r>
    <s v="Total produktion"/>
    <s v="Østdanmark"/>
    <x v="24"/>
    <x v="1"/>
    <n v="0"/>
    <x v="1"/>
  </r>
  <r>
    <s v="Total produktion"/>
    <s v="Østdanmark"/>
    <x v="25"/>
    <x v="1"/>
    <n v="415393.31848489033"/>
    <x v="1"/>
  </r>
  <r>
    <s v="Total produktion"/>
    <s v="Østdanmark"/>
    <x v="26"/>
    <x v="1"/>
    <n v="110532.40398074606"/>
    <x v="1"/>
  </r>
  <r>
    <s v="Total produktion"/>
    <s v="Østdanmark"/>
    <x v="27"/>
    <x v="1"/>
    <n v="55266.201990373032"/>
    <x v="1"/>
  </r>
  <r>
    <s v="Total produktion"/>
    <s v="Østdanmark"/>
    <x v="1"/>
    <x v="1"/>
    <n v="35370.36927383874"/>
    <x v="1"/>
  </r>
  <r>
    <s v="Total produktion"/>
    <s v="Østdanmark"/>
    <x v="28"/>
    <x v="1"/>
    <n v="1488741.8735992862"/>
    <x v="1"/>
  </r>
  <r>
    <s v="Total produktion"/>
    <s v="Østdanmark"/>
    <x v="29"/>
    <x v="1"/>
    <n v="27042.987950784696"/>
    <x v="1"/>
  </r>
  <r>
    <s v="Total produktion"/>
    <s v="Østdanmark"/>
    <x v="30"/>
    <x v="1"/>
    <n v="21948.511505172726"/>
    <x v="1"/>
  </r>
  <r>
    <s v="Total produktion"/>
    <s v="Østdanmark"/>
    <x v="31"/>
    <x v="1"/>
    <n v="3345784.8962579207"/>
    <x v="1"/>
  </r>
  <r>
    <s v="Total produktion"/>
    <s v="Østdanmark"/>
    <x v="32"/>
    <x v="1"/>
    <n v="2621159.8056514151"/>
    <x v="1"/>
  </r>
  <r>
    <s v="Total produktion"/>
    <s v="Østdanmark"/>
    <x v="33"/>
    <x v="1"/>
    <n v="239604.1344339604"/>
    <x v="1"/>
  </r>
  <r>
    <s v="Total produktion"/>
    <s v="Østdanmark"/>
    <x v="34"/>
    <x v="1"/>
    <n v="36000"/>
    <x v="1"/>
  </r>
  <r>
    <s v="Total produktion"/>
    <s v="Østdanmark"/>
    <x v="35"/>
    <x v="1"/>
    <n v="0"/>
    <x v="1"/>
  </r>
  <r>
    <s v="Total produktion"/>
    <s v="Østdanmark"/>
    <x v="3"/>
    <x v="1"/>
    <n v="371256.09920674853"/>
    <x v="1"/>
  </r>
  <r>
    <s v="Total produktion"/>
    <s v="Østdanmark"/>
    <x v="36"/>
    <x v="1"/>
    <n v="114713.46881530106"/>
    <x v="1"/>
  </r>
  <r>
    <s v="Total produktion"/>
    <s v="Østdanmark"/>
    <x v="37"/>
    <x v="2"/>
    <n v="20971.319509081128"/>
    <x v="1"/>
  </r>
  <r>
    <s v="Total produktion"/>
    <s v="Østdanmark"/>
    <x v="38"/>
    <x v="2"/>
    <n v="67062.574851910627"/>
    <x v="1"/>
  </r>
  <r>
    <s v="Total produktion"/>
    <s v="Østdanmark"/>
    <x v="5"/>
    <x v="2"/>
    <n v="172292.68030975034"/>
    <x v="1"/>
  </r>
  <r>
    <s v="Total produktion"/>
    <s v="Østdanmark"/>
    <x v="39"/>
    <x v="2"/>
    <n v="133454421.99457155"/>
    <x v="1"/>
  </r>
  <r>
    <s v="Total produktion"/>
    <s v="Østdanmark"/>
    <x v="40"/>
    <x v="2"/>
    <n v="4878052.7970464919"/>
    <x v="1"/>
  </r>
  <r>
    <s v="Total produktion"/>
    <s v="Østdanmark"/>
    <x v="41"/>
    <x v="2"/>
    <n v="0"/>
    <x v="1"/>
  </r>
  <r>
    <s v="Total produktion"/>
    <s v="Østdanmark"/>
    <x v="42"/>
    <x v="2"/>
    <n v="452469.72841919982"/>
    <x v="1"/>
  </r>
  <r>
    <s v="Total produktion"/>
    <s v="Østdanmark"/>
    <x v="43"/>
    <x v="2"/>
    <n v="0"/>
    <x v="1"/>
  </r>
  <r>
    <s v="Total produktion"/>
    <s v="Østdanmark"/>
    <x v="44"/>
    <x v="2"/>
    <n v="867.71807684226371"/>
    <x v="1"/>
  </r>
  <r>
    <s v="Total produktion"/>
    <s v="Østdanmark"/>
    <x v="45"/>
    <x v="2"/>
    <n v="17490.137871374405"/>
    <x v="1"/>
  </r>
  <r>
    <s v="Total produktion"/>
    <s v="Østdanmark"/>
    <x v="46"/>
    <x v="2"/>
    <n v="355996.9988204384"/>
    <x v="1"/>
  </r>
  <r>
    <s v="Total produktion"/>
    <s v="Østdanmark"/>
    <x v="47"/>
    <x v="2"/>
    <n v="9944.0855806479794"/>
    <x v="1"/>
  </r>
  <r>
    <s v="Total produktion"/>
    <s v="Østdanmark"/>
    <x v="6"/>
    <x v="2"/>
    <n v="0"/>
    <x v="1"/>
  </r>
  <r>
    <s v="Total produktion"/>
    <s v="Østdanmark"/>
    <x v="7"/>
    <x v="2"/>
    <n v="8181363.2306406535"/>
    <x v="1"/>
  </r>
  <r>
    <s v="Total produktion"/>
    <s v="Østdanmark"/>
    <x v="8"/>
    <x v="2"/>
    <n v="0"/>
    <x v="1"/>
  </r>
  <r>
    <s v="Total produktion"/>
    <s v="Østdanmark"/>
    <x v="9"/>
    <x v="2"/>
    <n v="66539.660453061777"/>
    <x v="1"/>
  </r>
  <r>
    <s v="Total produktion"/>
    <s v="Østdanmark"/>
    <x v="0"/>
    <x v="2"/>
    <n v="846268.68837888993"/>
    <x v="1"/>
  </r>
  <r>
    <s v="Total produktion"/>
    <s v="Østdanmark"/>
    <x v="4"/>
    <x v="2"/>
    <n v="457927.02496060182"/>
    <x v="1"/>
  </r>
  <r>
    <s v="Total produktion"/>
    <s v="Østdanmark"/>
    <x v="10"/>
    <x v="2"/>
    <n v="0"/>
    <x v="1"/>
  </r>
  <r>
    <s v="Total produktion"/>
    <s v="Østdanmark"/>
    <x v="11"/>
    <x v="2"/>
    <n v="210918.57690717495"/>
    <x v="1"/>
  </r>
  <r>
    <s v="Total produktion"/>
    <s v="Østdanmark"/>
    <x v="12"/>
    <x v="2"/>
    <n v="214327.36252781507"/>
    <x v="1"/>
  </r>
  <r>
    <s v="Total produktion"/>
    <s v="Østdanmark"/>
    <x v="13"/>
    <x v="2"/>
    <n v="520788.5325158292"/>
    <x v="1"/>
  </r>
  <r>
    <s v="Total produktion"/>
    <s v="Østdanmark"/>
    <x v="14"/>
    <x v="2"/>
    <n v="1642235.7978092346"/>
    <x v="1"/>
  </r>
  <r>
    <s v="Total produktion"/>
    <s v="Østdanmark"/>
    <x v="15"/>
    <x v="2"/>
    <n v="0"/>
    <x v="1"/>
  </r>
  <r>
    <s v="Total produktion"/>
    <s v="Østdanmark"/>
    <x v="16"/>
    <x v="2"/>
    <n v="1086187.6880789888"/>
    <x v="1"/>
  </r>
  <r>
    <s v="Total produktion"/>
    <s v="Østdanmark"/>
    <x v="17"/>
    <x v="2"/>
    <n v="135684.56083605965"/>
    <x v="1"/>
  </r>
  <r>
    <s v="Total produktion"/>
    <s v="Østdanmark"/>
    <x v="18"/>
    <x v="2"/>
    <n v="1767975.5826667205"/>
    <x v="1"/>
  </r>
  <r>
    <s v="Total produktion"/>
    <s v="Østdanmark"/>
    <x v="19"/>
    <x v="2"/>
    <n v="261800.78357255683"/>
    <x v="1"/>
  </r>
  <r>
    <s v="Total produktion"/>
    <s v="Østdanmark"/>
    <x v="20"/>
    <x v="2"/>
    <n v="69865.048763892031"/>
    <x v="1"/>
  </r>
  <r>
    <s v="Total produktion"/>
    <s v="Østdanmark"/>
    <x v="21"/>
    <x v="2"/>
    <n v="8766.6762558976552"/>
    <x v="1"/>
  </r>
  <r>
    <s v="Total produktion"/>
    <s v="Østdanmark"/>
    <x v="22"/>
    <x v="2"/>
    <n v="306756.0551149071"/>
    <x v="1"/>
  </r>
  <r>
    <s v="Total produktion"/>
    <s v="Østdanmark"/>
    <x v="2"/>
    <x v="2"/>
    <n v="43629.687083109289"/>
    <x v="1"/>
  </r>
  <r>
    <s v="Total produktion"/>
    <s v="Østdanmark"/>
    <x v="23"/>
    <x v="2"/>
    <n v="0"/>
    <x v="1"/>
  </r>
  <r>
    <s v="Total produktion"/>
    <s v="Østdanmark"/>
    <x v="24"/>
    <x v="2"/>
    <n v="0"/>
    <x v="1"/>
  </r>
  <r>
    <s v="Total produktion"/>
    <s v="Østdanmark"/>
    <x v="25"/>
    <x v="2"/>
    <n v="407677.27631652972"/>
    <x v="1"/>
  </r>
  <r>
    <s v="Total produktion"/>
    <s v="Østdanmark"/>
    <x v="26"/>
    <x v="2"/>
    <n v="113182.04384415773"/>
    <x v="1"/>
  </r>
  <r>
    <s v="Total produktion"/>
    <s v="Østdanmark"/>
    <x v="27"/>
    <x v="2"/>
    <n v="56591.021922078864"/>
    <x v="1"/>
  </r>
  <r>
    <s v="Total produktion"/>
    <s v="Østdanmark"/>
    <x v="1"/>
    <x v="2"/>
    <n v="36218.254030130476"/>
    <x v="1"/>
  </r>
  <r>
    <s v="Total produktion"/>
    <s v="Østdanmark"/>
    <x v="28"/>
    <x v="2"/>
    <n v="1525196.4678207021"/>
    <x v="1"/>
  </r>
  <r>
    <s v="Total produktion"/>
    <s v="Østdanmark"/>
    <x v="29"/>
    <x v="2"/>
    <n v="26273.975378565505"/>
    <x v="1"/>
  </r>
  <r>
    <s v="Total produktion"/>
    <s v="Østdanmark"/>
    <x v="30"/>
    <x v="2"/>
    <n v="21342.928539613244"/>
    <x v="1"/>
  </r>
  <r>
    <s v="Total produktion"/>
    <s v="Østdanmark"/>
    <x v="31"/>
    <x v="2"/>
    <n v="3501980.1471558851"/>
    <x v="1"/>
  </r>
  <r>
    <s v="Total produktion"/>
    <s v="Østdanmark"/>
    <x v="32"/>
    <x v="2"/>
    <n v="2509436.929964724"/>
    <x v="1"/>
  </r>
  <r>
    <s v="Total produktion"/>
    <s v="Østdanmark"/>
    <x v="33"/>
    <x v="2"/>
    <n v="233020.79470926209"/>
    <x v="1"/>
  </r>
  <r>
    <s v="Total produktion"/>
    <s v="Østdanmark"/>
    <x v="34"/>
    <x v="2"/>
    <n v="36000"/>
    <x v="1"/>
  </r>
  <r>
    <s v="Total produktion"/>
    <s v="Østdanmark"/>
    <x v="35"/>
    <x v="2"/>
    <n v="0"/>
    <x v="1"/>
  </r>
  <r>
    <s v="Total produktion"/>
    <s v="Østdanmark"/>
    <x v="3"/>
    <x v="2"/>
    <n v="385847.82849847211"/>
    <x v="1"/>
  </r>
  <r>
    <s v="Total produktion"/>
    <s v="Østdanmark"/>
    <x v="36"/>
    <x v="2"/>
    <n v="127046.30450353827"/>
    <x v="1"/>
  </r>
  <r>
    <s v="Ubrugt"/>
    <s v="Vestdanmark"/>
    <x v="37"/>
    <x v="0"/>
    <n v="185027.43463784308"/>
    <x v="2"/>
  </r>
  <r>
    <s v="Ubrugt"/>
    <s v="Vestdanmark"/>
    <x v="38"/>
    <x v="0"/>
    <n v="193898.88574926884"/>
    <x v="2"/>
  </r>
  <r>
    <s v="Ubrugt"/>
    <s v="Vestdanmark"/>
    <x v="5"/>
    <x v="0"/>
    <n v="-199952.34120163022"/>
    <x v="2"/>
  </r>
  <r>
    <s v="Ubrugt"/>
    <s v="Vestdanmark"/>
    <x v="39"/>
    <x v="0"/>
    <n v="0"/>
    <x v="2"/>
  </r>
  <r>
    <s v="Ubrugt"/>
    <s v="Vestdanmark"/>
    <x v="40"/>
    <x v="0"/>
    <n v="2569317.8008686416"/>
    <x v="2"/>
  </r>
  <r>
    <s v="Ubrugt"/>
    <s v="Vestdanmark"/>
    <x v="41"/>
    <x v="0"/>
    <n v="0"/>
    <x v="2"/>
  </r>
  <r>
    <s v="Ubrugt"/>
    <s v="Vestdanmark"/>
    <x v="42"/>
    <x v="0"/>
    <n v="1198807.4305444965"/>
    <x v="2"/>
  </r>
  <r>
    <s v="Ubrugt"/>
    <s v="Vestdanmark"/>
    <x v="43"/>
    <x v="0"/>
    <n v="0"/>
    <x v="2"/>
  </r>
  <r>
    <s v="Ubrugt"/>
    <s v="Vestdanmark"/>
    <x v="44"/>
    <x v="0"/>
    <n v="0"/>
    <x v="2"/>
  </r>
  <r>
    <s v="Ubrugt"/>
    <s v="Vestdanmark"/>
    <x v="45"/>
    <x v="0"/>
    <n v="151426.86140259454"/>
    <x v="2"/>
  </r>
  <r>
    <s v="Ubrugt"/>
    <s v="Vestdanmark"/>
    <x v="46"/>
    <x v="0"/>
    <n v="887836.84200071916"/>
    <x v="2"/>
  </r>
  <r>
    <s v="Ubrugt"/>
    <s v="Vestdanmark"/>
    <x v="47"/>
    <x v="0"/>
    <n v="-223604.86394482077"/>
    <x v="2"/>
  </r>
  <r>
    <s v="Ubrugt"/>
    <s v="Vestdanmark"/>
    <x v="6"/>
    <x v="0"/>
    <n v="-114193.60000000001"/>
    <x v="2"/>
  </r>
  <r>
    <s v="Ubrugt"/>
    <s v="Vestdanmark"/>
    <x v="7"/>
    <x v="0"/>
    <n v="3451069.2602304816"/>
    <x v="2"/>
  </r>
  <r>
    <s v="Ubrugt"/>
    <s v="Vestdanmark"/>
    <x v="8"/>
    <x v="0"/>
    <n v="0"/>
    <x v="2"/>
  </r>
  <r>
    <s v="Ubrugt"/>
    <s v="Vestdanmark"/>
    <x v="9"/>
    <x v="0"/>
    <n v="-76351.578443047096"/>
    <x v="2"/>
  </r>
  <r>
    <s v="Ubrugt"/>
    <s v="Vestdanmark"/>
    <x v="0"/>
    <x v="0"/>
    <n v="0"/>
    <x v="2"/>
  </r>
  <r>
    <s v="Ubrugt"/>
    <s v="Vestdanmark"/>
    <x v="4"/>
    <x v="0"/>
    <n v="0"/>
    <x v="2"/>
  </r>
  <r>
    <s v="Ubrugt"/>
    <s v="Vestdanmark"/>
    <x v="10"/>
    <x v="0"/>
    <n v="-4828427.5390456235"/>
    <x v="2"/>
  </r>
  <r>
    <s v="Ubrugt"/>
    <s v="Vestdanmark"/>
    <x v="11"/>
    <x v="0"/>
    <n v="-203061.53166372905"/>
    <x v="2"/>
  </r>
  <r>
    <s v="Ubrugt"/>
    <s v="Vestdanmark"/>
    <x v="12"/>
    <x v="0"/>
    <n v="766472.09789043549"/>
    <x v="2"/>
  </r>
  <r>
    <s v="Ubrugt"/>
    <s v="Vestdanmark"/>
    <x v="13"/>
    <x v="0"/>
    <n v="2027113.3294623662"/>
    <x v="2"/>
  </r>
  <r>
    <s v="Ubrugt"/>
    <s v="Vestdanmark"/>
    <x v="14"/>
    <x v="0"/>
    <n v="675046.7637937516"/>
    <x v="2"/>
  </r>
  <r>
    <s v="Ubrugt"/>
    <s v="Vestdanmark"/>
    <x v="15"/>
    <x v="0"/>
    <n v="-569996.93502990273"/>
    <x v="2"/>
  </r>
  <r>
    <s v="Ubrugt"/>
    <s v="Vestdanmark"/>
    <x v="16"/>
    <x v="0"/>
    <n v="0"/>
    <x v="2"/>
  </r>
  <r>
    <s v="Ubrugt"/>
    <s v="Vestdanmark"/>
    <x v="17"/>
    <x v="0"/>
    <n v="122443.54553678865"/>
    <x v="2"/>
  </r>
  <r>
    <s v="Ubrugt"/>
    <s v="Vestdanmark"/>
    <x v="18"/>
    <x v="0"/>
    <n v="1618746.6633055378"/>
    <x v="2"/>
  </r>
  <r>
    <s v="Ubrugt"/>
    <s v="Vestdanmark"/>
    <x v="19"/>
    <x v="0"/>
    <n v="2703717.1158706988"/>
    <x v="2"/>
  </r>
  <r>
    <s v="Ubrugt"/>
    <s v="Vestdanmark"/>
    <x v="20"/>
    <x v="0"/>
    <n v="878.90231344976178"/>
    <x v="2"/>
  </r>
  <r>
    <s v="Ubrugt"/>
    <s v="Vestdanmark"/>
    <x v="21"/>
    <x v="0"/>
    <n v="50014.542046090508"/>
    <x v="2"/>
  </r>
  <r>
    <s v="Ubrugt"/>
    <s v="Vestdanmark"/>
    <x v="22"/>
    <x v="0"/>
    <n v="1610618.3345669576"/>
    <x v="2"/>
  </r>
  <r>
    <s v="Ubrugt"/>
    <s v="Vestdanmark"/>
    <x v="2"/>
    <x v="0"/>
    <n v="0"/>
    <x v="2"/>
  </r>
  <r>
    <s v="Ubrugt"/>
    <s v="Vestdanmark"/>
    <x v="23"/>
    <x v="0"/>
    <n v="0"/>
    <x v="2"/>
  </r>
  <r>
    <s v="Ubrugt"/>
    <s v="Vestdanmark"/>
    <x v="24"/>
    <x v="0"/>
    <n v="0"/>
    <x v="2"/>
  </r>
  <r>
    <s v="Ubrugt"/>
    <s v="Vestdanmark"/>
    <x v="25"/>
    <x v="0"/>
    <n v="4922001.9803787302"/>
    <x v="2"/>
  </r>
  <r>
    <s v="Ubrugt"/>
    <s v="Vestdanmark"/>
    <x v="26"/>
    <x v="0"/>
    <n v="0"/>
    <x v="2"/>
  </r>
  <r>
    <s v="Ubrugt"/>
    <s v="Vestdanmark"/>
    <x v="27"/>
    <x v="0"/>
    <n v="28781.895095316839"/>
    <x v="2"/>
  </r>
  <r>
    <s v="Ubrugt"/>
    <s v="Vestdanmark"/>
    <x v="1"/>
    <x v="0"/>
    <n v="0"/>
    <x v="2"/>
  </r>
  <r>
    <s v="Ubrugt"/>
    <s v="Vestdanmark"/>
    <x v="28"/>
    <x v="0"/>
    <n v="-467792.00917977782"/>
    <x v="2"/>
  </r>
  <r>
    <s v="Ubrugt"/>
    <s v="Vestdanmark"/>
    <x v="29"/>
    <x v="0"/>
    <n v="193830.89221723122"/>
    <x v="2"/>
  </r>
  <r>
    <s v="Ubrugt"/>
    <s v="Vestdanmark"/>
    <x v="30"/>
    <x v="0"/>
    <n v="91860.340866184866"/>
    <x v="2"/>
  </r>
  <r>
    <s v="Ubrugt"/>
    <s v="Vestdanmark"/>
    <x v="31"/>
    <x v="0"/>
    <n v="2390013.9527756004"/>
    <x v="2"/>
  </r>
  <r>
    <s v="Ubrugt"/>
    <s v="Vestdanmark"/>
    <x v="32"/>
    <x v="0"/>
    <n v="0"/>
    <x v="2"/>
  </r>
  <r>
    <s v="Ubrugt"/>
    <s v="Vestdanmark"/>
    <x v="33"/>
    <x v="0"/>
    <n v="1276456.3476501952"/>
    <x v="2"/>
  </r>
  <r>
    <s v="Ubrugt"/>
    <s v="Vestdanmark"/>
    <x v="34"/>
    <x v="0"/>
    <n v="76.5"/>
    <x v="2"/>
  </r>
  <r>
    <s v="Ubrugt"/>
    <s v="Vestdanmark"/>
    <x v="35"/>
    <x v="0"/>
    <n v="0"/>
    <x v="2"/>
  </r>
  <r>
    <s v="Ubrugt"/>
    <s v="Vestdanmark"/>
    <x v="3"/>
    <x v="0"/>
    <n v="0"/>
    <x v="2"/>
  </r>
  <r>
    <s v="Ubrugt"/>
    <s v="Vestdanmark"/>
    <x v="36"/>
    <x v="0"/>
    <n v="0"/>
    <x v="2"/>
  </r>
  <r>
    <s v="Ubrugt"/>
    <s v="Vestdanmark"/>
    <x v="37"/>
    <x v="1"/>
    <n v="223970.55527046492"/>
    <x v="2"/>
  </r>
  <r>
    <s v="Ubrugt"/>
    <s v="Vestdanmark"/>
    <x v="38"/>
    <x v="1"/>
    <n v="147888.28025126061"/>
    <x v="2"/>
  </r>
  <r>
    <s v="Ubrugt"/>
    <s v="Vestdanmark"/>
    <x v="5"/>
    <x v="1"/>
    <n v="-1.5144408156629652E-2"/>
    <x v="2"/>
  </r>
  <r>
    <s v="Ubrugt"/>
    <s v="Vestdanmark"/>
    <x v="39"/>
    <x v="1"/>
    <n v="0"/>
    <x v="2"/>
  </r>
  <r>
    <s v="Ubrugt"/>
    <s v="Vestdanmark"/>
    <x v="40"/>
    <x v="1"/>
    <n v="2435058.0770537965"/>
    <x v="2"/>
  </r>
  <r>
    <s v="Ubrugt"/>
    <s v="Vestdanmark"/>
    <x v="41"/>
    <x v="1"/>
    <n v="0"/>
    <x v="2"/>
  </r>
  <r>
    <s v="Ubrugt"/>
    <s v="Vestdanmark"/>
    <x v="42"/>
    <x v="1"/>
    <n v="989162.34088251274"/>
    <x v="2"/>
  </r>
  <r>
    <s v="Ubrugt"/>
    <s v="Vestdanmark"/>
    <x v="43"/>
    <x v="1"/>
    <n v="0"/>
    <x v="2"/>
  </r>
  <r>
    <s v="Ubrugt"/>
    <s v="Vestdanmark"/>
    <x v="44"/>
    <x v="1"/>
    <n v="0"/>
    <x v="2"/>
  </r>
  <r>
    <s v="Ubrugt"/>
    <s v="Vestdanmark"/>
    <x v="45"/>
    <x v="1"/>
    <n v="182659.9008771329"/>
    <x v="2"/>
  </r>
  <r>
    <s v="Ubrugt"/>
    <s v="Vestdanmark"/>
    <x v="46"/>
    <x v="1"/>
    <n v="1122133.6966349066"/>
    <x v="2"/>
  </r>
  <r>
    <s v="Ubrugt"/>
    <s v="Vestdanmark"/>
    <x v="47"/>
    <x v="1"/>
    <n v="-225704.57056610042"/>
    <x v="2"/>
  </r>
  <r>
    <s v="Ubrugt"/>
    <s v="Vestdanmark"/>
    <x v="6"/>
    <x v="1"/>
    <n v="-114193.60000000001"/>
    <x v="2"/>
  </r>
  <r>
    <s v="Ubrugt"/>
    <s v="Vestdanmark"/>
    <x v="7"/>
    <x v="1"/>
    <n v="13648335.557875708"/>
    <x v="2"/>
  </r>
  <r>
    <s v="Ubrugt"/>
    <s v="Vestdanmark"/>
    <x v="8"/>
    <x v="1"/>
    <n v="0"/>
    <x v="2"/>
  </r>
  <r>
    <s v="Ubrugt"/>
    <s v="Vestdanmark"/>
    <x v="9"/>
    <x v="1"/>
    <n v="-51384.929899413692"/>
    <x v="2"/>
  </r>
  <r>
    <s v="Ubrugt"/>
    <s v="Vestdanmark"/>
    <x v="0"/>
    <x v="1"/>
    <n v="0"/>
    <x v="2"/>
  </r>
  <r>
    <s v="Ubrugt"/>
    <s v="Vestdanmark"/>
    <x v="4"/>
    <x v="1"/>
    <n v="0"/>
    <x v="2"/>
  </r>
  <r>
    <s v="Ubrugt"/>
    <s v="Vestdanmark"/>
    <x v="10"/>
    <x v="1"/>
    <n v="-5794113.0468547465"/>
    <x v="2"/>
  </r>
  <r>
    <s v="Ubrugt"/>
    <s v="Vestdanmark"/>
    <x v="11"/>
    <x v="1"/>
    <n v="54668.919188631466"/>
    <x v="2"/>
  </r>
  <r>
    <s v="Ubrugt"/>
    <s v="Vestdanmark"/>
    <x v="12"/>
    <x v="1"/>
    <n v="715738.37153588282"/>
    <x v="2"/>
  </r>
  <r>
    <s v="Ubrugt"/>
    <s v="Vestdanmark"/>
    <x v="13"/>
    <x v="1"/>
    <n v="1659793.53443852"/>
    <x v="2"/>
  </r>
  <r>
    <s v="Ubrugt"/>
    <s v="Vestdanmark"/>
    <x v="14"/>
    <x v="1"/>
    <n v="-1762295.3017849559"/>
    <x v="2"/>
  </r>
  <r>
    <s v="Ubrugt"/>
    <s v="Vestdanmark"/>
    <x v="15"/>
    <x v="1"/>
    <n v="-267183.55403743929"/>
    <x v="2"/>
  </r>
  <r>
    <s v="Ubrugt"/>
    <s v="Vestdanmark"/>
    <x v="16"/>
    <x v="1"/>
    <n v="0"/>
    <x v="2"/>
  </r>
  <r>
    <s v="Ubrugt"/>
    <s v="Vestdanmark"/>
    <x v="17"/>
    <x v="1"/>
    <n v="126335.63003958203"/>
    <x v="2"/>
  </r>
  <r>
    <s v="Ubrugt"/>
    <s v="Vestdanmark"/>
    <x v="18"/>
    <x v="1"/>
    <n v="-1123507.8558467571"/>
    <x v="2"/>
  </r>
  <r>
    <s v="Ubrugt"/>
    <s v="Vestdanmark"/>
    <x v="19"/>
    <x v="1"/>
    <n v="3280805.3819219102"/>
    <x v="2"/>
  </r>
  <r>
    <s v="Ubrugt"/>
    <s v="Vestdanmark"/>
    <x v="20"/>
    <x v="1"/>
    <n v="209595.14629167612"/>
    <x v="2"/>
  </r>
  <r>
    <s v="Ubrugt"/>
    <s v="Vestdanmark"/>
    <x v="21"/>
    <x v="1"/>
    <n v="67373.513210879581"/>
    <x v="2"/>
  </r>
  <r>
    <s v="Ubrugt"/>
    <s v="Vestdanmark"/>
    <x v="22"/>
    <x v="1"/>
    <n v="1028163.7902040067"/>
    <x v="2"/>
  </r>
  <r>
    <s v="Ubrugt"/>
    <s v="Vestdanmark"/>
    <x v="2"/>
    <x v="1"/>
    <n v="0"/>
    <x v="2"/>
  </r>
  <r>
    <s v="Ubrugt"/>
    <s v="Vestdanmark"/>
    <x v="23"/>
    <x v="1"/>
    <n v="0"/>
    <x v="2"/>
  </r>
  <r>
    <s v="Ubrugt"/>
    <s v="Vestdanmark"/>
    <x v="24"/>
    <x v="1"/>
    <n v="0"/>
    <x v="2"/>
  </r>
  <r>
    <s v="Ubrugt"/>
    <s v="Vestdanmark"/>
    <x v="25"/>
    <x v="1"/>
    <n v="5844517.8424414396"/>
    <x v="2"/>
  </r>
  <r>
    <s v="Ubrugt"/>
    <s v="Vestdanmark"/>
    <x v="26"/>
    <x v="1"/>
    <n v="0"/>
    <x v="2"/>
  </r>
  <r>
    <s v="Ubrugt"/>
    <s v="Vestdanmark"/>
    <x v="27"/>
    <x v="1"/>
    <n v="-71020.116824299708"/>
    <x v="2"/>
  </r>
  <r>
    <s v="Ubrugt"/>
    <s v="Vestdanmark"/>
    <x v="1"/>
    <x v="1"/>
    <n v="0"/>
    <x v="2"/>
  </r>
  <r>
    <s v="Ubrugt"/>
    <s v="Vestdanmark"/>
    <x v="28"/>
    <x v="1"/>
    <n v="2774484.1043555308"/>
    <x v="2"/>
  </r>
  <r>
    <s v="Ubrugt"/>
    <s v="Vestdanmark"/>
    <x v="29"/>
    <x v="1"/>
    <n v="229347.69258761208"/>
    <x v="2"/>
  </r>
  <r>
    <s v="Ubrugt"/>
    <s v="Vestdanmark"/>
    <x v="30"/>
    <x v="1"/>
    <n v="108333.11124139075"/>
    <x v="2"/>
  </r>
  <r>
    <s v="Ubrugt"/>
    <s v="Vestdanmark"/>
    <x v="31"/>
    <x v="1"/>
    <n v="2481926.4751490569"/>
    <x v="2"/>
  </r>
  <r>
    <s v="Ubrugt"/>
    <s v="Vestdanmark"/>
    <x v="32"/>
    <x v="1"/>
    <n v="0"/>
    <x v="2"/>
  </r>
  <r>
    <s v="Ubrugt"/>
    <s v="Vestdanmark"/>
    <x v="33"/>
    <x v="1"/>
    <n v="1531740.086889476"/>
    <x v="2"/>
  </r>
  <r>
    <s v="Ubrugt"/>
    <s v="Vestdanmark"/>
    <x v="34"/>
    <x v="1"/>
    <n v="84600"/>
    <x v="2"/>
  </r>
  <r>
    <s v="Ubrugt"/>
    <s v="Vestdanmark"/>
    <x v="35"/>
    <x v="1"/>
    <n v="0"/>
    <x v="2"/>
  </r>
  <r>
    <s v="Ubrugt"/>
    <s v="Vestdanmark"/>
    <x v="3"/>
    <x v="1"/>
    <n v="0"/>
    <x v="2"/>
  </r>
  <r>
    <s v="Ubrugt"/>
    <s v="Vestdanmark"/>
    <x v="36"/>
    <x v="1"/>
    <n v="0"/>
    <x v="2"/>
  </r>
  <r>
    <s v="Ubrugt"/>
    <s v="Vestdanmark"/>
    <x v="37"/>
    <x v="2"/>
    <n v="216017.9179050583"/>
    <x v="2"/>
  </r>
  <r>
    <s v="Ubrugt"/>
    <s v="Vestdanmark"/>
    <x v="38"/>
    <x v="2"/>
    <n v="147503.58381787071"/>
    <x v="2"/>
  </r>
  <r>
    <s v="Ubrugt"/>
    <s v="Vestdanmark"/>
    <x v="5"/>
    <x v="2"/>
    <n v="-9.8743131762603298E-2"/>
    <x v="2"/>
  </r>
  <r>
    <s v="Ubrugt"/>
    <s v="Vestdanmark"/>
    <x v="39"/>
    <x v="2"/>
    <n v="0"/>
    <x v="2"/>
  </r>
  <r>
    <s v="Ubrugt"/>
    <s v="Vestdanmark"/>
    <x v="40"/>
    <x v="2"/>
    <n v="2542087.3303823322"/>
    <x v="2"/>
  </r>
  <r>
    <s v="Ubrugt"/>
    <s v="Vestdanmark"/>
    <x v="41"/>
    <x v="2"/>
    <n v="0"/>
    <x v="2"/>
  </r>
  <r>
    <s v="Ubrugt"/>
    <s v="Vestdanmark"/>
    <x v="42"/>
    <x v="2"/>
    <n v="1035788.8384667402"/>
    <x v="2"/>
  </r>
  <r>
    <s v="Ubrugt"/>
    <s v="Vestdanmark"/>
    <x v="43"/>
    <x v="2"/>
    <n v="0"/>
    <x v="2"/>
  </r>
  <r>
    <s v="Ubrugt"/>
    <s v="Vestdanmark"/>
    <x v="44"/>
    <x v="2"/>
    <n v="0"/>
    <x v="2"/>
  </r>
  <r>
    <s v="Ubrugt"/>
    <s v="Vestdanmark"/>
    <x v="45"/>
    <x v="2"/>
    <n v="171719.70187293284"/>
    <x v="2"/>
  </r>
  <r>
    <s v="Ubrugt"/>
    <s v="Vestdanmark"/>
    <x v="46"/>
    <x v="2"/>
    <n v="1122115.8049381305"/>
    <x v="2"/>
  </r>
  <r>
    <s v="Ubrugt"/>
    <s v="Vestdanmark"/>
    <x v="47"/>
    <x v="2"/>
    <n v="-235829.33520037105"/>
    <x v="2"/>
  </r>
  <r>
    <s v="Ubrugt"/>
    <s v="Vestdanmark"/>
    <x v="6"/>
    <x v="2"/>
    <n v="-114193.60000000001"/>
    <x v="2"/>
  </r>
  <r>
    <s v="Ubrugt"/>
    <s v="Vestdanmark"/>
    <x v="7"/>
    <x v="2"/>
    <n v="14023830.254351629"/>
    <x v="2"/>
  </r>
  <r>
    <s v="Ubrugt"/>
    <s v="Vestdanmark"/>
    <x v="8"/>
    <x v="2"/>
    <n v="0"/>
    <x v="2"/>
  </r>
  <r>
    <s v="Ubrugt"/>
    <s v="Vestdanmark"/>
    <x v="9"/>
    <x v="2"/>
    <n v="-64091.297748916026"/>
    <x v="2"/>
  </r>
  <r>
    <s v="Ubrugt"/>
    <s v="Vestdanmark"/>
    <x v="0"/>
    <x v="2"/>
    <n v="0"/>
    <x v="2"/>
  </r>
  <r>
    <s v="Ubrugt"/>
    <s v="Vestdanmark"/>
    <x v="4"/>
    <x v="2"/>
    <n v="0"/>
    <x v="2"/>
  </r>
  <r>
    <s v="Ubrugt"/>
    <s v="Vestdanmark"/>
    <x v="10"/>
    <x v="2"/>
    <n v="-5794113.0468547465"/>
    <x v="2"/>
  </r>
  <r>
    <s v="Ubrugt"/>
    <s v="Vestdanmark"/>
    <x v="11"/>
    <x v="2"/>
    <n v="54115.474944335409"/>
    <x v="2"/>
  </r>
  <r>
    <s v="Ubrugt"/>
    <s v="Vestdanmark"/>
    <x v="12"/>
    <x v="2"/>
    <n v="714570.3554189268"/>
    <x v="2"/>
  </r>
  <r>
    <s v="Ubrugt"/>
    <s v="Vestdanmark"/>
    <x v="13"/>
    <x v="2"/>
    <n v="1653636.7107617604"/>
    <x v="2"/>
  </r>
  <r>
    <s v="Ubrugt"/>
    <s v="Vestdanmark"/>
    <x v="14"/>
    <x v="2"/>
    <n v="-1758322.034285726"/>
    <x v="2"/>
  </r>
  <r>
    <s v="Ubrugt"/>
    <s v="Vestdanmark"/>
    <x v="15"/>
    <x v="2"/>
    <n v="-195424.37100367117"/>
    <x v="2"/>
  </r>
  <r>
    <s v="Ubrugt"/>
    <s v="Vestdanmark"/>
    <x v="16"/>
    <x v="2"/>
    <n v="0"/>
    <x v="2"/>
  </r>
  <r>
    <s v="Ubrugt"/>
    <s v="Vestdanmark"/>
    <x v="17"/>
    <x v="2"/>
    <n v="90203.155693262815"/>
    <x v="2"/>
  </r>
  <r>
    <s v="Ubrugt"/>
    <s v="Vestdanmark"/>
    <x v="18"/>
    <x v="2"/>
    <n v="-1062616.0286348956"/>
    <x v="2"/>
  </r>
  <r>
    <s v="Ubrugt"/>
    <s v="Vestdanmark"/>
    <x v="19"/>
    <x v="2"/>
    <n v="3192670.7859676722"/>
    <x v="2"/>
  </r>
  <r>
    <s v="Ubrugt"/>
    <s v="Vestdanmark"/>
    <x v="20"/>
    <x v="2"/>
    <n v="209595.14629167612"/>
    <x v="2"/>
  </r>
  <r>
    <s v="Ubrugt"/>
    <s v="Vestdanmark"/>
    <x v="21"/>
    <x v="2"/>
    <n v="60977.171211943627"/>
    <x v="2"/>
  </r>
  <r>
    <s v="Ubrugt"/>
    <s v="Vestdanmark"/>
    <x v="22"/>
    <x v="2"/>
    <n v="1027472.506321969"/>
    <x v="2"/>
  </r>
  <r>
    <s v="Ubrugt"/>
    <s v="Vestdanmark"/>
    <x v="2"/>
    <x v="2"/>
    <n v="0"/>
    <x v="2"/>
  </r>
  <r>
    <s v="Ubrugt"/>
    <s v="Vestdanmark"/>
    <x v="23"/>
    <x v="2"/>
    <n v="0"/>
    <x v="2"/>
  </r>
  <r>
    <s v="Ubrugt"/>
    <s v="Vestdanmark"/>
    <x v="24"/>
    <x v="2"/>
    <n v="0"/>
    <x v="2"/>
  </r>
  <r>
    <s v="Ubrugt"/>
    <s v="Vestdanmark"/>
    <x v="25"/>
    <x v="2"/>
    <n v="5735954.3578613317"/>
    <x v="2"/>
  </r>
  <r>
    <s v="Ubrugt"/>
    <s v="Vestdanmark"/>
    <x v="26"/>
    <x v="2"/>
    <n v="0"/>
    <x v="2"/>
  </r>
  <r>
    <s v="Ubrugt"/>
    <s v="Vestdanmark"/>
    <x v="27"/>
    <x v="2"/>
    <n v="-71588.613561320672"/>
    <x v="2"/>
  </r>
  <r>
    <s v="Ubrugt"/>
    <s v="Vestdanmark"/>
    <x v="1"/>
    <x v="2"/>
    <n v="0"/>
    <x v="2"/>
  </r>
  <r>
    <s v="Ubrugt"/>
    <s v="Vestdanmark"/>
    <x v="28"/>
    <x v="2"/>
    <n v="2756481.1452801134"/>
    <x v="2"/>
  </r>
  <r>
    <s v="Ubrugt"/>
    <s v="Vestdanmark"/>
    <x v="29"/>
    <x v="2"/>
    <n v="222680.59406186192"/>
    <x v="2"/>
  </r>
  <r>
    <s v="Ubrugt"/>
    <s v="Vestdanmark"/>
    <x v="30"/>
    <x v="2"/>
    <n v="104021.41590581447"/>
    <x v="2"/>
  </r>
  <r>
    <s v="Ubrugt"/>
    <s v="Vestdanmark"/>
    <x v="31"/>
    <x v="2"/>
    <n v="2573468.1840518024"/>
    <x v="2"/>
  </r>
  <r>
    <s v="Ubrugt"/>
    <s v="Vestdanmark"/>
    <x v="32"/>
    <x v="2"/>
    <n v="0"/>
    <x v="2"/>
  </r>
  <r>
    <s v="Ubrugt"/>
    <s v="Vestdanmark"/>
    <x v="33"/>
    <x v="2"/>
    <n v="1481553.9579175585"/>
    <x v="2"/>
  </r>
  <r>
    <s v="Ubrugt"/>
    <s v="Vestdanmark"/>
    <x v="34"/>
    <x v="2"/>
    <n v="84600"/>
    <x v="2"/>
  </r>
  <r>
    <s v="Ubrugt"/>
    <s v="Vestdanmark"/>
    <x v="35"/>
    <x v="2"/>
    <n v="0"/>
    <x v="2"/>
  </r>
  <r>
    <s v="Ubrugt"/>
    <s v="Vestdanmark"/>
    <x v="3"/>
    <x v="2"/>
    <n v="0"/>
    <x v="2"/>
  </r>
  <r>
    <s v="Ubrugt"/>
    <s v="Vestdanmark"/>
    <x v="36"/>
    <x v="2"/>
    <n v="0"/>
    <x v="2"/>
  </r>
  <r>
    <s v="Ubrugt"/>
    <s v="Østdanmark"/>
    <x v="37"/>
    <x v="0"/>
    <n v="-8430.5352358472264"/>
    <x v="2"/>
  </r>
  <r>
    <s v="Ubrugt"/>
    <s v="Østdanmark"/>
    <x v="38"/>
    <x v="0"/>
    <n v="19055.87878491775"/>
    <x v="2"/>
  </r>
  <r>
    <s v="Ubrugt"/>
    <s v="Østdanmark"/>
    <x v="5"/>
    <x v="0"/>
    <n v="-170507.33327986751"/>
    <x v="2"/>
  </r>
  <r>
    <s v="Ubrugt"/>
    <s v="Østdanmark"/>
    <x v="39"/>
    <x v="0"/>
    <n v="0"/>
    <x v="2"/>
  </r>
  <r>
    <s v="Ubrugt"/>
    <s v="Østdanmark"/>
    <x v="40"/>
    <x v="0"/>
    <n v="661211.27137287101"/>
    <x v="2"/>
  </r>
  <r>
    <s v="Ubrugt"/>
    <s v="Østdanmark"/>
    <x v="41"/>
    <x v="0"/>
    <n v="0"/>
    <x v="2"/>
  </r>
  <r>
    <s v="Ubrugt"/>
    <s v="Østdanmark"/>
    <x v="42"/>
    <x v="0"/>
    <n v="153410.57659836096"/>
    <x v="2"/>
  </r>
  <r>
    <s v="Ubrugt"/>
    <s v="Østdanmark"/>
    <x v="43"/>
    <x v="0"/>
    <n v="0"/>
    <x v="2"/>
  </r>
  <r>
    <s v="Ubrugt"/>
    <s v="Østdanmark"/>
    <x v="44"/>
    <x v="0"/>
    <n v="0"/>
    <x v="2"/>
  </r>
  <r>
    <s v="Ubrugt"/>
    <s v="Østdanmark"/>
    <x v="45"/>
    <x v="0"/>
    <n v="-13151.581373695415"/>
    <x v="2"/>
  </r>
  <r>
    <s v="Ubrugt"/>
    <s v="Østdanmark"/>
    <x v="46"/>
    <x v="0"/>
    <n v="620445.82725004398"/>
    <x v="2"/>
  </r>
  <r>
    <s v="Ubrugt"/>
    <s v="Østdanmark"/>
    <x v="47"/>
    <x v="0"/>
    <n v="-197024.06677216437"/>
    <x v="2"/>
  </r>
  <r>
    <s v="Ubrugt"/>
    <s v="Østdanmark"/>
    <x v="6"/>
    <x v="0"/>
    <n v="-28548.400000000001"/>
    <x v="2"/>
  </r>
  <r>
    <s v="Ubrugt"/>
    <s v="Østdanmark"/>
    <x v="7"/>
    <x v="0"/>
    <n v="636502.29333281773"/>
    <x v="2"/>
  </r>
  <r>
    <s v="Ubrugt"/>
    <s v="Østdanmark"/>
    <x v="8"/>
    <x v="0"/>
    <n v="0"/>
    <x v="2"/>
  </r>
  <r>
    <s v="Ubrugt"/>
    <s v="Østdanmark"/>
    <x v="9"/>
    <x v="0"/>
    <n v="-127585.02725608747"/>
    <x v="2"/>
  </r>
  <r>
    <s v="Ubrugt"/>
    <s v="Østdanmark"/>
    <x v="0"/>
    <x v="0"/>
    <n v="0"/>
    <x v="2"/>
  </r>
  <r>
    <s v="Ubrugt"/>
    <s v="Østdanmark"/>
    <x v="4"/>
    <x v="0"/>
    <n v="0"/>
    <x v="2"/>
  </r>
  <r>
    <s v="Ubrugt"/>
    <s v="Østdanmark"/>
    <x v="10"/>
    <x v="0"/>
    <n v="-592646.72642582108"/>
    <x v="2"/>
  </r>
  <r>
    <s v="Ubrugt"/>
    <s v="Østdanmark"/>
    <x v="11"/>
    <x v="0"/>
    <n v="-79270.498677373223"/>
    <x v="2"/>
  </r>
  <r>
    <s v="Ubrugt"/>
    <s v="Østdanmark"/>
    <x v="12"/>
    <x v="0"/>
    <n v="145627.35347864506"/>
    <x v="2"/>
  </r>
  <r>
    <s v="Ubrugt"/>
    <s v="Østdanmark"/>
    <x v="13"/>
    <x v="0"/>
    <n v="14617.738147146345"/>
    <x v="2"/>
  </r>
  <r>
    <s v="Ubrugt"/>
    <s v="Østdanmark"/>
    <x v="14"/>
    <x v="0"/>
    <n v="1301921.4452316216"/>
    <x v="2"/>
  </r>
  <r>
    <s v="Ubrugt"/>
    <s v="Østdanmark"/>
    <x v="15"/>
    <x v="0"/>
    <n v="-374820.3560243976"/>
    <x v="2"/>
  </r>
  <r>
    <s v="Ubrugt"/>
    <s v="Østdanmark"/>
    <x v="16"/>
    <x v="0"/>
    <n v="0"/>
    <x v="2"/>
  </r>
  <r>
    <s v="Ubrugt"/>
    <s v="Østdanmark"/>
    <x v="17"/>
    <x v="0"/>
    <n v="-70551.412916692323"/>
    <x v="2"/>
  </r>
  <r>
    <s v="Ubrugt"/>
    <s v="Østdanmark"/>
    <x v="18"/>
    <x v="0"/>
    <n v="-344258.58126598754"/>
    <x v="2"/>
  </r>
  <r>
    <s v="Ubrugt"/>
    <s v="Østdanmark"/>
    <x v="19"/>
    <x v="0"/>
    <n v="-166933.87454175885"/>
    <x v="2"/>
  </r>
  <r>
    <s v="Ubrugt"/>
    <s v="Østdanmark"/>
    <x v="20"/>
    <x v="0"/>
    <n v="1.1976865502381491"/>
    <x v="2"/>
  </r>
  <r>
    <s v="Ubrugt"/>
    <s v="Østdanmark"/>
    <x v="21"/>
    <x v="0"/>
    <n v="-41950.335705993944"/>
    <x v="2"/>
  </r>
  <r>
    <s v="Ubrugt"/>
    <s v="Østdanmark"/>
    <x v="22"/>
    <x v="0"/>
    <n v="395448.91426064254"/>
    <x v="2"/>
  </r>
  <r>
    <s v="Ubrugt"/>
    <s v="Østdanmark"/>
    <x v="2"/>
    <x v="0"/>
    <n v="0"/>
    <x v="2"/>
  </r>
  <r>
    <s v="Ubrugt"/>
    <s v="Østdanmark"/>
    <x v="23"/>
    <x v="0"/>
    <n v="0"/>
    <x v="2"/>
  </r>
  <r>
    <s v="Ubrugt"/>
    <s v="Østdanmark"/>
    <x v="24"/>
    <x v="0"/>
    <n v="0"/>
    <x v="2"/>
  </r>
  <r>
    <s v="Ubrugt"/>
    <s v="Østdanmark"/>
    <x v="25"/>
    <x v="0"/>
    <n v="346998.01962126989"/>
    <x v="2"/>
  </r>
  <r>
    <s v="Ubrugt"/>
    <s v="Østdanmark"/>
    <x v="26"/>
    <x v="0"/>
    <n v="0"/>
    <x v="2"/>
  </r>
  <r>
    <s v="Ubrugt"/>
    <s v="Østdanmark"/>
    <x v="27"/>
    <x v="0"/>
    <n v="70002.843567045958"/>
    <x v="2"/>
  </r>
  <r>
    <s v="Ubrugt"/>
    <s v="Østdanmark"/>
    <x v="1"/>
    <x v="0"/>
    <n v="0"/>
    <x v="2"/>
  </r>
  <r>
    <s v="Ubrugt"/>
    <s v="Østdanmark"/>
    <x v="28"/>
    <x v="0"/>
    <n v="2105567.5565972263"/>
    <x v="2"/>
  </r>
  <r>
    <s v="Ubrugt"/>
    <s v="Østdanmark"/>
    <x v="29"/>
    <x v="0"/>
    <n v="23179.475218292017"/>
    <x v="2"/>
  </r>
  <r>
    <s v="Ubrugt"/>
    <s v="Østdanmark"/>
    <x v="30"/>
    <x v="0"/>
    <n v="14085.970705770382"/>
    <x v="2"/>
  </r>
  <r>
    <s v="Ubrugt"/>
    <s v="Østdanmark"/>
    <x v="31"/>
    <x v="0"/>
    <n v="1978309.9489030582"/>
    <x v="2"/>
  </r>
  <r>
    <s v="Ubrugt"/>
    <s v="Østdanmark"/>
    <x v="32"/>
    <x v="0"/>
    <n v="0"/>
    <x v="2"/>
  </r>
  <r>
    <s v="Ubrugt"/>
    <s v="Østdanmark"/>
    <x v="33"/>
    <x v="0"/>
    <n v="106195.08352871139"/>
    <x v="2"/>
  </r>
  <r>
    <s v="Ubrugt"/>
    <s v="Østdanmark"/>
    <x v="34"/>
    <x v="0"/>
    <n v="0"/>
    <x v="2"/>
  </r>
  <r>
    <s v="Ubrugt"/>
    <s v="Østdanmark"/>
    <x v="35"/>
    <x v="0"/>
    <n v="0"/>
    <x v="2"/>
  </r>
  <r>
    <s v="Ubrugt"/>
    <s v="Østdanmark"/>
    <x v="3"/>
    <x v="0"/>
    <n v="0"/>
    <x v="2"/>
  </r>
  <r>
    <s v="Ubrugt"/>
    <s v="Østdanmark"/>
    <x v="36"/>
    <x v="0"/>
    <n v="0"/>
    <x v="2"/>
  </r>
  <r>
    <s v="Ubrugt"/>
    <s v="Østdanmark"/>
    <x v="37"/>
    <x v="1"/>
    <n v="-6677.1647991509926"/>
    <x v="2"/>
  </r>
  <r>
    <s v="Ubrugt"/>
    <s v="Østdanmark"/>
    <x v="38"/>
    <x v="1"/>
    <n v="55959.746407714221"/>
    <x v="2"/>
  </r>
  <r>
    <s v="Ubrugt"/>
    <s v="Østdanmark"/>
    <x v="5"/>
    <x v="1"/>
    <n v="-1.3112847955198959E-2"/>
    <x v="2"/>
  </r>
  <r>
    <s v="Ubrugt"/>
    <s v="Østdanmark"/>
    <x v="39"/>
    <x v="1"/>
    <n v="0"/>
    <x v="2"/>
  </r>
  <r>
    <s v="Ubrugt"/>
    <s v="Østdanmark"/>
    <x v="40"/>
    <x v="1"/>
    <n v="375687.43209182099"/>
    <x v="2"/>
  </r>
  <r>
    <s v="Ubrugt"/>
    <s v="Østdanmark"/>
    <x v="41"/>
    <x v="1"/>
    <n v="0"/>
    <x v="2"/>
  </r>
  <r>
    <s v="Ubrugt"/>
    <s v="Østdanmark"/>
    <x v="42"/>
    <x v="1"/>
    <n v="133503.40514794196"/>
    <x v="2"/>
  </r>
  <r>
    <s v="Ubrugt"/>
    <s v="Østdanmark"/>
    <x v="43"/>
    <x v="1"/>
    <n v="0"/>
    <x v="2"/>
  </r>
  <r>
    <s v="Ubrugt"/>
    <s v="Østdanmark"/>
    <x v="44"/>
    <x v="1"/>
    <n v="0"/>
    <x v="2"/>
  </r>
  <r>
    <s v="Ubrugt"/>
    <s v="Østdanmark"/>
    <x v="45"/>
    <x v="1"/>
    <n v="-12267.263676834245"/>
    <x v="2"/>
  </r>
  <r>
    <s v="Ubrugt"/>
    <s v="Østdanmark"/>
    <x v="46"/>
    <x v="1"/>
    <n v="346630.49211305089"/>
    <x v="2"/>
  </r>
  <r>
    <s v="Ubrugt"/>
    <s v="Østdanmark"/>
    <x v="47"/>
    <x v="1"/>
    <n v="-213624.89136790586"/>
    <x v="2"/>
  </r>
  <r>
    <s v="Ubrugt"/>
    <s v="Østdanmark"/>
    <x v="6"/>
    <x v="1"/>
    <n v="-28548.400000000001"/>
    <x v="2"/>
  </r>
  <r>
    <s v="Ubrugt"/>
    <s v="Østdanmark"/>
    <x v="7"/>
    <x v="1"/>
    <n v="6074761.4274309315"/>
    <x v="2"/>
  </r>
  <r>
    <s v="Ubrugt"/>
    <s v="Østdanmark"/>
    <x v="8"/>
    <x v="1"/>
    <n v="0"/>
    <x v="2"/>
  </r>
  <r>
    <s v="Ubrugt"/>
    <s v="Østdanmark"/>
    <x v="9"/>
    <x v="1"/>
    <n v="-168513.58332318871"/>
    <x v="2"/>
  </r>
  <r>
    <s v="Ubrugt"/>
    <s v="Østdanmark"/>
    <x v="0"/>
    <x v="1"/>
    <n v="0"/>
    <x v="2"/>
  </r>
  <r>
    <s v="Ubrugt"/>
    <s v="Østdanmark"/>
    <x v="4"/>
    <x v="1"/>
    <n v="0"/>
    <x v="2"/>
  </r>
  <r>
    <s v="Ubrugt"/>
    <s v="Østdanmark"/>
    <x v="10"/>
    <x v="1"/>
    <n v="-711176.07171098527"/>
    <x v="2"/>
  </r>
  <r>
    <s v="Ubrugt"/>
    <s v="Østdanmark"/>
    <x v="11"/>
    <x v="1"/>
    <n v="19521.564274117642"/>
    <x v="2"/>
  </r>
  <r>
    <s v="Ubrugt"/>
    <s v="Østdanmark"/>
    <x v="12"/>
    <x v="1"/>
    <n v="209163.10303539436"/>
    <x v="2"/>
  </r>
  <r>
    <s v="Ubrugt"/>
    <s v="Østdanmark"/>
    <x v="13"/>
    <x v="1"/>
    <n v="401402.37666332704"/>
    <x v="2"/>
  </r>
  <r>
    <s v="Ubrugt"/>
    <s v="Østdanmark"/>
    <x v="14"/>
    <x v="1"/>
    <n v="495630.53225088702"/>
    <x v="2"/>
  </r>
  <r>
    <s v="Ubrugt"/>
    <s v="Østdanmark"/>
    <x v="15"/>
    <x v="1"/>
    <n v="-291668.74326721171"/>
    <x v="2"/>
  </r>
  <r>
    <s v="Ubrugt"/>
    <s v="Østdanmark"/>
    <x v="16"/>
    <x v="1"/>
    <n v="0"/>
    <x v="2"/>
  </r>
  <r>
    <s v="Ubrugt"/>
    <s v="Østdanmark"/>
    <x v="17"/>
    <x v="1"/>
    <n v="-84995.951783159224"/>
    <x v="2"/>
  </r>
  <r>
    <s v="Ubrugt"/>
    <s v="Østdanmark"/>
    <x v="18"/>
    <x v="1"/>
    <n v="799209.1031040838"/>
    <x v="2"/>
  </r>
  <r>
    <s v="Ubrugt"/>
    <s v="Østdanmark"/>
    <x v="19"/>
    <x v="1"/>
    <n v="-142279.58695665724"/>
    <x v="2"/>
  </r>
  <r>
    <s v="Ubrugt"/>
    <s v="Østdanmark"/>
    <x v="20"/>
    <x v="1"/>
    <n v="69865.048763892031"/>
    <x v="2"/>
  </r>
  <r>
    <s v="Ubrugt"/>
    <s v="Østdanmark"/>
    <x v="21"/>
    <x v="1"/>
    <n v="-42920.754795020359"/>
    <x v="2"/>
  </r>
  <r>
    <s v="Ubrugt"/>
    <s v="Østdanmark"/>
    <x v="22"/>
    <x v="1"/>
    <n v="299252.17599197297"/>
    <x v="2"/>
  </r>
  <r>
    <s v="Ubrugt"/>
    <s v="Østdanmark"/>
    <x v="2"/>
    <x v="1"/>
    <n v="0"/>
    <x v="2"/>
  </r>
  <r>
    <s v="Ubrugt"/>
    <s v="Østdanmark"/>
    <x v="23"/>
    <x v="1"/>
    <n v="0"/>
    <x v="2"/>
  </r>
  <r>
    <s v="Ubrugt"/>
    <s v="Østdanmark"/>
    <x v="24"/>
    <x v="1"/>
    <n v="0"/>
    <x v="2"/>
  </r>
  <r>
    <s v="Ubrugt"/>
    <s v="Østdanmark"/>
    <x v="25"/>
    <x v="1"/>
    <n v="415393.31848489033"/>
    <x v="2"/>
  </r>
  <r>
    <s v="Ubrugt"/>
    <s v="Østdanmark"/>
    <x v="26"/>
    <x v="1"/>
    <n v="0"/>
    <x v="2"/>
  </r>
  <r>
    <s v="Ubrugt"/>
    <s v="Østdanmark"/>
    <x v="27"/>
    <x v="1"/>
    <n v="23731.678587974988"/>
    <x v="2"/>
  </r>
  <r>
    <s v="Ubrugt"/>
    <s v="Østdanmark"/>
    <x v="1"/>
    <x v="1"/>
    <n v="0"/>
    <x v="2"/>
  </r>
  <r>
    <s v="Ubrugt"/>
    <s v="Østdanmark"/>
    <x v="28"/>
    <x v="1"/>
    <n v="1218172.9337995441"/>
    <x v="2"/>
  </r>
  <r>
    <s v="Ubrugt"/>
    <s v="Østdanmark"/>
    <x v="29"/>
    <x v="1"/>
    <n v="27042.987950784696"/>
    <x v="2"/>
  </r>
  <r>
    <s v="Ubrugt"/>
    <s v="Østdanmark"/>
    <x v="30"/>
    <x v="1"/>
    <n v="16142.992552429989"/>
    <x v="2"/>
  </r>
  <r>
    <s v="Ubrugt"/>
    <s v="Østdanmark"/>
    <x v="31"/>
    <x v="1"/>
    <n v="2076899.8417262346"/>
    <x v="2"/>
  </r>
  <r>
    <s v="Ubrugt"/>
    <s v="Østdanmark"/>
    <x v="32"/>
    <x v="1"/>
    <n v="0"/>
    <x v="2"/>
  </r>
  <r>
    <s v="Ubrugt"/>
    <s v="Østdanmark"/>
    <x v="33"/>
    <x v="1"/>
    <n v="134077.69458441247"/>
    <x v="2"/>
  </r>
  <r>
    <s v="Ubrugt"/>
    <s v="Østdanmark"/>
    <x v="34"/>
    <x v="1"/>
    <n v="36000"/>
    <x v="2"/>
  </r>
  <r>
    <s v="Ubrugt"/>
    <s v="Østdanmark"/>
    <x v="35"/>
    <x v="1"/>
    <n v="0"/>
    <x v="2"/>
  </r>
  <r>
    <s v="Ubrugt"/>
    <s v="Østdanmark"/>
    <x v="3"/>
    <x v="1"/>
    <n v="0"/>
    <x v="2"/>
  </r>
  <r>
    <s v="Ubrugt"/>
    <s v="Østdanmark"/>
    <x v="36"/>
    <x v="1"/>
    <n v="0"/>
    <x v="2"/>
  </r>
  <r>
    <s v="Ubrugt"/>
    <s v="Østdanmark"/>
    <x v="37"/>
    <x v="2"/>
    <n v="-8560.6825110208265"/>
    <x v="2"/>
  </r>
  <r>
    <s v="Ubrugt"/>
    <s v="Østdanmark"/>
    <x v="38"/>
    <x v="2"/>
    <n v="57562.634747422511"/>
    <x v="2"/>
  </r>
  <r>
    <s v="Ubrugt"/>
    <s v="Østdanmark"/>
    <x v="5"/>
    <x v="2"/>
    <n v="-8.6147268739296123E-2"/>
    <x v="2"/>
  </r>
  <r>
    <s v="Ubrugt"/>
    <s v="Østdanmark"/>
    <x v="39"/>
    <x v="2"/>
    <n v="0"/>
    <x v="2"/>
  </r>
  <r>
    <s v="Ubrugt"/>
    <s v="Østdanmark"/>
    <x v="40"/>
    <x v="2"/>
    <n v="398680.59704627655"/>
    <x v="2"/>
  </r>
  <r>
    <s v="Ubrugt"/>
    <s v="Østdanmark"/>
    <x v="41"/>
    <x v="2"/>
    <n v="0"/>
    <x v="2"/>
  </r>
  <r>
    <s v="Ubrugt"/>
    <s v="Østdanmark"/>
    <x v="42"/>
    <x v="2"/>
    <n v="140588.80847310851"/>
    <x v="2"/>
  </r>
  <r>
    <s v="Ubrugt"/>
    <s v="Østdanmark"/>
    <x v="43"/>
    <x v="2"/>
    <n v="0"/>
    <x v="2"/>
  </r>
  <r>
    <s v="Ubrugt"/>
    <s v="Østdanmark"/>
    <x v="44"/>
    <x v="2"/>
    <n v="0"/>
    <x v="2"/>
  </r>
  <r>
    <s v="Ubrugt"/>
    <s v="Østdanmark"/>
    <x v="45"/>
    <x v="2"/>
    <n v="-14502.864317069379"/>
    <x v="2"/>
  </r>
  <r>
    <s v="Ubrugt"/>
    <s v="Østdanmark"/>
    <x v="46"/>
    <x v="2"/>
    <n v="355996.9988204384"/>
    <x v="2"/>
  </r>
  <r>
    <s v="Ubrugt"/>
    <s v="Østdanmark"/>
    <x v="47"/>
    <x v="2"/>
    <n v="-223850.93041182583"/>
    <x v="2"/>
  </r>
  <r>
    <s v="Ubrugt"/>
    <s v="Østdanmark"/>
    <x v="6"/>
    <x v="2"/>
    <n v="-28548.400000000001"/>
    <x v="2"/>
  </r>
  <r>
    <s v="Ubrugt"/>
    <s v="Østdanmark"/>
    <x v="7"/>
    <x v="2"/>
    <n v="6359914.8440789524"/>
    <x v="2"/>
  </r>
  <r>
    <s v="Ubrugt"/>
    <s v="Østdanmark"/>
    <x v="8"/>
    <x v="2"/>
    <n v="0"/>
    <x v="2"/>
  </r>
  <r>
    <s v="Ubrugt"/>
    <s v="Østdanmark"/>
    <x v="9"/>
    <x v="2"/>
    <n v="-178329.85629695025"/>
    <x v="2"/>
  </r>
  <r>
    <s v="Ubrugt"/>
    <s v="Østdanmark"/>
    <x v="0"/>
    <x v="2"/>
    <n v="0"/>
    <x v="2"/>
  </r>
  <r>
    <s v="Ubrugt"/>
    <s v="Østdanmark"/>
    <x v="4"/>
    <x v="2"/>
    <n v="0"/>
    <x v="2"/>
  </r>
  <r>
    <s v="Ubrugt"/>
    <s v="Østdanmark"/>
    <x v="10"/>
    <x v="2"/>
    <n v="-711176.0717109855"/>
    <x v="2"/>
  </r>
  <r>
    <s v="Ubrugt"/>
    <s v="Østdanmark"/>
    <x v="11"/>
    <x v="2"/>
    <n v="19487.187141916074"/>
    <x v="2"/>
  </r>
  <r>
    <s v="Ubrugt"/>
    <s v="Østdanmark"/>
    <x v="12"/>
    <x v="2"/>
    <n v="214327.36252781507"/>
    <x v="2"/>
  </r>
  <r>
    <s v="Ubrugt"/>
    <s v="Østdanmark"/>
    <x v="13"/>
    <x v="2"/>
    <n v="408813.02485627594"/>
    <x v="2"/>
  </r>
  <r>
    <s v="Ubrugt"/>
    <s v="Østdanmark"/>
    <x v="14"/>
    <x v="2"/>
    <n v="530859.15899356292"/>
    <x v="2"/>
  </r>
  <r>
    <s v="Ubrugt"/>
    <s v="Østdanmark"/>
    <x v="15"/>
    <x v="2"/>
    <n v="-274342.70175766636"/>
    <x v="2"/>
  </r>
  <r>
    <s v="Ubrugt"/>
    <s v="Østdanmark"/>
    <x v="16"/>
    <x v="2"/>
    <n v="0"/>
    <x v="2"/>
  </r>
  <r>
    <s v="Ubrugt"/>
    <s v="Østdanmark"/>
    <x v="17"/>
    <x v="2"/>
    <n v="-87564.031619411078"/>
    <x v="2"/>
  </r>
  <r>
    <s v="Ubrugt"/>
    <s v="Østdanmark"/>
    <x v="18"/>
    <x v="2"/>
    <n v="859450.0940860433"/>
    <x v="2"/>
  </r>
  <r>
    <s v="Ubrugt"/>
    <s v="Østdanmark"/>
    <x v="19"/>
    <x v="2"/>
    <n v="-166413.24571892151"/>
    <x v="2"/>
  </r>
  <r>
    <s v="Ubrugt"/>
    <s v="Østdanmark"/>
    <x v="20"/>
    <x v="2"/>
    <n v="69865.048763892031"/>
    <x v="2"/>
  </r>
  <r>
    <s v="Ubrugt"/>
    <s v="Østdanmark"/>
    <x v="21"/>
    <x v="2"/>
    <n v="-45646.037466140195"/>
    <x v="2"/>
  </r>
  <r>
    <s v="Ubrugt"/>
    <s v="Østdanmark"/>
    <x v="22"/>
    <x v="2"/>
    <n v="306756.0551149071"/>
    <x v="2"/>
  </r>
  <r>
    <s v="Ubrugt"/>
    <s v="Østdanmark"/>
    <x v="2"/>
    <x v="2"/>
    <n v="0"/>
    <x v="2"/>
  </r>
  <r>
    <s v="Ubrugt"/>
    <s v="Østdanmark"/>
    <x v="23"/>
    <x v="2"/>
    <n v="0"/>
    <x v="2"/>
  </r>
  <r>
    <s v="Ubrugt"/>
    <s v="Østdanmark"/>
    <x v="24"/>
    <x v="2"/>
    <n v="0"/>
    <x v="2"/>
  </r>
  <r>
    <s v="Ubrugt"/>
    <s v="Østdanmark"/>
    <x v="25"/>
    <x v="2"/>
    <n v="407677.27631652972"/>
    <x v="2"/>
  </r>
  <r>
    <s v="Ubrugt"/>
    <s v="Østdanmark"/>
    <x v="26"/>
    <x v="2"/>
    <n v="0"/>
    <x v="2"/>
  </r>
  <r>
    <s v="Ubrugt"/>
    <s v="Østdanmark"/>
    <x v="27"/>
    <x v="2"/>
    <n v="25056.498519680812"/>
    <x v="2"/>
  </r>
  <r>
    <s v="Ubrugt"/>
    <s v="Østdanmark"/>
    <x v="1"/>
    <x v="2"/>
    <n v="0"/>
    <x v="2"/>
  </r>
  <r>
    <s v="Ubrugt"/>
    <s v="Østdanmark"/>
    <x v="28"/>
    <x v="2"/>
    <n v="1254484.5269962703"/>
    <x v="2"/>
  </r>
  <r>
    <s v="Ubrugt"/>
    <s v="Østdanmark"/>
    <x v="29"/>
    <x v="2"/>
    <n v="26273.975378565505"/>
    <x v="2"/>
  </r>
  <r>
    <s v="Ubrugt"/>
    <s v="Østdanmark"/>
    <x v="30"/>
    <x v="2"/>
    <n v="15537.409586870504"/>
    <x v="2"/>
  </r>
  <r>
    <s v="Ubrugt"/>
    <s v="Østdanmark"/>
    <x v="31"/>
    <x v="2"/>
    <n v="2173858.224266367"/>
    <x v="2"/>
  </r>
  <r>
    <s v="Ubrugt"/>
    <s v="Østdanmark"/>
    <x v="32"/>
    <x v="2"/>
    <n v="0"/>
    <x v="2"/>
  </r>
  <r>
    <s v="Ubrugt"/>
    <s v="Østdanmark"/>
    <x v="33"/>
    <x v="2"/>
    <n v="122546.49715239737"/>
    <x v="2"/>
  </r>
  <r>
    <s v="Ubrugt"/>
    <s v="Østdanmark"/>
    <x v="34"/>
    <x v="2"/>
    <n v="36000"/>
    <x v="2"/>
  </r>
  <r>
    <s v="Ubrugt"/>
    <s v="Østdanmark"/>
    <x v="35"/>
    <x v="2"/>
    <n v="0"/>
    <x v="2"/>
  </r>
  <r>
    <s v="Ubrugt"/>
    <s v="Østdanmark"/>
    <x v="3"/>
    <x v="2"/>
    <n v="0"/>
    <x v="2"/>
  </r>
  <r>
    <s v="Ubrugt"/>
    <s v="Østdanmark"/>
    <x v="36"/>
    <x v="2"/>
    <n v="0"/>
    <x v="2"/>
  </r>
  <r>
    <s v="Fødevarer"/>
    <s v="Vestdanmark"/>
    <x v="14"/>
    <x v="0"/>
    <n v="286329.90483694919"/>
    <x v="3"/>
  </r>
  <r>
    <s v="Fødevarer"/>
    <s v="Vestdanmark"/>
    <x v="9"/>
    <x v="0"/>
    <n v="261374.54615849949"/>
    <x v="3"/>
  </r>
  <r>
    <s v="Fødevarer"/>
    <s v="Vestdanmark"/>
    <x v="13"/>
    <x v="0"/>
    <n v="119523.03367046962"/>
    <x v="3"/>
  </r>
  <r>
    <s v="Fødevarer"/>
    <s v="Vestdanmark"/>
    <x v="33"/>
    <x v="0"/>
    <n v="117920.63695532705"/>
    <x v="3"/>
  </r>
  <r>
    <s v="Fødevarer"/>
    <s v="Vestdanmark"/>
    <x v="21"/>
    <x v="0"/>
    <n v="58080.313724265572"/>
    <x v="3"/>
  </r>
  <r>
    <s v="Fødevarer"/>
    <s v="Vestdanmark"/>
    <x v="38"/>
    <x v="0"/>
    <n v="0"/>
    <x v="3"/>
  </r>
  <r>
    <s v="Fødevarer"/>
    <s v="Vestdanmark"/>
    <x v="20"/>
    <x v="0"/>
    <n v="0"/>
    <x v="3"/>
  </r>
  <r>
    <s v="Fødevarer"/>
    <s v="Vestdanmark"/>
    <x v="34"/>
    <x v="0"/>
    <n v="0"/>
    <x v="3"/>
  </r>
  <r>
    <s v="Fødevarer"/>
    <s v="Vestdanmark"/>
    <x v="48"/>
    <x v="0"/>
    <n v="0"/>
    <x v="3"/>
  </r>
  <r>
    <s v="Fødevarer"/>
    <s v="Vestdanmark"/>
    <x v="19"/>
    <x v="0"/>
    <n v="457077.09579476295"/>
    <x v="3"/>
  </r>
  <r>
    <s v="Fødevarer"/>
    <s v="Vestdanmark"/>
    <x v="45"/>
    <x v="0"/>
    <n v="34149.438191562753"/>
    <x v="3"/>
  </r>
  <r>
    <s v="Fødevarer"/>
    <s v="Vestdanmark"/>
    <x v="37"/>
    <x v="0"/>
    <n v="31522.55833067331"/>
    <x v="3"/>
  </r>
  <r>
    <s v="Fødevarer"/>
    <s v="Vestdanmark"/>
    <x v="47"/>
    <x v="0"/>
    <n v="249553.58678449702"/>
    <x v="3"/>
  </r>
  <r>
    <s v="Fødevarer"/>
    <s v="Vestdanmark"/>
    <x v="49"/>
    <x v="0"/>
    <n v="48597.277426454682"/>
    <x v="3"/>
  </r>
  <r>
    <s v="Fødevarer"/>
    <s v="Vestdanmark"/>
    <x v="14"/>
    <x v="1"/>
    <n v="295933.04302308214"/>
    <x v="3"/>
  </r>
  <r>
    <s v="Fødevarer"/>
    <s v="Vestdanmark"/>
    <x v="9"/>
    <x v="1"/>
    <n v="270140.71358529059"/>
    <x v="3"/>
  </r>
  <r>
    <s v="Fødevarer"/>
    <s v="Vestdanmark"/>
    <x v="13"/>
    <x v="1"/>
    <n v="123531.68309679118"/>
    <x v="3"/>
  </r>
  <r>
    <s v="Fødevarer"/>
    <s v="Vestdanmark"/>
    <x v="33"/>
    <x v="1"/>
    <n v="121875.54404868034"/>
    <x v="3"/>
  </r>
  <r>
    <s v="Fødevarer"/>
    <s v="Vestdanmark"/>
    <x v="21"/>
    <x v="1"/>
    <n v="60028.253038902265"/>
    <x v="3"/>
  </r>
  <r>
    <s v="Fødevarer"/>
    <s v="Vestdanmark"/>
    <x v="38"/>
    <x v="1"/>
    <n v="0"/>
    <x v="3"/>
  </r>
  <r>
    <s v="Fødevarer"/>
    <s v="Vestdanmark"/>
    <x v="20"/>
    <x v="1"/>
    <n v="0"/>
    <x v="3"/>
  </r>
  <r>
    <s v="Fødevarer"/>
    <s v="Vestdanmark"/>
    <x v="34"/>
    <x v="1"/>
    <n v="0"/>
    <x v="3"/>
  </r>
  <r>
    <s v="Fødevarer"/>
    <s v="Vestdanmark"/>
    <x v="48"/>
    <x v="1"/>
    <n v="0"/>
    <x v="3"/>
  </r>
  <r>
    <s v="Fødevarer"/>
    <s v="Vestdanmark"/>
    <x v="19"/>
    <x v="1"/>
    <n v="472406.87601849809"/>
    <x v="3"/>
  </r>
  <r>
    <s v="Fødevarer"/>
    <s v="Vestdanmark"/>
    <x v="45"/>
    <x v="1"/>
    <n v="35294.766599083188"/>
    <x v="3"/>
  </r>
  <r>
    <s v="Fødevarer"/>
    <s v="Vestdanmark"/>
    <x v="37"/>
    <x v="1"/>
    <n v="32579.784552999867"/>
    <x v="3"/>
  </r>
  <r>
    <s v="Fødevarer"/>
    <s v="Vestdanmark"/>
    <x v="47"/>
    <x v="1"/>
    <n v="257923.29437791562"/>
    <x v="3"/>
  </r>
  <r>
    <s v="Fødevarer"/>
    <s v="Vestdanmark"/>
    <x v="49"/>
    <x v="1"/>
    <n v="50227.167852541468"/>
    <x v="3"/>
  </r>
  <r>
    <s v="Fødevarer"/>
    <s v="Vestdanmark"/>
    <x v="14"/>
    <x v="2"/>
    <n v="307470.55071854044"/>
    <x v="3"/>
  </r>
  <r>
    <s v="Fødevarer"/>
    <s v="Vestdanmark"/>
    <x v="9"/>
    <x v="2"/>
    <n v="280672.65868343826"/>
    <x v="3"/>
  </r>
  <r>
    <s v="Fødevarer"/>
    <s v="Vestdanmark"/>
    <x v="13"/>
    <x v="2"/>
    <n v="128347.79869443661"/>
    <x v="3"/>
  </r>
  <r>
    <s v="Fødevarer"/>
    <s v="Vestdanmark"/>
    <x v="33"/>
    <x v="2"/>
    <n v="126627.09194270898"/>
    <x v="3"/>
  </r>
  <r>
    <s v="Fødevarer"/>
    <s v="Vestdanmark"/>
    <x v="21"/>
    <x v="2"/>
    <n v="62368.567673274578"/>
    <x v="3"/>
  </r>
  <r>
    <s v="Fødevarer"/>
    <s v="Vestdanmark"/>
    <x v="38"/>
    <x v="2"/>
    <n v="0"/>
    <x v="3"/>
  </r>
  <r>
    <s v="Fødevarer"/>
    <s v="Vestdanmark"/>
    <x v="20"/>
    <x v="2"/>
    <n v="0"/>
    <x v="3"/>
  </r>
  <r>
    <s v="Fødevarer"/>
    <s v="Vestdanmark"/>
    <x v="34"/>
    <x v="2"/>
    <n v="0"/>
    <x v="3"/>
  </r>
  <r>
    <s v="Fødevarer"/>
    <s v="Vestdanmark"/>
    <x v="48"/>
    <x v="2"/>
    <n v="0"/>
    <x v="3"/>
  </r>
  <r>
    <s v="Fødevarer"/>
    <s v="Vestdanmark"/>
    <x v="19"/>
    <x v="2"/>
    <n v="490824.54885344987"/>
    <x v="3"/>
  </r>
  <r>
    <s v="Fødevarer"/>
    <s v="Vestdanmark"/>
    <x v="45"/>
    <x v="2"/>
    <n v="36670.799626981883"/>
    <x v="3"/>
  </r>
  <r>
    <s v="Fødevarer"/>
    <s v="Vestdanmark"/>
    <x v="37"/>
    <x v="2"/>
    <n v="33849.968886444818"/>
    <x v="3"/>
  </r>
  <r>
    <s v="Fødevarer"/>
    <s v="Vestdanmark"/>
    <x v="47"/>
    <x v="2"/>
    <n v="267978.92035102146"/>
    <x v="3"/>
  </r>
  <r>
    <s v="Fødevarer"/>
    <s v="Vestdanmark"/>
    <x v="49"/>
    <x v="2"/>
    <n v="52185.36869993576"/>
    <x v="3"/>
  </r>
  <r>
    <s v="Fødevarer"/>
    <s v="Østdanmark"/>
    <x v="14"/>
    <x v="0"/>
    <n v="244164.92559492172"/>
    <x v="3"/>
  </r>
  <r>
    <s v="Fødevarer"/>
    <s v="Østdanmark"/>
    <x v="9"/>
    <x v="0"/>
    <n v="222884.49629995148"/>
    <x v="3"/>
  </r>
  <r>
    <s v="Fødevarer"/>
    <s v="Østdanmark"/>
    <x v="13"/>
    <x v="0"/>
    <n v="101922.05609696274"/>
    <x v="3"/>
  </r>
  <r>
    <s v="Fødevarer"/>
    <s v="Østdanmark"/>
    <x v="33"/>
    <x v="0"/>
    <n v="100555.62853170674"/>
    <x v="3"/>
  </r>
  <r>
    <s v="Fødevarer"/>
    <s v="Østdanmark"/>
    <x v="21"/>
    <x v="0"/>
    <n v="49527.399127557059"/>
    <x v="3"/>
  </r>
  <r>
    <s v="Fødevarer"/>
    <s v="Østdanmark"/>
    <x v="38"/>
    <x v="0"/>
    <n v="0"/>
    <x v="3"/>
  </r>
  <r>
    <s v="Fødevarer"/>
    <s v="Østdanmark"/>
    <x v="20"/>
    <x v="0"/>
    <n v="0"/>
    <x v="3"/>
  </r>
  <r>
    <s v="Fødevarer"/>
    <s v="Østdanmark"/>
    <x v="34"/>
    <x v="0"/>
    <n v="0"/>
    <x v="3"/>
  </r>
  <r>
    <s v="Fødevarer"/>
    <s v="Østdanmark"/>
    <x v="48"/>
    <x v="0"/>
    <n v="0"/>
    <x v="3"/>
  </r>
  <r>
    <s v="Fødevarer"/>
    <s v="Østdanmark"/>
    <x v="19"/>
    <x v="0"/>
    <n v="389767.86287629709"/>
    <x v="3"/>
  </r>
  <r>
    <s v="Fødevarer"/>
    <s v="Østdanmark"/>
    <x v="45"/>
    <x v="0"/>
    <n v="29120.587456275069"/>
    <x v="3"/>
  </r>
  <r>
    <s v="Fødevarer"/>
    <s v="Østdanmark"/>
    <x v="37"/>
    <x v="0"/>
    <n v="26880.542267330831"/>
    <x v="3"/>
  </r>
  <r>
    <s v="Fødevarer"/>
    <s v="Østdanmark"/>
    <x v="47"/>
    <x v="0"/>
    <n v="212804.29294970242"/>
    <x v="3"/>
  </r>
  <r>
    <s v="Fødevarer"/>
    <s v="Østdanmark"/>
    <x v="49"/>
    <x v="0"/>
    <n v="41440.835995468369"/>
    <x v="3"/>
  </r>
  <r>
    <s v="Fødevarer"/>
    <s v="Østdanmark"/>
    <x v="14"/>
    <x v="1"/>
    <n v="256234.83946537593"/>
    <x v="3"/>
  </r>
  <r>
    <s v="Fødevarer"/>
    <s v="Østdanmark"/>
    <x v="9"/>
    <x v="1"/>
    <n v="233902.44520004498"/>
    <x v="3"/>
  </r>
  <r>
    <s v="Fødevarer"/>
    <s v="Østdanmark"/>
    <x v="13"/>
    <x v="1"/>
    <n v="106960.41463921656"/>
    <x v="3"/>
  </r>
  <r>
    <s v="Fødevarer"/>
    <s v="Østdanmark"/>
    <x v="33"/>
    <x v="1"/>
    <n v="105526.43984954793"/>
    <x v="3"/>
  </r>
  <r>
    <s v="Fødevarer"/>
    <s v="Østdanmark"/>
    <x v="21"/>
    <x v="1"/>
    <n v="51975.70917962808"/>
    <x v="3"/>
  </r>
  <r>
    <s v="Fødevarer"/>
    <s v="Østdanmark"/>
    <x v="38"/>
    <x v="1"/>
    <n v="0"/>
    <x v="3"/>
  </r>
  <r>
    <s v="Fødevarer"/>
    <s v="Østdanmark"/>
    <x v="20"/>
    <x v="1"/>
    <n v="0"/>
    <x v="3"/>
  </r>
  <r>
    <s v="Fødevarer"/>
    <s v="Østdanmark"/>
    <x v="34"/>
    <x v="1"/>
    <n v="0"/>
    <x v="3"/>
  </r>
  <r>
    <s v="Fødevarer"/>
    <s v="Østdanmark"/>
    <x v="48"/>
    <x v="1"/>
    <n v="0"/>
    <x v="3"/>
  </r>
  <r>
    <s v="Fødevarer"/>
    <s v="Østdanmark"/>
    <x v="19"/>
    <x v="1"/>
    <n v="409035.43180711387"/>
    <x v="3"/>
  </r>
  <r>
    <s v="Fødevarer"/>
    <s v="Østdanmark"/>
    <x v="45"/>
    <x v="1"/>
    <n v="30560.118468347584"/>
    <x v="3"/>
  </r>
  <r>
    <s v="Fødevarer"/>
    <s v="Østdanmark"/>
    <x v="37"/>
    <x v="1"/>
    <n v="28209.340124628539"/>
    <x v="3"/>
  </r>
  <r>
    <s v="Fødevarer"/>
    <s v="Østdanmark"/>
    <x v="47"/>
    <x v="1"/>
    <n v="223323.94265330929"/>
    <x v="3"/>
  </r>
  <r>
    <s v="Fødevarer"/>
    <s v="Østdanmark"/>
    <x v="49"/>
    <x v="1"/>
    <n v="43489.39935880233"/>
    <x v="3"/>
  </r>
  <r>
    <s v="Fødevarer"/>
    <s v="Østdanmark"/>
    <x v="14"/>
    <x v="2"/>
    <n v="268249.01834925939"/>
    <x v="3"/>
  </r>
  <r>
    <s v="Fødevarer"/>
    <s v="Østdanmark"/>
    <x v="9"/>
    <x v="2"/>
    <n v="244869.51675001203"/>
    <x v="3"/>
  </r>
  <r>
    <s v="Fødevarer"/>
    <s v="Østdanmark"/>
    <x v="13"/>
    <x v="2"/>
    <n v="111975.50765955324"/>
    <x v="3"/>
  </r>
  <r>
    <s v="Fødevarer"/>
    <s v="Østdanmark"/>
    <x v="33"/>
    <x v="2"/>
    <n v="110474.29755686472"/>
    <x v="3"/>
  </r>
  <r>
    <s v="Fødevarer"/>
    <s v="Østdanmark"/>
    <x v="21"/>
    <x v="2"/>
    <n v="54412.71372203785"/>
    <x v="3"/>
  </r>
  <r>
    <s v="Fødevarer"/>
    <s v="Østdanmark"/>
    <x v="38"/>
    <x v="2"/>
    <n v="0"/>
    <x v="3"/>
  </r>
  <r>
    <s v="Fødevarer"/>
    <s v="Østdanmark"/>
    <x v="20"/>
    <x v="2"/>
    <n v="0"/>
    <x v="3"/>
  </r>
  <r>
    <s v="Fødevarer"/>
    <s v="Østdanmark"/>
    <x v="34"/>
    <x v="2"/>
    <n v="0"/>
    <x v="3"/>
  </r>
  <r>
    <s v="Fødevarer"/>
    <s v="Østdanmark"/>
    <x v="48"/>
    <x v="2"/>
    <n v="0"/>
    <x v="3"/>
  </r>
  <r>
    <s v="Fødevarer"/>
    <s v="Østdanmark"/>
    <x v="19"/>
    <x v="2"/>
    <n v="428214.02929147833"/>
    <x v="3"/>
  </r>
  <r>
    <s v="Fødevarer"/>
    <s v="Østdanmark"/>
    <x v="45"/>
    <x v="2"/>
    <n v="31993.002188443785"/>
    <x v="3"/>
  </r>
  <r>
    <s v="Fødevarer"/>
    <s v="Østdanmark"/>
    <x v="37"/>
    <x v="2"/>
    <n v="29532.002020101954"/>
    <x v="3"/>
  </r>
  <r>
    <s v="Fødevarer"/>
    <s v="Østdanmark"/>
    <x v="47"/>
    <x v="2"/>
    <n v="233795.01599247381"/>
    <x v="3"/>
  </r>
  <r>
    <s v="Fødevarer"/>
    <s v="Østdanmark"/>
    <x v="49"/>
    <x v="2"/>
    <n v="45528.503114323845"/>
    <x v="3"/>
  </r>
  <r>
    <s v="Biogas"/>
    <s v="Vestdanmark"/>
    <x v="32"/>
    <x v="0"/>
    <n v="2534442.072977222"/>
    <x v="4"/>
  </r>
  <r>
    <s v="Biogas"/>
    <s v="Vestdanmark"/>
    <x v="16"/>
    <x v="0"/>
    <n v="4066864.6068164087"/>
    <x v="4"/>
  </r>
  <r>
    <s v="Biogas"/>
    <s v="Vestdanmark"/>
    <x v="44"/>
    <x v="0"/>
    <n v="4103.8061780475591"/>
    <x v="4"/>
  </r>
  <r>
    <s v="Biogas"/>
    <s v="Vestdanmark"/>
    <x v="31"/>
    <x v="0"/>
    <n v="1460182.5874658169"/>
    <x v="4"/>
  </r>
  <r>
    <s v="Biogas"/>
    <s v="Vestdanmark"/>
    <x v="5"/>
    <x v="0"/>
    <n v="393543.64426779439"/>
    <x v="4"/>
  </r>
  <r>
    <s v="Biogas"/>
    <s v="Vestdanmark"/>
    <x v="11"/>
    <x v="0"/>
    <n v="716103.75203569303"/>
    <x v="4"/>
  </r>
  <r>
    <s v="Biogas"/>
    <s v="Vestdanmark"/>
    <x v="42"/>
    <x v="0"/>
    <n v="671194.67155029252"/>
    <x v="4"/>
  </r>
  <r>
    <s v="Biogas"/>
    <s v="Vestdanmark"/>
    <x v="41"/>
    <x v="0"/>
    <n v="0"/>
    <x v="4"/>
  </r>
  <r>
    <s v="Biogas"/>
    <s v="Vestdanmark"/>
    <x v="0"/>
    <x v="0"/>
    <n v="53194.904606816119"/>
    <x v="4"/>
  </r>
  <r>
    <s v="Biogas"/>
    <s v="Vestdanmark"/>
    <x v="14"/>
    <x v="0"/>
    <n v="2843.3935258054057"/>
    <x v="4"/>
  </r>
  <r>
    <s v="Biogas"/>
    <s v="Vestdanmark"/>
    <x v="7"/>
    <x v="0"/>
    <n v="75399.16825098735"/>
    <x v="4"/>
  </r>
  <r>
    <s v="Biogas"/>
    <s v="Vestdanmark"/>
    <x v="18"/>
    <x v="0"/>
    <n v="314874.94627501385"/>
    <x v="4"/>
  </r>
  <r>
    <s v="Biogas"/>
    <s v="Vestdanmark"/>
    <x v="28"/>
    <x v="0"/>
    <n v="4141.9679702877811"/>
    <x v="4"/>
  </r>
  <r>
    <s v="Biogas"/>
    <s v="Vestdanmark"/>
    <x v="4"/>
    <x v="0"/>
    <n v="42.099811904105366"/>
    <x v="4"/>
  </r>
  <r>
    <s v="Biogas"/>
    <s v="Vestdanmark"/>
    <x v="6"/>
    <x v="0"/>
    <n v="114193.60000000001"/>
    <x v="4"/>
  </r>
  <r>
    <s v="Biogas"/>
    <s v="Vestdanmark"/>
    <x v="20"/>
    <x v="0"/>
    <n v="0"/>
    <x v="4"/>
  </r>
  <r>
    <s v="Biogas"/>
    <s v="Vestdanmark"/>
    <x v="34"/>
    <x v="0"/>
    <n v="0"/>
    <x v="4"/>
  </r>
  <r>
    <s v="Biogas"/>
    <s v="Vestdanmark"/>
    <x v="32"/>
    <x v="1"/>
    <n v="16280819.829951556"/>
    <x v="4"/>
  </r>
  <r>
    <s v="Biogas"/>
    <s v="Vestdanmark"/>
    <x v="16"/>
    <x v="1"/>
    <n v="14022176.448242648"/>
    <x v="4"/>
  </r>
  <r>
    <s v="Biogas"/>
    <s v="Vestdanmark"/>
    <x v="44"/>
    <x v="1"/>
    <n v="9010.1442263891222"/>
    <x v="4"/>
  </r>
  <r>
    <s v="Biogas"/>
    <s v="Vestdanmark"/>
    <x v="31"/>
    <x v="1"/>
    <n v="1516336.6800324824"/>
    <x v="4"/>
  </r>
  <r>
    <s v="Biogas"/>
    <s v="Vestdanmark"/>
    <x v="5"/>
    <x v="1"/>
    <n v="195082.24112879002"/>
    <x v="4"/>
  </r>
  <r>
    <s v="Biogas"/>
    <s v="Vestdanmark"/>
    <x v="11"/>
    <x v="1"/>
    <n v="534945.77839568327"/>
    <x v="4"/>
  </r>
  <r>
    <s v="Biogas"/>
    <s v="Vestdanmark"/>
    <x v="42"/>
    <x v="1"/>
    <n v="1591755.4910753078"/>
    <x v="4"/>
  </r>
  <r>
    <s v="Biogas"/>
    <s v="Vestdanmark"/>
    <x v="41"/>
    <x v="1"/>
    <n v="0"/>
    <x v="4"/>
  </r>
  <r>
    <s v="Biogas"/>
    <s v="Vestdanmark"/>
    <x v="0"/>
    <x v="1"/>
    <n v="55810.751214204123"/>
    <x v="4"/>
  </r>
  <r>
    <s v="Biogas"/>
    <s v="Vestdanmark"/>
    <x v="14"/>
    <x v="1"/>
    <n v="2922.545553110308"/>
    <x v="4"/>
  </r>
  <r>
    <s v="Biogas"/>
    <s v="Vestdanmark"/>
    <x v="7"/>
    <x v="1"/>
    <n v="67038.95730919046"/>
    <x v="4"/>
  </r>
  <r>
    <s v="Biogas"/>
    <s v="Vestdanmark"/>
    <x v="18"/>
    <x v="1"/>
    <n v="256198.86995640022"/>
    <x v="4"/>
  </r>
  <r>
    <s v="Biogas"/>
    <s v="Vestdanmark"/>
    <x v="28"/>
    <x v="1"/>
    <n v="22018.622466809651"/>
    <x v="4"/>
  </r>
  <r>
    <s v="Biogas"/>
    <s v="Vestdanmark"/>
    <x v="4"/>
    <x v="1"/>
    <n v="41.80391161429587"/>
    <x v="4"/>
  </r>
  <r>
    <s v="Biogas"/>
    <s v="Vestdanmark"/>
    <x v="6"/>
    <x v="1"/>
    <n v="114193.60000000001"/>
    <x v="4"/>
  </r>
  <r>
    <s v="Biogas"/>
    <s v="Vestdanmark"/>
    <x v="20"/>
    <x v="1"/>
    <n v="0"/>
    <x v="4"/>
  </r>
  <r>
    <s v="Biogas"/>
    <s v="Vestdanmark"/>
    <x v="34"/>
    <x v="1"/>
    <n v="0"/>
    <x v="4"/>
  </r>
  <r>
    <s v="Biogas"/>
    <s v="Vestdanmark"/>
    <x v="32"/>
    <x v="2"/>
    <n v="15586875.108985925"/>
    <x v="4"/>
  </r>
  <r>
    <s v="Biogas"/>
    <s v="Vestdanmark"/>
    <x v="16"/>
    <x v="2"/>
    <n v="13754239.022753812"/>
    <x v="4"/>
  </r>
  <r>
    <s v="Biogas"/>
    <s v="Vestdanmark"/>
    <x v="44"/>
    <x v="2"/>
    <n v="9304.7742602810158"/>
    <x v="4"/>
  </r>
  <r>
    <s v="Biogas"/>
    <s v="Vestdanmark"/>
    <x v="31"/>
    <x v="2"/>
    <n v="1572264.2235564108"/>
    <x v="4"/>
  </r>
  <r>
    <s v="Biogas"/>
    <s v="Vestdanmark"/>
    <x v="5"/>
    <x v="2"/>
    <n v="197484.23354298095"/>
    <x v="4"/>
  </r>
  <r>
    <s v="Biogas"/>
    <s v="Vestdanmark"/>
    <x v="11"/>
    <x v="2"/>
    <n v="531600.61023474101"/>
    <x v="4"/>
  </r>
  <r>
    <s v="Biogas"/>
    <s v="Vestdanmark"/>
    <x v="42"/>
    <x v="2"/>
    <n v="1666786.636613145"/>
    <x v="4"/>
  </r>
  <r>
    <s v="Biogas"/>
    <s v="Vestdanmark"/>
    <x v="41"/>
    <x v="2"/>
    <n v="0"/>
    <x v="4"/>
  </r>
  <r>
    <s v="Biogas"/>
    <s v="Vestdanmark"/>
    <x v="0"/>
    <x v="2"/>
    <n v="55092.89141892772"/>
    <x v="4"/>
  </r>
  <r>
    <s v="Biogas"/>
    <s v="Vestdanmark"/>
    <x v="14"/>
    <x v="2"/>
    <n v="2904.8671673179329"/>
    <x v="4"/>
  </r>
  <r>
    <s v="Biogas"/>
    <s v="Vestdanmark"/>
    <x v="7"/>
    <x v="2"/>
    <n v="66710.304652357008"/>
    <x v="4"/>
  </r>
  <r>
    <s v="Biogas"/>
    <s v="Vestdanmark"/>
    <x v="18"/>
    <x v="2"/>
    <n v="254724.42475046791"/>
    <x v="4"/>
  </r>
  <r>
    <s v="Biogas"/>
    <s v="Vestdanmark"/>
    <x v="28"/>
    <x v="2"/>
    <n v="21875.621442119991"/>
    <x v="4"/>
  </r>
  <r>
    <s v="Biogas"/>
    <s v="Vestdanmark"/>
    <x v="4"/>
    <x v="2"/>
    <n v="41.656918132692169"/>
    <x v="4"/>
  </r>
  <r>
    <s v="Biogas"/>
    <s v="Vestdanmark"/>
    <x v="6"/>
    <x v="2"/>
    <n v="114193.60000000001"/>
    <x v="4"/>
  </r>
  <r>
    <s v="Biogas"/>
    <s v="Vestdanmark"/>
    <x v="20"/>
    <x v="2"/>
    <n v="0"/>
    <x v="4"/>
  </r>
  <r>
    <s v="Biogas"/>
    <s v="Vestdanmark"/>
    <x v="34"/>
    <x v="2"/>
    <n v="0"/>
    <x v="4"/>
  </r>
  <r>
    <s v="Biogas"/>
    <s v="Østdanmark"/>
    <x v="32"/>
    <x v="0"/>
    <n v="380427.26035611134"/>
    <x v="4"/>
  </r>
  <r>
    <s v="Biogas"/>
    <s v="Østdanmark"/>
    <x v="16"/>
    <x v="0"/>
    <n v="286645.05985025823"/>
    <x v="4"/>
  </r>
  <r>
    <s v="Biogas"/>
    <s v="Østdanmark"/>
    <x v="44"/>
    <x v="0"/>
    <n v="337.693821952441"/>
    <x v="4"/>
  </r>
  <r>
    <s v="Biogas"/>
    <s v="Østdanmark"/>
    <x v="31"/>
    <x v="0"/>
    <n v="1208651.4125341829"/>
    <x v="4"/>
  </r>
  <r>
    <s v="Biogas"/>
    <s v="Østdanmark"/>
    <x v="5"/>
    <x v="0"/>
    <n v="335590.35573220561"/>
    <x v="4"/>
  </r>
  <r>
    <s v="Biogas"/>
    <s v="Østdanmark"/>
    <x v="11"/>
    <x v="0"/>
    <n v="279550.24796430691"/>
    <x v="4"/>
  </r>
  <r>
    <s v="Biogas"/>
    <s v="Østdanmark"/>
    <x v="42"/>
    <x v="0"/>
    <n v="85892.328449707566"/>
    <x v="4"/>
  </r>
  <r>
    <s v="Biogas"/>
    <s v="Østdanmark"/>
    <x v="41"/>
    <x v="0"/>
    <n v="0"/>
    <x v="4"/>
  </r>
  <r>
    <s v="Biogas"/>
    <s v="Østdanmark"/>
    <x v="0"/>
    <x v="0"/>
    <n v="22739.095393183845"/>
    <x v="4"/>
  </r>
  <r>
    <s v="Biogas"/>
    <s v="Østdanmark"/>
    <x v="14"/>
    <x v="0"/>
    <n v="942.6064741945944"/>
    <x v="4"/>
  </r>
  <r>
    <s v="Biogas"/>
    <s v="Østdanmark"/>
    <x v="7"/>
    <x v="0"/>
    <n v="10277.831749012612"/>
    <x v="4"/>
  </r>
  <r>
    <s v="Biogas"/>
    <s v="Østdanmark"/>
    <x v="18"/>
    <x v="0"/>
    <n v="15151.053724986185"/>
    <x v="4"/>
  </r>
  <r>
    <s v="Biogas"/>
    <s v="Østdanmark"/>
    <x v="28"/>
    <x v="0"/>
    <n v="24503.032029712213"/>
    <x v="4"/>
  </r>
  <r>
    <s v="Biogas"/>
    <s v="Østdanmark"/>
    <x v="4"/>
    <x v="0"/>
    <n v="35.900188095894634"/>
    <x v="4"/>
  </r>
  <r>
    <s v="Biogas"/>
    <s v="Østdanmark"/>
    <x v="6"/>
    <x v="0"/>
    <n v="28548.400000000001"/>
    <x v="4"/>
  </r>
  <r>
    <s v="Biogas"/>
    <s v="Østdanmark"/>
    <x v="20"/>
    <x v="0"/>
    <n v="0"/>
    <x v="4"/>
  </r>
  <r>
    <s v="Biogas"/>
    <s v="Østdanmark"/>
    <x v="34"/>
    <x v="0"/>
    <n v="0"/>
    <x v="4"/>
  </r>
  <r>
    <s v="Biogas"/>
    <s v="Østdanmark"/>
    <x v="32"/>
    <x v="1"/>
    <n v="2359043.8250862737"/>
    <x v="4"/>
  </r>
  <r>
    <s v="Biogas"/>
    <s v="Østdanmark"/>
    <x v="16"/>
    <x v="1"/>
    <n v="996612.30647950561"/>
    <x v="4"/>
  </r>
  <r>
    <s v="Biogas"/>
    <s v="Østdanmark"/>
    <x v="44"/>
    <x v="1"/>
    <n v="756.21807916508294"/>
    <x v="4"/>
  </r>
  <r>
    <s v="Biogas"/>
    <s v="Østdanmark"/>
    <x v="31"/>
    <x v="1"/>
    <n v="1268885.054531686"/>
    <x v="4"/>
  </r>
  <r>
    <s v="Biogas"/>
    <s v="Østdanmark"/>
    <x v="5"/>
    <x v="1"/>
    <n v="168912.75887120995"/>
    <x v="4"/>
  </r>
  <r>
    <s v="Biogas"/>
    <s v="Østdanmark"/>
    <x v="11"/>
    <x v="1"/>
    <n v="191022.2216043165"/>
    <x v="4"/>
  </r>
  <r>
    <s v="Biogas"/>
    <s v="Østdanmark"/>
    <x v="42"/>
    <x v="1"/>
    <n v="214833.06575530887"/>
    <x v="4"/>
  </r>
  <r>
    <s v="Biogas"/>
    <s v="Østdanmark"/>
    <x v="41"/>
    <x v="1"/>
    <n v="0"/>
    <x v="4"/>
  </r>
  <r>
    <s v="Biogas"/>
    <s v="Østdanmark"/>
    <x v="0"/>
    <x v="1"/>
    <n v="20123.248785795862"/>
    <x v="4"/>
  </r>
  <r>
    <s v="Biogas"/>
    <s v="Østdanmark"/>
    <x v="14"/>
    <x v="1"/>
    <n v="863.45444688969167"/>
    <x v="4"/>
  </r>
  <r>
    <s v="Biogas"/>
    <s v="Østdanmark"/>
    <x v="7"/>
    <x v="1"/>
    <n v="18638.04269080954"/>
    <x v="4"/>
  </r>
  <r>
    <s v="Biogas"/>
    <s v="Østdanmark"/>
    <x v="18"/>
    <x v="1"/>
    <n v="73827.130043599784"/>
    <x v="4"/>
  </r>
  <r>
    <s v="Biogas"/>
    <s v="Østdanmark"/>
    <x v="28"/>
    <x v="1"/>
    <n v="6626.3775331903453"/>
    <x v="4"/>
  </r>
  <r>
    <s v="Biogas"/>
    <s v="Østdanmark"/>
    <x v="4"/>
    <x v="1"/>
    <n v="36.19608838570413"/>
    <x v="4"/>
  </r>
  <r>
    <s v="Biogas"/>
    <s v="Østdanmark"/>
    <x v="6"/>
    <x v="1"/>
    <n v="28548.400000000001"/>
    <x v="4"/>
  </r>
  <r>
    <s v="Biogas"/>
    <s v="Østdanmark"/>
    <x v="20"/>
    <x v="1"/>
    <n v="0"/>
    <x v="4"/>
  </r>
  <r>
    <s v="Biogas"/>
    <s v="Østdanmark"/>
    <x v="34"/>
    <x v="1"/>
    <n v="0"/>
    <x v="4"/>
  </r>
  <r>
    <s v="Biogas"/>
    <s v="Østdanmark"/>
    <x v="32"/>
    <x v="2"/>
    <n v="2258493.2369682519"/>
    <x v="4"/>
  </r>
  <r>
    <s v="Biogas"/>
    <s v="Østdanmark"/>
    <x v="16"/>
    <x v="2"/>
    <n v="977568.91927108995"/>
    <x v="4"/>
  </r>
  <r>
    <s v="Biogas"/>
    <s v="Østdanmark"/>
    <x v="44"/>
    <x v="2"/>
    <n v="780.94626915803735"/>
    <x v="4"/>
  </r>
  <r>
    <s v="Biogas"/>
    <s v="Østdanmark"/>
    <x v="31"/>
    <x v="2"/>
    <n v="1328121.9228895183"/>
    <x v="4"/>
  </r>
  <r>
    <s v="Biogas"/>
    <s v="Østdanmark"/>
    <x v="5"/>
    <x v="2"/>
    <n v="172292.76645701908"/>
    <x v="4"/>
  </r>
  <r>
    <s v="Biogas"/>
    <s v="Østdanmark"/>
    <x v="11"/>
    <x v="2"/>
    <n v="191431.38976525888"/>
    <x v="4"/>
  </r>
  <r>
    <s v="Biogas"/>
    <s v="Østdanmark"/>
    <x v="42"/>
    <x v="2"/>
    <n v="226234.86420959991"/>
    <x v="4"/>
  </r>
  <r>
    <s v="Biogas"/>
    <s v="Østdanmark"/>
    <x v="41"/>
    <x v="2"/>
    <n v="0"/>
    <x v="4"/>
  </r>
  <r>
    <s v="Biogas"/>
    <s v="Østdanmark"/>
    <x v="0"/>
    <x v="2"/>
    <n v="20841.108581072287"/>
    <x v="4"/>
  </r>
  <r>
    <s v="Biogas"/>
    <s v="Østdanmark"/>
    <x v="14"/>
    <x v="2"/>
    <n v="881.1328326820676"/>
    <x v="4"/>
  </r>
  <r>
    <s v="Biogas"/>
    <s v="Østdanmark"/>
    <x v="7"/>
    <x v="2"/>
    <n v="18966.695347643046"/>
    <x v="4"/>
  </r>
  <r>
    <s v="Biogas"/>
    <s v="Østdanmark"/>
    <x v="18"/>
    <x v="2"/>
    <n v="75301.575249532107"/>
    <x v="4"/>
  </r>
  <r>
    <s v="Biogas"/>
    <s v="Østdanmark"/>
    <x v="28"/>
    <x v="2"/>
    <n v="6769.3785578800062"/>
    <x v="4"/>
  </r>
  <r>
    <s v="Biogas"/>
    <s v="Østdanmark"/>
    <x v="4"/>
    <x v="2"/>
    <n v="36.343081867307831"/>
    <x v="4"/>
  </r>
  <r>
    <s v="Biogas"/>
    <s v="Østdanmark"/>
    <x v="6"/>
    <x v="2"/>
    <n v="28548.400000000001"/>
    <x v="4"/>
  </r>
  <r>
    <s v="Biogas"/>
    <s v="Østdanmark"/>
    <x v="20"/>
    <x v="2"/>
    <n v="0"/>
    <x v="4"/>
  </r>
  <r>
    <s v="Biogas"/>
    <s v="Østdanmark"/>
    <x v="34"/>
    <x v="2"/>
    <n v="0"/>
    <x v="4"/>
  </r>
  <r>
    <s v="Strøelse"/>
    <s v="Vestdanmark"/>
    <x v="0"/>
    <x v="0"/>
    <n v="728216.84089200001"/>
    <x v="5"/>
  </r>
  <r>
    <s v="Strøelse"/>
    <s v="Vestdanmark"/>
    <x v="0"/>
    <x v="1"/>
    <n v="872369.9448285551"/>
    <x v="5"/>
  </r>
  <r>
    <s v="Strøelse"/>
    <s v="Vestdanmark"/>
    <x v="0"/>
    <x v="2"/>
    <n v="868816.20672013925"/>
    <x v="5"/>
  </r>
  <r>
    <s v="Strøelse"/>
    <s v="Østdanmark"/>
    <x v="0"/>
    <x v="0"/>
    <n v="104128.58905499999"/>
    <x v="5"/>
  </r>
  <r>
    <s v="Strøelse"/>
    <s v="Østdanmark"/>
    <x v="0"/>
    <x v="1"/>
    <n v="124225.03152224726"/>
    <x v="5"/>
  </r>
  <r>
    <s v="Strøelse"/>
    <s v="Østdanmark"/>
    <x v="0"/>
    <x v="2"/>
    <n v="123674.90928891925"/>
    <x v="5"/>
  </r>
  <r>
    <s v="Foder"/>
    <s v="Vestdanmark"/>
    <x v="14"/>
    <x v="0"/>
    <n v="5879215.2019956242"/>
    <x v="5"/>
  </r>
  <r>
    <s v="Foder"/>
    <s v="Vestdanmark"/>
    <x v="0"/>
    <x v="0"/>
    <n v="773085.89354292618"/>
    <x v="5"/>
  </r>
  <r>
    <s v="Foder"/>
    <s v="Vestdanmark"/>
    <x v="13"/>
    <x v="0"/>
    <n v="0"/>
    <x v="5"/>
  </r>
  <r>
    <s v="Foder"/>
    <s v="Vestdanmark"/>
    <x v="38"/>
    <x v="0"/>
    <n v="64498.47547519199"/>
    <x v="5"/>
  </r>
  <r>
    <s v="Foder"/>
    <s v="Vestdanmark"/>
    <x v="28"/>
    <x v="0"/>
    <n v="841167.61765562883"/>
    <x v="5"/>
  </r>
  <r>
    <s v="Foder"/>
    <s v="Vestdanmark"/>
    <x v="18"/>
    <x v="0"/>
    <n v="5657053.7864699634"/>
    <x v="5"/>
  </r>
  <r>
    <s v="Foder"/>
    <s v="Vestdanmark"/>
    <x v="27"/>
    <x v="0"/>
    <n v="214099.10609126228"/>
    <x v="5"/>
  </r>
  <r>
    <s v="Foder"/>
    <s v="Vestdanmark"/>
    <x v="34"/>
    <x v="0"/>
    <n v="0"/>
    <x v="5"/>
  </r>
  <r>
    <s v="Foder"/>
    <s v="Vestdanmark"/>
    <x v="20"/>
    <x v="0"/>
    <n v="0"/>
    <x v="5"/>
  </r>
  <r>
    <s v="Foder"/>
    <s v="Vestdanmark"/>
    <x v="7"/>
    <x v="0"/>
    <n v="12237689.9092583"/>
    <x v="5"/>
  </r>
  <r>
    <s v="Foder"/>
    <s v="Vestdanmark"/>
    <x v="17"/>
    <x v="0"/>
    <n v="1515714.1736670118"/>
    <x v="5"/>
  </r>
  <r>
    <s v="Foder"/>
    <s v="Vestdanmark"/>
    <x v="43"/>
    <x v="0"/>
    <n v="0"/>
    <x v="5"/>
  </r>
  <r>
    <s v="Foder"/>
    <s v="Vestdanmark"/>
    <x v="8"/>
    <x v="0"/>
    <n v="0"/>
    <x v="5"/>
  </r>
  <r>
    <s v="Foder"/>
    <s v="Vestdanmark"/>
    <x v="30"/>
    <x v="0"/>
    <n v="39415.735012617326"/>
    <x v="5"/>
  </r>
  <r>
    <s v="Foder"/>
    <s v="Vestdanmark"/>
    <x v="10"/>
    <x v="0"/>
    <n v="4828427.5390456235"/>
    <x v="5"/>
  </r>
  <r>
    <s v="Foder"/>
    <s v="Vestdanmark"/>
    <x v="14"/>
    <x v="1"/>
    <n v="6861973.5066809058"/>
    <x v="5"/>
  </r>
  <r>
    <s v="Foder"/>
    <s v="Vestdanmark"/>
    <x v="0"/>
    <x v="1"/>
    <n v="927703.07225151139"/>
    <x v="5"/>
  </r>
  <r>
    <s v="Foder"/>
    <s v="Vestdanmark"/>
    <x v="13"/>
    <x v="1"/>
    <n v="0"/>
    <x v="5"/>
  </r>
  <r>
    <s v="Foder"/>
    <s v="Vestdanmark"/>
    <x v="38"/>
    <x v="1"/>
    <n v="77398.170570230373"/>
    <x v="5"/>
  </r>
  <r>
    <s v="Foder"/>
    <s v="Vestdanmark"/>
    <x v="28"/>
    <x v="1"/>
    <n v="2150400.0267747981"/>
    <x v="5"/>
  </r>
  <r>
    <s v="Foder"/>
    <s v="Vestdanmark"/>
    <x v="18"/>
    <x v="1"/>
    <n v="6788464.5437639551"/>
    <x v="5"/>
  </r>
  <r>
    <s v="Foder"/>
    <s v="Vestdanmark"/>
    <x v="27"/>
    <x v="1"/>
    <n v="256918.92730951472"/>
    <x v="5"/>
  </r>
  <r>
    <s v="Foder"/>
    <s v="Vestdanmark"/>
    <x v="34"/>
    <x v="1"/>
    <n v="0"/>
    <x v="5"/>
  </r>
  <r>
    <s v="Foder"/>
    <s v="Vestdanmark"/>
    <x v="20"/>
    <x v="1"/>
    <n v="0"/>
    <x v="5"/>
  </r>
  <r>
    <s v="Foder"/>
    <s v="Vestdanmark"/>
    <x v="7"/>
    <x v="1"/>
    <n v="14685227.891109958"/>
    <x v="5"/>
  </r>
  <r>
    <s v="Foder"/>
    <s v="Vestdanmark"/>
    <x v="17"/>
    <x v="1"/>
    <n v="1818857.0084004137"/>
    <x v="5"/>
  </r>
  <r>
    <s v="Foder"/>
    <s v="Vestdanmark"/>
    <x v="43"/>
    <x v="1"/>
    <n v="0"/>
    <x v="5"/>
  </r>
  <r>
    <s v="Foder"/>
    <s v="Vestdanmark"/>
    <x v="8"/>
    <x v="1"/>
    <n v="0"/>
    <x v="5"/>
  </r>
  <r>
    <s v="Foder"/>
    <s v="Vestdanmark"/>
    <x v="30"/>
    <x v="1"/>
    <n v="47298.882015140785"/>
    <x v="5"/>
  </r>
  <r>
    <s v="Foder"/>
    <s v="Vestdanmark"/>
    <x v="10"/>
    <x v="1"/>
    <n v="5794113.0468547465"/>
    <x v="5"/>
  </r>
  <r>
    <s v="Foder"/>
    <s v="Vestdanmark"/>
    <x v="14"/>
    <x v="2"/>
    <n v="6861973.5066809058"/>
    <x v="5"/>
  </r>
  <r>
    <s v="Foder"/>
    <s v="Vestdanmark"/>
    <x v="0"/>
    <x v="2"/>
    <n v="927703.07225151139"/>
    <x v="5"/>
  </r>
  <r>
    <s v="Foder"/>
    <s v="Vestdanmark"/>
    <x v="13"/>
    <x v="2"/>
    <n v="0"/>
    <x v="5"/>
  </r>
  <r>
    <s v="Foder"/>
    <s v="Vestdanmark"/>
    <x v="38"/>
    <x v="2"/>
    <n v="77398.170570230373"/>
    <x v="5"/>
  </r>
  <r>
    <s v="Foder"/>
    <s v="Vestdanmark"/>
    <x v="28"/>
    <x v="2"/>
    <n v="2150400.0267747981"/>
    <x v="5"/>
  </r>
  <r>
    <s v="Foder"/>
    <s v="Vestdanmark"/>
    <x v="18"/>
    <x v="2"/>
    <n v="6788464.5437639551"/>
    <x v="5"/>
  </r>
  <r>
    <s v="Foder"/>
    <s v="Vestdanmark"/>
    <x v="27"/>
    <x v="2"/>
    <n v="256918.92730951472"/>
    <x v="5"/>
  </r>
  <r>
    <s v="Foder"/>
    <s v="Vestdanmark"/>
    <x v="34"/>
    <x v="2"/>
    <n v="0"/>
    <x v="5"/>
  </r>
  <r>
    <s v="Foder"/>
    <s v="Vestdanmark"/>
    <x v="20"/>
    <x v="2"/>
    <n v="0"/>
    <x v="5"/>
  </r>
  <r>
    <s v="Foder"/>
    <s v="Vestdanmark"/>
    <x v="7"/>
    <x v="2"/>
    <n v="14685227.891109958"/>
    <x v="5"/>
  </r>
  <r>
    <s v="Foder"/>
    <s v="Vestdanmark"/>
    <x v="17"/>
    <x v="2"/>
    <n v="1818857.0084004137"/>
    <x v="5"/>
  </r>
  <r>
    <s v="Foder"/>
    <s v="Vestdanmark"/>
    <x v="43"/>
    <x v="2"/>
    <n v="0"/>
    <x v="5"/>
  </r>
  <r>
    <s v="Foder"/>
    <s v="Vestdanmark"/>
    <x v="8"/>
    <x v="2"/>
    <n v="0"/>
    <x v="5"/>
  </r>
  <r>
    <s v="Foder"/>
    <s v="Vestdanmark"/>
    <x v="30"/>
    <x v="2"/>
    <n v="47298.882015140785"/>
    <x v="5"/>
  </r>
  <r>
    <s v="Foder"/>
    <s v="Vestdanmark"/>
    <x v="10"/>
    <x v="2"/>
    <n v="5794113.0468547465"/>
    <x v="5"/>
  </r>
  <r>
    <s v="Foder"/>
    <s v="Østdanmark"/>
    <x v="14"/>
    <x v="0"/>
    <n v="721621.60770550335"/>
    <x v="5"/>
  </r>
  <r>
    <s v="Foder"/>
    <s v="Østdanmark"/>
    <x v="0"/>
    <x v="0"/>
    <n v="94889.448034412548"/>
    <x v="5"/>
  </r>
  <r>
    <s v="Foder"/>
    <s v="Østdanmark"/>
    <x v="13"/>
    <x v="0"/>
    <n v="0"/>
    <x v="5"/>
  </r>
  <r>
    <s v="Foder"/>
    <s v="Østdanmark"/>
    <x v="38"/>
    <x v="0"/>
    <n v="7916.616753740097"/>
    <x v="5"/>
  </r>
  <r>
    <s v="Foder"/>
    <s v="Østdanmark"/>
    <x v="28"/>
    <x v="0"/>
    <n v="103245.87683002709"/>
    <x v="5"/>
  </r>
  <r>
    <s v="Foder"/>
    <s v="Østdanmark"/>
    <x v="18"/>
    <x v="0"/>
    <n v="694353.2611092875"/>
    <x v="5"/>
  </r>
  <r>
    <s v="Foder"/>
    <s v="Østdanmark"/>
    <x v="27"/>
    <x v="0"/>
    <n v="26278.769501998373"/>
    <x v="5"/>
  </r>
  <r>
    <s v="Foder"/>
    <s v="Østdanmark"/>
    <x v="34"/>
    <x v="0"/>
    <n v="0"/>
    <x v="5"/>
  </r>
  <r>
    <s v="Foder"/>
    <s v="Østdanmark"/>
    <x v="20"/>
    <x v="0"/>
    <n v="0"/>
    <x v="5"/>
  </r>
  <r>
    <s v="Foder"/>
    <s v="Østdanmark"/>
    <x v="7"/>
    <x v="0"/>
    <n v="1502068.0760117143"/>
    <x v="5"/>
  </r>
  <r>
    <s v="Foder"/>
    <s v="Østdanmark"/>
    <x v="17"/>
    <x v="0"/>
    <n v="186040.49371289223"/>
    <x v="5"/>
  </r>
  <r>
    <s v="Foder"/>
    <s v="Østdanmark"/>
    <x v="43"/>
    <x v="0"/>
    <n v="0"/>
    <x v="5"/>
  </r>
  <r>
    <s v="Foder"/>
    <s v="Østdanmark"/>
    <x v="8"/>
    <x v="0"/>
    <n v="0"/>
    <x v="5"/>
  </r>
  <r>
    <s v="Foder"/>
    <s v="Østdanmark"/>
    <x v="30"/>
    <x v="0"/>
    <n v="4837.9324606189475"/>
    <x v="5"/>
  </r>
  <r>
    <s v="Foder"/>
    <s v="Østdanmark"/>
    <x v="10"/>
    <x v="0"/>
    <n v="592646.72642582108"/>
    <x v="5"/>
  </r>
  <r>
    <s v="Foder"/>
    <s v="Østdanmark"/>
    <x v="14"/>
    <x v="1"/>
    <n v="842246.48763373005"/>
    <x v="5"/>
  </r>
  <r>
    <s v="Foder"/>
    <s v="Østdanmark"/>
    <x v="0"/>
    <x v="1"/>
    <n v="113867.33764129503"/>
    <x v="5"/>
  </r>
  <r>
    <s v="Foder"/>
    <s v="Østdanmark"/>
    <x v="13"/>
    <x v="1"/>
    <n v="0"/>
    <x v="5"/>
  </r>
  <r>
    <s v="Foder"/>
    <s v="Østdanmark"/>
    <x v="38"/>
    <x v="1"/>
    <n v="9499.9401044881142"/>
    <x v="5"/>
  </r>
  <r>
    <s v="Foder"/>
    <s v="Østdanmark"/>
    <x v="28"/>
    <x v="1"/>
    <n v="263942.56226655166"/>
    <x v="5"/>
  </r>
  <r>
    <s v="Foder"/>
    <s v="Østdanmark"/>
    <x v="18"/>
    <x v="1"/>
    <n v="833223.91333114496"/>
    <x v="5"/>
  </r>
  <r>
    <s v="Foder"/>
    <s v="Østdanmark"/>
    <x v="27"/>
    <x v="1"/>
    <n v="31534.523402398045"/>
    <x v="5"/>
  </r>
  <r>
    <s v="Foder"/>
    <s v="Østdanmark"/>
    <x v="34"/>
    <x v="1"/>
    <n v="0"/>
    <x v="5"/>
  </r>
  <r>
    <s v="Foder"/>
    <s v="Østdanmark"/>
    <x v="20"/>
    <x v="1"/>
    <n v="0"/>
    <x v="5"/>
  </r>
  <r>
    <s v="Foder"/>
    <s v="Østdanmark"/>
    <x v="7"/>
    <x v="1"/>
    <n v="1802481.6912140569"/>
    <x v="5"/>
  </r>
  <r>
    <s v="Foder"/>
    <s v="Østdanmark"/>
    <x v="17"/>
    <x v="1"/>
    <n v="223248.59245547064"/>
    <x v="5"/>
  </r>
  <r>
    <s v="Foder"/>
    <s v="Østdanmark"/>
    <x v="43"/>
    <x v="1"/>
    <n v="0"/>
    <x v="5"/>
  </r>
  <r>
    <s v="Foder"/>
    <s v="Østdanmark"/>
    <x v="8"/>
    <x v="1"/>
    <n v="0"/>
    <x v="5"/>
  </r>
  <r>
    <s v="Foder"/>
    <s v="Østdanmark"/>
    <x v="30"/>
    <x v="1"/>
    <n v="5805.5189527427374"/>
    <x v="5"/>
  </r>
  <r>
    <s v="Foder"/>
    <s v="Østdanmark"/>
    <x v="10"/>
    <x v="1"/>
    <n v="711176.07171098527"/>
    <x v="5"/>
  </r>
  <r>
    <s v="Foder"/>
    <s v="Østdanmark"/>
    <x v="14"/>
    <x v="2"/>
    <n v="842246.48763373028"/>
    <x v="5"/>
  </r>
  <r>
    <s v="Foder"/>
    <s v="Østdanmark"/>
    <x v="0"/>
    <x v="2"/>
    <n v="113867.33764129507"/>
    <x v="5"/>
  </r>
  <r>
    <s v="Foder"/>
    <s v="Østdanmark"/>
    <x v="13"/>
    <x v="2"/>
    <n v="0"/>
    <x v="5"/>
  </r>
  <r>
    <s v="Foder"/>
    <s v="Østdanmark"/>
    <x v="38"/>
    <x v="2"/>
    <n v="9499.9401044881179"/>
    <x v="5"/>
  </r>
  <r>
    <s v="Foder"/>
    <s v="Østdanmark"/>
    <x v="28"/>
    <x v="2"/>
    <n v="263942.56226655171"/>
    <x v="5"/>
  </r>
  <r>
    <s v="Foder"/>
    <s v="Østdanmark"/>
    <x v="18"/>
    <x v="2"/>
    <n v="833223.91333114507"/>
    <x v="5"/>
  </r>
  <r>
    <s v="Foder"/>
    <s v="Østdanmark"/>
    <x v="27"/>
    <x v="2"/>
    <n v="31534.523402398052"/>
    <x v="5"/>
  </r>
  <r>
    <s v="Foder"/>
    <s v="Østdanmark"/>
    <x v="34"/>
    <x v="2"/>
    <n v="0"/>
    <x v="5"/>
  </r>
  <r>
    <s v="Foder"/>
    <s v="Østdanmark"/>
    <x v="20"/>
    <x v="2"/>
    <n v="0"/>
    <x v="5"/>
  </r>
  <r>
    <s v="Foder"/>
    <s v="Østdanmark"/>
    <x v="7"/>
    <x v="2"/>
    <n v="1802481.6912140576"/>
    <x v="5"/>
  </r>
  <r>
    <s v="Foder"/>
    <s v="Østdanmark"/>
    <x v="17"/>
    <x v="2"/>
    <n v="223248.59245547073"/>
    <x v="5"/>
  </r>
  <r>
    <s v="Foder"/>
    <s v="Østdanmark"/>
    <x v="43"/>
    <x v="2"/>
    <n v="0"/>
    <x v="5"/>
  </r>
  <r>
    <s v="Foder"/>
    <s v="Østdanmark"/>
    <x v="8"/>
    <x v="2"/>
    <n v="0"/>
    <x v="5"/>
  </r>
  <r>
    <s v="Foder"/>
    <s v="Østdanmark"/>
    <x v="30"/>
    <x v="2"/>
    <n v="5805.5189527427383"/>
    <x v="5"/>
  </r>
  <r>
    <s v="Foder"/>
    <s v="Østdanmark"/>
    <x v="10"/>
    <x v="2"/>
    <n v="711176.0717109855"/>
    <x v="5"/>
  </r>
  <r>
    <s v="Energi"/>
    <s v="Vestdanmark"/>
    <x v="0"/>
    <x v="0"/>
    <n v="1162838.9310658486"/>
    <x v="2"/>
  </r>
  <r>
    <s v="Energi"/>
    <s v="Vestdanmark"/>
    <x v="1"/>
    <x v="0"/>
    <n v="80830.79719489353"/>
    <x v="2"/>
  </r>
  <r>
    <s v="Energi"/>
    <s v="Vestdanmark"/>
    <x v="2"/>
    <x v="0"/>
    <n v="171006.78248665464"/>
    <x v="2"/>
  </r>
  <r>
    <s v="Energi"/>
    <s v="Vestdanmark"/>
    <x v="3"/>
    <x v="0"/>
    <n v="1246372.8717247061"/>
    <x v="2"/>
  </r>
  <r>
    <s v="Energi"/>
    <s v="Vestdanmark"/>
    <x v="4"/>
    <x v="0"/>
    <n v="530420.38785042788"/>
    <x v="2"/>
  </r>
  <r>
    <s v="Energi"/>
    <s v="Vestdanmark"/>
    <x v="5"/>
    <x v="0"/>
    <n v="0"/>
    <x v="2"/>
  </r>
  <r>
    <s v="Materialer"/>
    <s v="Vestdanmark"/>
    <x v="0"/>
    <x v="0"/>
    <n v="0"/>
    <x v="3"/>
  </r>
  <r>
    <s v="Materialer"/>
    <s v="Vestdanmark"/>
    <x v="1"/>
    <x v="0"/>
    <n v="74613.043564517109"/>
    <x v="3"/>
  </r>
  <r>
    <s v="Materialer"/>
    <s v="Vestdanmark"/>
    <x v="2"/>
    <x v="0"/>
    <n v="0"/>
    <x v="3"/>
  </r>
  <r>
    <s v="Materialer"/>
    <s v="Vestdanmark"/>
    <x v="36"/>
    <x v="0"/>
    <n v="383772.68751608918"/>
    <x v="3"/>
  </r>
  <r>
    <s v="Materialer"/>
    <s v="Vestdanmark"/>
    <x v="4"/>
    <x v="0"/>
    <n v="0"/>
    <x v="3"/>
  </r>
  <r>
    <s v="Materialer"/>
    <s v="Vestdanmark"/>
    <x v="5"/>
    <x v="0"/>
    <n v="0"/>
    <x v="3"/>
  </r>
  <r>
    <s v="Energi"/>
    <s v="Østdanmark"/>
    <x v="0"/>
    <x v="0"/>
    <n v="732655.58820898295"/>
    <x v="2"/>
  </r>
  <r>
    <s v="Energi"/>
    <s v="Østdanmark"/>
    <x v="1"/>
    <x v="0"/>
    <n v="32042.520829377954"/>
    <x v="2"/>
  </r>
  <r>
    <s v="Energi"/>
    <s v="Østdanmark"/>
    <x v="2"/>
    <x v="0"/>
    <n v="38860.356190289756"/>
    <x v="2"/>
  </r>
  <r>
    <s v="Energi"/>
    <s v="Østdanmark"/>
    <x v="3"/>
    <x v="0"/>
    <n v="364819.33528776863"/>
    <x v="2"/>
  </r>
  <r>
    <s v="Energi"/>
    <s v="Østdanmark"/>
    <x v="4"/>
    <x v="0"/>
    <n v="452310.61214957217"/>
    <x v="2"/>
  </r>
  <r>
    <s v="Energi"/>
    <s v="Østdanmark"/>
    <x v="5"/>
    <x v="0"/>
    <n v="0"/>
    <x v="2"/>
  </r>
  <r>
    <s v="Materialer"/>
    <s v="Østdanmark"/>
    <x v="0"/>
    <x v="0"/>
    <n v="0"/>
    <x v="3"/>
  </r>
  <r>
    <s v="Materialer"/>
    <s v="Østdanmark"/>
    <x v="1"/>
    <x v="0"/>
    <n v="29577.711534810416"/>
    <x v="3"/>
  </r>
  <r>
    <s v="Materialer"/>
    <s v="Østdanmark"/>
    <x v="2"/>
    <x v="0"/>
    <n v="0"/>
    <x v="3"/>
  </r>
  <r>
    <s v="Materialer"/>
    <s v="Østdanmark"/>
    <x v="36"/>
    <x v="0"/>
    <n v="112332.11179209981"/>
    <x v="3"/>
  </r>
  <r>
    <s v="Materialer"/>
    <s v="Østdanmark"/>
    <x v="4"/>
    <x v="0"/>
    <n v="0"/>
    <x v="3"/>
  </r>
  <r>
    <s v="Materialer"/>
    <s v="Østdanmark"/>
    <x v="5"/>
    <x v="0"/>
    <n v="0"/>
    <x v="3"/>
  </r>
  <r>
    <s v="Energi"/>
    <s v="Vestdanmark"/>
    <x v="0"/>
    <x v="1"/>
    <n v="1119467.9580026143"/>
    <x v="2"/>
  </r>
  <r>
    <s v="Energi"/>
    <s v="Vestdanmark"/>
    <x v="1"/>
    <x v="1"/>
    <n v="118975.23871053761"/>
    <x v="2"/>
  </r>
  <r>
    <s v="Energi"/>
    <s v="Vestdanmark"/>
    <x v="2"/>
    <x v="1"/>
    <n v="154113.19774513159"/>
    <x v="2"/>
  </r>
  <r>
    <s v="Energi"/>
    <s v="Vestdanmark"/>
    <x v="3"/>
    <x v="1"/>
    <n v="1270319.2592548286"/>
    <x v="2"/>
  </r>
  <r>
    <s v="Energi"/>
    <s v="Vestdanmark"/>
    <x v="4"/>
    <x v="1"/>
    <n v="526692.30595677684"/>
    <x v="2"/>
  </r>
  <r>
    <s v="Energi"/>
    <s v="Vestdanmark"/>
    <x v="5"/>
    <x v="1"/>
    <n v="0"/>
    <x v="2"/>
  </r>
  <r>
    <s v="Materialer"/>
    <s v="Vestdanmark"/>
    <x v="0"/>
    <x v="1"/>
    <n v="0"/>
    <x v="3"/>
  </r>
  <r>
    <s v="Materialer"/>
    <s v="Vestdanmark"/>
    <x v="1"/>
    <x v="1"/>
    <n v="0"/>
    <x v="3"/>
  </r>
  <r>
    <s v="Materialer"/>
    <s v="Vestdanmark"/>
    <x v="2"/>
    <x v="1"/>
    <n v="0"/>
    <x v="3"/>
  </r>
  <r>
    <s v="Materialer"/>
    <s v="Vestdanmark"/>
    <x v="36"/>
    <x v="1"/>
    <n v="393189.96929349634"/>
    <x v="3"/>
  </r>
  <r>
    <s v="Materialer"/>
    <s v="Vestdanmark"/>
    <x v="4"/>
    <x v="1"/>
    <n v="0"/>
    <x v="3"/>
  </r>
  <r>
    <s v="Materialer"/>
    <s v="Vestdanmark"/>
    <x v="5"/>
    <x v="1"/>
    <n v="0"/>
    <x v="3"/>
  </r>
  <r>
    <s v="Energi"/>
    <s v="Østdanmark"/>
    <x v="0"/>
    <x v="1"/>
    <n v="624265.20945105178"/>
    <x v="2"/>
  </r>
  <r>
    <s v="Energi"/>
    <s v="Østdanmark"/>
    <x v="1"/>
    <x v="1"/>
    <n v="35370.36927383874"/>
    <x v="2"/>
  </r>
  <r>
    <s v="Energi"/>
    <s v="Østdanmark"/>
    <x v="2"/>
    <x v="1"/>
    <n v="42488.00877346145"/>
    <x v="2"/>
  </r>
  <r>
    <s v="Energi"/>
    <s v="Østdanmark"/>
    <x v="3"/>
    <x v="1"/>
    <n v="371256.09920674853"/>
    <x v="2"/>
  </r>
  <r>
    <s v="Energi"/>
    <s v="Østdanmark"/>
    <x v="4"/>
    <x v="1"/>
    <n v="456038.69404322316"/>
    <x v="2"/>
  </r>
  <r>
    <s v="Energi"/>
    <s v="Østdanmark"/>
    <x v="5"/>
    <x v="1"/>
    <n v="0"/>
    <x v="2"/>
  </r>
  <r>
    <s v="Materialer"/>
    <s v="Østdanmark"/>
    <x v="0"/>
    <x v="1"/>
    <n v="0"/>
    <x v="3"/>
  </r>
  <r>
    <s v="Materialer"/>
    <s v="Østdanmark"/>
    <x v="1"/>
    <x v="1"/>
    <n v="0"/>
    <x v="3"/>
  </r>
  <r>
    <s v="Materialer"/>
    <s v="Østdanmark"/>
    <x v="2"/>
    <x v="1"/>
    <n v="0"/>
    <x v="3"/>
  </r>
  <r>
    <s v="Materialer"/>
    <s v="Østdanmark"/>
    <x v="36"/>
    <x v="1"/>
    <n v="114713.46881530106"/>
    <x v="3"/>
  </r>
  <r>
    <s v="Materialer"/>
    <s v="Østdanmark"/>
    <x v="4"/>
    <x v="1"/>
    <n v="0"/>
    <x v="3"/>
  </r>
  <r>
    <s v="Materialer"/>
    <s v="Østdanmark"/>
    <x v="5"/>
    <x v="1"/>
    <n v="0"/>
    <x v="3"/>
  </r>
  <r>
    <s v="Energi"/>
    <s v="Vestdanmark"/>
    <x v="0"/>
    <x v="2"/>
    <n v="927360.61252778117"/>
    <x v="2"/>
  </r>
  <r>
    <s v="Energi"/>
    <s v="Vestdanmark"/>
    <x v="1"/>
    <x v="2"/>
    <n v="118611.40079884419"/>
    <x v="2"/>
  </r>
  <r>
    <s v="Energi"/>
    <s v="Vestdanmark"/>
    <x v="2"/>
    <x v="2"/>
    <n v="154949.74904422625"/>
    <x v="2"/>
  </r>
  <r>
    <s v="Energi"/>
    <s v="Vestdanmark"/>
    <x v="3"/>
    <x v="2"/>
    <n v="1364632.0694843589"/>
    <x v="2"/>
  </r>
  <r>
    <s v="Energi"/>
    <s v="Vestdanmark"/>
    <x v="4"/>
    <x v="2"/>
    <n v="524840.3181212655"/>
    <x v="2"/>
  </r>
  <r>
    <s v="Energi"/>
    <s v="Vestdanmark"/>
    <x v="5"/>
    <x v="2"/>
    <n v="0"/>
    <x v="2"/>
  </r>
  <r>
    <s v="Materialer"/>
    <s v="Vestdanmark"/>
    <x v="0"/>
    <x v="2"/>
    <n v="0"/>
    <x v="3"/>
  </r>
  <r>
    <s v="Materialer"/>
    <s v="Vestdanmark"/>
    <x v="1"/>
    <x v="2"/>
    <n v="0"/>
    <x v="3"/>
  </r>
  <r>
    <s v="Materialer"/>
    <s v="Vestdanmark"/>
    <x v="2"/>
    <x v="2"/>
    <n v="0"/>
    <x v="3"/>
  </r>
  <r>
    <s v="Materialer"/>
    <s v="Vestdanmark"/>
    <x v="36"/>
    <x v="2"/>
    <n v="462686.21419248445"/>
    <x v="3"/>
  </r>
  <r>
    <s v="Materialer"/>
    <s v="Vestdanmark"/>
    <x v="4"/>
    <x v="2"/>
    <n v="0"/>
    <x v="3"/>
  </r>
  <r>
    <s v="Materialer"/>
    <s v="Vestdanmark"/>
    <x v="5"/>
    <x v="2"/>
    <n v="0"/>
    <x v="3"/>
  </r>
  <r>
    <s v="Energi"/>
    <s v="Østdanmark"/>
    <x v="0"/>
    <x v="2"/>
    <n v="587885.33286760328"/>
    <x v="2"/>
  </r>
  <r>
    <s v="Energi"/>
    <s v="Østdanmark"/>
    <x v="1"/>
    <x v="2"/>
    <n v="36218.254030130476"/>
    <x v="2"/>
  </r>
  <r>
    <s v="Energi"/>
    <s v="Østdanmark"/>
    <x v="2"/>
    <x v="2"/>
    <n v="43629.687083109289"/>
    <x v="2"/>
  </r>
  <r>
    <s v="Energi"/>
    <s v="Østdanmark"/>
    <x v="3"/>
    <x v="2"/>
    <n v="385847.82849847211"/>
    <x v="2"/>
  </r>
  <r>
    <s v="Energi"/>
    <s v="Østdanmark"/>
    <x v="4"/>
    <x v="2"/>
    <n v="457890.6818787345"/>
    <x v="2"/>
  </r>
  <r>
    <s v="Energi"/>
    <s v="Østdanmark"/>
    <x v="5"/>
    <x v="2"/>
    <n v="0"/>
    <x v="2"/>
  </r>
  <r>
    <s v="Materialer"/>
    <s v="Østdanmark"/>
    <x v="0"/>
    <x v="2"/>
    <n v="0"/>
    <x v="3"/>
  </r>
  <r>
    <s v="Materialer"/>
    <s v="Østdanmark"/>
    <x v="1"/>
    <x v="2"/>
    <n v="0"/>
    <x v="3"/>
  </r>
  <r>
    <s v="Materialer"/>
    <s v="Østdanmark"/>
    <x v="2"/>
    <x v="2"/>
    <n v="0"/>
    <x v="3"/>
  </r>
  <r>
    <s v="Materialer"/>
    <s v="Østdanmark"/>
    <x v="36"/>
    <x v="2"/>
    <n v="127046.30450353827"/>
    <x v="3"/>
  </r>
  <r>
    <s v="Materialer"/>
    <s v="Østdanmark"/>
    <x v="4"/>
    <x v="2"/>
    <n v="0"/>
    <x v="3"/>
  </r>
  <r>
    <s v="Materialer"/>
    <s v="Østdanmark"/>
    <x v="5"/>
    <x v="2"/>
    <n v="0"/>
    <x v="3"/>
  </r>
  <r>
    <s v="Gødning"/>
    <s v="Vestdanmark"/>
    <x v="32"/>
    <x v="0"/>
    <n v="12818096.433914844"/>
    <x v="5"/>
  </r>
  <r>
    <s v="Gødning"/>
    <s v="Vestdanmark"/>
    <x v="16"/>
    <x v="0"/>
    <n v="9058051.1739541572"/>
    <x v="5"/>
  </r>
  <r>
    <s v="Gødning"/>
    <s v="Vestdanmark"/>
    <x v="44"/>
    <x v="0"/>
    <n v="4103.8061780475591"/>
    <x v="5"/>
  </r>
  <r>
    <s v="Gødning"/>
    <s v="Vestdanmark"/>
    <x v="42"/>
    <x v="0"/>
    <n v="730307.97492940596"/>
    <x v="5"/>
  </r>
  <r>
    <s v="Gødning"/>
    <s v="Vestdanmark"/>
    <x v="40"/>
    <x v="0"/>
    <n v="7001629.6154696662"/>
    <x v="5"/>
  </r>
  <r>
    <s v="Gødning"/>
    <s v="Vestdanmark"/>
    <x v="15"/>
    <x v="0"/>
    <n v="569996.93502990273"/>
    <x v="5"/>
  </r>
  <r>
    <s v="Gødning"/>
    <s v="Vestdanmark"/>
    <x v="32"/>
    <x v="1"/>
    <n v="1808979.9811057281"/>
    <x v="5"/>
  </r>
  <r>
    <s v="Gødning"/>
    <s v="Vestdanmark"/>
    <x v="16"/>
    <x v="1"/>
    <n v="1558019.6053602938"/>
    <x v="5"/>
  </r>
  <r>
    <s v="Gødning"/>
    <s v="Vestdanmark"/>
    <x v="44"/>
    <x v="1"/>
    <n v="1001.1271362654577"/>
    <x v="5"/>
  </r>
  <r>
    <s v="Gødning"/>
    <s v="Vestdanmark"/>
    <x v="42"/>
    <x v="1"/>
    <n v="602593.15019279509"/>
    <x v="5"/>
  </r>
  <r>
    <s v="Gødning"/>
    <s v="Vestdanmark"/>
    <x v="40"/>
    <x v="1"/>
    <n v="29435557.699098833"/>
    <x v="5"/>
  </r>
  <r>
    <s v="Gødning"/>
    <s v="Vestdanmark"/>
    <x v="15"/>
    <x v="1"/>
    <n v="267183.55403743929"/>
    <x v="5"/>
  </r>
  <r>
    <s v="Gødning"/>
    <s v="Vestdanmark"/>
    <x v="32"/>
    <x v="2"/>
    <n v="1731875.0121095467"/>
    <x v="5"/>
  </r>
  <r>
    <s v="Gødning"/>
    <s v="Vestdanmark"/>
    <x v="16"/>
    <x v="2"/>
    <n v="1528248.7803059786"/>
    <x v="5"/>
  </r>
  <r>
    <s v="Gødning"/>
    <s v="Vestdanmark"/>
    <x v="44"/>
    <x v="2"/>
    <n v="1033.8638066978904"/>
    <x v="5"/>
  </r>
  <r>
    <s v="Gødning"/>
    <s v="Vestdanmark"/>
    <x v="42"/>
    <x v="2"/>
    <n v="630997.79814640491"/>
    <x v="5"/>
  </r>
  <r>
    <s v="Gødning"/>
    <s v="Vestdanmark"/>
    <x v="40"/>
    <x v="2"/>
    <n v="28561598.939227141"/>
    <x v="5"/>
  </r>
  <r>
    <s v="Gødning"/>
    <s v="Vestdanmark"/>
    <x v="15"/>
    <x v="2"/>
    <n v="195424.37100367117"/>
    <x v="5"/>
  </r>
  <r>
    <s v="Gødning"/>
    <s v="Østdanmark"/>
    <x v="32"/>
    <x v="0"/>
    <n v="1924034.2327518209"/>
    <x v="5"/>
  </r>
  <r>
    <s v="Gødning"/>
    <s v="Østdanmark"/>
    <x v="16"/>
    <x v="0"/>
    <n v="638439.1593791761"/>
    <x v="5"/>
  </r>
  <r>
    <s v="Gødning"/>
    <s v="Østdanmark"/>
    <x v="44"/>
    <x v="0"/>
    <n v="337.693821952441"/>
    <x v="5"/>
  </r>
  <r>
    <s v="Gødning"/>
    <s v="Østdanmark"/>
    <x v="42"/>
    <x v="0"/>
    <n v="93457.017927737121"/>
    <x v="5"/>
  </r>
  <r>
    <s v="Gødning"/>
    <s v="Østdanmark"/>
    <x v="40"/>
    <x v="0"/>
    <n v="1801862.1200388186"/>
    <x v="5"/>
  </r>
  <r>
    <s v="Gødning"/>
    <s v="Østdanmark"/>
    <x v="15"/>
    <x v="0"/>
    <n v="374820.3560243976"/>
    <x v="5"/>
  </r>
  <r>
    <s v="Gødning"/>
    <s v="Østdanmark"/>
    <x v="32"/>
    <x v="1"/>
    <n v="262115.98056514148"/>
    <x v="5"/>
  </r>
  <r>
    <s v="Gødning"/>
    <s v="Østdanmark"/>
    <x v="16"/>
    <x v="1"/>
    <n v="110734.70071994505"/>
    <x v="5"/>
  </r>
  <r>
    <s v="Gødning"/>
    <s v="Østdanmark"/>
    <x v="44"/>
    <x v="1"/>
    <n v="84.024231018342533"/>
    <x v="5"/>
  </r>
  <r>
    <s v="Gødning"/>
    <s v="Østdanmark"/>
    <x v="42"/>
    <x v="1"/>
    <n v="81329.660607366925"/>
    <x v="5"/>
  </r>
  <r>
    <s v="Gødning"/>
    <s v="Østdanmark"/>
    <x v="40"/>
    <x v="1"/>
    <n v="4541398.494094627"/>
    <x v="5"/>
  </r>
  <r>
    <s v="Gødning"/>
    <s v="Østdanmark"/>
    <x v="15"/>
    <x v="1"/>
    <n v="291668.74326721171"/>
    <x v="5"/>
  </r>
  <r>
    <s v="Gødning"/>
    <s v="Østdanmark"/>
    <x v="32"/>
    <x v="2"/>
    <n v="250943.69299647235"/>
    <x v="5"/>
  </r>
  <r>
    <s v="Gødning"/>
    <s v="Østdanmark"/>
    <x v="16"/>
    <x v="2"/>
    <n v="108618.76880789886"/>
    <x v="5"/>
  </r>
  <r>
    <s v="Gødning"/>
    <s v="Østdanmark"/>
    <x v="44"/>
    <x v="2"/>
    <n v="86.771807684226346"/>
    <x v="5"/>
  </r>
  <r>
    <s v="Gødning"/>
    <s v="Østdanmark"/>
    <x v="42"/>
    <x v="2"/>
    <n v="85646.055736491384"/>
    <x v="5"/>
  </r>
  <r>
    <s v="Gødning"/>
    <s v="Østdanmark"/>
    <x v="40"/>
    <x v="2"/>
    <n v="4479372.2000002153"/>
    <x v="5"/>
  </r>
  <r>
    <s v="Gødning"/>
    <s v="Østdanmark"/>
    <x v="15"/>
    <x v="2"/>
    <n v="274342.70175766636"/>
    <x v="5"/>
  </r>
  <r>
    <s v="Proteinproces"/>
    <s v="Vestdanmark"/>
    <x v="7"/>
    <x v="0"/>
    <n v="0"/>
    <x v="6"/>
  </r>
  <r>
    <s v="Proteinproces"/>
    <s v="Vestdanmark"/>
    <x v="7"/>
    <x v="1"/>
    <n v="0"/>
    <x v="6"/>
  </r>
  <r>
    <s v="Proteinproces"/>
    <s v="Vestdanmark"/>
    <x v="7"/>
    <x v="2"/>
    <n v="0"/>
    <x v="6"/>
  </r>
  <r>
    <s v="Proteinproces"/>
    <s v="Østdanmark"/>
    <x v="7"/>
    <x v="0"/>
    <n v="0"/>
    <x v="6"/>
  </r>
  <r>
    <s v="Proteinproces"/>
    <s v="Østdanmark"/>
    <x v="7"/>
    <x v="1"/>
    <n v="0"/>
    <x v="6"/>
  </r>
  <r>
    <s v="Proteinproces"/>
    <s v="Østdanmark"/>
    <x v="7"/>
    <x v="2"/>
    <n v="0"/>
    <x v="6"/>
  </r>
  <r>
    <s v="Rapskageproduktion"/>
    <s v="Vestdanmark"/>
    <x v="26"/>
    <x v="0"/>
    <n v="485762.00237315823"/>
    <x v="3"/>
  </r>
  <r>
    <s v="Rapskageproduktion"/>
    <s v="Vestdanmark"/>
    <x v="26"/>
    <x v="1"/>
    <n v="371797.62097043003"/>
    <x v="3"/>
  </r>
  <r>
    <s v="Rapskageproduktion"/>
    <s v="Vestdanmark"/>
    <x v="26"/>
    <x v="2"/>
    <n v="370660.6274963881"/>
    <x v="3"/>
  </r>
  <r>
    <s v="Rapskageproduktion"/>
    <s v="Østdanmark"/>
    <x v="26"/>
    <x v="0"/>
    <n v="192563.22613808865"/>
    <x v="3"/>
  </r>
  <r>
    <s v="Rapskageproduktion"/>
    <s v="Østdanmark"/>
    <x v="26"/>
    <x v="1"/>
    <n v="110532.40398074606"/>
    <x v="3"/>
  </r>
  <r>
    <s v="Rapskageproduktion"/>
    <s v="Østdanmark"/>
    <x v="26"/>
    <x v="2"/>
    <n v="113182.04384415773"/>
    <x v="3"/>
  </r>
  <r>
    <s v="Pyrolyseproces"/>
    <s v="Vestdanmark"/>
    <x v="0"/>
    <x v="0"/>
    <n v="0"/>
    <x v="7"/>
  </r>
  <r>
    <s v="Pyrolyseproces"/>
    <s v="Vestdanmark"/>
    <x v="0"/>
    <x v="1"/>
    <n v="0"/>
    <x v="7"/>
  </r>
  <r>
    <s v="Pyrolyseproces"/>
    <s v="Vestdanmark"/>
    <x v="0"/>
    <x v="2"/>
    <n v="0"/>
    <x v="7"/>
  </r>
  <r>
    <s v="Pyrolyseproces"/>
    <s v="Østdanmark"/>
    <x v="0"/>
    <x v="0"/>
    <n v="0"/>
    <x v="7"/>
  </r>
  <r>
    <s v="Pyrolyseproces"/>
    <s v="Østdanmark"/>
    <x v="0"/>
    <x v="1"/>
    <n v="0"/>
    <x v="7"/>
  </r>
  <r>
    <s v="Pyrolyseproces"/>
    <s v="Østdanmark"/>
    <x v="0"/>
    <x v="2"/>
    <n v="0"/>
    <x v="7"/>
  </r>
  <r>
    <s v="Pyrolyseproces"/>
    <s v="Vestdanmark"/>
    <x v="3"/>
    <x v="0"/>
    <n v="0"/>
    <x v="7"/>
  </r>
  <r>
    <s v="Pyrolyseproces"/>
    <s v="Vestdanmark"/>
    <x v="3"/>
    <x v="1"/>
    <n v="0"/>
    <x v="7"/>
  </r>
  <r>
    <s v="Pyrolyseproces"/>
    <s v="Vestdanmark"/>
    <x v="3"/>
    <x v="2"/>
    <n v="0"/>
    <x v="7"/>
  </r>
  <r>
    <s v="Pyrolyseproces"/>
    <s v="Østdanmark"/>
    <x v="3"/>
    <x v="0"/>
    <n v="0"/>
    <x v="7"/>
  </r>
  <r>
    <s v="Pyrolyseproces"/>
    <s v="Østdanmark"/>
    <x v="3"/>
    <x v="1"/>
    <n v="0"/>
    <x v="7"/>
  </r>
  <r>
    <s v="Pyrolyseproces"/>
    <s v="Østdanmark"/>
    <x v="3"/>
    <x v="2"/>
    <n v="0"/>
    <x v="7"/>
  </r>
  <r>
    <s v="Energi"/>
    <s v="Vestdanmark"/>
    <x v="23"/>
    <x v="0"/>
    <n v="0"/>
    <x v="2"/>
  </r>
  <r>
    <s v="Energi"/>
    <s v="Vestdanmark"/>
    <x v="24"/>
    <x v="0"/>
    <n v="0"/>
    <x v="2"/>
  </r>
  <r>
    <s v="Energi"/>
    <s v="Vestdanmark"/>
    <x v="23"/>
    <x v="1"/>
    <n v="0"/>
    <x v="2"/>
  </r>
  <r>
    <s v="Energi"/>
    <s v="Vestdanmark"/>
    <x v="24"/>
    <x v="1"/>
    <n v="0"/>
    <x v="2"/>
  </r>
  <r>
    <s v="Energi"/>
    <s v="Vestdanmark"/>
    <x v="23"/>
    <x v="2"/>
    <n v="0"/>
    <x v="2"/>
  </r>
  <r>
    <s v="Energi"/>
    <s v="Vestdanmark"/>
    <x v="24"/>
    <x v="2"/>
    <n v="0"/>
    <x v="2"/>
  </r>
  <r>
    <s v="Energi"/>
    <s v="Østdanmark"/>
    <x v="23"/>
    <x v="0"/>
    <n v="0"/>
    <x v="2"/>
  </r>
  <r>
    <s v="Energi"/>
    <s v="Østdanmark"/>
    <x v="24"/>
    <x v="0"/>
    <n v="0"/>
    <x v="2"/>
  </r>
  <r>
    <s v="Energi"/>
    <s v="Østdanmark"/>
    <x v="23"/>
    <x v="1"/>
    <n v="0"/>
    <x v="2"/>
  </r>
  <r>
    <s v="Energi"/>
    <s v="Østdanmark"/>
    <x v="24"/>
    <x v="1"/>
    <n v="0"/>
    <x v="2"/>
  </r>
  <r>
    <s v="Energi"/>
    <s v="Østdanmark"/>
    <x v="23"/>
    <x v="2"/>
    <n v="0"/>
    <x v="2"/>
  </r>
  <r>
    <s v="Energi"/>
    <s v="Østdanmark"/>
    <x v="24"/>
    <x v="2"/>
    <n v="0"/>
    <x v="2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</r>
  <r>
    <x v="47"/>
    <x v="0"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</r>
  <r>
    <x v="0"/>
    <x v="10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</r>
  <r>
    <x v="1"/>
    <x v="10"/>
    <n v="0"/>
    <x v="1"/>
    <s v="Vestdanmark"/>
    <n v="225286.45082149099"/>
    <n v="77398.170570230373"/>
    <n v="0"/>
    <n v="0"/>
    <n v="0"/>
    <n v="0"/>
    <n v="0"/>
    <n v="0"/>
    <n v="147888.28025126061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671488273.63161731"/>
    <n v="0"/>
    <n v="0"/>
    <n v="0"/>
    <n v="0"/>
    <n v="0"/>
    <n v="671488273.63161731"/>
    <n v="0"/>
    <n v="0"/>
    <n v="0"/>
    <n v="671488273.63161731"/>
    <n v="0"/>
    <n v="0"/>
    <n v="0"/>
    <n v="0"/>
    <n v="0"/>
    <n v="0"/>
    <n v="0"/>
    <n v="0"/>
  </r>
  <r>
    <x v="4"/>
    <x v="10"/>
    <n v="0"/>
    <x v="1"/>
    <s v="Vestdanmark"/>
    <n v="31870615.776152629"/>
    <n v="0"/>
    <n v="0"/>
    <n v="0"/>
    <n v="0"/>
    <n v="29435557.699098833"/>
    <n v="0"/>
    <n v="0"/>
    <n v="2435058.077053796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10011.271362654579"/>
    <n v="0"/>
    <n v="0"/>
    <n v="0"/>
    <n v="9010.1442263891222"/>
    <n v="1001.1271362654577"/>
    <n v="0"/>
    <n v="0"/>
    <n v="0"/>
    <n v="0"/>
    <n v="9010.1442263891222"/>
    <n v="0"/>
    <n v="4.2373807282285406E-3"/>
    <n v="4.2373807282285406E-3"/>
    <n v="0"/>
    <n v="0"/>
    <n v="567.63908626251475"/>
    <n v="567.63908626251475"/>
    <n v="0"/>
  </r>
  <r>
    <x v="9"/>
    <x v="10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</r>
  <r>
    <x v="10"/>
    <x v="10"/>
    <n v="0"/>
    <x v="1"/>
    <s v="Vestdanmark"/>
    <n v="1122133.6966349066"/>
    <n v="0"/>
    <n v="0"/>
    <n v="0"/>
    <n v="0"/>
    <n v="0"/>
    <n v="0"/>
    <n v="0"/>
    <n v="1122133.6966349066"/>
    <n v="0"/>
    <n v="0"/>
    <n v="0"/>
    <n v="0"/>
    <n v="0"/>
    <n v="0"/>
    <n v="0"/>
    <n v="0"/>
    <n v="0"/>
    <n v="0"/>
  </r>
  <r>
    <x v="11"/>
    <x v="10"/>
    <n v="0"/>
    <x v="1"/>
    <s v="Vestdanmark"/>
    <n v="32218.723811815202"/>
    <n v="0"/>
    <n v="0"/>
    <n v="257923.29437791562"/>
    <n v="0"/>
    <n v="0"/>
    <n v="0"/>
    <n v="0"/>
    <n v="-225704.57056610042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0602.406294856"/>
    <n v="14685227.891109958"/>
    <n v="0"/>
    <n v="0"/>
    <n v="67038.95730919046"/>
    <n v="0"/>
    <n v="0"/>
    <n v="0"/>
    <n v="13648335.557875708"/>
    <n v="13648335.557875708"/>
    <n v="67038.95730919046"/>
    <n v="25.111231384546571"/>
    <n v="25.234574686125818"/>
    <n v="0.12334330157924681"/>
    <n v="25.111231384546571"/>
    <n v="3821533.9562051985"/>
    <n v="3840304.8642517719"/>
    <n v="18770.908046573331"/>
    <n v="3821533.956205198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8755.7836858769"/>
    <n v="0"/>
    <n v="0"/>
    <n v="270140.71358529059"/>
    <n v="0"/>
    <n v="0"/>
    <n v="0"/>
    <n v="0"/>
    <n v="-51384.929899413692"/>
    <n v="0"/>
    <n v="0"/>
    <n v="0"/>
    <n v="0"/>
    <n v="0"/>
    <n v="0"/>
    <n v="0"/>
    <n v="0"/>
    <n v="0"/>
    <n v="0"/>
  </r>
  <r>
    <x v="16"/>
    <x v="5"/>
    <n v="1"/>
    <x v="1"/>
    <s v="Vestdanmark"/>
    <n v="2975351.7262968849"/>
    <n v="927703.07225151139"/>
    <n v="872369.9448285551"/>
    <n v="0"/>
    <n v="55810.751214204123"/>
    <n v="0"/>
    <n v="1119467.9580026143"/>
    <n v="0"/>
    <n v="0"/>
    <n v="0"/>
    <n v="1175278.7092168184"/>
    <n v="0"/>
    <n v="11.892383135336766"/>
    <n v="0.32177911855554248"/>
    <n v="11.570604016781225"/>
    <n v="0"/>
    <n v="998986.90283429564"/>
    <n v="47439.138532073506"/>
    <n v="951547.76430222217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</r>
  <r>
    <x v="20"/>
    <x v="10"/>
    <n v="0"/>
    <x v="1"/>
    <s v="Vestdanmark"/>
    <n v="715738.37153588282"/>
    <n v="0"/>
    <n v="0"/>
    <n v="0"/>
    <n v="0"/>
    <n v="0"/>
    <n v="0"/>
    <n v="0"/>
    <n v="715738.37153588282"/>
    <n v="0"/>
    <n v="0"/>
    <n v="0"/>
    <n v="0"/>
    <n v="0"/>
    <n v="0"/>
    <n v="0"/>
    <n v="0"/>
    <n v="0"/>
    <n v="0"/>
  </r>
  <r>
    <x v="21"/>
    <x v="10"/>
    <n v="0"/>
    <x v="1"/>
    <s v="Vestdanmark"/>
    <n v="1783325.2175353111"/>
    <n v="0"/>
    <n v="0"/>
    <n v="123531.68309679118"/>
    <n v="0"/>
    <n v="0"/>
    <n v="0"/>
    <n v="0"/>
    <n v="1659793.53443852"/>
    <n v="0"/>
    <n v="0"/>
    <n v="0"/>
    <n v="0"/>
    <n v="0"/>
    <n v="0"/>
    <n v="0"/>
    <n v="0"/>
    <n v="0"/>
    <n v="0"/>
  </r>
  <r>
    <x v="22"/>
    <x v="5"/>
    <n v="1"/>
    <x v="1"/>
    <s v="Vestdanmark"/>
    <n v="5398533.7934721429"/>
    <n v="6861973.5066809058"/>
    <n v="0"/>
    <n v="295933.04302308214"/>
    <n v="2922.545553110308"/>
    <n v="0"/>
    <n v="0"/>
    <n v="0"/>
    <n v="-1762295.3017849559"/>
    <n v="0"/>
    <n v="2922.545553110308"/>
    <n v="0"/>
    <n v="1.0009309363025371E-2"/>
    <n v="1.0009309363025371E-2"/>
    <n v="0"/>
    <n v="0"/>
    <n v="905.98912146419548"/>
    <n v="905.98912146419548"/>
    <n v="0"/>
  </r>
  <r>
    <x v="23"/>
    <x v="10"/>
    <n v="0"/>
    <x v="1"/>
    <s v="Vestdanmark"/>
    <n v="0"/>
    <n v="0"/>
    <n v="0"/>
    <n v="0"/>
    <n v="0"/>
    <n v="267183.55403743929"/>
    <n v="0"/>
    <n v="0"/>
    <n v="-267183.55403743929"/>
    <n v="0"/>
    <n v="0"/>
    <n v="0"/>
    <n v="0"/>
    <n v="0"/>
    <n v="0"/>
    <n v="0"/>
    <n v="0"/>
    <n v="0"/>
    <n v="0"/>
  </r>
  <r>
    <x v="24"/>
    <x v="2"/>
    <n v="1"/>
    <x v="1"/>
    <s v="Vestdanmark"/>
    <n v="15580196.053602941"/>
    <n v="0"/>
    <n v="0"/>
    <n v="0"/>
    <n v="14022176.448242648"/>
    <n v="1558019.6053602938"/>
    <n v="0"/>
    <n v="0"/>
    <n v="0"/>
    <n v="0"/>
    <n v="14022176.448242648"/>
    <n v="0"/>
    <n v="7.0978854963359463"/>
    <n v="7.0978854963359463"/>
    <n v="0"/>
    <n v="0"/>
    <n v="1065685.4100664412"/>
    <n v="1065685.4100664412"/>
    <n v="0"/>
  </r>
  <r>
    <x v="25"/>
    <x v="10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</r>
  <r>
    <x v="26"/>
    <x v="4"/>
    <n v="1"/>
    <x v="1"/>
    <s v="Vestdanmark"/>
    <n v="5921155.5578735983"/>
    <n v="6788464.5437639551"/>
    <n v="0"/>
    <n v="0"/>
    <n v="256198.86995640022"/>
    <n v="0"/>
    <n v="0"/>
    <n v="0"/>
    <n v="-1123507.8558467571"/>
    <n v="0"/>
    <n v="256198.86995640022"/>
    <n v="0"/>
    <n v="0.91975394314347692"/>
    <n v="0.91975394314347692"/>
    <n v="0"/>
    <n v="0"/>
    <n v="76859.660986920062"/>
    <n v="76859.660986920062"/>
    <n v="0"/>
  </r>
  <r>
    <x v="27"/>
    <x v="10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</r>
  <r>
    <x v="30"/>
    <x v="10"/>
    <n v="0"/>
    <x v="1"/>
    <s v="Vestdanmark"/>
    <n v="1028163.7902040067"/>
    <n v="0"/>
    <n v="0"/>
    <n v="0"/>
    <n v="0"/>
    <n v="0"/>
    <n v="0"/>
    <n v="0"/>
    <n v="1028163.7902040067"/>
    <n v="0"/>
    <n v="0"/>
    <n v="0"/>
    <n v="0"/>
    <n v="0"/>
    <n v="0"/>
    <n v="0"/>
    <n v="0"/>
    <n v="0"/>
    <n v="0"/>
  </r>
  <r>
    <x v="31"/>
    <x v="7"/>
    <n v="1"/>
    <x v="1"/>
    <s v="Vestdanmark"/>
    <n v="154113.19774513159"/>
    <n v="0"/>
    <n v="0"/>
    <n v="0"/>
    <n v="0"/>
    <n v="0"/>
    <n v="154113.19774513159"/>
    <n v="0"/>
    <n v="0"/>
    <n v="0"/>
    <n v="154113.19774513159"/>
    <n v="0"/>
    <n v="2.8356828385104209"/>
    <n v="0"/>
    <n v="2.8356828385104209"/>
    <n v="0"/>
    <n v="63956.977064229613"/>
    <n v="0"/>
    <n v="63956.977064229613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</r>
  <r>
    <x v="35"/>
    <x v="10"/>
    <n v="0"/>
    <x v="1"/>
    <s v="Vestdanmark"/>
    <n v="371797.62097043003"/>
    <n v="0"/>
    <n v="0"/>
    <n v="0"/>
    <n v="0"/>
    <n v="0"/>
    <n v="0"/>
    <n v="371797.62097043003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898.81048521501"/>
    <n v="256918.92730951472"/>
    <n v="0"/>
    <n v="0"/>
    <n v="0"/>
    <n v="0"/>
    <n v="0"/>
    <n v="0"/>
    <n v="-71020.116824299708"/>
    <n v="0"/>
    <n v="0"/>
    <n v="0"/>
    <n v="0"/>
    <n v="0"/>
    <n v="0"/>
    <n v="0"/>
    <n v="0"/>
    <n v="0"/>
    <n v="0"/>
  </r>
  <r>
    <x v="37"/>
    <x v="9"/>
    <n v="1"/>
    <x v="1"/>
    <s v="Vestdanmark"/>
    <n v="118975.23871053761"/>
    <n v="0"/>
    <n v="0"/>
    <n v="0"/>
    <n v="0"/>
    <n v="0"/>
    <n v="118975.23871053761"/>
    <n v="0"/>
    <n v="0"/>
    <n v="0"/>
    <n v="118975.23871053761"/>
    <n v="0"/>
    <n v="4.1641333548688158"/>
    <n v="0"/>
    <n v="4.1641333548688158"/>
    <n v="0"/>
    <n v="0"/>
    <n v="0"/>
    <n v="0"/>
  </r>
  <r>
    <x v="38"/>
    <x v="4"/>
    <n v="1"/>
    <x v="1"/>
    <s v="Vestdanmark"/>
    <n v="4946902.7535971384"/>
    <n v="2150400.0267747981"/>
    <n v="0"/>
    <n v="0"/>
    <n v="22018.622466809651"/>
    <n v="0"/>
    <n v="0"/>
    <n v="0"/>
    <n v="2774484.1043555308"/>
    <n v="2774484.1043555308"/>
    <n v="22018.622466809651"/>
    <n v="7.5300608385850847"/>
    <n v="7.5898202607049043"/>
    <n v="5.9759422119820063E-2"/>
    <n v="7.5300608385850847"/>
    <n v="554896.82087110623"/>
    <n v="559300.54536446813"/>
    <n v="4403.7244933619304"/>
    <n v="554896.82087110623"/>
  </r>
  <r>
    <x v="39"/>
    <x v="10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</r>
  <r>
    <x v="40"/>
    <x v="10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</r>
  <r>
    <x v="41"/>
    <x v="1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</r>
  <r>
    <x v="42"/>
    <x v="2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</r>
  <r>
    <x v="43"/>
    <x v="10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1270319.2592548286"/>
    <n v="0"/>
    <n v="0"/>
    <n v="0"/>
    <n v="0"/>
    <n v="0"/>
    <n v="1270319.2592548286"/>
    <n v="0"/>
    <n v="0"/>
    <n v="0"/>
    <n v="1270319.2592548286"/>
    <n v="0"/>
    <n v="33.915639187009909"/>
    <n v="0"/>
    <n v="33.915639187009909"/>
    <n v="0"/>
    <n v="1041661.7925889593"/>
    <n v="0"/>
    <n v="1041661.7925889593"/>
  </r>
  <r>
    <x v="47"/>
    <x v="10"/>
    <n v="0"/>
    <x v="1"/>
    <s v="Vestdanmark"/>
    <n v="393189.96929349634"/>
    <n v="0"/>
    <n v="0"/>
    <n v="0"/>
    <n v="0"/>
    <n v="0"/>
    <n v="0"/>
    <n v="393189.96929349634"/>
    <n v="0"/>
    <n v="0"/>
    <n v="0"/>
    <n v="0"/>
    <n v="0"/>
    <n v="0"/>
    <n v="0"/>
    <n v="0"/>
    <n v="0"/>
    <n v="0"/>
    <n v="0"/>
  </r>
  <r>
    <x v="0"/>
    <x v="10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</r>
  <r>
    <x v="1"/>
    <x v="10"/>
    <n v="0"/>
    <x v="2"/>
    <s v="Vestdanmark"/>
    <n v="224901.75438810108"/>
    <n v="77398.170570230373"/>
    <n v="0"/>
    <n v="0"/>
    <n v="0"/>
    <n v="0"/>
    <n v="0"/>
    <n v="0"/>
    <n v="147503.58381787071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664258811.47332847"/>
    <n v="0"/>
    <n v="0"/>
    <n v="0"/>
    <n v="0"/>
    <n v="0"/>
    <n v="664258811.47332847"/>
    <n v="0"/>
    <n v="0"/>
    <n v="0"/>
    <n v="664258811.47332847"/>
    <n v="0"/>
    <n v="0"/>
    <n v="0"/>
    <n v="0"/>
    <n v="0"/>
    <n v="0"/>
    <n v="0"/>
    <n v="0"/>
  </r>
  <r>
    <x v="4"/>
    <x v="10"/>
    <n v="0"/>
    <x v="2"/>
    <s v="Vestdanmark"/>
    <n v="31103686.269609474"/>
    <n v="0"/>
    <n v="0"/>
    <n v="0"/>
    <n v="0"/>
    <n v="28561598.939227141"/>
    <n v="0"/>
    <n v="0"/>
    <n v="2542087.3303823322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10338.638066978907"/>
    <n v="0"/>
    <n v="0"/>
    <n v="0"/>
    <n v="9304.7742602810158"/>
    <n v="1033.8638066978904"/>
    <n v="0"/>
    <n v="0"/>
    <n v="0"/>
    <n v="0"/>
    <n v="9304.7742602810158"/>
    <n v="0"/>
    <n v="4.3759422868675591E-3"/>
    <n v="4.3759422868675591E-3"/>
    <n v="0"/>
    <n v="0"/>
    <n v="586.20077839770397"/>
    <n v="586.20077839770397"/>
    <n v="0"/>
  </r>
  <r>
    <x v="9"/>
    <x v="10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</r>
  <r>
    <x v="10"/>
    <x v="10"/>
    <n v="0"/>
    <x v="2"/>
    <s v="Vestdanmark"/>
    <n v="1122115.8049381305"/>
    <n v="0"/>
    <n v="0"/>
    <n v="0"/>
    <n v="0"/>
    <n v="0"/>
    <n v="0"/>
    <n v="0"/>
    <n v="1122115.8049381305"/>
    <n v="0"/>
    <n v="0"/>
    <n v="0"/>
    <n v="0"/>
    <n v="0"/>
    <n v="0"/>
    <n v="0"/>
    <n v="0"/>
    <n v="0"/>
    <n v="0"/>
  </r>
  <r>
    <x v="11"/>
    <x v="10"/>
    <n v="0"/>
    <x v="2"/>
    <s v="Vestdanmark"/>
    <n v="32149.585150650411"/>
    <n v="0"/>
    <n v="0"/>
    <n v="267978.92035102146"/>
    <n v="0"/>
    <n v="0"/>
    <n v="0"/>
    <n v="0"/>
    <n v="-235829.33520037105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8775768.450113945"/>
    <n v="14685227.891109958"/>
    <n v="0"/>
    <n v="0"/>
    <n v="66710.304652357008"/>
    <n v="0"/>
    <n v="0"/>
    <n v="0"/>
    <n v="14023830.254351629"/>
    <n v="14023830.254351629"/>
    <n v="66710.304652357008"/>
    <n v="25.802094689225203"/>
    <n v="25.92483331099746"/>
    <n v="0.12273862177225536"/>
    <n v="25.802094689225203"/>
    <n v="3926672.4712184565"/>
    <n v="3945351.3565211166"/>
    <n v="18678.885302659965"/>
    <n v="3926672.4712184565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16581.36093452224"/>
    <n v="0"/>
    <n v="0"/>
    <n v="280672.65868343826"/>
    <n v="0"/>
    <n v="0"/>
    <n v="0"/>
    <n v="0"/>
    <n v="-64091.297748916026"/>
    <n v="0"/>
    <n v="0"/>
    <n v="0"/>
    <n v="0"/>
    <n v="0"/>
    <n v="0"/>
    <n v="0"/>
    <n v="0"/>
    <n v="0"/>
    <n v="0"/>
  </r>
  <r>
    <x v="16"/>
    <x v="5"/>
    <n v="1"/>
    <x v="2"/>
    <s v="Vestdanmark"/>
    <n v="2778972.7829183596"/>
    <n v="927703.07225151139"/>
    <n v="868816.20672013925"/>
    <n v="0"/>
    <n v="55092.89141892772"/>
    <n v="0"/>
    <n v="927360.61252778117"/>
    <n v="0"/>
    <n v="0"/>
    <n v="0"/>
    <n v="982453.50394670886"/>
    <n v="0"/>
    <n v="9.9026599668196518"/>
    <n v="0.31764026919148453"/>
    <n v="9.5850196976281676"/>
    <n v="0"/>
    <n v="835085.47835470247"/>
    <n v="46828.957706088564"/>
    <n v="788256.52064861392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</r>
  <r>
    <x v="20"/>
    <x v="10"/>
    <n v="0"/>
    <x v="2"/>
    <s v="Vestdanmark"/>
    <n v="714570.3554189268"/>
    <n v="0"/>
    <n v="0"/>
    <n v="0"/>
    <n v="0"/>
    <n v="0"/>
    <n v="0"/>
    <n v="0"/>
    <n v="714570.3554189268"/>
    <n v="0"/>
    <n v="0"/>
    <n v="0"/>
    <n v="0"/>
    <n v="0"/>
    <n v="0"/>
    <n v="0"/>
    <n v="0"/>
    <n v="0"/>
    <n v="0"/>
  </r>
  <r>
    <x v="21"/>
    <x v="10"/>
    <n v="0"/>
    <x v="2"/>
    <s v="Vestdanmark"/>
    <n v="1781984.509456197"/>
    <n v="0"/>
    <n v="0"/>
    <n v="128347.79869443661"/>
    <n v="0"/>
    <n v="0"/>
    <n v="0"/>
    <n v="0"/>
    <n v="1653636.7107617604"/>
    <n v="0"/>
    <n v="0"/>
    <n v="0"/>
    <n v="0"/>
    <n v="0"/>
    <n v="0"/>
    <n v="0"/>
    <n v="0"/>
    <n v="0"/>
    <n v="0"/>
  </r>
  <r>
    <x v="22"/>
    <x v="5"/>
    <n v="1"/>
    <x v="2"/>
    <s v="Vestdanmark"/>
    <n v="5414026.8902810384"/>
    <n v="6861973.5066809058"/>
    <n v="0"/>
    <n v="307470.55071854044"/>
    <n v="2904.8671673179329"/>
    <n v="0"/>
    <n v="0"/>
    <n v="0"/>
    <n v="-1758322.034285726"/>
    <n v="0"/>
    <n v="2904.8671673179329"/>
    <n v="0"/>
    <n v="9.9487633666604965E-3"/>
    <n v="9.9487633666604965E-3"/>
    <n v="0"/>
    <n v="0"/>
    <n v="900.50882186855915"/>
    <n v="900.50882186855915"/>
    <n v="0"/>
  </r>
  <r>
    <x v="23"/>
    <x v="10"/>
    <n v="0"/>
    <x v="2"/>
    <s v="Vestdanmark"/>
    <n v="0"/>
    <n v="0"/>
    <n v="0"/>
    <n v="0"/>
    <n v="0"/>
    <n v="195424.37100367117"/>
    <n v="0"/>
    <n v="0"/>
    <n v="-195424.37100367117"/>
    <n v="0"/>
    <n v="0"/>
    <n v="0"/>
    <n v="0"/>
    <n v="0"/>
    <n v="0"/>
    <n v="0"/>
    <n v="0"/>
    <n v="0"/>
    <n v="0"/>
  </r>
  <r>
    <x v="24"/>
    <x v="2"/>
    <n v="1"/>
    <x v="2"/>
    <s v="Vestdanmark"/>
    <n v="15282487.80305979"/>
    <n v="0"/>
    <n v="0"/>
    <n v="0"/>
    <n v="13754239.022753812"/>
    <n v="1528248.7803059786"/>
    <n v="0"/>
    <n v="0"/>
    <n v="0"/>
    <n v="0"/>
    <n v="13754239.022753812"/>
    <n v="0"/>
    <n v="6.9622582509277535"/>
    <n v="6.9622582509277535"/>
    <n v="0"/>
    <n v="0"/>
    <n v="1045322.1657292898"/>
    <n v="1045322.1657292898"/>
    <n v="0"/>
  </r>
  <r>
    <x v="25"/>
    <x v="10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</r>
  <r>
    <x v="26"/>
    <x v="4"/>
    <n v="1"/>
    <x v="2"/>
    <s v="Vestdanmark"/>
    <n v="5980572.9398795273"/>
    <n v="6788464.5437639551"/>
    <n v="0"/>
    <n v="0"/>
    <n v="254724.42475046791"/>
    <n v="0"/>
    <n v="0"/>
    <n v="0"/>
    <n v="-1062616.0286348956"/>
    <n v="0"/>
    <n v="254724.42475046791"/>
    <n v="0"/>
    <n v="0.91446068485417986"/>
    <n v="0.91446068485417986"/>
    <n v="0"/>
    <n v="0"/>
    <n v="76417.327425140364"/>
    <n v="76417.327425140364"/>
    <n v="0"/>
  </r>
  <r>
    <x v="27"/>
    <x v="10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</r>
  <r>
    <x v="30"/>
    <x v="10"/>
    <n v="0"/>
    <x v="2"/>
    <s v="Vestdanmark"/>
    <n v="1027472.506321969"/>
    <n v="0"/>
    <n v="0"/>
    <n v="0"/>
    <n v="0"/>
    <n v="0"/>
    <n v="0"/>
    <n v="0"/>
    <n v="1027472.506321969"/>
    <n v="0"/>
    <n v="0"/>
    <n v="0"/>
    <n v="0"/>
    <n v="0"/>
    <n v="0"/>
    <n v="0"/>
    <n v="0"/>
    <n v="0"/>
    <n v="0"/>
  </r>
  <r>
    <x v="31"/>
    <x v="7"/>
    <n v="1"/>
    <x v="2"/>
    <s v="Vestdanmark"/>
    <n v="154949.74904422625"/>
    <n v="0"/>
    <n v="0"/>
    <n v="0"/>
    <n v="0"/>
    <n v="0"/>
    <n v="154949.74904422625"/>
    <n v="0"/>
    <n v="0"/>
    <n v="0"/>
    <n v="154949.74904422625"/>
    <n v="0"/>
    <n v="2.8510753824137627"/>
    <n v="0"/>
    <n v="2.8510753824137627"/>
    <n v="0"/>
    <n v="64304.145853353897"/>
    <n v="0"/>
    <n v="64304.145853353897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</r>
  <r>
    <x v="35"/>
    <x v="10"/>
    <n v="0"/>
    <x v="2"/>
    <s v="Vestdanmark"/>
    <n v="370660.6274963881"/>
    <n v="0"/>
    <n v="0"/>
    <n v="0"/>
    <n v="0"/>
    <n v="0"/>
    <n v="0"/>
    <n v="370660.6274963881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5330.31374819405"/>
    <n v="256918.92730951472"/>
    <n v="0"/>
    <n v="0"/>
    <n v="0"/>
    <n v="0"/>
    <n v="0"/>
    <n v="0"/>
    <n v="-71588.613561320672"/>
    <n v="0"/>
    <n v="0"/>
    <n v="0"/>
    <n v="0"/>
    <n v="0"/>
    <n v="0"/>
    <n v="0"/>
    <n v="0"/>
    <n v="0"/>
    <n v="0"/>
  </r>
  <r>
    <x v="37"/>
    <x v="9"/>
    <n v="1"/>
    <x v="2"/>
    <s v="Vestdanmark"/>
    <n v="118611.40079884419"/>
    <n v="0"/>
    <n v="0"/>
    <n v="0"/>
    <n v="0"/>
    <n v="0"/>
    <n v="118611.40079884419"/>
    <n v="0"/>
    <n v="0"/>
    <n v="0"/>
    <n v="118611.40079884419"/>
    <n v="0"/>
    <n v="4.1513990279595463"/>
    <n v="0"/>
    <n v="4.1513990279595463"/>
    <n v="0"/>
    <n v="0"/>
    <n v="0"/>
    <n v="0"/>
  </r>
  <r>
    <x v="38"/>
    <x v="4"/>
    <n v="1"/>
    <x v="2"/>
    <s v="Vestdanmark"/>
    <n v="4928756.7934970316"/>
    <n v="2150400.0267747981"/>
    <n v="0"/>
    <n v="0"/>
    <n v="21875.621442119991"/>
    <n v="0"/>
    <n v="0"/>
    <n v="0"/>
    <n v="2756481.1452801134"/>
    <n v="2756481.1452801134"/>
    <n v="21875.621442119991"/>
    <n v="7.4812000875360392"/>
    <n v="7.5405713991548105"/>
    <n v="5.9371311618771343E-2"/>
    <n v="7.4812000875360392"/>
    <n v="551296.22905602271"/>
    <n v="555671.35334444675"/>
    <n v="4375.1242884239982"/>
    <n v="551296.22905602271"/>
  </r>
  <r>
    <x v="39"/>
    <x v="10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</r>
  <r>
    <x v="40"/>
    <x v="10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</r>
  <r>
    <x v="41"/>
    <x v="1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</r>
  <r>
    <x v="42"/>
    <x v="2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</r>
  <r>
    <x v="43"/>
    <x v="10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1364632.0694843589"/>
    <n v="0"/>
    <n v="0"/>
    <n v="0"/>
    <n v="0"/>
    <n v="0"/>
    <n v="1364632.0694843589"/>
    <n v="0"/>
    <n v="0"/>
    <n v="0"/>
    <n v="1364632.0694843589"/>
    <n v="0"/>
    <n v="36.433651268739695"/>
    <n v="0"/>
    <n v="36.433651268739695"/>
    <n v="0"/>
    <n v="1118998.2969771742"/>
    <n v="0"/>
    <n v="1118998.2969771742"/>
  </r>
  <r>
    <x v="47"/>
    <x v="10"/>
    <n v="0"/>
    <x v="2"/>
    <s v="Vestdanmark"/>
    <n v="462686.21419248445"/>
    <n v="0"/>
    <n v="0"/>
    <n v="0"/>
    <n v="0"/>
    <n v="0"/>
    <n v="0"/>
    <n v="462686.21419248445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</r>
  <r>
    <x v="47"/>
    <x v="0"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</r>
  <r>
    <x v="0"/>
    <x v="10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</r>
  <r>
    <x v="1"/>
    <x v="10"/>
    <n v="0"/>
    <x v="1"/>
    <s v="Østdanmark"/>
    <n v="65459.686512202337"/>
    <n v="9499.9401044881142"/>
    <n v="0"/>
    <n v="0"/>
    <n v="0"/>
    <n v="0"/>
    <n v="0"/>
    <n v="0"/>
    <n v="55959.74640771422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32766894.56690092"/>
    <n v="0"/>
    <n v="0"/>
    <n v="0"/>
    <n v="0"/>
    <n v="0"/>
    <n v="132766894.56690092"/>
    <n v="0"/>
    <n v="0"/>
    <n v="0"/>
    <n v="132766894.56690092"/>
    <n v="0"/>
    <n v="0"/>
    <n v="0"/>
    <n v="0"/>
    <n v="0"/>
    <n v="0"/>
    <n v="0"/>
    <n v="0"/>
  </r>
  <r>
    <x v="4"/>
    <x v="10"/>
    <n v="0"/>
    <x v="1"/>
    <s v="Østdanmark"/>
    <n v="4917085.926186448"/>
    <n v="0"/>
    <n v="0"/>
    <n v="0"/>
    <n v="0"/>
    <n v="4541398.494094627"/>
    <n v="0"/>
    <n v="0"/>
    <n v="375687.43209182099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840.2423101834255"/>
    <n v="0"/>
    <n v="0"/>
    <n v="0"/>
    <n v="756.21807916508294"/>
    <n v="84.024231018342533"/>
    <n v="0"/>
    <n v="0"/>
    <n v="0"/>
    <n v="0"/>
    <n v="756.21807916508294"/>
    <n v="0"/>
    <n v="3.5564180045054685E-4"/>
    <n v="3.5564180045054685E-4"/>
    <n v="0"/>
    <n v="0"/>
    <n v="47.641738987400224"/>
    <n v="47.641738987400224"/>
    <n v="0"/>
  </r>
  <r>
    <x v="9"/>
    <x v="10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</r>
  <r>
    <x v="10"/>
    <x v="10"/>
    <n v="0"/>
    <x v="1"/>
    <s v="Østdanmark"/>
    <n v="346630.49211305089"/>
    <n v="0"/>
    <n v="0"/>
    <n v="0"/>
    <n v="0"/>
    <n v="0"/>
    <n v="0"/>
    <n v="0"/>
    <n v="346630.49211305089"/>
    <n v="0"/>
    <n v="0"/>
    <n v="0"/>
    <n v="0"/>
    <n v="0"/>
    <n v="0"/>
    <n v="0"/>
    <n v="0"/>
    <n v="0"/>
    <n v="0"/>
  </r>
  <r>
    <x v="11"/>
    <x v="10"/>
    <n v="0"/>
    <x v="1"/>
    <s v="Østdanmark"/>
    <n v="9699.0512854034223"/>
    <n v="0"/>
    <n v="0"/>
    <n v="223323.94265330929"/>
    <n v="0"/>
    <n v="0"/>
    <n v="0"/>
    <n v="0"/>
    <n v="-213624.8913679058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895881.161335798"/>
    <n v="1802481.6912140569"/>
    <n v="0"/>
    <n v="0"/>
    <n v="18638.04269080954"/>
    <n v="0"/>
    <n v="0"/>
    <n v="0"/>
    <n v="6074761.4274309315"/>
    <n v="6074761.4274309315"/>
    <n v="18638.04269080954"/>
    <n v="11.176801681294485"/>
    <n v="11.211093350090238"/>
    <n v="3.4291668795753204E-2"/>
    <n v="11.176801681294485"/>
    <n v="1700933.1996806611"/>
    <n v="1706151.8516340877"/>
    <n v="5218.6519534266718"/>
    <n v="1700933.1996806611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5388.861876856266"/>
    <n v="0"/>
    <n v="0"/>
    <n v="233902.44520004498"/>
    <n v="0"/>
    <n v="0"/>
    <n v="0"/>
    <n v="0"/>
    <n v="-168513.58332318871"/>
    <n v="0"/>
    <n v="0"/>
    <n v="0"/>
    <n v="0"/>
    <n v="0"/>
    <n v="0"/>
    <n v="0"/>
    <n v="0"/>
    <n v="0"/>
    <n v="0"/>
  </r>
  <r>
    <x v="16"/>
    <x v="5"/>
    <n v="1"/>
    <x v="1"/>
    <s v="Østdanmark"/>
    <n v="882480.82740038994"/>
    <n v="113867.33764129503"/>
    <n v="124225.03152224726"/>
    <n v="0"/>
    <n v="20123.248785795862"/>
    <n v="0"/>
    <n v="624265.20945105178"/>
    <n v="0"/>
    <n v="0"/>
    <n v="0"/>
    <n v="644388.45823684765"/>
    <n v="0"/>
    <n v="6.5683057049496805"/>
    <n v="0.11602139580445749"/>
    <n v="6.4522843091452229"/>
    <n v="0"/>
    <n v="547730.18950132048"/>
    <n v="17104.761467926481"/>
    <n v="530625.42803339404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</r>
  <r>
    <x v="19"/>
    <x v="1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</r>
  <r>
    <x v="20"/>
    <x v="10"/>
    <n v="0"/>
    <x v="1"/>
    <s v="Østdanmark"/>
    <n v="209163.10303539436"/>
    <n v="0"/>
    <n v="0"/>
    <n v="0"/>
    <n v="0"/>
    <n v="0"/>
    <n v="0"/>
    <n v="0"/>
    <n v="209163.10303539436"/>
    <n v="0"/>
    <n v="0"/>
    <n v="0"/>
    <n v="0"/>
    <n v="0"/>
    <n v="0"/>
    <n v="0"/>
    <n v="0"/>
    <n v="0"/>
    <n v="0"/>
  </r>
  <r>
    <x v="21"/>
    <x v="10"/>
    <n v="0"/>
    <x v="1"/>
    <s v="Østdanmark"/>
    <n v="508362.7913025436"/>
    <n v="0"/>
    <n v="0"/>
    <n v="106960.41463921656"/>
    <n v="0"/>
    <n v="0"/>
    <n v="0"/>
    <n v="0"/>
    <n v="401402.37666332704"/>
    <n v="0"/>
    <n v="0"/>
    <n v="0"/>
    <n v="0"/>
    <n v="0"/>
    <n v="0"/>
    <n v="0"/>
    <n v="0"/>
    <n v="0"/>
    <n v="0"/>
  </r>
  <r>
    <x v="22"/>
    <x v="5"/>
    <n v="1"/>
    <x v="1"/>
    <s v="Østdanmark"/>
    <n v="1594975.3137968828"/>
    <n v="842246.48763373005"/>
    <n v="0"/>
    <n v="256234.83946537593"/>
    <n v="863.45444688969167"/>
    <n v="0"/>
    <n v="0"/>
    <n v="0"/>
    <n v="495630.53225088702"/>
    <n v="0"/>
    <n v="863.45444688969167"/>
    <n v="0"/>
    <n v="2.9572105969746299E-3"/>
    <n v="2.9572105969746299E-3"/>
    <n v="0"/>
    <n v="0"/>
    <n v="267.67087853580443"/>
    <n v="267.67087853580443"/>
    <n v="0"/>
  </r>
  <r>
    <x v="23"/>
    <x v="10"/>
    <n v="0"/>
    <x v="1"/>
    <s v="Østdanmark"/>
    <n v="0"/>
    <n v="0"/>
    <n v="0"/>
    <n v="0"/>
    <n v="0"/>
    <n v="291668.74326721171"/>
    <n v="0"/>
    <n v="0"/>
    <n v="-291668.74326721171"/>
    <n v="0"/>
    <n v="0"/>
    <n v="0"/>
    <n v="0"/>
    <n v="0"/>
    <n v="0"/>
    <n v="0"/>
    <n v="0"/>
    <n v="0"/>
    <n v="0"/>
  </r>
  <r>
    <x v="24"/>
    <x v="2"/>
    <n v="1"/>
    <x v="1"/>
    <s v="Østdanmark"/>
    <n v="1107347.0071994506"/>
    <n v="0"/>
    <n v="0"/>
    <n v="0"/>
    <n v="996612.30647950561"/>
    <n v="110734.70071994505"/>
    <n v="0"/>
    <n v="0"/>
    <n v="0"/>
    <n v="0"/>
    <n v="996612.30647950561"/>
    <n v="0"/>
    <n v="0.50447518341686104"/>
    <n v="0.50447518341686104"/>
    <n v="0"/>
    <n v="0"/>
    <n v="75742.535292442422"/>
    <n v="75742.535292442422"/>
    <n v="0"/>
  </r>
  <r>
    <x v="25"/>
    <x v="10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</r>
  <r>
    <x v="26"/>
    <x v="4"/>
    <n v="1"/>
    <x v="1"/>
    <s v="Østdanmark"/>
    <n v="1706260.1464788285"/>
    <n v="833223.91333114496"/>
    <n v="0"/>
    <n v="0"/>
    <n v="73827.130043599784"/>
    <n v="0"/>
    <n v="0"/>
    <n v="0"/>
    <n v="799209.1031040838"/>
    <n v="0"/>
    <n v="73827.130043599784"/>
    <n v="0"/>
    <n v="0.26503939685652322"/>
    <n v="0.26503939685652322"/>
    <n v="0"/>
    <n v="0"/>
    <n v="22148.139013079934"/>
    <n v="22148.139013079934"/>
    <n v="0"/>
  </r>
  <r>
    <x v="27"/>
    <x v="10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</r>
  <r>
    <x v="30"/>
    <x v="10"/>
    <n v="0"/>
    <x v="1"/>
    <s v="Østdanmark"/>
    <n v="299252.17599197297"/>
    <n v="0"/>
    <n v="0"/>
    <n v="0"/>
    <n v="0"/>
    <n v="0"/>
    <n v="0"/>
    <n v="0"/>
    <n v="299252.17599197297"/>
    <n v="0"/>
    <n v="0"/>
    <n v="0"/>
    <n v="0"/>
    <n v="0"/>
    <n v="0"/>
    <n v="0"/>
    <n v="0"/>
    <n v="0"/>
    <n v="0"/>
  </r>
  <r>
    <x v="31"/>
    <x v="7"/>
    <n v="1"/>
    <x v="1"/>
    <s v="Østdanmark"/>
    <n v="42488.00877346145"/>
    <n v="0"/>
    <n v="0"/>
    <n v="0"/>
    <n v="0"/>
    <n v="0"/>
    <n v="42488.00877346145"/>
    <n v="0"/>
    <n v="0"/>
    <n v="0"/>
    <n v="42488.00877346145"/>
    <n v="0"/>
    <n v="0.78177936143169058"/>
    <n v="0"/>
    <n v="0.78177936143169058"/>
    <n v="0"/>
    <n v="17632.523640986503"/>
    <n v="0"/>
    <n v="17632.523640986503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</r>
  <r>
    <x v="35"/>
    <x v="10"/>
    <n v="0"/>
    <x v="1"/>
    <s v="Østdanmark"/>
    <n v="110532.40398074606"/>
    <n v="0"/>
    <n v="0"/>
    <n v="0"/>
    <n v="0"/>
    <n v="0"/>
    <n v="0"/>
    <n v="110532.40398074606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266.201990373032"/>
    <n v="31534.523402398045"/>
    <n v="0"/>
    <n v="0"/>
    <n v="0"/>
    <n v="0"/>
    <n v="0"/>
    <n v="0"/>
    <n v="23731.678587974988"/>
    <n v="0"/>
    <n v="0"/>
    <n v="0"/>
    <n v="0"/>
    <n v="0"/>
    <n v="0"/>
    <n v="0"/>
    <n v="0"/>
    <n v="0"/>
    <n v="0"/>
  </r>
  <r>
    <x v="37"/>
    <x v="9"/>
    <n v="1"/>
    <x v="1"/>
    <s v="Østdanmark"/>
    <n v="35370.36927383874"/>
    <n v="0"/>
    <n v="0"/>
    <n v="0"/>
    <n v="0"/>
    <n v="0"/>
    <n v="35370.36927383874"/>
    <n v="0"/>
    <n v="0"/>
    <n v="0"/>
    <n v="35370.36927383874"/>
    <n v="0"/>
    <n v="1.2379629245843558"/>
    <n v="0"/>
    <n v="1.2379629245843558"/>
    <n v="0"/>
    <n v="0"/>
    <n v="0"/>
    <n v="0"/>
  </r>
  <r>
    <x v="38"/>
    <x v="4"/>
    <n v="1"/>
    <x v="1"/>
    <s v="Østdanmark"/>
    <n v="1488741.8735992862"/>
    <n v="263942.56226655166"/>
    <n v="0"/>
    <n v="0"/>
    <n v="6626.3775331903453"/>
    <n v="0"/>
    <n v="0"/>
    <n v="0"/>
    <n v="1218172.9337995441"/>
    <n v="1218172.9337995441"/>
    <n v="6626.3775331903453"/>
    <n v="3.3061700692493146"/>
    <n v="3.3241543229294943"/>
    <n v="1.7984253680179925E-2"/>
    <n v="3.3061700692493146"/>
    <n v="243634.58675990882"/>
    <n v="244959.86226654693"/>
    <n v="1325.2755066380691"/>
    <n v="243634.58675990885"/>
  </r>
  <r>
    <x v="39"/>
    <x v="10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</r>
  <r>
    <x v="40"/>
    <x v="10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</r>
  <r>
    <x v="41"/>
    <x v="1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</r>
  <r>
    <x v="42"/>
    <x v="2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</r>
  <r>
    <x v="43"/>
    <x v="10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371256.09920674853"/>
    <n v="0"/>
    <n v="0"/>
    <n v="0"/>
    <n v="0"/>
    <n v="0"/>
    <n v="371256.09920674853"/>
    <n v="0"/>
    <n v="0"/>
    <n v="0"/>
    <n v="371256.09920674853"/>
    <n v="0"/>
    <n v="9.9119869394556517"/>
    <n v="0"/>
    <n v="9.9119869394556517"/>
    <n v="0"/>
    <n v="304430.00134953379"/>
    <n v="0"/>
    <n v="304430.00134953379"/>
  </r>
  <r>
    <x v="47"/>
    <x v="10"/>
    <n v="0"/>
    <x v="1"/>
    <s v="Østdanmark"/>
    <n v="114713.46881530106"/>
    <n v="0"/>
    <n v="0"/>
    <n v="0"/>
    <n v="0"/>
    <n v="0"/>
    <n v="0"/>
    <n v="114713.46881530106"/>
    <n v="0"/>
    <n v="0"/>
    <n v="0"/>
    <n v="0"/>
    <n v="0"/>
    <n v="0"/>
    <n v="0"/>
    <n v="0"/>
    <n v="0"/>
    <n v="0"/>
    <n v="0"/>
  </r>
  <r>
    <x v="0"/>
    <x v="10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</r>
  <r>
    <x v="1"/>
    <x v="10"/>
    <n v="0"/>
    <x v="2"/>
    <s v="Østdanmark"/>
    <n v="67062.574851910627"/>
    <n v="9499.9401044881179"/>
    <n v="0"/>
    <n v="0"/>
    <n v="0"/>
    <n v="0"/>
    <n v="0"/>
    <n v="0"/>
    <n v="57562.634747422511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33454421.99457155"/>
    <n v="0"/>
    <n v="0"/>
    <n v="0"/>
    <n v="0"/>
    <n v="0"/>
    <n v="133454421.99457155"/>
    <n v="0"/>
    <n v="0"/>
    <n v="0"/>
    <n v="133454421.99457155"/>
    <n v="0"/>
    <n v="0"/>
    <n v="0"/>
    <n v="0"/>
    <n v="0"/>
    <n v="0"/>
    <n v="0"/>
    <n v="0"/>
  </r>
  <r>
    <x v="4"/>
    <x v="10"/>
    <n v="0"/>
    <x v="2"/>
    <s v="Østdanmark"/>
    <n v="4878052.7970464919"/>
    <n v="0"/>
    <n v="0"/>
    <n v="0"/>
    <n v="0"/>
    <n v="4479372.2000002153"/>
    <n v="0"/>
    <n v="0"/>
    <n v="398680.59704627655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867.71807684226371"/>
    <n v="0"/>
    <n v="0"/>
    <n v="0"/>
    <n v="780.94626915803735"/>
    <n v="86.771807684226346"/>
    <n v="0"/>
    <n v="0"/>
    <n v="0"/>
    <n v="0"/>
    <n v="780.94626915803735"/>
    <n v="0"/>
    <n v="3.6727122092233339E-4"/>
    <n v="3.6727122092233339E-4"/>
    <n v="0"/>
    <n v="0"/>
    <n v="49.199614956956353"/>
    <n v="49.199614956956353"/>
    <n v="0"/>
  </r>
  <r>
    <x v="9"/>
    <x v="10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</r>
  <r>
    <x v="10"/>
    <x v="10"/>
    <n v="0"/>
    <x v="2"/>
    <s v="Østdanmark"/>
    <n v="355996.9988204384"/>
    <n v="0"/>
    <n v="0"/>
    <n v="0"/>
    <n v="0"/>
    <n v="0"/>
    <n v="0"/>
    <n v="0"/>
    <n v="355996.9988204384"/>
    <n v="0"/>
    <n v="0"/>
    <n v="0"/>
    <n v="0"/>
    <n v="0"/>
    <n v="0"/>
    <n v="0"/>
    <n v="0"/>
    <n v="0"/>
    <n v="0"/>
  </r>
  <r>
    <x v="11"/>
    <x v="10"/>
    <n v="0"/>
    <x v="2"/>
    <s v="Østdanmark"/>
    <n v="9944.0855806479794"/>
    <n v="0"/>
    <n v="0"/>
    <n v="233795.01599247381"/>
    <n v="0"/>
    <n v="0"/>
    <n v="0"/>
    <n v="0"/>
    <n v="-223850.93041182583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181363.2306406535"/>
    <n v="1802481.6912140576"/>
    <n v="0"/>
    <n v="0"/>
    <n v="18966.695347643046"/>
    <n v="0"/>
    <n v="0"/>
    <n v="0"/>
    <n v="6359914.8440789524"/>
    <n v="6359914.8440789524"/>
    <n v="18966.695347643046"/>
    <n v="11.701448323749764"/>
    <n v="11.736344672352509"/>
    <n v="3.4896348602744751E-2"/>
    <n v="11.701448323749764"/>
    <n v="1780776.1563421069"/>
    <n v="1786086.8310394471"/>
    <n v="5310.6746973400532"/>
    <n v="1780776.1563421071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6539.660453061777"/>
    <n v="0"/>
    <n v="0"/>
    <n v="244869.51675001203"/>
    <n v="0"/>
    <n v="0"/>
    <n v="0"/>
    <n v="0"/>
    <n v="-178329.85629695025"/>
    <n v="0"/>
    <n v="0"/>
    <n v="0"/>
    <n v="0"/>
    <n v="0"/>
    <n v="0"/>
    <n v="0"/>
    <n v="0"/>
    <n v="0"/>
    <n v="0"/>
  </r>
  <r>
    <x v="16"/>
    <x v="5"/>
    <n v="1"/>
    <x v="2"/>
    <s v="Østdanmark"/>
    <n v="846268.68837888993"/>
    <n v="113867.33764129507"/>
    <n v="123674.90928891925"/>
    <n v="0"/>
    <n v="20841.108581072287"/>
    <n v="0"/>
    <n v="587885.33286760328"/>
    <n v="0"/>
    <n v="0"/>
    <n v="0"/>
    <n v="608726.44144867558"/>
    <n v="0"/>
    <n v="6.1964291953056057"/>
    <n v="0.12016024516851552"/>
    <n v="6.0762689501370906"/>
    <n v="0"/>
    <n v="517417.47523137421"/>
    <n v="17714.942293911445"/>
    <n v="499702.53293746279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</r>
  <r>
    <x v="19"/>
    <x v="1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</r>
  <r>
    <x v="20"/>
    <x v="10"/>
    <n v="0"/>
    <x v="2"/>
    <s v="Østdanmark"/>
    <n v="214327.36252781507"/>
    <n v="0"/>
    <n v="0"/>
    <n v="0"/>
    <n v="0"/>
    <n v="0"/>
    <n v="0"/>
    <n v="0"/>
    <n v="214327.36252781507"/>
    <n v="0"/>
    <n v="0"/>
    <n v="0"/>
    <n v="0"/>
    <n v="0"/>
    <n v="0"/>
    <n v="0"/>
    <n v="0"/>
    <n v="0"/>
    <n v="0"/>
  </r>
  <r>
    <x v="21"/>
    <x v="10"/>
    <n v="0"/>
    <x v="2"/>
    <s v="Østdanmark"/>
    <n v="520788.5325158292"/>
    <n v="0"/>
    <n v="0"/>
    <n v="111975.50765955324"/>
    <n v="0"/>
    <n v="0"/>
    <n v="0"/>
    <n v="0"/>
    <n v="408813.02485627594"/>
    <n v="0"/>
    <n v="0"/>
    <n v="0"/>
    <n v="0"/>
    <n v="0"/>
    <n v="0"/>
    <n v="0"/>
    <n v="0"/>
    <n v="0"/>
    <n v="0"/>
  </r>
  <r>
    <x v="22"/>
    <x v="5"/>
    <n v="1"/>
    <x v="2"/>
    <s v="Østdanmark"/>
    <n v="1642235.7978092346"/>
    <n v="842246.48763373028"/>
    <n v="0"/>
    <n v="268249.01834925939"/>
    <n v="881.1328326820676"/>
    <n v="0"/>
    <n v="0"/>
    <n v="0"/>
    <n v="530859.15899356292"/>
    <n v="0"/>
    <n v="881.1328326820676"/>
    <n v="0"/>
    <n v="3.0177565933395068E-3"/>
    <n v="3.0177565933395068E-3"/>
    <n v="0"/>
    <n v="0"/>
    <n v="273.15117813144093"/>
    <n v="273.15117813144093"/>
    <n v="0"/>
  </r>
  <r>
    <x v="23"/>
    <x v="10"/>
    <n v="0"/>
    <x v="2"/>
    <s v="Østdanmark"/>
    <n v="0"/>
    <n v="0"/>
    <n v="0"/>
    <n v="0"/>
    <n v="0"/>
    <n v="274342.70175766636"/>
    <n v="0"/>
    <n v="0"/>
    <n v="-274342.70175766636"/>
    <n v="0"/>
    <n v="0"/>
    <n v="0"/>
    <n v="0"/>
    <n v="0"/>
    <n v="0"/>
    <n v="0"/>
    <n v="0"/>
    <n v="0"/>
    <n v="0"/>
  </r>
  <r>
    <x v="24"/>
    <x v="2"/>
    <n v="1"/>
    <x v="2"/>
    <s v="Østdanmark"/>
    <n v="1086187.6880789888"/>
    <n v="0"/>
    <n v="0"/>
    <n v="0"/>
    <n v="977568.91927108995"/>
    <n v="108618.76880789886"/>
    <n v="0"/>
    <n v="0"/>
    <n v="0"/>
    <n v="0"/>
    <n v="977568.91927108995"/>
    <n v="0"/>
    <n v="0.49483561124583308"/>
    <n v="0.49483561124583308"/>
    <n v="0"/>
    <n v="0"/>
    <n v="74295.237864602837"/>
    <n v="74295.237864602837"/>
    <n v="0"/>
  </r>
  <r>
    <x v="25"/>
    <x v="10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</r>
  <r>
    <x v="26"/>
    <x v="4"/>
    <n v="1"/>
    <x v="2"/>
    <s v="Østdanmark"/>
    <n v="1767975.5826667205"/>
    <n v="833223.91333114507"/>
    <n v="0"/>
    <n v="0"/>
    <n v="75301.575249532107"/>
    <n v="0"/>
    <n v="0"/>
    <n v="0"/>
    <n v="859450.0940860433"/>
    <n v="0"/>
    <n v="75301.575249532107"/>
    <n v="0"/>
    <n v="0.27033265514582028"/>
    <n v="0.27033265514582028"/>
    <n v="0"/>
    <n v="0"/>
    <n v="22590.472574859632"/>
    <n v="22590.472574859632"/>
    <n v="0"/>
  </r>
  <r>
    <x v="27"/>
    <x v="10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</r>
  <r>
    <x v="30"/>
    <x v="10"/>
    <n v="0"/>
    <x v="2"/>
    <s v="Østdanmark"/>
    <n v="306756.0551149071"/>
    <n v="0"/>
    <n v="0"/>
    <n v="0"/>
    <n v="0"/>
    <n v="0"/>
    <n v="0"/>
    <n v="0"/>
    <n v="306756.0551149071"/>
    <n v="0"/>
    <n v="0"/>
    <n v="0"/>
    <n v="0"/>
    <n v="0"/>
    <n v="0"/>
    <n v="0"/>
    <n v="0"/>
    <n v="0"/>
    <n v="0"/>
  </r>
  <r>
    <x v="31"/>
    <x v="7"/>
    <n v="1"/>
    <x v="2"/>
    <s v="Østdanmark"/>
    <n v="43629.687083109289"/>
    <n v="0"/>
    <n v="0"/>
    <n v="0"/>
    <n v="0"/>
    <n v="0"/>
    <n v="43629.687083109289"/>
    <n v="0"/>
    <n v="0"/>
    <n v="0"/>
    <n v="43629.687083109289"/>
    <n v="0"/>
    <n v="0.80278624232921081"/>
    <n v="0"/>
    <n v="0.80278624232921081"/>
    <n v="0"/>
    <n v="18106.320139490355"/>
    <n v="0"/>
    <n v="18106.32013949035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</r>
  <r>
    <x v="35"/>
    <x v="10"/>
    <n v="0"/>
    <x v="2"/>
    <s v="Østdanmark"/>
    <n v="113182.04384415773"/>
    <n v="0"/>
    <n v="0"/>
    <n v="0"/>
    <n v="0"/>
    <n v="0"/>
    <n v="0"/>
    <n v="113182.0438441577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6591.021922078864"/>
    <n v="31534.523402398052"/>
    <n v="0"/>
    <n v="0"/>
    <n v="0"/>
    <n v="0"/>
    <n v="0"/>
    <n v="0"/>
    <n v="25056.498519680812"/>
    <n v="0"/>
    <n v="0"/>
    <n v="0"/>
    <n v="0"/>
    <n v="0"/>
    <n v="0"/>
    <n v="0"/>
    <n v="0"/>
    <n v="0"/>
    <n v="0"/>
  </r>
  <r>
    <x v="37"/>
    <x v="9"/>
    <n v="1"/>
    <x v="2"/>
    <s v="Østdanmark"/>
    <n v="36218.254030130476"/>
    <n v="0"/>
    <n v="0"/>
    <n v="0"/>
    <n v="0"/>
    <n v="0"/>
    <n v="36218.254030130476"/>
    <n v="0"/>
    <n v="0"/>
    <n v="0"/>
    <n v="36218.254030130476"/>
    <n v="0"/>
    <n v="1.2676388910545666"/>
    <n v="0"/>
    <n v="1.2676388910545666"/>
    <n v="0"/>
    <n v="0"/>
    <n v="0"/>
    <n v="0"/>
  </r>
  <r>
    <x v="38"/>
    <x v="4"/>
    <n v="1"/>
    <x v="2"/>
    <s v="Østdanmark"/>
    <n v="1525196.4678207021"/>
    <n v="263942.56226655171"/>
    <n v="0"/>
    <n v="0"/>
    <n v="6769.3785578800062"/>
    <n v="0"/>
    <n v="0"/>
    <n v="0"/>
    <n v="1254484.5269962703"/>
    <n v="1254484.5269962703"/>
    <n v="6769.3785578800062"/>
    <n v="3.4047211856489574"/>
    <n v="3.423093549830186"/>
    <n v="1.8372364181228652E-2"/>
    <n v="3.4047211856489574"/>
    <n v="250896.90539925406"/>
    <n v="252250.78111083005"/>
    <n v="1353.8757115760013"/>
    <n v="250896.90539925406"/>
  </r>
  <r>
    <x v="39"/>
    <x v="10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</r>
  <r>
    <x v="40"/>
    <x v="10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</r>
  <r>
    <x v="41"/>
    <x v="1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</r>
  <r>
    <x v="42"/>
    <x v="2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</r>
  <r>
    <x v="43"/>
    <x v="10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385847.82849847211"/>
    <n v="0"/>
    <n v="0"/>
    <n v="0"/>
    <n v="0"/>
    <n v="0"/>
    <n v="385847.82849847211"/>
    <n v="0"/>
    <n v="0"/>
    <n v="0"/>
    <n v="385847.82849847211"/>
    <n v="0"/>
    <n v="10.301564458781717"/>
    <n v="0"/>
    <n v="10.301564458781717"/>
    <n v="0"/>
    <n v="316395.21936874709"/>
    <n v="0"/>
    <n v="316395.21936874709"/>
  </r>
  <r>
    <x v="47"/>
    <x v="10"/>
    <n v="0"/>
    <x v="2"/>
    <s v="Østdanmark"/>
    <n v="127046.30450353827"/>
    <n v="0"/>
    <n v="0"/>
    <n v="0"/>
    <n v="0"/>
    <n v="0"/>
    <n v="0"/>
    <n v="127046.30450353827"/>
    <n v="0"/>
    <n v="0"/>
    <n v="0"/>
    <n v="0"/>
    <n v="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898437.662623612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512119.54588872992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0652241.704938838"/>
    <s v="CO2 - atmosfære"/>
    <x v="0"/>
  </r>
  <r>
    <s v="Vestdanmark"/>
    <x v="1"/>
    <n v="6069868.2390794745"/>
    <s v="Landbrug"/>
    <x v="1"/>
  </r>
  <r>
    <s v="Vestdanmark"/>
    <x v="1"/>
    <n v="4050999.7757368749"/>
    <s v="Landbrug"/>
    <x v="2"/>
  </r>
  <r>
    <s v="Vestdanmark"/>
    <x v="1"/>
    <n v="1046391.7276882209"/>
    <s v="Landbrug"/>
    <x v="2"/>
  </r>
  <r>
    <s v="Vestdanmark"/>
    <x v="1"/>
    <n v="2072025.0312862033"/>
    <s v="Landbrug"/>
    <x v="2"/>
  </r>
  <r>
    <s v="Vestdanmark"/>
    <x v="1"/>
    <n v="-37462.493699251529"/>
    <s v="Hav"/>
    <x v="3"/>
  </r>
  <r>
    <s v="Vestdanmark"/>
    <x v="1"/>
    <n v="-1396531.3776739447"/>
    <s v="Skov"/>
    <x v="4"/>
  </r>
  <r>
    <s v="Vestdanmark"/>
    <x v="1"/>
    <n v="-533211.89581500459"/>
    <s v="HWP"/>
    <x v="5"/>
  </r>
  <r>
    <s v="Vestdanmark"/>
    <x v="1"/>
    <n v="-619837.3016637282"/>
    <s v="Biogasanlæg"/>
    <x v="6"/>
  </r>
  <r>
    <s v="Vestdanmark"/>
    <x v="1"/>
    <n v="0"/>
    <s v="Pyrolyseproces"/>
    <x v="7"/>
  </r>
  <r>
    <s v="Vestdanmark"/>
    <x v="2"/>
    <n v="8456862.1842019558"/>
    <s v="CO2 - atmosfære"/>
    <x v="0"/>
  </r>
  <r>
    <s v="Vestdanmark"/>
    <x v="2"/>
    <n v="6044724.7524874648"/>
    <s v="Landbrug"/>
    <x v="1"/>
  </r>
  <r>
    <s v="Vestdanmark"/>
    <x v="2"/>
    <n v="3832222.5506338608"/>
    <s v="Landbrug"/>
    <x v="2"/>
  </r>
  <r>
    <s v="Vestdanmark"/>
    <x v="2"/>
    <n v="1046391.7276882206"/>
    <s v="Landbrug"/>
    <x v="2"/>
  </r>
  <r>
    <s v="Vestdanmark"/>
    <x v="2"/>
    <n v="2072025.0312862035"/>
    <s v="Landbrug"/>
    <x v="2"/>
  </r>
  <r>
    <s v="Vestdanmark"/>
    <x v="2"/>
    <n v="-37462.493699251529"/>
    <s v="Hav"/>
    <x v="3"/>
  </r>
  <r>
    <s v="Vestdanmark"/>
    <x v="2"/>
    <n v="-2463056.8824032876"/>
    <s v="Skov"/>
    <x v="4"/>
  </r>
  <r>
    <s v="Vestdanmark"/>
    <x v="2"/>
    <n v="-1434861.8727212753"/>
    <s v="HWP"/>
    <x v="5"/>
  </r>
  <r>
    <s v="Vestdanmark"/>
    <x v="2"/>
    <n v="-603120.62906998093"/>
    <s v="Biogasanlæg"/>
    <x v="6"/>
  </r>
  <r>
    <s v="Vestdanmark"/>
    <x v="2"/>
    <n v="0"/>
    <s v="Pyrolyseproces"/>
    <x v="7"/>
  </r>
  <r>
    <s v="Østdanmark"/>
    <x v="0"/>
    <n v="1956373.2159223468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49899.8546562291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87082.3495179396"/>
    <s v="CO2 - atmosfære"/>
    <x v="0"/>
  </r>
  <r>
    <s v="Østdanmark"/>
    <x v="1"/>
    <n v="538912.0191669655"/>
    <s v="Landbrug"/>
    <x v="1"/>
  </r>
  <r>
    <s v="Østdanmark"/>
    <x v="1"/>
    <n v="1210391.4501010706"/>
    <s v="Landbrug"/>
    <x v="2"/>
  </r>
  <r>
    <s v="Østdanmark"/>
    <x v="1"/>
    <n v="158923.71142052949"/>
    <s v="Landbrug"/>
    <x v="2"/>
  </r>
  <r>
    <s v="Østdanmark"/>
    <x v="1"/>
    <n v="314605.50569502515"/>
    <s v="Landbrug"/>
    <x v="2"/>
  </r>
  <r>
    <s v="Østdanmark"/>
    <x v="1"/>
    <n v="-12810.937899750508"/>
    <s v="Hav"/>
    <x v="3"/>
  </r>
  <r>
    <s v="Østdanmark"/>
    <x v="1"/>
    <n v="-312239.17435557954"/>
    <s v="Skov"/>
    <x v="4"/>
  </r>
  <r>
    <s v="Østdanmark"/>
    <x v="1"/>
    <n v="-151348.59104210144"/>
    <s v="HWP"/>
    <x v="5"/>
  </r>
  <r>
    <s v="Østdanmark"/>
    <x v="1"/>
    <n v="-59351.633568219971"/>
    <s v="Biogasanlæg"/>
    <x v="6"/>
  </r>
  <r>
    <s v="Østdanmark"/>
    <x v="1"/>
    <n v="0"/>
    <s v="Pyrolyseproces"/>
    <x v="7"/>
  </r>
  <r>
    <s v="Østdanmark"/>
    <x v="2"/>
    <n v="1284571.887381075"/>
    <s v="CO2 - atmosfære"/>
    <x v="0"/>
  </r>
  <r>
    <s v="Østdanmark"/>
    <x v="2"/>
    <n v="537552.33932666946"/>
    <s v="Landbrug"/>
    <x v="1"/>
  </r>
  <r>
    <s v="Østdanmark"/>
    <x v="2"/>
    <n v="1177164.1923635819"/>
    <s v="Landbrug"/>
    <x v="2"/>
  </r>
  <r>
    <s v="Østdanmark"/>
    <x v="2"/>
    <n v="158923.71142052949"/>
    <s v="Landbrug"/>
    <x v="2"/>
  </r>
  <r>
    <s v="Østdanmark"/>
    <x v="2"/>
    <n v="314605.50569502515"/>
    <s v="Landbrug"/>
    <x v="2"/>
  </r>
  <r>
    <s v="Østdanmark"/>
    <x v="2"/>
    <n v="-12810.937899750508"/>
    <s v="Hav"/>
    <x v="3"/>
  </r>
  <r>
    <s v="Østdanmark"/>
    <x v="2"/>
    <n v="-511804.64176831604"/>
    <s v="Skov"/>
    <x v="4"/>
  </r>
  <r>
    <s v="Østdanmark"/>
    <x v="2"/>
    <n v="-321546.79332585231"/>
    <s v="HWP"/>
    <x v="5"/>
  </r>
  <r>
    <s v="Østdanmark"/>
    <x v="2"/>
    <n v="-57511.488430811616"/>
    <s v="Biogasanlæg"/>
    <x v="6"/>
  </r>
  <r>
    <s v="Østdanmark"/>
    <x v="2"/>
    <n v="0"/>
    <s v="Pyrolyseproces"/>
    <x v="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n v="0"/>
    <x v="1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5286.45082149099"/>
    <n v="77398.170570230373"/>
    <n v="0"/>
    <n v="0"/>
    <n v="0"/>
    <n v="0"/>
    <n v="0"/>
    <n v="0"/>
    <n v="147888.2802512606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671488273.63161731"/>
    <n v="0"/>
    <n v="0"/>
    <n v="0"/>
    <n v="0"/>
    <n v="0"/>
    <n v="671488273.63161731"/>
    <n v="0"/>
    <n v="0"/>
    <n v="0"/>
    <n v="671488273.63161731"/>
    <n v="0"/>
    <n v="0"/>
    <n v="0"/>
    <n v="0"/>
    <n v="0"/>
    <n v="0"/>
    <n v="0"/>
    <n v="0"/>
    <n v="0"/>
    <x v="1"/>
  </r>
  <r>
    <x v="4"/>
    <s v=""/>
    <n v="0"/>
    <x v="1"/>
    <s v="Vestdanmark"/>
    <n v="31870615.776152629"/>
    <n v="0"/>
    <n v="0"/>
    <n v="0"/>
    <n v="0"/>
    <n v="29435557.699098833"/>
    <n v="0"/>
    <n v="0"/>
    <n v="2435058.077053796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10011.271362654579"/>
    <n v="0"/>
    <n v="0"/>
    <n v="0"/>
    <n v="9010.1442263891222"/>
    <n v="1001.1271362654577"/>
    <n v="0"/>
    <n v="0"/>
    <n v="0"/>
    <n v="0"/>
    <n v="9010.1442263891222"/>
    <n v="0"/>
    <n v="4.2373807282285406E-3"/>
    <n v="4.2373807282285406E-3"/>
    <n v="0"/>
    <n v="0"/>
    <n v="567.63908626251475"/>
    <n v="567.63908626251475"/>
    <n v="0"/>
    <n v="0"/>
    <x v="1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2133.6966349066"/>
    <n v="0"/>
    <n v="0"/>
    <n v="0"/>
    <n v="0"/>
    <n v="0"/>
    <n v="0"/>
    <n v="0"/>
    <n v="1122133.696634906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218.723811815202"/>
    <n v="0"/>
    <n v="0"/>
    <n v="257923.29437791562"/>
    <n v="0"/>
    <n v="0"/>
    <n v="0"/>
    <n v="0"/>
    <n v="-225704.57056610042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0602.406294856"/>
    <n v="14685227.891109958"/>
    <n v="0"/>
    <n v="0"/>
    <n v="67038.95730919046"/>
    <n v="0"/>
    <n v="0"/>
    <n v="0"/>
    <n v="13648335.557875708"/>
    <n v="13648335.557875708"/>
    <n v="67038.95730919046"/>
    <n v="25.111231384546571"/>
    <n v="25.234574686125818"/>
    <n v="0.12334330157924681"/>
    <n v="25.111231384546571"/>
    <n v="3821533.9562051985"/>
    <n v="3840304.8642517719"/>
    <n v="18770.908046573331"/>
    <n v="3821533.956205198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8755.7836858769"/>
    <n v="0"/>
    <n v="0"/>
    <n v="270140.71358529059"/>
    <n v="0"/>
    <n v="0"/>
    <n v="0"/>
    <n v="0"/>
    <n v="-51384.92989941369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75351.7262968849"/>
    <n v="927703.07225151139"/>
    <n v="872369.9448285551"/>
    <n v="0"/>
    <n v="55810.751214204123"/>
    <n v="0"/>
    <n v="1119467.9580026143"/>
    <n v="0"/>
    <n v="0"/>
    <n v="0"/>
    <n v="1175278.7092168184"/>
    <n v="0"/>
    <n v="11.892383135336766"/>
    <n v="0.32177911855554248"/>
    <n v="11.570604016781225"/>
    <n v="0"/>
    <n v="998986.90283429564"/>
    <n v="47439.138532073506"/>
    <n v="951547.76430222217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n v="0"/>
    <x v="0"/>
  </r>
  <r>
    <x v="20"/>
    <s v=""/>
    <n v="0"/>
    <x v="1"/>
    <s v="Vestdanmark"/>
    <n v="715738.37153588282"/>
    <n v="0"/>
    <n v="0"/>
    <n v="0"/>
    <n v="0"/>
    <n v="0"/>
    <n v="0"/>
    <n v="0"/>
    <n v="715738.37153588282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83325.2175353111"/>
    <n v="0"/>
    <n v="0"/>
    <n v="123531.68309679118"/>
    <n v="0"/>
    <n v="0"/>
    <n v="0"/>
    <n v="0"/>
    <n v="1659793.53443852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98533.7934721429"/>
    <n v="6861973.5066809058"/>
    <n v="0"/>
    <n v="295933.04302308214"/>
    <n v="2922.545553110308"/>
    <n v="0"/>
    <n v="0"/>
    <n v="0"/>
    <n v="-1762295.3017849559"/>
    <n v="0"/>
    <n v="2922.545553110308"/>
    <n v="0"/>
    <n v="1.0009309363025371E-2"/>
    <n v="1.0009309363025371E-2"/>
    <n v="0"/>
    <n v="0"/>
    <n v="905.98912146419548"/>
    <n v="905.98912146419548"/>
    <n v="0"/>
    <n v="1"/>
    <x v="1"/>
  </r>
  <r>
    <x v="23"/>
    <s v=""/>
    <n v="0"/>
    <x v="1"/>
    <s v="Vestdanmark"/>
    <n v="0"/>
    <n v="0"/>
    <n v="0"/>
    <n v="0"/>
    <n v="0"/>
    <n v="267183.55403743929"/>
    <n v="0"/>
    <n v="0"/>
    <n v="-267183.5540374392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580196.053602941"/>
    <n v="0"/>
    <n v="0"/>
    <n v="0"/>
    <n v="14022176.448242648"/>
    <n v="1558019.6053602938"/>
    <n v="0"/>
    <n v="0"/>
    <n v="0"/>
    <n v="0"/>
    <n v="14022176.448242648"/>
    <n v="0"/>
    <n v="7.0978854963359463"/>
    <n v="7.0978854963359463"/>
    <n v="0"/>
    <n v="0"/>
    <n v="1065685.4100664412"/>
    <n v="1065685.4100664412"/>
    <n v="0"/>
    <n v="0"/>
    <x v="1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21155.5578735983"/>
    <n v="6788464.5437639551"/>
    <n v="0"/>
    <n v="0"/>
    <n v="256198.86995640022"/>
    <n v="0"/>
    <n v="0"/>
    <n v="0"/>
    <n v="-1123507.8558467571"/>
    <n v="0"/>
    <n v="256198.86995640022"/>
    <n v="0"/>
    <n v="0.91975394314347692"/>
    <n v="0.91975394314347692"/>
    <n v="0"/>
    <n v="0"/>
    <n v="76859.660986920062"/>
    <n v="76859.660986920062"/>
    <n v="0"/>
    <n v="1"/>
    <x v="1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8163.7902040067"/>
    <n v="0"/>
    <n v="0"/>
    <n v="0"/>
    <n v="0"/>
    <n v="0"/>
    <n v="0"/>
    <n v="0"/>
    <n v="1028163.7902040067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113.19774513159"/>
    <n v="0"/>
    <n v="0"/>
    <n v="0"/>
    <n v="0"/>
    <n v="0"/>
    <n v="154113.19774513159"/>
    <n v="0"/>
    <n v="0"/>
    <n v="0"/>
    <n v="154113.19774513159"/>
    <n v="0"/>
    <n v="2.8356828385104209"/>
    <n v="0"/>
    <n v="2.8356828385104209"/>
    <n v="0"/>
    <n v="63956.977064229613"/>
    <n v="0"/>
    <n v="63956.977064229613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1797.62097043003"/>
    <n v="0"/>
    <n v="0"/>
    <n v="0"/>
    <n v="0"/>
    <n v="0"/>
    <n v="0"/>
    <n v="371797.62097043003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898.81048521501"/>
    <n v="256918.92730951472"/>
    <n v="0"/>
    <n v="0"/>
    <n v="0"/>
    <n v="0"/>
    <n v="0"/>
    <n v="0"/>
    <n v="-71020.116824299708"/>
    <n v="0"/>
    <n v="0"/>
    <n v="0"/>
    <n v="0"/>
    <n v="0"/>
    <n v="0"/>
    <n v="0"/>
    <n v="0"/>
    <n v="0"/>
    <n v="0"/>
    <n v="1"/>
    <x v="1"/>
  </r>
  <r>
    <x v="37"/>
    <s v="Rapsolie"/>
    <n v="1"/>
    <x v="1"/>
    <s v="Vestdanmark"/>
    <n v="118975.23871053761"/>
    <n v="0"/>
    <n v="0"/>
    <n v="0"/>
    <n v="0"/>
    <n v="0"/>
    <n v="118975.23871053761"/>
    <n v="0"/>
    <n v="0"/>
    <n v="0"/>
    <n v="118975.23871053761"/>
    <n v="0"/>
    <n v="4.1641333548688158"/>
    <n v="0"/>
    <n v="4.1641333548688158"/>
    <n v="0"/>
    <n v="0"/>
    <n v="0"/>
    <n v="0"/>
    <n v="0"/>
    <x v="1"/>
  </r>
  <r>
    <x v="38"/>
    <s v="Græs og urter"/>
    <n v="1"/>
    <x v="1"/>
    <s v="Vestdanmark"/>
    <n v="4946902.7535971384"/>
    <n v="2150400.0267747981"/>
    <n v="0"/>
    <n v="0"/>
    <n v="22018.622466809651"/>
    <n v="0"/>
    <n v="0"/>
    <n v="0"/>
    <n v="2774484.1043555308"/>
    <n v="2774484.1043555308"/>
    <n v="22018.622466809651"/>
    <n v="7.5300608385850847"/>
    <n v="7.5898202607049043"/>
    <n v="5.9759422119820063E-2"/>
    <n v="7.5300608385850847"/>
    <n v="554896.82087110623"/>
    <n v="559300.54536446813"/>
    <n v="4403.7244933619304"/>
    <n v="554896.82087110623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n v="0"/>
    <x v="0"/>
  </r>
  <r>
    <x v="42"/>
    <s v="Husdyrgødning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  <n v="0"/>
    <x v="1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1270319.2592548286"/>
    <n v="0"/>
    <n v="0"/>
    <n v="0"/>
    <n v="0"/>
    <n v="0"/>
    <n v="1270319.2592548286"/>
    <n v="0"/>
    <n v="0"/>
    <n v="0"/>
    <n v="1270319.2592548286"/>
    <n v="0"/>
    <n v="33.915639187009909"/>
    <n v="0"/>
    <n v="33.915639187009909"/>
    <n v="0"/>
    <n v="1041661.7925889593"/>
    <n v="0"/>
    <n v="1041661.7925889593"/>
    <n v="0"/>
    <x v="1"/>
  </r>
  <r>
    <x v="47"/>
    <s v=""/>
    <n v="0"/>
    <x v="1"/>
    <s v="Vestdanmark"/>
    <n v="393189.96929349634"/>
    <n v="0"/>
    <n v="0"/>
    <n v="0"/>
    <n v="0"/>
    <n v="0"/>
    <n v="0"/>
    <n v="393189.9692934963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4901.75438810108"/>
    <n v="77398.170570230373"/>
    <n v="0"/>
    <n v="0"/>
    <n v="0"/>
    <n v="0"/>
    <n v="0"/>
    <n v="0"/>
    <n v="147503.5838178707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664258811.47332847"/>
    <n v="0"/>
    <n v="0"/>
    <n v="0"/>
    <n v="0"/>
    <n v="0"/>
    <n v="664258811.47332847"/>
    <n v="0"/>
    <n v="0"/>
    <n v="0"/>
    <n v="664258811.47332847"/>
    <n v="0"/>
    <n v="0"/>
    <n v="0"/>
    <n v="0"/>
    <n v="0"/>
    <n v="0"/>
    <n v="0"/>
    <n v="0"/>
    <n v="0"/>
    <x v="1"/>
  </r>
  <r>
    <x v="4"/>
    <s v=""/>
    <n v="0"/>
    <x v="2"/>
    <s v="Vestdanmark"/>
    <n v="31103686.269609474"/>
    <n v="0"/>
    <n v="0"/>
    <n v="0"/>
    <n v="0"/>
    <n v="28561598.939227141"/>
    <n v="0"/>
    <n v="0"/>
    <n v="2542087.3303823322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10338.638066978907"/>
    <n v="0"/>
    <n v="0"/>
    <n v="0"/>
    <n v="9304.7742602810158"/>
    <n v="1033.8638066978904"/>
    <n v="0"/>
    <n v="0"/>
    <n v="0"/>
    <n v="0"/>
    <n v="9304.7742602810158"/>
    <n v="0"/>
    <n v="4.3759422868675591E-3"/>
    <n v="4.3759422868675591E-3"/>
    <n v="0"/>
    <n v="0"/>
    <n v="586.20077839770397"/>
    <n v="586.20077839770397"/>
    <n v="0"/>
    <n v="0"/>
    <x v="1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22115.8049381305"/>
    <n v="0"/>
    <n v="0"/>
    <n v="0"/>
    <n v="0"/>
    <n v="0"/>
    <n v="0"/>
    <n v="0"/>
    <n v="1122115.804938130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2149.585150650411"/>
    <n v="0"/>
    <n v="0"/>
    <n v="267978.92035102146"/>
    <n v="0"/>
    <n v="0"/>
    <n v="0"/>
    <n v="0"/>
    <n v="-235829.33520037105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8775768.450113945"/>
    <n v="14685227.891109958"/>
    <n v="0"/>
    <n v="0"/>
    <n v="66710.304652357008"/>
    <n v="0"/>
    <n v="0"/>
    <n v="0"/>
    <n v="14023830.254351629"/>
    <n v="14023830.254351629"/>
    <n v="66710.304652357008"/>
    <n v="25.802094689225203"/>
    <n v="25.92483331099746"/>
    <n v="0.12273862177225536"/>
    <n v="25.802094689225203"/>
    <n v="3926672.4712184565"/>
    <n v="3945351.3565211166"/>
    <n v="18678.885302659965"/>
    <n v="3926672.4712184565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16581.36093452224"/>
    <n v="0"/>
    <n v="0"/>
    <n v="280672.65868343826"/>
    <n v="0"/>
    <n v="0"/>
    <n v="0"/>
    <n v="0"/>
    <n v="-64091.297748916026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778972.7829183596"/>
    <n v="927703.07225151139"/>
    <n v="868816.20672013925"/>
    <n v="0"/>
    <n v="55092.89141892772"/>
    <n v="0"/>
    <n v="927360.61252778117"/>
    <n v="0"/>
    <n v="0"/>
    <n v="0"/>
    <n v="982453.50394670886"/>
    <n v="0"/>
    <n v="9.9026599668196518"/>
    <n v="0.31764026919148453"/>
    <n v="9.5850196976281676"/>
    <n v="0"/>
    <n v="835085.47835470247"/>
    <n v="46828.957706088564"/>
    <n v="788256.52064861392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n v="0"/>
    <x v="0"/>
  </r>
  <r>
    <x v="20"/>
    <s v=""/>
    <n v="0"/>
    <x v="2"/>
    <s v="Vestdanmark"/>
    <n v="714570.3554189268"/>
    <n v="0"/>
    <n v="0"/>
    <n v="0"/>
    <n v="0"/>
    <n v="0"/>
    <n v="0"/>
    <n v="0"/>
    <n v="714570.3554189268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781984.509456197"/>
    <n v="0"/>
    <n v="0"/>
    <n v="128347.79869443661"/>
    <n v="0"/>
    <n v="0"/>
    <n v="0"/>
    <n v="0"/>
    <n v="1653636.7107617604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414026.8902810384"/>
    <n v="6861973.5066809058"/>
    <n v="0"/>
    <n v="307470.55071854044"/>
    <n v="2904.8671673179329"/>
    <n v="0"/>
    <n v="0"/>
    <n v="0"/>
    <n v="-1758322.034285726"/>
    <n v="0"/>
    <n v="2904.8671673179329"/>
    <n v="0"/>
    <n v="9.9487633666604965E-3"/>
    <n v="9.9487633666604965E-3"/>
    <n v="0"/>
    <n v="0"/>
    <n v="900.50882186855915"/>
    <n v="900.50882186855915"/>
    <n v="0"/>
    <n v="1"/>
    <x v="1"/>
  </r>
  <r>
    <x v="23"/>
    <s v=""/>
    <n v="0"/>
    <x v="2"/>
    <s v="Vestdanmark"/>
    <n v="0"/>
    <n v="0"/>
    <n v="0"/>
    <n v="0"/>
    <n v="0"/>
    <n v="195424.37100367117"/>
    <n v="0"/>
    <n v="0"/>
    <n v="-195424.37100367117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5282487.80305979"/>
    <n v="0"/>
    <n v="0"/>
    <n v="0"/>
    <n v="13754239.022753812"/>
    <n v="1528248.7803059786"/>
    <n v="0"/>
    <n v="0"/>
    <n v="0"/>
    <n v="0"/>
    <n v="13754239.022753812"/>
    <n v="0"/>
    <n v="6.9622582509277535"/>
    <n v="6.9622582509277535"/>
    <n v="0"/>
    <n v="0"/>
    <n v="1045322.1657292898"/>
    <n v="1045322.1657292898"/>
    <n v="0"/>
    <n v="0"/>
    <x v="1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80572.9398795273"/>
    <n v="6788464.5437639551"/>
    <n v="0"/>
    <n v="0"/>
    <n v="254724.42475046791"/>
    <n v="0"/>
    <n v="0"/>
    <n v="0"/>
    <n v="-1062616.0286348956"/>
    <n v="0"/>
    <n v="254724.42475046791"/>
    <n v="0"/>
    <n v="0.91446068485417986"/>
    <n v="0.91446068485417986"/>
    <n v="0"/>
    <n v="0"/>
    <n v="76417.327425140364"/>
    <n v="76417.327425140364"/>
    <n v="0"/>
    <n v="1"/>
    <x v="1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027472.506321969"/>
    <n v="0"/>
    <n v="0"/>
    <n v="0"/>
    <n v="0"/>
    <n v="0"/>
    <n v="0"/>
    <n v="0"/>
    <n v="1027472.506321969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4949.74904422625"/>
    <n v="0"/>
    <n v="0"/>
    <n v="0"/>
    <n v="0"/>
    <n v="0"/>
    <n v="154949.74904422625"/>
    <n v="0"/>
    <n v="0"/>
    <n v="0"/>
    <n v="154949.74904422625"/>
    <n v="0"/>
    <n v="2.8510753824137627"/>
    <n v="0"/>
    <n v="2.8510753824137627"/>
    <n v="0"/>
    <n v="64304.145853353897"/>
    <n v="0"/>
    <n v="64304.145853353897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70660.6274963881"/>
    <n v="0"/>
    <n v="0"/>
    <n v="0"/>
    <n v="0"/>
    <n v="0"/>
    <n v="0"/>
    <n v="370660.6274963881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5330.31374819405"/>
    <n v="256918.92730951472"/>
    <n v="0"/>
    <n v="0"/>
    <n v="0"/>
    <n v="0"/>
    <n v="0"/>
    <n v="0"/>
    <n v="-71588.613561320672"/>
    <n v="0"/>
    <n v="0"/>
    <n v="0"/>
    <n v="0"/>
    <n v="0"/>
    <n v="0"/>
    <n v="0"/>
    <n v="0"/>
    <n v="0"/>
    <n v="0"/>
    <n v="1"/>
    <x v="1"/>
  </r>
  <r>
    <x v="37"/>
    <s v="Rapsolie"/>
    <n v="1"/>
    <x v="2"/>
    <s v="Vestdanmark"/>
    <n v="118611.40079884419"/>
    <n v="0"/>
    <n v="0"/>
    <n v="0"/>
    <n v="0"/>
    <n v="0"/>
    <n v="118611.40079884419"/>
    <n v="0"/>
    <n v="0"/>
    <n v="0"/>
    <n v="118611.40079884419"/>
    <n v="0"/>
    <n v="4.1513990279595463"/>
    <n v="0"/>
    <n v="4.1513990279595463"/>
    <n v="0"/>
    <n v="0"/>
    <n v="0"/>
    <n v="0"/>
    <n v="0"/>
    <x v="1"/>
  </r>
  <r>
    <x v="38"/>
    <s v="Græs og urter"/>
    <n v="1"/>
    <x v="2"/>
    <s v="Vestdanmark"/>
    <n v="4928756.7934970316"/>
    <n v="2150400.0267747981"/>
    <n v="0"/>
    <n v="0"/>
    <n v="21875.621442119991"/>
    <n v="0"/>
    <n v="0"/>
    <n v="0"/>
    <n v="2756481.1452801134"/>
    <n v="2756481.1452801134"/>
    <n v="21875.621442119991"/>
    <n v="7.4812000875360392"/>
    <n v="7.5405713991548105"/>
    <n v="5.9371311618771343E-2"/>
    <n v="7.4812000875360392"/>
    <n v="551296.22905602271"/>
    <n v="555671.35334444675"/>
    <n v="4375.1242884239982"/>
    <n v="551296.22905602271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n v="0"/>
    <x v="0"/>
  </r>
  <r>
    <x v="42"/>
    <s v="Husdyrgødning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  <n v="0"/>
    <x v="1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1364632.0694843589"/>
    <n v="0"/>
    <n v="0"/>
    <n v="0"/>
    <n v="0"/>
    <n v="0"/>
    <n v="1364632.0694843589"/>
    <n v="0"/>
    <n v="0"/>
    <n v="0"/>
    <n v="1364632.0694843589"/>
    <n v="0"/>
    <n v="36.433651268739695"/>
    <n v="0"/>
    <n v="36.433651268739695"/>
    <n v="0"/>
    <n v="1118998.2969771742"/>
    <n v="0"/>
    <n v="1118998.2969771742"/>
    <n v="0"/>
    <x v="1"/>
  </r>
  <r>
    <x v="47"/>
    <s v=""/>
    <n v="0"/>
    <x v="2"/>
    <s v="Vestdanmark"/>
    <n v="462686.21419248445"/>
    <n v="0"/>
    <n v="0"/>
    <n v="0"/>
    <n v="0"/>
    <n v="0"/>
    <n v="0"/>
    <n v="462686.21419248445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n v="0"/>
    <x v="1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5459.686512202337"/>
    <n v="9499.9401044881142"/>
    <n v="0"/>
    <n v="0"/>
    <n v="0"/>
    <n v="0"/>
    <n v="0"/>
    <n v="0"/>
    <n v="55959.74640771422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32766894.56690092"/>
    <n v="0"/>
    <n v="0"/>
    <n v="0"/>
    <n v="0"/>
    <n v="0"/>
    <n v="132766894.56690092"/>
    <n v="0"/>
    <n v="0"/>
    <n v="0"/>
    <n v="132766894.56690092"/>
    <n v="0"/>
    <n v="0"/>
    <n v="0"/>
    <n v="0"/>
    <n v="0"/>
    <n v="0"/>
    <n v="0"/>
    <n v="0"/>
    <n v="0"/>
    <x v="1"/>
  </r>
  <r>
    <x v="4"/>
    <s v=""/>
    <n v="0"/>
    <x v="1"/>
    <s v="Østdanmark"/>
    <n v="4917085.926186448"/>
    <n v="0"/>
    <n v="0"/>
    <n v="0"/>
    <n v="0"/>
    <n v="4541398.494094627"/>
    <n v="0"/>
    <n v="0"/>
    <n v="375687.43209182099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840.2423101834255"/>
    <n v="0"/>
    <n v="0"/>
    <n v="0"/>
    <n v="756.21807916508294"/>
    <n v="84.024231018342533"/>
    <n v="0"/>
    <n v="0"/>
    <n v="0"/>
    <n v="0"/>
    <n v="756.21807916508294"/>
    <n v="0"/>
    <n v="3.5564180045054685E-4"/>
    <n v="3.5564180045054685E-4"/>
    <n v="0"/>
    <n v="0"/>
    <n v="47.641738987400224"/>
    <n v="47.641738987400224"/>
    <n v="0"/>
    <n v="0"/>
    <x v="1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6630.49211305089"/>
    <n v="0"/>
    <n v="0"/>
    <n v="0"/>
    <n v="0"/>
    <n v="0"/>
    <n v="0"/>
    <n v="0"/>
    <n v="346630.49211305089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699.0512854034223"/>
    <n v="0"/>
    <n v="0"/>
    <n v="223323.94265330929"/>
    <n v="0"/>
    <n v="0"/>
    <n v="0"/>
    <n v="0"/>
    <n v="-213624.8913679058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895881.161335798"/>
    <n v="1802481.6912140569"/>
    <n v="0"/>
    <n v="0"/>
    <n v="18638.04269080954"/>
    <n v="0"/>
    <n v="0"/>
    <n v="0"/>
    <n v="6074761.4274309315"/>
    <n v="6074761.4274309315"/>
    <n v="18638.04269080954"/>
    <n v="11.176801681294485"/>
    <n v="11.211093350090238"/>
    <n v="3.4291668795753204E-2"/>
    <n v="11.176801681294485"/>
    <n v="1700933.1996806611"/>
    <n v="1706151.8516340877"/>
    <n v="5218.6519534266718"/>
    <n v="1700933.1996806611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5388.861876856266"/>
    <n v="0"/>
    <n v="0"/>
    <n v="233902.44520004498"/>
    <n v="0"/>
    <n v="0"/>
    <n v="0"/>
    <n v="0"/>
    <n v="-168513.58332318871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2480.82740038994"/>
    <n v="113867.33764129503"/>
    <n v="124225.03152224726"/>
    <n v="0"/>
    <n v="20123.248785795862"/>
    <n v="0"/>
    <n v="624265.20945105178"/>
    <n v="0"/>
    <n v="0"/>
    <n v="0"/>
    <n v="644388.45823684765"/>
    <n v="0"/>
    <n v="6.5683057049496805"/>
    <n v="0.11602139580445749"/>
    <n v="6.4522843091452229"/>
    <n v="0"/>
    <n v="547730.18950132048"/>
    <n v="17104.761467926481"/>
    <n v="530625.42803339404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n v="0"/>
    <x v="0"/>
  </r>
  <r>
    <x v="20"/>
    <s v=""/>
    <n v="0"/>
    <x v="1"/>
    <s v="Østdanmark"/>
    <n v="209163.10303539436"/>
    <n v="0"/>
    <n v="0"/>
    <n v="0"/>
    <n v="0"/>
    <n v="0"/>
    <n v="0"/>
    <n v="0"/>
    <n v="209163.10303539436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08362.7913025436"/>
    <n v="0"/>
    <n v="0"/>
    <n v="106960.41463921656"/>
    <n v="0"/>
    <n v="0"/>
    <n v="0"/>
    <n v="0"/>
    <n v="401402.3766633270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94975.3137968828"/>
    <n v="842246.48763373005"/>
    <n v="0"/>
    <n v="256234.83946537593"/>
    <n v="863.45444688969167"/>
    <n v="0"/>
    <n v="0"/>
    <n v="0"/>
    <n v="495630.53225088702"/>
    <n v="0"/>
    <n v="863.45444688969167"/>
    <n v="0"/>
    <n v="2.9572105969746299E-3"/>
    <n v="2.9572105969746299E-3"/>
    <n v="0"/>
    <n v="0"/>
    <n v="267.67087853580443"/>
    <n v="267.67087853580443"/>
    <n v="0"/>
    <n v="1"/>
    <x v="1"/>
  </r>
  <r>
    <x v="23"/>
    <s v=""/>
    <n v="0"/>
    <x v="1"/>
    <s v="Østdanmark"/>
    <n v="0"/>
    <n v="0"/>
    <n v="0"/>
    <n v="0"/>
    <n v="0"/>
    <n v="291668.74326721171"/>
    <n v="0"/>
    <n v="0"/>
    <n v="-291668.7432672117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107347.0071994506"/>
    <n v="0"/>
    <n v="0"/>
    <n v="0"/>
    <n v="996612.30647950561"/>
    <n v="110734.70071994505"/>
    <n v="0"/>
    <n v="0"/>
    <n v="0"/>
    <n v="0"/>
    <n v="996612.30647950561"/>
    <n v="0"/>
    <n v="0.50447518341686104"/>
    <n v="0.50447518341686104"/>
    <n v="0"/>
    <n v="0"/>
    <n v="75742.535292442422"/>
    <n v="75742.535292442422"/>
    <n v="0"/>
    <n v="0"/>
    <x v="1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06260.1464788285"/>
    <n v="833223.91333114496"/>
    <n v="0"/>
    <n v="0"/>
    <n v="73827.130043599784"/>
    <n v="0"/>
    <n v="0"/>
    <n v="0"/>
    <n v="799209.1031040838"/>
    <n v="0"/>
    <n v="73827.130043599784"/>
    <n v="0"/>
    <n v="0.26503939685652322"/>
    <n v="0.26503939685652322"/>
    <n v="0"/>
    <n v="0"/>
    <n v="22148.139013079934"/>
    <n v="22148.139013079934"/>
    <n v="0"/>
    <n v="1"/>
    <x v="1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299252.17599197297"/>
    <n v="0"/>
    <n v="0"/>
    <n v="0"/>
    <n v="0"/>
    <n v="0"/>
    <n v="0"/>
    <n v="0"/>
    <n v="299252.17599197297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488.00877346145"/>
    <n v="0"/>
    <n v="0"/>
    <n v="0"/>
    <n v="0"/>
    <n v="0"/>
    <n v="42488.00877346145"/>
    <n v="0"/>
    <n v="0"/>
    <n v="0"/>
    <n v="42488.00877346145"/>
    <n v="0"/>
    <n v="0.78177936143169058"/>
    <n v="0"/>
    <n v="0.78177936143169058"/>
    <n v="0"/>
    <n v="17632.523640986503"/>
    <n v="0"/>
    <n v="17632.523640986503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0532.40398074606"/>
    <n v="0"/>
    <n v="0"/>
    <n v="0"/>
    <n v="0"/>
    <n v="0"/>
    <n v="0"/>
    <n v="110532.40398074606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266.201990373032"/>
    <n v="31534.523402398045"/>
    <n v="0"/>
    <n v="0"/>
    <n v="0"/>
    <n v="0"/>
    <n v="0"/>
    <n v="0"/>
    <n v="23731.678587974988"/>
    <n v="0"/>
    <n v="0"/>
    <n v="0"/>
    <n v="0"/>
    <n v="0"/>
    <n v="0"/>
    <n v="0"/>
    <n v="0"/>
    <n v="0"/>
    <n v="0"/>
    <n v="1"/>
    <x v="1"/>
  </r>
  <r>
    <x v="37"/>
    <s v="Rapsolie"/>
    <n v="1"/>
    <x v="1"/>
    <s v="Østdanmark"/>
    <n v="35370.36927383874"/>
    <n v="0"/>
    <n v="0"/>
    <n v="0"/>
    <n v="0"/>
    <n v="0"/>
    <n v="35370.36927383874"/>
    <n v="0"/>
    <n v="0"/>
    <n v="0"/>
    <n v="35370.36927383874"/>
    <n v="0"/>
    <n v="1.2379629245843558"/>
    <n v="0"/>
    <n v="1.2379629245843558"/>
    <n v="0"/>
    <n v="0"/>
    <n v="0"/>
    <n v="0"/>
    <n v="0"/>
    <x v="1"/>
  </r>
  <r>
    <x v="38"/>
    <s v="Græs og urter"/>
    <n v="1"/>
    <x v="1"/>
    <s v="Østdanmark"/>
    <n v="1488741.8735992862"/>
    <n v="263942.56226655166"/>
    <n v="0"/>
    <n v="0"/>
    <n v="6626.3775331903453"/>
    <n v="0"/>
    <n v="0"/>
    <n v="0"/>
    <n v="1218172.9337995441"/>
    <n v="1218172.9337995441"/>
    <n v="6626.3775331903453"/>
    <n v="3.3061700692493146"/>
    <n v="3.3241543229294943"/>
    <n v="1.7984253680179925E-2"/>
    <n v="3.3061700692493146"/>
    <n v="243634.58675990882"/>
    <n v="244959.86226654693"/>
    <n v="1325.2755066380691"/>
    <n v="243634.58675990885"/>
    <n v="0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n v="0"/>
    <x v="0"/>
  </r>
  <r>
    <x v="42"/>
    <s v="Husdyrgødning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  <n v="0"/>
    <x v="1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371256.09920674853"/>
    <n v="0"/>
    <n v="0"/>
    <n v="0"/>
    <n v="0"/>
    <n v="0"/>
    <n v="371256.09920674853"/>
    <n v="0"/>
    <n v="0"/>
    <n v="0"/>
    <n v="371256.09920674853"/>
    <n v="0"/>
    <n v="9.9119869394556517"/>
    <n v="0"/>
    <n v="9.9119869394556517"/>
    <n v="0"/>
    <n v="304430.00134953379"/>
    <n v="0"/>
    <n v="304430.00134953379"/>
    <n v="0"/>
    <x v="1"/>
  </r>
  <r>
    <x v="47"/>
    <s v=""/>
    <n v="0"/>
    <x v="1"/>
    <s v="Østdanmark"/>
    <n v="114713.46881530106"/>
    <n v="0"/>
    <n v="0"/>
    <n v="0"/>
    <n v="0"/>
    <n v="0"/>
    <n v="0"/>
    <n v="114713.46881530106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7062.574851910627"/>
    <n v="9499.9401044881179"/>
    <n v="0"/>
    <n v="0"/>
    <n v="0"/>
    <n v="0"/>
    <n v="0"/>
    <n v="0"/>
    <n v="57562.63474742251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33454421.99457155"/>
    <n v="0"/>
    <n v="0"/>
    <n v="0"/>
    <n v="0"/>
    <n v="0"/>
    <n v="133454421.99457155"/>
    <n v="0"/>
    <n v="0"/>
    <n v="0"/>
    <n v="133454421.99457155"/>
    <n v="0"/>
    <n v="0"/>
    <n v="0"/>
    <n v="0"/>
    <n v="0"/>
    <n v="0"/>
    <n v="0"/>
    <n v="0"/>
    <n v="0"/>
    <x v="1"/>
  </r>
  <r>
    <x v="4"/>
    <s v=""/>
    <n v="0"/>
    <x v="2"/>
    <s v="Østdanmark"/>
    <n v="4878052.7970464919"/>
    <n v="0"/>
    <n v="0"/>
    <n v="0"/>
    <n v="0"/>
    <n v="4479372.2000002153"/>
    <n v="0"/>
    <n v="0"/>
    <n v="398680.59704627655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867.71807684226371"/>
    <n v="0"/>
    <n v="0"/>
    <n v="0"/>
    <n v="780.94626915803735"/>
    <n v="86.771807684226346"/>
    <n v="0"/>
    <n v="0"/>
    <n v="0"/>
    <n v="0"/>
    <n v="780.94626915803735"/>
    <n v="0"/>
    <n v="3.6727122092233339E-4"/>
    <n v="3.6727122092233339E-4"/>
    <n v="0"/>
    <n v="0"/>
    <n v="49.199614956956353"/>
    <n v="49.199614956956353"/>
    <n v="0"/>
    <n v="0"/>
    <x v="1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5996.9988204384"/>
    <n v="0"/>
    <n v="0"/>
    <n v="0"/>
    <n v="0"/>
    <n v="0"/>
    <n v="0"/>
    <n v="0"/>
    <n v="355996.9988204384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9944.0855806479794"/>
    <n v="0"/>
    <n v="0"/>
    <n v="233795.01599247381"/>
    <n v="0"/>
    <n v="0"/>
    <n v="0"/>
    <n v="0"/>
    <n v="-223850.93041182583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181363.2306406535"/>
    <n v="1802481.6912140576"/>
    <n v="0"/>
    <n v="0"/>
    <n v="18966.695347643046"/>
    <n v="0"/>
    <n v="0"/>
    <n v="0"/>
    <n v="6359914.8440789524"/>
    <n v="6359914.8440789524"/>
    <n v="18966.695347643046"/>
    <n v="11.701448323749764"/>
    <n v="11.736344672352509"/>
    <n v="3.4896348602744751E-2"/>
    <n v="11.701448323749764"/>
    <n v="1780776.1563421069"/>
    <n v="1786086.8310394471"/>
    <n v="5310.6746973400532"/>
    <n v="1780776.1563421071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6539.660453061777"/>
    <n v="0"/>
    <n v="0"/>
    <n v="244869.51675001203"/>
    <n v="0"/>
    <n v="0"/>
    <n v="0"/>
    <n v="0"/>
    <n v="-178329.8562969502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46268.68837888993"/>
    <n v="113867.33764129507"/>
    <n v="123674.90928891925"/>
    <n v="0"/>
    <n v="20841.108581072287"/>
    <n v="0"/>
    <n v="587885.33286760328"/>
    <n v="0"/>
    <n v="0"/>
    <n v="0"/>
    <n v="608726.44144867558"/>
    <n v="0"/>
    <n v="6.1964291953056057"/>
    <n v="0.12016024516851552"/>
    <n v="6.0762689501370906"/>
    <n v="0"/>
    <n v="517417.47523137421"/>
    <n v="17714.942293911445"/>
    <n v="499702.53293746279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n v="0"/>
    <x v="0"/>
  </r>
  <r>
    <x v="20"/>
    <s v=""/>
    <n v="0"/>
    <x v="2"/>
    <s v="Østdanmark"/>
    <n v="214327.36252781507"/>
    <n v="0"/>
    <n v="0"/>
    <n v="0"/>
    <n v="0"/>
    <n v="0"/>
    <n v="0"/>
    <n v="0"/>
    <n v="214327.36252781507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20788.5325158292"/>
    <n v="0"/>
    <n v="0"/>
    <n v="111975.50765955324"/>
    <n v="0"/>
    <n v="0"/>
    <n v="0"/>
    <n v="0"/>
    <n v="408813.02485627594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42235.7978092346"/>
    <n v="842246.48763373028"/>
    <n v="0"/>
    <n v="268249.01834925939"/>
    <n v="881.1328326820676"/>
    <n v="0"/>
    <n v="0"/>
    <n v="0"/>
    <n v="530859.15899356292"/>
    <n v="0"/>
    <n v="881.1328326820676"/>
    <n v="0"/>
    <n v="3.0177565933395068E-3"/>
    <n v="3.0177565933395068E-3"/>
    <n v="0"/>
    <n v="0"/>
    <n v="273.15117813144093"/>
    <n v="273.15117813144093"/>
    <n v="0"/>
    <n v="1"/>
    <x v="1"/>
  </r>
  <r>
    <x v="23"/>
    <s v=""/>
    <n v="0"/>
    <x v="2"/>
    <s v="Østdanmark"/>
    <n v="0"/>
    <n v="0"/>
    <n v="0"/>
    <n v="0"/>
    <n v="0"/>
    <n v="274342.70175766636"/>
    <n v="0"/>
    <n v="0"/>
    <n v="-274342.70175766636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1086187.6880789888"/>
    <n v="0"/>
    <n v="0"/>
    <n v="0"/>
    <n v="977568.91927108995"/>
    <n v="108618.76880789886"/>
    <n v="0"/>
    <n v="0"/>
    <n v="0"/>
    <n v="0"/>
    <n v="977568.91927108995"/>
    <n v="0"/>
    <n v="0.49483561124583308"/>
    <n v="0.49483561124583308"/>
    <n v="0"/>
    <n v="0"/>
    <n v="74295.237864602837"/>
    <n v="74295.237864602837"/>
    <n v="0"/>
    <n v="0"/>
    <x v="1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767975.5826667205"/>
    <n v="833223.91333114507"/>
    <n v="0"/>
    <n v="0"/>
    <n v="75301.575249532107"/>
    <n v="0"/>
    <n v="0"/>
    <n v="0"/>
    <n v="859450.0940860433"/>
    <n v="0"/>
    <n v="75301.575249532107"/>
    <n v="0"/>
    <n v="0.27033265514582028"/>
    <n v="0.27033265514582028"/>
    <n v="0"/>
    <n v="0"/>
    <n v="22590.472574859632"/>
    <n v="22590.472574859632"/>
    <n v="0"/>
    <n v="1"/>
    <x v="1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306756.0551149071"/>
    <n v="0"/>
    <n v="0"/>
    <n v="0"/>
    <n v="0"/>
    <n v="0"/>
    <n v="0"/>
    <n v="0"/>
    <n v="306756.055114907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629.687083109289"/>
    <n v="0"/>
    <n v="0"/>
    <n v="0"/>
    <n v="0"/>
    <n v="0"/>
    <n v="43629.687083109289"/>
    <n v="0"/>
    <n v="0"/>
    <n v="0"/>
    <n v="43629.687083109289"/>
    <n v="0"/>
    <n v="0.80278624232921081"/>
    <n v="0"/>
    <n v="0.80278624232921081"/>
    <n v="0"/>
    <n v="18106.320139490355"/>
    <n v="0"/>
    <n v="18106.32013949035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3182.04384415773"/>
    <n v="0"/>
    <n v="0"/>
    <n v="0"/>
    <n v="0"/>
    <n v="0"/>
    <n v="0"/>
    <n v="113182.0438441577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6591.021922078864"/>
    <n v="31534.523402398052"/>
    <n v="0"/>
    <n v="0"/>
    <n v="0"/>
    <n v="0"/>
    <n v="0"/>
    <n v="0"/>
    <n v="25056.498519680812"/>
    <n v="0"/>
    <n v="0"/>
    <n v="0"/>
    <n v="0"/>
    <n v="0"/>
    <n v="0"/>
    <n v="0"/>
    <n v="0"/>
    <n v="0"/>
    <n v="0"/>
    <n v="1"/>
    <x v="1"/>
  </r>
  <r>
    <x v="37"/>
    <s v="Rapsolie"/>
    <n v="1"/>
    <x v="2"/>
    <s v="Østdanmark"/>
    <n v="36218.254030130476"/>
    <n v="0"/>
    <n v="0"/>
    <n v="0"/>
    <n v="0"/>
    <n v="0"/>
    <n v="36218.254030130476"/>
    <n v="0"/>
    <n v="0"/>
    <n v="0"/>
    <n v="36218.254030130476"/>
    <n v="0"/>
    <n v="1.2676388910545666"/>
    <n v="0"/>
    <n v="1.2676388910545666"/>
    <n v="0"/>
    <n v="0"/>
    <n v="0"/>
    <n v="0"/>
    <n v="0"/>
    <x v="1"/>
  </r>
  <r>
    <x v="38"/>
    <s v="Græs og urter"/>
    <n v="1"/>
    <x v="2"/>
    <s v="Østdanmark"/>
    <n v="1525196.4678207021"/>
    <n v="263942.56226655171"/>
    <n v="0"/>
    <n v="0"/>
    <n v="6769.3785578800062"/>
    <n v="0"/>
    <n v="0"/>
    <n v="0"/>
    <n v="1254484.5269962703"/>
    <n v="1254484.5269962703"/>
    <n v="6769.3785578800062"/>
    <n v="3.4047211856489574"/>
    <n v="3.423093549830186"/>
    <n v="1.8372364181228652E-2"/>
    <n v="3.4047211856489574"/>
    <n v="250896.90539925406"/>
    <n v="252250.78111083005"/>
    <n v="1353.8757115760013"/>
    <n v="250896.90539925406"/>
    <n v="0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n v="0"/>
    <x v="0"/>
  </r>
  <r>
    <x v="42"/>
    <s v="Husdyrgødning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  <n v="0"/>
    <x v="1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385847.82849847211"/>
    <n v="0"/>
    <n v="0"/>
    <n v="0"/>
    <n v="0"/>
    <n v="0"/>
    <n v="385847.82849847211"/>
    <n v="0"/>
    <n v="0"/>
    <n v="0"/>
    <n v="385847.82849847211"/>
    <n v="0"/>
    <n v="10.301564458781717"/>
    <n v="0"/>
    <n v="10.301564458781717"/>
    <n v="0"/>
    <n v="316395.21936874709"/>
    <n v="0"/>
    <n v="316395.21936874709"/>
    <n v="0"/>
    <x v="1"/>
  </r>
  <r>
    <x v="47"/>
    <s v=""/>
    <n v="0"/>
    <x v="2"/>
    <s v="Østdanmark"/>
    <n v="127046.30450353827"/>
    <n v="0"/>
    <n v="0"/>
    <n v="0"/>
    <n v="0"/>
    <n v="0"/>
    <n v="0"/>
    <n v="127046.30450353827"/>
    <n v="0"/>
    <n v="0"/>
    <n v="0"/>
    <n v="0"/>
    <n v="0"/>
    <n v="0"/>
    <n v="0"/>
    <n v="0"/>
    <n v="0"/>
    <n v="0"/>
    <n v="0"/>
    <n v="0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x v="0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x v="0"/>
  </r>
  <r>
    <x v="1"/>
    <s v=""/>
    <n v="0"/>
    <x v="1"/>
    <s v="Vestdanmark"/>
    <n v="225286.45082149099"/>
    <n v="77398.170570230373"/>
    <n v="0"/>
    <n v="0"/>
    <n v="0"/>
    <n v="0"/>
    <n v="0"/>
    <n v="0"/>
    <n v="147888.28025126061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671488273.63161731"/>
    <n v="0"/>
    <n v="0"/>
    <n v="0"/>
    <n v="0"/>
    <n v="0"/>
    <n v="671488273.63161731"/>
    <n v="0"/>
    <n v="0"/>
    <n v="0"/>
    <n v="671488273.63161731"/>
    <n v="0"/>
    <n v="0"/>
    <n v="0"/>
    <n v="0"/>
    <n v="0"/>
    <n v="0"/>
    <n v="0"/>
    <n v="0"/>
    <x v="0"/>
  </r>
  <r>
    <x v="4"/>
    <s v=""/>
    <n v="0"/>
    <x v="1"/>
    <s v="Vestdanmark"/>
    <n v="31870615.776152629"/>
    <n v="0"/>
    <n v="0"/>
    <n v="0"/>
    <n v="0"/>
    <n v="29435557.699098833"/>
    <n v="0"/>
    <n v="0"/>
    <n v="2435058.077053796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011.271362654579"/>
    <n v="0"/>
    <n v="0"/>
    <n v="0"/>
    <n v="9010.1442263891222"/>
    <n v="1001.1271362654577"/>
    <n v="0"/>
    <n v="0"/>
    <n v="0"/>
    <n v="0"/>
    <n v="9010.1442263891222"/>
    <n v="0"/>
    <n v="4.2373807282285406E-3"/>
    <n v="4.2373807282285406E-3"/>
    <n v="0"/>
    <n v="0"/>
    <n v="567.63908626251475"/>
    <n v="567.63908626251475"/>
    <n v="0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2133.6966349066"/>
    <n v="0"/>
    <n v="0"/>
    <n v="0"/>
    <n v="0"/>
    <n v="0"/>
    <n v="0"/>
    <n v="0"/>
    <n v="1122133.696634906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218.723811815202"/>
    <n v="0"/>
    <n v="0"/>
    <n v="257923.29437791562"/>
    <n v="0"/>
    <n v="0"/>
    <n v="0"/>
    <n v="0"/>
    <n v="-225704.57056610042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0602.406294856"/>
    <n v="14685227.891109958"/>
    <n v="0"/>
    <n v="0"/>
    <n v="67038.95730919046"/>
    <n v="0"/>
    <n v="0"/>
    <n v="0"/>
    <n v="13648335.557875708"/>
    <n v="13648335.557875708"/>
    <n v="67038.95730919046"/>
    <n v="25.111231384546571"/>
    <n v="25.234574686125818"/>
    <n v="0.12334330157924681"/>
    <n v="25.111231384546571"/>
    <n v="3821533.9562051985"/>
    <n v="3840304.8642517719"/>
    <n v="18770.908046573331"/>
    <n v="3821533.956205198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8755.7836858769"/>
    <n v="0"/>
    <n v="0"/>
    <n v="270140.71358529059"/>
    <n v="0"/>
    <n v="0"/>
    <n v="0"/>
    <n v="0"/>
    <n v="-51384.92989941369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75351.7262968849"/>
    <n v="927703.07225151139"/>
    <n v="872369.9448285551"/>
    <n v="0"/>
    <n v="55810.751214204123"/>
    <n v="0"/>
    <n v="1119467.9580026143"/>
    <n v="0"/>
    <n v="0"/>
    <n v="0"/>
    <n v="1175278.7092168184"/>
    <n v="0"/>
    <n v="11.892383135336766"/>
    <n v="0.32177911855554248"/>
    <n v="11.570604016781225"/>
    <n v="0"/>
    <n v="998986.90283429564"/>
    <n v="47439.138532073506"/>
    <n v="951547.76430222217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x v="0"/>
  </r>
  <r>
    <x v="20"/>
    <s v=""/>
    <n v="0"/>
    <x v="1"/>
    <s v="Vestdanmark"/>
    <n v="715738.37153588282"/>
    <n v="0"/>
    <n v="0"/>
    <n v="0"/>
    <n v="0"/>
    <n v="0"/>
    <n v="0"/>
    <n v="0"/>
    <n v="715738.37153588282"/>
    <n v="0"/>
    <n v="0"/>
    <n v="0"/>
    <n v="0"/>
    <n v="0"/>
    <n v="0"/>
    <n v="0"/>
    <n v="0"/>
    <n v="0"/>
    <n v="0"/>
    <x v="0"/>
  </r>
  <r>
    <x v="21"/>
    <s v=""/>
    <n v="0"/>
    <x v="1"/>
    <s v="Vestdanmark"/>
    <n v="1783325.2175353111"/>
    <n v="0"/>
    <n v="0"/>
    <n v="123531.68309679118"/>
    <n v="0"/>
    <n v="0"/>
    <n v="0"/>
    <n v="0"/>
    <n v="1659793.53443852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98533.7934721429"/>
    <n v="6861973.5066809058"/>
    <n v="0"/>
    <n v="295933.04302308214"/>
    <n v="2922.545553110308"/>
    <n v="0"/>
    <n v="0"/>
    <n v="0"/>
    <n v="-1762295.3017849559"/>
    <n v="0"/>
    <n v="2922.545553110308"/>
    <n v="0"/>
    <n v="1.0009309363025371E-2"/>
    <n v="1.0009309363025371E-2"/>
    <n v="0"/>
    <n v="0"/>
    <n v="905.98912146419548"/>
    <n v="905.98912146419548"/>
    <n v="0"/>
    <x v="1"/>
  </r>
  <r>
    <x v="23"/>
    <s v=""/>
    <n v="0"/>
    <x v="1"/>
    <s v="Vestdanmark"/>
    <n v="0"/>
    <n v="0"/>
    <n v="0"/>
    <n v="0"/>
    <n v="0"/>
    <n v="267183.55403743929"/>
    <n v="0"/>
    <n v="0"/>
    <n v="-267183.5540374392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580196.053602941"/>
    <n v="0"/>
    <n v="0"/>
    <n v="0"/>
    <n v="14022176.448242648"/>
    <n v="1558019.6053602938"/>
    <n v="0"/>
    <n v="0"/>
    <n v="0"/>
    <n v="0"/>
    <n v="14022176.448242648"/>
    <n v="0"/>
    <n v="7.0978854963359463"/>
    <n v="7.0978854963359463"/>
    <n v="0"/>
    <n v="0"/>
    <n v="1065685.4100664412"/>
    <n v="1065685.4100664412"/>
    <n v="0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21155.5578735983"/>
    <n v="6788464.5437639551"/>
    <n v="0"/>
    <n v="0"/>
    <n v="256198.86995640022"/>
    <n v="0"/>
    <n v="0"/>
    <n v="0"/>
    <n v="-1123507.8558467571"/>
    <n v="0"/>
    <n v="256198.86995640022"/>
    <n v="0"/>
    <n v="0.91975394314347692"/>
    <n v="0.91975394314347692"/>
    <n v="0"/>
    <n v="0"/>
    <n v="76859.660986920062"/>
    <n v="76859.660986920062"/>
    <n v="0"/>
    <x v="1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8163.7902040067"/>
    <n v="0"/>
    <n v="0"/>
    <n v="0"/>
    <n v="0"/>
    <n v="0"/>
    <n v="0"/>
    <n v="0"/>
    <n v="1028163.7902040067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113.19774513159"/>
    <n v="0"/>
    <n v="0"/>
    <n v="0"/>
    <n v="0"/>
    <n v="0"/>
    <n v="154113.19774513159"/>
    <n v="0"/>
    <n v="0"/>
    <n v="0"/>
    <n v="154113.19774513159"/>
    <n v="0"/>
    <n v="2.8356828385104209"/>
    <n v="0"/>
    <n v="2.8356828385104209"/>
    <n v="0"/>
    <n v="63956.977064229613"/>
    <n v="0"/>
    <n v="63956.977064229613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x v="0"/>
  </r>
  <r>
    <x v="35"/>
    <s v=""/>
    <n v="0"/>
    <x v="1"/>
    <s v="Vestdanmark"/>
    <n v="371797.62097043003"/>
    <n v="0"/>
    <n v="0"/>
    <n v="0"/>
    <n v="0"/>
    <n v="0"/>
    <n v="0"/>
    <n v="371797.62097043003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898.81048521501"/>
    <n v="256918.92730951472"/>
    <n v="0"/>
    <n v="0"/>
    <n v="0"/>
    <n v="0"/>
    <n v="0"/>
    <n v="0"/>
    <n v="-71020.116824299708"/>
    <n v="0"/>
    <n v="0"/>
    <n v="0"/>
    <n v="0"/>
    <n v="0"/>
    <n v="0"/>
    <n v="0"/>
    <n v="0"/>
    <n v="0"/>
    <n v="0"/>
    <x v="1"/>
  </r>
  <r>
    <x v="37"/>
    <s v="Rapsolie"/>
    <n v="1"/>
    <x v="1"/>
    <s v="Vestdanmark"/>
    <n v="118975.23871053761"/>
    <n v="0"/>
    <n v="0"/>
    <n v="0"/>
    <n v="0"/>
    <n v="0"/>
    <n v="118975.23871053761"/>
    <n v="0"/>
    <n v="0"/>
    <n v="0"/>
    <n v="118975.23871053761"/>
    <n v="0"/>
    <n v="4.1641333548688158"/>
    <n v="0"/>
    <n v="4.1641333548688158"/>
    <n v="0"/>
    <n v="0"/>
    <n v="0"/>
    <n v="0"/>
    <x v="0"/>
  </r>
  <r>
    <x v="38"/>
    <s v="Græs og urter"/>
    <n v="1"/>
    <x v="1"/>
    <s v="Vestdanmark"/>
    <n v="4946902.7535971384"/>
    <n v="2150400.0267747981"/>
    <n v="0"/>
    <n v="0"/>
    <n v="22018.622466809651"/>
    <n v="0"/>
    <n v="0"/>
    <n v="0"/>
    <n v="2774484.1043555308"/>
    <n v="2774484.1043555308"/>
    <n v="22018.622466809651"/>
    <n v="7.5300608385850847"/>
    <n v="7.5898202607049043"/>
    <n v="5.9759422119820063E-2"/>
    <n v="7.5300608385850847"/>
    <n v="554896.82087110623"/>
    <n v="559300.54536446813"/>
    <n v="4403.7244933619304"/>
    <n v="554896.82087110623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x v="0"/>
  </r>
  <r>
    <x v="42"/>
    <s v="Husdyrgødning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  <x v="0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1270319.2592548286"/>
    <n v="0"/>
    <n v="0"/>
    <n v="0"/>
    <n v="0"/>
    <n v="0"/>
    <n v="1270319.2592548286"/>
    <n v="0"/>
    <n v="0"/>
    <n v="0"/>
    <n v="1270319.2592548286"/>
    <n v="0"/>
    <n v="33.915639187009909"/>
    <n v="0"/>
    <n v="33.915639187009909"/>
    <n v="0"/>
    <n v="1041661.7925889593"/>
    <n v="0"/>
    <n v="1041661.7925889593"/>
    <x v="0"/>
  </r>
  <r>
    <x v="47"/>
    <s v=""/>
    <n v="0"/>
    <x v="1"/>
    <s v="Vestdanmark"/>
    <n v="393189.96929349634"/>
    <n v="0"/>
    <n v="0"/>
    <n v="0"/>
    <n v="0"/>
    <n v="0"/>
    <n v="0"/>
    <n v="393189.96929349634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x v="0"/>
  </r>
  <r>
    <x v="1"/>
    <s v=""/>
    <n v="0"/>
    <x v="2"/>
    <s v="Vestdanmark"/>
    <n v="224901.75438810108"/>
    <n v="77398.170570230373"/>
    <n v="0"/>
    <n v="0"/>
    <n v="0"/>
    <n v="0"/>
    <n v="0"/>
    <n v="0"/>
    <n v="147503.58381787071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664258811.47332847"/>
    <n v="0"/>
    <n v="0"/>
    <n v="0"/>
    <n v="0"/>
    <n v="0"/>
    <n v="664258811.47332847"/>
    <n v="0"/>
    <n v="0"/>
    <n v="0"/>
    <n v="664258811.47332847"/>
    <n v="0"/>
    <n v="0"/>
    <n v="0"/>
    <n v="0"/>
    <n v="0"/>
    <n v="0"/>
    <n v="0"/>
    <n v="0"/>
    <x v="0"/>
  </r>
  <r>
    <x v="4"/>
    <s v=""/>
    <n v="0"/>
    <x v="2"/>
    <s v="Vestdanmark"/>
    <n v="31103686.269609474"/>
    <n v="0"/>
    <n v="0"/>
    <n v="0"/>
    <n v="0"/>
    <n v="28561598.939227141"/>
    <n v="0"/>
    <n v="0"/>
    <n v="2542087.3303823322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338.638066978907"/>
    <n v="0"/>
    <n v="0"/>
    <n v="0"/>
    <n v="9304.7742602810158"/>
    <n v="1033.8638066978904"/>
    <n v="0"/>
    <n v="0"/>
    <n v="0"/>
    <n v="0"/>
    <n v="9304.7742602810158"/>
    <n v="0"/>
    <n v="4.3759422868675591E-3"/>
    <n v="4.3759422868675591E-3"/>
    <n v="0"/>
    <n v="0"/>
    <n v="586.20077839770397"/>
    <n v="586.20077839770397"/>
    <n v="0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x v="0"/>
  </r>
  <r>
    <x v="10"/>
    <s v=""/>
    <n v="0"/>
    <x v="2"/>
    <s v="Vestdanmark"/>
    <n v="1122115.8049381305"/>
    <n v="0"/>
    <n v="0"/>
    <n v="0"/>
    <n v="0"/>
    <n v="0"/>
    <n v="0"/>
    <n v="0"/>
    <n v="1122115.8049381305"/>
    <n v="0"/>
    <n v="0"/>
    <n v="0"/>
    <n v="0"/>
    <n v="0"/>
    <n v="0"/>
    <n v="0"/>
    <n v="0"/>
    <n v="0"/>
    <n v="0"/>
    <x v="0"/>
  </r>
  <r>
    <x v="11"/>
    <s v=""/>
    <n v="0"/>
    <x v="2"/>
    <s v="Vestdanmark"/>
    <n v="32149.585150650411"/>
    <n v="0"/>
    <n v="0"/>
    <n v="267978.92035102146"/>
    <n v="0"/>
    <n v="0"/>
    <n v="0"/>
    <n v="0"/>
    <n v="-235829.33520037105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8775768.450113945"/>
    <n v="14685227.891109958"/>
    <n v="0"/>
    <n v="0"/>
    <n v="66710.304652357008"/>
    <n v="0"/>
    <n v="0"/>
    <n v="0"/>
    <n v="14023830.254351629"/>
    <n v="14023830.254351629"/>
    <n v="66710.304652357008"/>
    <n v="25.802094689225203"/>
    <n v="25.92483331099746"/>
    <n v="0.12273862177225536"/>
    <n v="25.802094689225203"/>
    <n v="3926672.4712184565"/>
    <n v="3945351.3565211166"/>
    <n v="18678.885302659965"/>
    <n v="3926672.4712184565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16581.36093452224"/>
    <n v="0"/>
    <n v="0"/>
    <n v="280672.65868343826"/>
    <n v="0"/>
    <n v="0"/>
    <n v="0"/>
    <n v="0"/>
    <n v="-64091.297748916026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778972.7829183596"/>
    <n v="927703.07225151139"/>
    <n v="868816.20672013925"/>
    <n v="0"/>
    <n v="55092.89141892772"/>
    <n v="0"/>
    <n v="927360.61252778117"/>
    <n v="0"/>
    <n v="0"/>
    <n v="0"/>
    <n v="982453.50394670886"/>
    <n v="0"/>
    <n v="9.9026599668196518"/>
    <n v="0.31764026919148453"/>
    <n v="9.5850196976281676"/>
    <n v="0"/>
    <n v="835085.47835470247"/>
    <n v="46828.957706088564"/>
    <n v="788256.52064861392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x v="0"/>
  </r>
  <r>
    <x v="20"/>
    <s v=""/>
    <n v="0"/>
    <x v="2"/>
    <s v="Vestdanmark"/>
    <n v="714570.3554189268"/>
    <n v="0"/>
    <n v="0"/>
    <n v="0"/>
    <n v="0"/>
    <n v="0"/>
    <n v="0"/>
    <n v="0"/>
    <n v="714570.3554189268"/>
    <n v="0"/>
    <n v="0"/>
    <n v="0"/>
    <n v="0"/>
    <n v="0"/>
    <n v="0"/>
    <n v="0"/>
    <n v="0"/>
    <n v="0"/>
    <n v="0"/>
    <x v="0"/>
  </r>
  <r>
    <x v="21"/>
    <s v=""/>
    <n v="0"/>
    <x v="2"/>
    <s v="Vestdanmark"/>
    <n v="1781984.509456197"/>
    <n v="0"/>
    <n v="0"/>
    <n v="128347.79869443661"/>
    <n v="0"/>
    <n v="0"/>
    <n v="0"/>
    <n v="0"/>
    <n v="1653636.7107617604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414026.8902810384"/>
    <n v="6861973.5066809058"/>
    <n v="0"/>
    <n v="307470.55071854044"/>
    <n v="2904.8671673179329"/>
    <n v="0"/>
    <n v="0"/>
    <n v="0"/>
    <n v="-1758322.034285726"/>
    <n v="0"/>
    <n v="2904.8671673179329"/>
    <n v="0"/>
    <n v="9.9487633666604965E-3"/>
    <n v="9.9487633666604965E-3"/>
    <n v="0"/>
    <n v="0"/>
    <n v="900.50882186855915"/>
    <n v="900.50882186855915"/>
    <n v="0"/>
    <x v="1"/>
  </r>
  <r>
    <x v="23"/>
    <s v=""/>
    <n v="0"/>
    <x v="2"/>
    <s v="Vestdanmark"/>
    <n v="0"/>
    <n v="0"/>
    <n v="0"/>
    <n v="0"/>
    <n v="0"/>
    <n v="195424.37100367117"/>
    <n v="0"/>
    <n v="0"/>
    <n v="-195424.37100367117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5282487.80305979"/>
    <n v="0"/>
    <n v="0"/>
    <n v="0"/>
    <n v="13754239.022753812"/>
    <n v="1528248.7803059786"/>
    <n v="0"/>
    <n v="0"/>
    <n v="0"/>
    <n v="0"/>
    <n v="13754239.022753812"/>
    <n v="0"/>
    <n v="6.9622582509277535"/>
    <n v="6.9622582509277535"/>
    <n v="0"/>
    <n v="0"/>
    <n v="1045322.1657292898"/>
    <n v="1045322.1657292898"/>
    <n v="0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80572.9398795273"/>
    <n v="6788464.5437639551"/>
    <n v="0"/>
    <n v="0"/>
    <n v="254724.42475046791"/>
    <n v="0"/>
    <n v="0"/>
    <n v="0"/>
    <n v="-1062616.0286348956"/>
    <n v="0"/>
    <n v="254724.42475046791"/>
    <n v="0"/>
    <n v="0.91446068485417986"/>
    <n v="0.91446068485417986"/>
    <n v="0"/>
    <n v="0"/>
    <n v="76417.327425140364"/>
    <n v="76417.327425140364"/>
    <n v="0"/>
    <x v="1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027472.506321969"/>
    <n v="0"/>
    <n v="0"/>
    <n v="0"/>
    <n v="0"/>
    <n v="0"/>
    <n v="0"/>
    <n v="0"/>
    <n v="1027472.506321969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4949.74904422625"/>
    <n v="0"/>
    <n v="0"/>
    <n v="0"/>
    <n v="0"/>
    <n v="0"/>
    <n v="154949.74904422625"/>
    <n v="0"/>
    <n v="0"/>
    <n v="0"/>
    <n v="154949.74904422625"/>
    <n v="0"/>
    <n v="2.8510753824137627"/>
    <n v="0"/>
    <n v="2.8510753824137627"/>
    <n v="0"/>
    <n v="64304.145853353897"/>
    <n v="0"/>
    <n v="64304.145853353897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x v="0"/>
  </r>
  <r>
    <x v="35"/>
    <s v=""/>
    <n v="0"/>
    <x v="2"/>
    <s v="Vestdanmark"/>
    <n v="370660.6274963881"/>
    <n v="0"/>
    <n v="0"/>
    <n v="0"/>
    <n v="0"/>
    <n v="0"/>
    <n v="0"/>
    <n v="370660.6274963881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5330.31374819405"/>
    <n v="256918.92730951472"/>
    <n v="0"/>
    <n v="0"/>
    <n v="0"/>
    <n v="0"/>
    <n v="0"/>
    <n v="0"/>
    <n v="-71588.613561320672"/>
    <n v="0"/>
    <n v="0"/>
    <n v="0"/>
    <n v="0"/>
    <n v="0"/>
    <n v="0"/>
    <n v="0"/>
    <n v="0"/>
    <n v="0"/>
    <n v="0"/>
    <x v="1"/>
  </r>
  <r>
    <x v="37"/>
    <s v="Rapsolie"/>
    <n v="1"/>
    <x v="2"/>
    <s v="Vestdanmark"/>
    <n v="118611.40079884419"/>
    <n v="0"/>
    <n v="0"/>
    <n v="0"/>
    <n v="0"/>
    <n v="0"/>
    <n v="118611.40079884419"/>
    <n v="0"/>
    <n v="0"/>
    <n v="0"/>
    <n v="118611.40079884419"/>
    <n v="0"/>
    <n v="4.1513990279595463"/>
    <n v="0"/>
    <n v="4.1513990279595463"/>
    <n v="0"/>
    <n v="0"/>
    <n v="0"/>
    <n v="0"/>
    <x v="0"/>
  </r>
  <r>
    <x v="38"/>
    <s v="Græs og urter"/>
    <n v="1"/>
    <x v="2"/>
    <s v="Vestdanmark"/>
    <n v="4928756.7934970316"/>
    <n v="2150400.0267747981"/>
    <n v="0"/>
    <n v="0"/>
    <n v="21875.621442119991"/>
    <n v="0"/>
    <n v="0"/>
    <n v="0"/>
    <n v="2756481.1452801134"/>
    <n v="2756481.1452801134"/>
    <n v="21875.621442119991"/>
    <n v="7.4812000875360392"/>
    <n v="7.5405713991548105"/>
    <n v="5.9371311618771343E-2"/>
    <n v="7.4812000875360392"/>
    <n v="551296.22905602271"/>
    <n v="555671.35334444675"/>
    <n v="4375.1242884239982"/>
    <n v="551296.22905602271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x v="0"/>
  </r>
  <r>
    <x v="42"/>
    <s v="Husdyrgødning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  <x v="0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1364632.0694843589"/>
    <n v="0"/>
    <n v="0"/>
    <n v="0"/>
    <n v="0"/>
    <n v="0"/>
    <n v="1364632.0694843589"/>
    <n v="0"/>
    <n v="0"/>
    <n v="0"/>
    <n v="1364632.0694843589"/>
    <n v="0"/>
    <n v="36.433651268739695"/>
    <n v="0"/>
    <n v="36.433651268739695"/>
    <n v="0"/>
    <n v="1118998.2969771742"/>
    <n v="0"/>
    <n v="1118998.2969771742"/>
    <x v="0"/>
  </r>
  <r>
    <x v="47"/>
    <s v=""/>
    <n v="0"/>
    <x v="2"/>
    <s v="Vestdanmark"/>
    <n v="462686.21419248445"/>
    <n v="0"/>
    <n v="0"/>
    <n v="0"/>
    <n v="0"/>
    <n v="0"/>
    <n v="0"/>
    <n v="462686.21419248445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x v="0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x v="0"/>
  </r>
  <r>
    <x v="1"/>
    <s v=""/>
    <n v="0"/>
    <x v="1"/>
    <s v="Østdanmark"/>
    <n v="65459.686512202337"/>
    <n v="9499.9401044881142"/>
    <n v="0"/>
    <n v="0"/>
    <n v="0"/>
    <n v="0"/>
    <n v="0"/>
    <n v="0"/>
    <n v="55959.74640771422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32766894.56690092"/>
    <n v="0"/>
    <n v="0"/>
    <n v="0"/>
    <n v="0"/>
    <n v="0"/>
    <n v="132766894.56690092"/>
    <n v="0"/>
    <n v="0"/>
    <n v="0"/>
    <n v="132766894.56690092"/>
    <n v="0"/>
    <n v="0"/>
    <n v="0"/>
    <n v="0"/>
    <n v="0"/>
    <n v="0"/>
    <n v="0"/>
    <n v="0"/>
    <x v="0"/>
  </r>
  <r>
    <x v="4"/>
    <s v=""/>
    <n v="0"/>
    <x v="1"/>
    <s v="Østdanmark"/>
    <n v="4917085.926186448"/>
    <n v="0"/>
    <n v="0"/>
    <n v="0"/>
    <n v="0"/>
    <n v="4541398.494094627"/>
    <n v="0"/>
    <n v="0"/>
    <n v="375687.43209182099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40.2423101834255"/>
    <n v="0"/>
    <n v="0"/>
    <n v="0"/>
    <n v="756.21807916508294"/>
    <n v="84.024231018342533"/>
    <n v="0"/>
    <n v="0"/>
    <n v="0"/>
    <n v="0"/>
    <n v="756.21807916508294"/>
    <n v="0"/>
    <n v="3.5564180045054685E-4"/>
    <n v="3.5564180045054685E-4"/>
    <n v="0"/>
    <n v="0"/>
    <n v="47.641738987400224"/>
    <n v="47.641738987400224"/>
    <n v="0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x v="0"/>
  </r>
  <r>
    <x v="10"/>
    <s v=""/>
    <n v="0"/>
    <x v="1"/>
    <s v="Østdanmark"/>
    <n v="346630.49211305089"/>
    <n v="0"/>
    <n v="0"/>
    <n v="0"/>
    <n v="0"/>
    <n v="0"/>
    <n v="0"/>
    <n v="0"/>
    <n v="346630.49211305089"/>
    <n v="0"/>
    <n v="0"/>
    <n v="0"/>
    <n v="0"/>
    <n v="0"/>
    <n v="0"/>
    <n v="0"/>
    <n v="0"/>
    <n v="0"/>
    <n v="0"/>
    <x v="0"/>
  </r>
  <r>
    <x v="11"/>
    <s v=""/>
    <n v="0"/>
    <x v="1"/>
    <s v="Østdanmark"/>
    <n v="9699.0512854034223"/>
    <n v="0"/>
    <n v="0"/>
    <n v="223323.94265330929"/>
    <n v="0"/>
    <n v="0"/>
    <n v="0"/>
    <n v="0"/>
    <n v="-213624.8913679058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895881.161335798"/>
    <n v="1802481.6912140569"/>
    <n v="0"/>
    <n v="0"/>
    <n v="18638.04269080954"/>
    <n v="0"/>
    <n v="0"/>
    <n v="0"/>
    <n v="6074761.4274309315"/>
    <n v="6074761.4274309315"/>
    <n v="18638.04269080954"/>
    <n v="11.176801681294485"/>
    <n v="11.211093350090238"/>
    <n v="3.4291668795753204E-2"/>
    <n v="11.176801681294485"/>
    <n v="1700933.1996806611"/>
    <n v="1706151.8516340877"/>
    <n v="5218.6519534266718"/>
    <n v="1700933.1996806611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5388.861876856266"/>
    <n v="0"/>
    <n v="0"/>
    <n v="233902.44520004498"/>
    <n v="0"/>
    <n v="0"/>
    <n v="0"/>
    <n v="0"/>
    <n v="-168513.58332318871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2480.82740038994"/>
    <n v="113867.33764129503"/>
    <n v="124225.03152224726"/>
    <n v="0"/>
    <n v="20123.248785795862"/>
    <n v="0"/>
    <n v="624265.20945105178"/>
    <n v="0"/>
    <n v="0"/>
    <n v="0"/>
    <n v="644388.45823684765"/>
    <n v="0"/>
    <n v="6.5683057049496805"/>
    <n v="0.11602139580445749"/>
    <n v="6.4522843091452229"/>
    <n v="0"/>
    <n v="547730.18950132048"/>
    <n v="17104.761467926481"/>
    <n v="530625.42803339404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x v="0"/>
  </r>
  <r>
    <x v="20"/>
    <s v=""/>
    <n v="0"/>
    <x v="1"/>
    <s v="Østdanmark"/>
    <n v="209163.10303539436"/>
    <n v="0"/>
    <n v="0"/>
    <n v="0"/>
    <n v="0"/>
    <n v="0"/>
    <n v="0"/>
    <n v="0"/>
    <n v="209163.10303539436"/>
    <n v="0"/>
    <n v="0"/>
    <n v="0"/>
    <n v="0"/>
    <n v="0"/>
    <n v="0"/>
    <n v="0"/>
    <n v="0"/>
    <n v="0"/>
    <n v="0"/>
    <x v="0"/>
  </r>
  <r>
    <x v="21"/>
    <s v=""/>
    <n v="0"/>
    <x v="1"/>
    <s v="Østdanmark"/>
    <n v="508362.7913025436"/>
    <n v="0"/>
    <n v="0"/>
    <n v="106960.41463921656"/>
    <n v="0"/>
    <n v="0"/>
    <n v="0"/>
    <n v="0"/>
    <n v="401402.37666332704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94975.3137968828"/>
    <n v="842246.48763373005"/>
    <n v="0"/>
    <n v="256234.83946537593"/>
    <n v="863.45444688969167"/>
    <n v="0"/>
    <n v="0"/>
    <n v="0"/>
    <n v="495630.53225088702"/>
    <n v="0"/>
    <n v="863.45444688969167"/>
    <n v="0"/>
    <n v="2.9572105969746299E-3"/>
    <n v="2.9572105969746299E-3"/>
    <n v="0"/>
    <n v="0"/>
    <n v="267.67087853580443"/>
    <n v="267.67087853580443"/>
    <n v="0"/>
    <x v="1"/>
  </r>
  <r>
    <x v="23"/>
    <s v=""/>
    <n v="0"/>
    <x v="1"/>
    <s v="Østdanmark"/>
    <n v="0"/>
    <n v="0"/>
    <n v="0"/>
    <n v="0"/>
    <n v="0"/>
    <n v="291668.74326721171"/>
    <n v="0"/>
    <n v="0"/>
    <n v="-291668.7432672117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107347.0071994506"/>
    <n v="0"/>
    <n v="0"/>
    <n v="0"/>
    <n v="996612.30647950561"/>
    <n v="110734.70071994505"/>
    <n v="0"/>
    <n v="0"/>
    <n v="0"/>
    <n v="0"/>
    <n v="996612.30647950561"/>
    <n v="0"/>
    <n v="0.50447518341686104"/>
    <n v="0.50447518341686104"/>
    <n v="0"/>
    <n v="0"/>
    <n v="75742.535292442422"/>
    <n v="75742.535292442422"/>
    <n v="0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06260.1464788285"/>
    <n v="833223.91333114496"/>
    <n v="0"/>
    <n v="0"/>
    <n v="73827.130043599784"/>
    <n v="0"/>
    <n v="0"/>
    <n v="0"/>
    <n v="799209.1031040838"/>
    <n v="0"/>
    <n v="73827.130043599784"/>
    <n v="0"/>
    <n v="0.26503939685652322"/>
    <n v="0.26503939685652322"/>
    <n v="0"/>
    <n v="0"/>
    <n v="22148.139013079934"/>
    <n v="22148.139013079934"/>
    <n v="0"/>
    <x v="1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x v="0"/>
  </r>
  <r>
    <x v="30"/>
    <s v=""/>
    <n v="0"/>
    <x v="1"/>
    <s v="Østdanmark"/>
    <n v="299252.17599197297"/>
    <n v="0"/>
    <n v="0"/>
    <n v="0"/>
    <n v="0"/>
    <n v="0"/>
    <n v="0"/>
    <n v="0"/>
    <n v="299252.17599197297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488.00877346145"/>
    <n v="0"/>
    <n v="0"/>
    <n v="0"/>
    <n v="0"/>
    <n v="0"/>
    <n v="42488.00877346145"/>
    <n v="0"/>
    <n v="0"/>
    <n v="0"/>
    <n v="42488.00877346145"/>
    <n v="0"/>
    <n v="0.78177936143169058"/>
    <n v="0"/>
    <n v="0.78177936143169058"/>
    <n v="0"/>
    <n v="17632.523640986503"/>
    <n v="0"/>
    <n v="17632.523640986503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x v="0"/>
  </r>
  <r>
    <x v="35"/>
    <s v=""/>
    <n v="0"/>
    <x v="1"/>
    <s v="Østdanmark"/>
    <n v="110532.40398074606"/>
    <n v="0"/>
    <n v="0"/>
    <n v="0"/>
    <n v="0"/>
    <n v="0"/>
    <n v="0"/>
    <n v="110532.40398074606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266.201990373032"/>
    <n v="31534.523402398045"/>
    <n v="0"/>
    <n v="0"/>
    <n v="0"/>
    <n v="0"/>
    <n v="0"/>
    <n v="0"/>
    <n v="23731.678587974988"/>
    <n v="0"/>
    <n v="0"/>
    <n v="0"/>
    <n v="0"/>
    <n v="0"/>
    <n v="0"/>
    <n v="0"/>
    <n v="0"/>
    <n v="0"/>
    <n v="0"/>
    <x v="1"/>
  </r>
  <r>
    <x v="37"/>
    <s v="Rapsolie"/>
    <n v="1"/>
    <x v="1"/>
    <s v="Østdanmark"/>
    <n v="35370.36927383874"/>
    <n v="0"/>
    <n v="0"/>
    <n v="0"/>
    <n v="0"/>
    <n v="0"/>
    <n v="35370.36927383874"/>
    <n v="0"/>
    <n v="0"/>
    <n v="0"/>
    <n v="35370.36927383874"/>
    <n v="0"/>
    <n v="1.2379629245843558"/>
    <n v="0"/>
    <n v="1.2379629245843558"/>
    <n v="0"/>
    <n v="0"/>
    <n v="0"/>
    <n v="0"/>
    <x v="0"/>
  </r>
  <r>
    <x v="38"/>
    <s v="Græs og urter"/>
    <n v="1"/>
    <x v="1"/>
    <s v="Østdanmark"/>
    <n v="1488741.8735992862"/>
    <n v="263942.56226655166"/>
    <n v="0"/>
    <n v="0"/>
    <n v="6626.3775331903453"/>
    <n v="0"/>
    <n v="0"/>
    <n v="0"/>
    <n v="1218172.9337995441"/>
    <n v="1218172.9337995441"/>
    <n v="6626.3775331903453"/>
    <n v="3.3061700692493146"/>
    <n v="3.3241543229294943"/>
    <n v="1.7984253680179925E-2"/>
    <n v="3.3061700692493146"/>
    <n v="243634.58675990882"/>
    <n v="244959.86226654693"/>
    <n v="1325.2755066380691"/>
    <n v="243634.58675990885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x v="0"/>
  </r>
  <r>
    <x v="42"/>
    <s v="Husdyrgødning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  <x v="0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371256.09920674853"/>
    <n v="0"/>
    <n v="0"/>
    <n v="0"/>
    <n v="0"/>
    <n v="0"/>
    <n v="371256.09920674853"/>
    <n v="0"/>
    <n v="0"/>
    <n v="0"/>
    <n v="371256.09920674853"/>
    <n v="0"/>
    <n v="9.9119869394556517"/>
    <n v="0"/>
    <n v="9.9119869394556517"/>
    <n v="0"/>
    <n v="304430.00134953379"/>
    <n v="0"/>
    <n v="304430.00134953379"/>
    <x v="0"/>
  </r>
  <r>
    <x v="47"/>
    <s v=""/>
    <n v="0"/>
    <x v="1"/>
    <s v="Østdanmark"/>
    <n v="114713.46881530106"/>
    <n v="0"/>
    <n v="0"/>
    <n v="0"/>
    <n v="0"/>
    <n v="0"/>
    <n v="0"/>
    <n v="114713.46881530106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x v="0"/>
  </r>
  <r>
    <x v="1"/>
    <s v=""/>
    <n v="0"/>
    <x v="2"/>
    <s v="Østdanmark"/>
    <n v="67062.574851910627"/>
    <n v="9499.9401044881179"/>
    <n v="0"/>
    <n v="0"/>
    <n v="0"/>
    <n v="0"/>
    <n v="0"/>
    <n v="0"/>
    <n v="57562.634747422511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33454421.99457155"/>
    <n v="0"/>
    <n v="0"/>
    <n v="0"/>
    <n v="0"/>
    <n v="0"/>
    <n v="133454421.99457155"/>
    <n v="0"/>
    <n v="0"/>
    <n v="0"/>
    <n v="133454421.99457155"/>
    <n v="0"/>
    <n v="0"/>
    <n v="0"/>
    <n v="0"/>
    <n v="0"/>
    <n v="0"/>
    <n v="0"/>
    <n v="0"/>
    <x v="0"/>
  </r>
  <r>
    <x v="4"/>
    <s v=""/>
    <n v="0"/>
    <x v="2"/>
    <s v="Østdanmark"/>
    <n v="4878052.7970464919"/>
    <n v="0"/>
    <n v="0"/>
    <n v="0"/>
    <n v="0"/>
    <n v="4479372.2000002153"/>
    <n v="0"/>
    <n v="0"/>
    <n v="398680.59704627655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67.71807684226371"/>
    <n v="0"/>
    <n v="0"/>
    <n v="0"/>
    <n v="780.94626915803735"/>
    <n v="86.771807684226346"/>
    <n v="0"/>
    <n v="0"/>
    <n v="0"/>
    <n v="0"/>
    <n v="780.94626915803735"/>
    <n v="0"/>
    <n v="3.6727122092233339E-4"/>
    <n v="3.6727122092233339E-4"/>
    <n v="0"/>
    <n v="0"/>
    <n v="49.199614956956353"/>
    <n v="49.199614956956353"/>
    <n v="0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5996.9988204384"/>
    <n v="0"/>
    <n v="0"/>
    <n v="0"/>
    <n v="0"/>
    <n v="0"/>
    <n v="0"/>
    <n v="0"/>
    <n v="355996.9988204384"/>
    <n v="0"/>
    <n v="0"/>
    <n v="0"/>
    <n v="0"/>
    <n v="0"/>
    <n v="0"/>
    <n v="0"/>
    <n v="0"/>
    <n v="0"/>
    <n v="0"/>
    <x v="0"/>
  </r>
  <r>
    <x v="11"/>
    <s v=""/>
    <n v="0"/>
    <x v="2"/>
    <s v="Østdanmark"/>
    <n v="9944.0855806479794"/>
    <n v="0"/>
    <n v="0"/>
    <n v="233795.01599247381"/>
    <n v="0"/>
    <n v="0"/>
    <n v="0"/>
    <n v="0"/>
    <n v="-223850.93041182583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181363.2306406535"/>
    <n v="1802481.6912140576"/>
    <n v="0"/>
    <n v="0"/>
    <n v="18966.695347643046"/>
    <n v="0"/>
    <n v="0"/>
    <n v="0"/>
    <n v="6359914.8440789524"/>
    <n v="6359914.8440789524"/>
    <n v="18966.695347643046"/>
    <n v="11.701448323749764"/>
    <n v="11.736344672352509"/>
    <n v="3.4896348602744751E-2"/>
    <n v="11.701448323749764"/>
    <n v="1780776.1563421069"/>
    <n v="1786086.8310394471"/>
    <n v="5310.6746973400532"/>
    <n v="1780776.1563421071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6539.660453061777"/>
    <n v="0"/>
    <n v="0"/>
    <n v="244869.51675001203"/>
    <n v="0"/>
    <n v="0"/>
    <n v="0"/>
    <n v="0"/>
    <n v="-178329.85629695025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46268.68837888993"/>
    <n v="113867.33764129507"/>
    <n v="123674.90928891925"/>
    <n v="0"/>
    <n v="20841.108581072287"/>
    <n v="0"/>
    <n v="587885.33286760328"/>
    <n v="0"/>
    <n v="0"/>
    <n v="0"/>
    <n v="608726.44144867558"/>
    <n v="0"/>
    <n v="6.1964291953056057"/>
    <n v="0.12016024516851552"/>
    <n v="6.0762689501370906"/>
    <n v="0"/>
    <n v="517417.47523137421"/>
    <n v="17714.942293911445"/>
    <n v="499702.53293746279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x v="0"/>
  </r>
  <r>
    <x v="20"/>
    <s v=""/>
    <n v="0"/>
    <x v="2"/>
    <s v="Østdanmark"/>
    <n v="214327.36252781507"/>
    <n v="0"/>
    <n v="0"/>
    <n v="0"/>
    <n v="0"/>
    <n v="0"/>
    <n v="0"/>
    <n v="0"/>
    <n v="214327.36252781507"/>
    <n v="0"/>
    <n v="0"/>
    <n v="0"/>
    <n v="0"/>
    <n v="0"/>
    <n v="0"/>
    <n v="0"/>
    <n v="0"/>
    <n v="0"/>
    <n v="0"/>
    <x v="0"/>
  </r>
  <r>
    <x v="21"/>
    <s v=""/>
    <n v="0"/>
    <x v="2"/>
    <s v="Østdanmark"/>
    <n v="520788.5325158292"/>
    <n v="0"/>
    <n v="0"/>
    <n v="111975.50765955324"/>
    <n v="0"/>
    <n v="0"/>
    <n v="0"/>
    <n v="0"/>
    <n v="408813.02485627594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42235.7978092346"/>
    <n v="842246.48763373028"/>
    <n v="0"/>
    <n v="268249.01834925939"/>
    <n v="881.1328326820676"/>
    <n v="0"/>
    <n v="0"/>
    <n v="0"/>
    <n v="530859.15899356292"/>
    <n v="0"/>
    <n v="881.1328326820676"/>
    <n v="0"/>
    <n v="3.0177565933395068E-3"/>
    <n v="3.0177565933395068E-3"/>
    <n v="0"/>
    <n v="0"/>
    <n v="273.15117813144093"/>
    <n v="273.15117813144093"/>
    <n v="0"/>
    <x v="1"/>
  </r>
  <r>
    <x v="23"/>
    <s v=""/>
    <n v="0"/>
    <x v="2"/>
    <s v="Østdanmark"/>
    <n v="0"/>
    <n v="0"/>
    <n v="0"/>
    <n v="0"/>
    <n v="0"/>
    <n v="274342.70175766636"/>
    <n v="0"/>
    <n v="0"/>
    <n v="-274342.70175766636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1086187.6880789888"/>
    <n v="0"/>
    <n v="0"/>
    <n v="0"/>
    <n v="977568.91927108995"/>
    <n v="108618.76880789886"/>
    <n v="0"/>
    <n v="0"/>
    <n v="0"/>
    <n v="0"/>
    <n v="977568.91927108995"/>
    <n v="0"/>
    <n v="0.49483561124583308"/>
    <n v="0.49483561124583308"/>
    <n v="0"/>
    <n v="0"/>
    <n v="74295.237864602837"/>
    <n v="74295.237864602837"/>
    <n v="0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767975.5826667205"/>
    <n v="833223.91333114507"/>
    <n v="0"/>
    <n v="0"/>
    <n v="75301.575249532107"/>
    <n v="0"/>
    <n v="0"/>
    <n v="0"/>
    <n v="859450.0940860433"/>
    <n v="0"/>
    <n v="75301.575249532107"/>
    <n v="0"/>
    <n v="0.27033265514582028"/>
    <n v="0.27033265514582028"/>
    <n v="0"/>
    <n v="0"/>
    <n v="22590.472574859632"/>
    <n v="22590.472574859632"/>
    <n v="0"/>
    <x v="1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x v="0"/>
  </r>
  <r>
    <x v="30"/>
    <s v=""/>
    <n v="0"/>
    <x v="2"/>
    <s v="Østdanmark"/>
    <n v="306756.0551149071"/>
    <n v="0"/>
    <n v="0"/>
    <n v="0"/>
    <n v="0"/>
    <n v="0"/>
    <n v="0"/>
    <n v="0"/>
    <n v="306756.055114907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629.687083109289"/>
    <n v="0"/>
    <n v="0"/>
    <n v="0"/>
    <n v="0"/>
    <n v="0"/>
    <n v="43629.687083109289"/>
    <n v="0"/>
    <n v="0"/>
    <n v="0"/>
    <n v="43629.687083109289"/>
    <n v="0"/>
    <n v="0.80278624232921081"/>
    <n v="0"/>
    <n v="0.80278624232921081"/>
    <n v="0"/>
    <n v="18106.320139490355"/>
    <n v="0"/>
    <n v="18106.32013949035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3182.04384415773"/>
    <n v="0"/>
    <n v="0"/>
    <n v="0"/>
    <n v="0"/>
    <n v="0"/>
    <n v="0"/>
    <n v="113182.0438441577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6591.021922078864"/>
    <n v="31534.523402398052"/>
    <n v="0"/>
    <n v="0"/>
    <n v="0"/>
    <n v="0"/>
    <n v="0"/>
    <n v="0"/>
    <n v="25056.498519680812"/>
    <n v="0"/>
    <n v="0"/>
    <n v="0"/>
    <n v="0"/>
    <n v="0"/>
    <n v="0"/>
    <n v="0"/>
    <n v="0"/>
    <n v="0"/>
    <n v="0"/>
    <x v="1"/>
  </r>
  <r>
    <x v="37"/>
    <s v="Rapsolie"/>
    <n v="1"/>
    <x v="2"/>
    <s v="Østdanmark"/>
    <n v="36218.254030130476"/>
    <n v="0"/>
    <n v="0"/>
    <n v="0"/>
    <n v="0"/>
    <n v="0"/>
    <n v="36218.254030130476"/>
    <n v="0"/>
    <n v="0"/>
    <n v="0"/>
    <n v="36218.254030130476"/>
    <n v="0"/>
    <n v="1.2676388910545666"/>
    <n v="0"/>
    <n v="1.2676388910545666"/>
    <n v="0"/>
    <n v="0"/>
    <n v="0"/>
    <n v="0"/>
    <x v="0"/>
  </r>
  <r>
    <x v="38"/>
    <s v="Græs og urter"/>
    <n v="1"/>
    <x v="2"/>
    <s v="Østdanmark"/>
    <n v="1525196.4678207021"/>
    <n v="263942.56226655171"/>
    <n v="0"/>
    <n v="0"/>
    <n v="6769.3785578800062"/>
    <n v="0"/>
    <n v="0"/>
    <n v="0"/>
    <n v="1254484.5269962703"/>
    <n v="1254484.5269962703"/>
    <n v="6769.3785578800062"/>
    <n v="3.4047211856489574"/>
    <n v="3.423093549830186"/>
    <n v="1.8372364181228652E-2"/>
    <n v="3.4047211856489574"/>
    <n v="250896.90539925406"/>
    <n v="252250.78111083005"/>
    <n v="1353.8757115760013"/>
    <n v="250896.90539925406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x v="0"/>
  </r>
  <r>
    <x v="42"/>
    <s v="Husdyrgødning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  <x v="0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385847.82849847211"/>
    <n v="0"/>
    <n v="0"/>
    <n v="0"/>
    <n v="0"/>
    <n v="0"/>
    <n v="385847.82849847211"/>
    <n v="0"/>
    <n v="0"/>
    <n v="0"/>
    <n v="385847.82849847211"/>
    <n v="0"/>
    <n v="10.301564458781717"/>
    <n v="0"/>
    <n v="10.301564458781717"/>
    <n v="0"/>
    <n v="316395.21936874709"/>
    <n v="0"/>
    <n v="316395.21936874709"/>
    <x v="0"/>
  </r>
  <r>
    <x v="47"/>
    <s v=""/>
    <n v="0"/>
    <x v="2"/>
    <s v="Østdanmark"/>
    <n v="127046.30450353827"/>
    <n v="0"/>
    <n v="0"/>
    <n v="0"/>
    <n v="0"/>
    <n v="0"/>
    <n v="0"/>
    <n v="127046.30450353827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626883.0692116532"/>
    <n v="4394450.3151736883"/>
    <n v="2066411.7099110438"/>
    <n v="2066411.7099110438"/>
  </r>
  <r>
    <x v="0"/>
    <x v="1"/>
    <x v="1"/>
    <s v="Konventionel"/>
    <x v="0"/>
    <s v="Halm"/>
    <n v="48240.728267248036"/>
    <n v="186209.21111157746"/>
    <n v="79642.656105363611"/>
    <n v="79642.656105363611"/>
  </r>
  <r>
    <x v="0"/>
    <x v="2"/>
    <x v="1"/>
    <s v="Konventionel"/>
    <x v="0"/>
    <s v="Halm"/>
    <n v="70593.939138620815"/>
    <n v="310613.33220993163"/>
    <n v="239007.87369557522"/>
    <n v="239007.87369557522"/>
  </r>
  <r>
    <x v="0"/>
    <x v="3"/>
    <x v="1"/>
    <s v="Konventionel"/>
    <x v="0"/>
    <s v="Græs"/>
    <n v="390893.45805628493"/>
    <n v="19396133.388752859"/>
    <n v="0"/>
    <n v="19396133.388752859"/>
  </r>
  <r>
    <x v="0"/>
    <x v="4"/>
    <x v="1"/>
    <s v="Konventionel"/>
    <x v="0"/>
    <s v="Grøntsager"/>
    <n v="8107.6700316972328"/>
    <n v="168234.15315771758"/>
    <n v="0"/>
    <n v="168234.15315771758"/>
  </r>
  <r>
    <x v="0"/>
    <x v="5"/>
    <x v="1"/>
    <s v="Konventionel"/>
    <x v="0"/>
    <s v="Kartofler"/>
    <n v="34101.613418011875"/>
    <n v="1448326.1952718589"/>
    <n v="0"/>
    <n v="1448326.1952718589"/>
  </r>
  <r>
    <x v="0"/>
    <x v="6"/>
    <x v="1"/>
    <s v="Konventionel"/>
    <x v="0"/>
    <s v="Roer"/>
    <n v="52119.510438661928"/>
    <n v="4234904.6989265"/>
    <n v="0"/>
    <n v="4234904.6989265"/>
  </r>
  <r>
    <x v="0"/>
    <x v="7"/>
    <x v="1"/>
    <s v="Konventionel"/>
    <x v="0"/>
    <s v="Majs"/>
    <n v="105524.55030616655"/>
    <n v="4696897.7341274731"/>
    <n v="0"/>
    <n v="4696897.7341274731"/>
  </r>
  <r>
    <x v="0"/>
    <x v="8"/>
    <x v="1"/>
    <s v="Konventionel"/>
    <x v="0"/>
    <s v="Frugt"/>
    <n v="3161.7072804056943"/>
    <n v="26842.894810644346"/>
    <n v="0"/>
    <n v="26842.894810644346"/>
  </r>
  <r>
    <x v="0"/>
    <x v="9"/>
    <x v="1"/>
    <s v="Konventionel"/>
    <x v="0"/>
    <s v="Øvrige"/>
    <n v="27983.408918054"/>
    <n v="833792.07128881384"/>
    <n v="0"/>
    <n v="833792.07128881384"/>
  </r>
  <r>
    <x v="0"/>
    <x v="10"/>
    <x v="1"/>
    <s v="Konventionel"/>
    <x v="0"/>
    <s v="Halm"/>
    <n v="62909.407824974456"/>
    <n v="898903.76887326152"/>
    <n v="215141.99653839541"/>
    <n v="215141.99653839541"/>
  </r>
  <r>
    <x v="0"/>
    <x v="11"/>
    <x v="1"/>
    <s v="Konventionel"/>
    <x v="0"/>
    <s v="Juletræer"/>
    <n v="11815.471108305517"/>
    <n v="590773.55541527586"/>
    <n v="0"/>
    <n v="590773.55541527586"/>
  </r>
  <r>
    <x v="0"/>
    <x v="12"/>
    <x v="1"/>
    <s v="Konventionel"/>
    <x v="0"/>
    <s v="Pil &amp; poppel"/>
    <n v="4543.567209346289"/>
    <n v="110818.71242308023"/>
    <n v="0"/>
    <n v="110818.71242308023"/>
  </r>
  <r>
    <x v="0"/>
    <x v="13"/>
    <x v="1"/>
    <s v="Konventionel"/>
    <x v="0"/>
    <s v="Græs"/>
    <n v="110217.685427045"/>
    <n v="1519901.8820389507"/>
    <n v="0"/>
    <n v="1519901.8820389507"/>
  </r>
  <r>
    <x v="0"/>
    <x v="0"/>
    <x v="2"/>
    <s v="Konventionel"/>
    <x v="0"/>
    <s v="Halm"/>
    <n v="565604.28432456835"/>
    <n v="3964886.033115224"/>
    <n v="1864416.7847345923"/>
    <n v="1864416.7847345923"/>
  </r>
  <r>
    <x v="0"/>
    <x v="1"/>
    <x v="2"/>
    <s v="Konventionel"/>
    <x v="0"/>
    <s v="Halm"/>
    <n v="43525.122829055959"/>
    <n v="168006.97412015602"/>
    <n v="71857.463888489583"/>
    <n v="71857.463888489583"/>
  </r>
  <r>
    <x v="0"/>
    <x v="2"/>
    <x v="2"/>
    <s v="Konventionel"/>
    <x v="0"/>
    <s v="Halm"/>
    <n v="63693.272932644599"/>
    <n v="280250.40090363624"/>
    <n v="215644.48617112168"/>
    <n v="215644.48617112168"/>
  </r>
  <r>
    <x v="0"/>
    <x v="3"/>
    <x v="2"/>
    <s v="Konventionel"/>
    <x v="0"/>
    <s v="Græs"/>
    <n v="352683.02088476752"/>
    <n v="17500131.496302165"/>
    <n v="0"/>
    <n v="17500131.496302165"/>
  </r>
  <r>
    <x v="0"/>
    <x v="4"/>
    <x v="2"/>
    <s v="Konventionel"/>
    <x v="0"/>
    <s v="Grøntsager"/>
    <n v="7315.1328071193957"/>
    <n v="151789.00574772747"/>
    <n v="0"/>
    <n v="151789.00574772747"/>
  </r>
  <r>
    <x v="0"/>
    <x v="5"/>
    <x v="2"/>
    <s v="Konventionel"/>
    <x v="0"/>
    <s v="Kartofler"/>
    <n v="30768.128218654325"/>
    <n v="1306750.0804822131"/>
    <n v="0"/>
    <n v="1306750.0804822131"/>
  </r>
  <r>
    <x v="0"/>
    <x v="6"/>
    <x v="2"/>
    <s v="Konventionel"/>
    <x v="0"/>
    <s v="Roer"/>
    <n v="47024.748073158291"/>
    <n v="3820936.246421996"/>
    <n v="0"/>
    <n v="3820936.246421996"/>
  </r>
  <r>
    <x v="0"/>
    <x v="7"/>
    <x v="2"/>
    <s v="Konventionel"/>
    <x v="0"/>
    <s v="Majs"/>
    <n v="95209.363094857908"/>
    <n v="4237768.7513521258"/>
    <n v="0"/>
    <n v="4237768.7513521258"/>
  </r>
  <r>
    <x v="0"/>
    <x v="8"/>
    <x v="2"/>
    <s v="Konventionel"/>
    <x v="0"/>
    <s v="Frugt"/>
    <n v="2852.6455273812289"/>
    <n v="24218.960527466639"/>
    <n v="0"/>
    <n v="24218.960527466639"/>
  </r>
  <r>
    <x v="0"/>
    <x v="9"/>
    <x v="2"/>
    <s v="Konventionel"/>
    <x v="0"/>
    <s v="Øvrige"/>
    <n v="25247.987625446389"/>
    <n v="752287.61298318754"/>
    <n v="0"/>
    <n v="752287.61298318754"/>
  </r>
  <r>
    <x v="0"/>
    <x v="10"/>
    <x v="2"/>
    <s v="Konventionel"/>
    <x v="0"/>
    <s v="Halm"/>
    <n v="56759.916382609546"/>
    <n v="811034.54191161145"/>
    <n v="194111.53523939487"/>
    <n v="194111.53523939487"/>
  </r>
  <r>
    <x v="0"/>
    <x v="11"/>
    <x v="2"/>
    <s v="Konventionel"/>
    <x v="0"/>
    <s v="Juletræer"/>
    <n v="10660.490621600164"/>
    <n v="533024.53108000825"/>
    <n v="0"/>
    <n v="533024.53108000825"/>
  </r>
  <r>
    <x v="0"/>
    <x v="12"/>
    <x v="2"/>
    <s v="Konventionel"/>
    <x v="0"/>
    <s v="Pil &amp; poppel"/>
    <n v="4099.4265213680974"/>
    <n v="99986.012716295067"/>
    <n v="0"/>
    <n v="99986.012716295067"/>
  </r>
  <r>
    <x v="0"/>
    <x v="13"/>
    <x v="2"/>
    <s v="Konventionel"/>
    <x v="0"/>
    <s v="Græs"/>
    <n v="99443.737034197344"/>
    <n v="1371329.1337015815"/>
    <n v="0"/>
    <n v="1371329.1337015815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97837.242015691561"/>
    <n v="459512.17457509862"/>
    <n v="216077.38631381962"/>
    <n v="216077.38631381962"/>
  </r>
  <r>
    <x v="0"/>
    <x v="1"/>
    <x v="1"/>
    <s v="Økologisk"/>
    <x v="0"/>
    <s v="Halm"/>
    <n v="7528.8997873739718"/>
    <n v="16565.085312180214"/>
    <n v="7084.9738581592246"/>
    <n v="7084.9738581592246"/>
  </r>
  <r>
    <x v="0"/>
    <x v="2"/>
    <x v="1"/>
    <s v="Økologisk"/>
    <x v="0"/>
    <s v="Halm"/>
    <n v="11017.551195044869"/>
    <n v="26662.473892008591"/>
    <n v="20515.99378253927"/>
    <n v="20515.99378253927"/>
  </r>
  <r>
    <x v="0"/>
    <x v="3"/>
    <x v="1"/>
    <s v="Økologisk"/>
    <x v="0"/>
    <s v="Græs"/>
    <n v="61006.493453871066"/>
    <n v="2361170.9200412445"/>
    <n v="0"/>
    <n v="2361170.9200412445"/>
  </r>
  <r>
    <x v="0"/>
    <x v="4"/>
    <x v="1"/>
    <s v="Økologisk"/>
    <x v="0"/>
    <s v="Grøntsager"/>
    <n v="1265.3589066810709"/>
    <n v="14966.032468770367"/>
    <n v="0"/>
    <n v="14966.032468770367"/>
  </r>
  <r>
    <x v="0"/>
    <x v="5"/>
    <x v="1"/>
    <s v="Økologisk"/>
    <x v="0"/>
    <s v="Kartofler"/>
    <n v="5322.2171230423164"/>
    <n v="128842.4285851671"/>
    <n v="0"/>
    <n v="128842.4285851671"/>
  </r>
  <r>
    <x v="0"/>
    <x v="6"/>
    <x v="1"/>
    <s v="Økologisk"/>
    <x v="0"/>
    <s v="Roer"/>
    <n v="8134.2588545888566"/>
    <n v="376735.16367906844"/>
    <n v="0"/>
    <n v="376735.16367906844"/>
  </r>
  <r>
    <x v="0"/>
    <x v="7"/>
    <x v="1"/>
    <s v="Økologisk"/>
    <x v="0"/>
    <s v="Majs"/>
    <n v="16469.14946974854"/>
    <n v="608424.72960576124"/>
    <n v="0"/>
    <n v="608424.72960576124"/>
  </r>
  <r>
    <x v="0"/>
    <x v="8"/>
    <x v="1"/>
    <s v="Økologisk"/>
    <x v="0"/>
    <s v="Frugt"/>
    <n v="493.44564491880783"/>
    <n v="2387.9315094555868"/>
    <n v="0"/>
    <n v="2387.9315094555868"/>
  </r>
  <r>
    <x v="0"/>
    <x v="9"/>
    <x v="1"/>
    <s v="Økologisk"/>
    <x v="0"/>
    <s v="Øvrige"/>
    <n v="4367.3528369217229"/>
    <n v="74173.757093264998"/>
    <n v="0"/>
    <n v="74173.757093264998"/>
  </r>
  <r>
    <x v="0"/>
    <x v="10"/>
    <x v="1"/>
    <s v="Økologisk"/>
    <x v="0"/>
    <s v="Halm"/>
    <n v="9818.2312790422566"/>
    <n v="79966.063600921945"/>
    <n v="19138.9325244272"/>
    <n v="19138.9325244272"/>
  </r>
  <r>
    <x v="0"/>
    <x v="11"/>
    <x v="1"/>
    <s v="Økologisk"/>
    <x v="0"/>
    <s v="Juletræer"/>
    <n v="1844.0330631459478"/>
    <n v="52554.942299659517"/>
    <n v="0"/>
    <n v="52554.942299659517"/>
  </r>
  <r>
    <x v="0"/>
    <x v="12"/>
    <x v="1"/>
    <s v="Økologisk"/>
    <x v="0"/>
    <s v="Pil &amp; poppel"/>
    <n v="709.11164538930529"/>
    <n v="9858.3814115098558"/>
    <n v="0"/>
    <n v="9858.3814115098558"/>
  </r>
  <r>
    <x v="0"/>
    <x v="13"/>
    <x v="1"/>
    <s v="Økologisk"/>
    <x v="0"/>
    <s v="Græs"/>
    <n v="17201.604083989681"/>
    <n v="237210.12031821773"/>
    <n v="0"/>
    <n v="237210.12031821773"/>
  </r>
  <r>
    <x v="0"/>
    <x v="0"/>
    <x v="2"/>
    <s v="Økologisk"/>
    <x v="0"/>
    <s v="Halm"/>
    <n v="119976.66637187812"/>
    <n v="563494.40894879994"/>
    <n v="264973.17334561324"/>
    <n v="264973.17334561324"/>
  </r>
  <r>
    <x v="0"/>
    <x v="1"/>
    <x v="2"/>
    <s v="Økologisk"/>
    <x v="0"/>
    <s v="Halm"/>
    <n v="9232.6018122239911"/>
    <n v="20313.570507255226"/>
    <n v="8688.2206337901043"/>
    <n v="8688.2206337901043"/>
  </r>
  <r>
    <x v="0"/>
    <x v="2"/>
    <x v="2"/>
    <s v="Økologisk"/>
    <x v="0"/>
    <s v="Halm"/>
    <n v="13510.694258439762"/>
    <n v="32695.880105424225"/>
    <n v="25158.523386630863"/>
    <n v="25158.523386630863"/>
  </r>
  <r>
    <x v="0"/>
    <x v="3"/>
    <x v="2"/>
    <s v="Økologisk"/>
    <x v="0"/>
    <s v="Græs"/>
    <n v="74811.549884647669"/>
    <n v="2895476.3021154497"/>
    <n v="0"/>
    <n v="2895476.3021154497"/>
  </r>
  <r>
    <x v="0"/>
    <x v="4"/>
    <x v="2"/>
    <s v="Økologisk"/>
    <x v="0"/>
    <s v="Grøntsager"/>
    <n v="1551.6948378738111"/>
    <n v="18352.6706949525"/>
    <n v="0"/>
    <n v="18352.6706949525"/>
  </r>
  <r>
    <x v="0"/>
    <x v="5"/>
    <x v="2"/>
    <s v="Økologisk"/>
    <x v="0"/>
    <s v="Kartofler"/>
    <n v="6526.5726524418269"/>
    <n v="157997.96427648576"/>
    <n v="0"/>
    <n v="157997.96427648576"/>
  </r>
  <r>
    <x v="0"/>
    <x v="6"/>
    <x v="2"/>
    <s v="Økologisk"/>
    <x v="0"/>
    <s v="Roer"/>
    <n v="9974.9465609729705"/>
    <n v="461985.92797647766"/>
    <n v="0"/>
    <n v="461985.92797647766"/>
  </r>
  <r>
    <x v="0"/>
    <x v="7"/>
    <x v="2"/>
    <s v="Økologisk"/>
    <x v="0"/>
    <s v="Majs"/>
    <n v="20195.925504969862"/>
    <n v="746104.1347077532"/>
    <n v="0"/>
    <n v="746104.1347077532"/>
  </r>
  <r>
    <x v="0"/>
    <x v="8"/>
    <x v="2"/>
    <s v="Økologisk"/>
    <x v="0"/>
    <s v="Frugt"/>
    <n v="605.1066270202607"/>
    <n v="2928.2925001391477"/>
    <n v="0"/>
    <n v="2928.2925001391477"/>
  </r>
  <r>
    <x v="0"/>
    <x v="9"/>
    <x v="2"/>
    <s v="Økologisk"/>
    <x v="0"/>
    <s v="Øvrige"/>
    <n v="5355.6337387310523"/>
    <n v="90958.411387967208"/>
    <n v="0"/>
    <n v="90958.411387967208"/>
  </r>
  <r>
    <x v="0"/>
    <x v="10"/>
    <x v="2"/>
    <s v="Økologisk"/>
    <x v="0"/>
    <s v="Halm"/>
    <n v="12039.982262977783"/>
    <n v="98061.449158403935"/>
    <n v="23469.849260763207"/>
    <n v="23469.849260763207"/>
  </r>
  <r>
    <x v="0"/>
    <x v="11"/>
    <x v="2"/>
    <s v="Økologisk"/>
    <x v="0"/>
    <s v="Juletræer"/>
    <n v="2261.3161924606407"/>
    <n v="64447.511485128256"/>
    <n v="0"/>
    <n v="64447.511485128256"/>
  </r>
  <r>
    <x v="0"/>
    <x v="12"/>
    <x v="2"/>
    <s v="Økologisk"/>
    <x v="0"/>
    <s v="Pil &amp; poppel"/>
    <n v="869.57532271444495"/>
    <n v="12089.217901152038"/>
    <n v="0"/>
    <n v="12089.217901152038"/>
  </r>
  <r>
    <x v="0"/>
    <x v="13"/>
    <x v="2"/>
    <s v="Økologisk"/>
    <x v="0"/>
    <s v="Græs"/>
    <n v="21094.126037557013"/>
    <n v="290887.99805791123"/>
    <n v="0"/>
    <n v="290887.99805791123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11922.834521505016"/>
    <n v="100294.88399490018"/>
    <n v="47161.876427550407"/>
    <n v="47161.876427550407"/>
  </r>
  <r>
    <x v="0"/>
    <x v="1"/>
    <x v="1"/>
    <s v="Konventionel"/>
    <x v="1"/>
    <s v="Halm"/>
    <n v="1022.0754868257757"/>
    <n v="4734.2536549769929"/>
    <n v="2024.86511546931"/>
    <n v="2024.86511546931"/>
  </r>
  <r>
    <x v="0"/>
    <x v="2"/>
    <x v="1"/>
    <s v="Konventionel"/>
    <x v="1"/>
    <s v="Halm"/>
    <n v="1094.4210545362032"/>
    <n v="5778.543167951153"/>
    <n v="4446.4199453507499"/>
    <n v="4446.4199453507499"/>
  </r>
  <r>
    <x v="0"/>
    <x v="3"/>
    <x v="1"/>
    <s v="Konventionel"/>
    <x v="1"/>
    <s v="Græs"/>
    <n v="10099.70379845663"/>
    <n v="601376.76297530159"/>
    <n v="0"/>
    <n v="601376.76297530159"/>
  </r>
  <r>
    <x v="0"/>
    <x v="4"/>
    <x v="1"/>
    <s v="Konventionel"/>
    <x v="1"/>
    <s v="Grøntsager"/>
    <n v="47.236694555604771"/>
    <n v="1176.1936944345587"/>
    <n v="0"/>
    <n v="1176.1936944345587"/>
  </r>
  <r>
    <x v="0"/>
    <x v="5"/>
    <x v="1"/>
    <s v="Konventionel"/>
    <x v="1"/>
    <s v="Kartofler"/>
    <n v="745.74497398137646"/>
    <n v="38006.951785069898"/>
    <n v="0"/>
    <n v="38006.951785069898"/>
  </r>
  <r>
    <x v="0"/>
    <x v="6"/>
    <x v="1"/>
    <s v="Konventionel"/>
    <x v="1"/>
    <s v="Roer"/>
    <n v="19.564857598470493"/>
    <n v="1907.6612196908661"/>
    <n v="0"/>
    <n v="1907.6612196908661"/>
  </r>
  <r>
    <x v="0"/>
    <x v="7"/>
    <x v="1"/>
    <s v="Konventionel"/>
    <x v="1"/>
    <s v="Majs"/>
    <n v="2525.5291048375989"/>
    <n v="134893.56054758586"/>
    <n v="0"/>
    <n v="134893.56054758586"/>
  </r>
  <r>
    <x v="0"/>
    <x v="8"/>
    <x v="1"/>
    <s v="Konventionel"/>
    <x v="1"/>
    <s v="Frugt"/>
    <n v="43.024559384581636"/>
    <n v="438.33421101011777"/>
    <n v="0"/>
    <n v="438.33421101011777"/>
  </r>
  <r>
    <x v="0"/>
    <x v="9"/>
    <x v="1"/>
    <s v="Konventionel"/>
    <x v="1"/>
    <s v="Øvrige"/>
    <n v="760.92811477857106"/>
    <n v="27207.085346079606"/>
    <n v="0"/>
    <n v="27207.085346079606"/>
  </r>
  <r>
    <x v="0"/>
    <x v="10"/>
    <x v="1"/>
    <s v="Konventionel"/>
    <x v="1"/>
    <s v="Halm"/>
    <n v="1878.1949843406051"/>
    <n v="32204.71993250676"/>
    <n v="7707.819217316287"/>
    <n v="7707.819217316287"/>
  </r>
  <r>
    <x v="0"/>
    <x v="11"/>
    <x v="1"/>
    <s v="Konventionel"/>
    <x v="1"/>
    <s v="Juletræer"/>
    <n v="215.79157245738358"/>
    <n v="12947.494347443017"/>
    <n v="0"/>
    <n v="12947.494347443017"/>
  </r>
  <r>
    <x v="0"/>
    <x v="12"/>
    <x v="1"/>
    <s v="Konventionel"/>
    <x v="1"/>
    <s v="Pil &amp; poppel"/>
    <n v="354.40933333477273"/>
    <n v="10372.956097603106"/>
    <n v="0"/>
    <n v="10372.956097603106"/>
  </r>
  <r>
    <x v="0"/>
    <x v="13"/>
    <x v="1"/>
    <s v="Konventionel"/>
    <x v="1"/>
    <s v="Græs"/>
    <n v="39110.220617481486"/>
    <n v="647195.93077808362"/>
    <n v="0"/>
    <n v="647195.93077808362"/>
  </r>
  <r>
    <x v="0"/>
    <x v="0"/>
    <x v="2"/>
    <s v="Konventionel"/>
    <x v="1"/>
    <s v="Halm"/>
    <n v="11371.489572533685"/>
    <n v="95656.970284153344"/>
    <n v="44980.980407779287"/>
    <n v="44980.980407779287"/>
  </r>
  <r>
    <x v="0"/>
    <x v="1"/>
    <x v="2"/>
    <s v="Konventionel"/>
    <x v="1"/>
    <s v="Halm"/>
    <n v="974.81188049857212"/>
    <n v="4515.3286304693866"/>
    <n v="1931.2297344071458"/>
    <n v="1931.2297344071458"/>
  </r>
  <r>
    <x v="0"/>
    <x v="2"/>
    <x v="2"/>
    <s v="Konventionel"/>
    <x v="1"/>
    <s v="Halm"/>
    <n v="1043.8119884304829"/>
    <n v="5511.32729891295"/>
    <n v="4240.8051501900218"/>
    <n v="4240.8051501900218"/>
  </r>
  <r>
    <x v="0"/>
    <x v="3"/>
    <x v="2"/>
    <s v="Konventionel"/>
    <x v="1"/>
    <s v="Græs"/>
    <n v="9632.665472516439"/>
    <n v="573567.43289551872"/>
    <n v="0"/>
    <n v="573567.43289551872"/>
  </r>
  <r>
    <x v="0"/>
    <x v="4"/>
    <x v="2"/>
    <s v="Konventionel"/>
    <x v="1"/>
    <s v="Grøntsager"/>
    <n v="45.052338738004543"/>
    <n v="1121.8032345763129"/>
    <n v="0"/>
    <n v="1121.8032345763129"/>
  </r>
  <r>
    <x v="0"/>
    <x v="5"/>
    <x v="2"/>
    <s v="Konventionel"/>
    <x v="1"/>
    <s v="Kartofler"/>
    <n v="711.25965726547463"/>
    <n v="36249.404881714057"/>
    <n v="0"/>
    <n v="36249.404881714057"/>
  </r>
  <r>
    <x v="0"/>
    <x v="6"/>
    <x v="2"/>
    <s v="Konventionel"/>
    <x v="1"/>
    <s v="Roer"/>
    <n v="18.660124299119257"/>
    <n v="1819.4456719594964"/>
    <n v="0"/>
    <n v="1819.4456719594964"/>
  </r>
  <r>
    <x v="0"/>
    <x v="7"/>
    <x v="2"/>
    <s v="Konventionel"/>
    <x v="1"/>
    <s v="Majs"/>
    <n v="2408.741631781525"/>
    <n v="128655.70803671482"/>
    <n v="0"/>
    <n v="128655.70803671482"/>
  </r>
  <r>
    <x v="0"/>
    <x v="8"/>
    <x v="2"/>
    <s v="Konventionel"/>
    <x v="1"/>
    <s v="Frugt"/>
    <n v="41.034984384138554"/>
    <n v="418.06442090560358"/>
    <n v="0"/>
    <n v="418.06442090560358"/>
  </r>
  <r>
    <x v="0"/>
    <x v="9"/>
    <x v="2"/>
    <s v="Konventionel"/>
    <x v="1"/>
    <s v="Øvrige"/>
    <n v="725.74068750557353"/>
    <n v="25948.954231810028"/>
    <n v="0"/>
    <n v="25948.954231810028"/>
  </r>
  <r>
    <x v="0"/>
    <x v="10"/>
    <x v="2"/>
    <s v="Konventionel"/>
    <x v="1"/>
    <s v="Halm"/>
    <n v="1791.3420370878605"/>
    <n v="30715.484328691426"/>
    <n v="7351.3882708507945"/>
    <n v="7351.3882708507945"/>
  </r>
  <r>
    <x v="0"/>
    <x v="11"/>
    <x v="2"/>
    <s v="Konventionel"/>
    <x v="1"/>
    <s v="Juletræer"/>
    <n v="205.81277141889186"/>
    <n v="12348.766285133512"/>
    <n v="0"/>
    <n v="12348.766285133512"/>
  </r>
  <r>
    <x v="0"/>
    <x v="12"/>
    <x v="2"/>
    <s v="Konventionel"/>
    <x v="1"/>
    <s v="Pil &amp; poppel"/>
    <n v="338.02046242911848"/>
    <n v="9893.281827193714"/>
    <n v="0"/>
    <n v="9893.281827193714"/>
  </r>
  <r>
    <x v="0"/>
    <x v="13"/>
    <x v="2"/>
    <s v="Konventionel"/>
    <x v="1"/>
    <s v="Græs"/>
    <n v="37301.655502222224"/>
    <n v="617267.79525077331"/>
    <n v="0"/>
    <n v="617267.7952507733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1860.7892027782393"/>
    <n v="10487.482378426268"/>
    <n v="4931.5511247074392"/>
    <n v="4931.5511247074392"/>
  </r>
  <r>
    <x v="0"/>
    <x v="1"/>
    <x v="1"/>
    <s v="Økologisk"/>
    <x v="1"/>
    <s v="Halm"/>
    <n v="159.51467135431182"/>
    <n v="421.1570158965082"/>
    <n v="180.13106431833921"/>
    <n v="180.13106431833921"/>
  </r>
  <r>
    <x v="0"/>
    <x v="2"/>
    <x v="1"/>
    <s v="Økologisk"/>
    <x v="1"/>
    <s v="Halm"/>
    <n v="170.80559810680631"/>
    <n v="496.01945690216553"/>
    <n v="381.67246351710207"/>
    <n v="381.67246351710207"/>
  </r>
  <r>
    <x v="0"/>
    <x v="3"/>
    <x v="1"/>
    <s v="Økologisk"/>
    <x v="1"/>
    <s v="Græs"/>
    <n v="1576.2543500481449"/>
    <n v="73208.061435028067"/>
    <n v="0"/>
    <n v="73208.061435028067"/>
  </r>
  <r>
    <x v="0"/>
    <x v="4"/>
    <x v="1"/>
    <s v="Økologisk"/>
    <x v="1"/>
    <s v="Grøntsager"/>
    <n v="7.3722008844007449"/>
    <n v="104.63364715229976"/>
    <n v="0"/>
    <n v="104.63364715229976"/>
  </r>
  <r>
    <x v="0"/>
    <x v="5"/>
    <x v="1"/>
    <s v="Økologisk"/>
    <x v="1"/>
    <s v="Kartofler"/>
    <n v="116.3879439161686"/>
    <n v="3381.0808553307843"/>
    <n v="0"/>
    <n v="3381.0808553307843"/>
  </r>
  <r>
    <x v="0"/>
    <x v="6"/>
    <x v="1"/>
    <s v="Økologisk"/>
    <x v="1"/>
    <s v="Roer"/>
    <n v="3.0534748853104241"/>
    <n v="169.70465994822214"/>
    <n v="0"/>
    <n v="169.70465994822214"/>
  </r>
  <r>
    <x v="0"/>
    <x v="7"/>
    <x v="1"/>
    <s v="Økologisk"/>
    <x v="1"/>
    <s v="Majs"/>
    <n v="394.15772156424953"/>
    <n v="17473.784346077446"/>
    <n v="0"/>
    <n v="17473.784346077446"/>
  </r>
  <r>
    <x v="0"/>
    <x v="8"/>
    <x v="1"/>
    <s v="Økologisk"/>
    <x v="1"/>
    <s v="Frugt"/>
    <n v="6.7148156264954011"/>
    <n v="38.994008713559033"/>
    <n v="0"/>
    <n v="38.994008713559033"/>
  </r>
  <r>
    <x v="0"/>
    <x v="9"/>
    <x v="1"/>
    <s v="Økologisk"/>
    <x v="1"/>
    <s v="Øvrige"/>
    <n v="118.75756704636659"/>
    <n v="2420.3297310760991"/>
    <n v="0"/>
    <n v="2420.3297310760991"/>
  </r>
  <r>
    <x v="0"/>
    <x v="10"/>
    <x v="1"/>
    <s v="Økologisk"/>
    <x v="1"/>
    <s v="Halm"/>
    <n v="293.12869697801352"/>
    <n v="2864.9169928397628"/>
    <n v="685.68403326299199"/>
    <n v="685.68403326299199"/>
  </r>
  <r>
    <x v="0"/>
    <x v="11"/>
    <x v="1"/>
    <s v="Økologisk"/>
    <x v="1"/>
    <s v="Juletræer"/>
    <n v="33.678453504909584"/>
    <n v="1151.8031098679078"/>
    <n v="0"/>
    <n v="1151.8031098679078"/>
  </r>
  <r>
    <x v="0"/>
    <x v="12"/>
    <x v="1"/>
    <s v="Økologisk"/>
    <x v="1"/>
    <s v="Pil &amp; poppel"/>
    <n v="55.312439306583023"/>
    <n v="922.77337770006784"/>
    <n v="0"/>
    <n v="922.77337770006784"/>
  </r>
  <r>
    <x v="0"/>
    <x v="13"/>
    <x v="1"/>
    <s v="Økologisk"/>
    <x v="1"/>
    <s v="Græs"/>
    <n v="6103.9072640000013"/>
    <n v="101007.45740467204"/>
    <n v="0"/>
    <n v="101007.45740467204"/>
  </r>
  <r>
    <x v="0"/>
    <x v="0"/>
    <x v="2"/>
    <s v="Økologisk"/>
    <x v="1"/>
    <s v="Halm"/>
    <n v="2412.1341517495694"/>
    <n v="13594.884564626642"/>
    <n v="6392.7514579540857"/>
    <n v="6392.7514579540857"/>
  </r>
  <r>
    <x v="0"/>
    <x v="1"/>
    <x v="2"/>
    <s v="Økologisk"/>
    <x v="1"/>
    <s v="Halm"/>
    <n v="206.77827768151528"/>
    <n v="545.94427986584378"/>
    <n v="233.50323152377305"/>
    <n v="233.50323152377305"/>
  </r>
  <r>
    <x v="0"/>
    <x v="2"/>
    <x v="2"/>
    <s v="Økologisk"/>
    <x v="1"/>
    <s v="Halm"/>
    <n v="221.41466421252667"/>
    <n v="642.98818487317749"/>
    <n v="494.76060085550256"/>
    <n v="494.76060085550256"/>
  </r>
  <r>
    <x v="0"/>
    <x v="3"/>
    <x v="2"/>
    <s v="Økologisk"/>
    <x v="1"/>
    <s v="Græs"/>
    <n v="2043.2926759883358"/>
    <n v="94899.338897258582"/>
    <n v="0"/>
    <n v="94899.338897258582"/>
  </r>
  <r>
    <x v="0"/>
    <x v="4"/>
    <x v="2"/>
    <s v="Økologisk"/>
    <x v="1"/>
    <s v="Grøntsager"/>
    <n v="9.5565567020009645"/>
    <n v="135.63620927149969"/>
    <n v="0"/>
    <n v="135.63620927149969"/>
  </r>
  <r>
    <x v="0"/>
    <x v="5"/>
    <x v="2"/>
    <s v="Økologisk"/>
    <x v="1"/>
    <s v="Kartofler"/>
    <n v="150.87326063207038"/>
    <n v="4382.8825902436092"/>
    <n v="0"/>
    <n v="4382.8825902436092"/>
  </r>
  <r>
    <x v="0"/>
    <x v="6"/>
    <x v="2"/>
    <s v="Økologisk"/>
    <x v="1"/>
    <s v="Roer"/>
    <n v="3.9582081846616606"/>
    <n v="219.98752215510274"/>
    <n v="0"/>
    <n v="219.98752215510274"/>
  </r>
  <r>
    <x v="0"/>
    <x v="7"/>
    <x v="2"/>
    <s v="Økologisk"/>
    <x v="1"/>
    <s v="Majs"/>
    <n v="510.94519462032349"/>
    <n v="22651.201930100397"/>
    <n v="0"/>
    <n v="22651.201930100397"/>
  </r>
  <r>
    <x v="0"/>
    <x v="8"/>
    <x v="2"/>
    <s v="Økologisk"/>
    <x v="1"/>
    <s v="Frugt"/>
    <n v="8.7043906269384816"/>
    <n v="50.547789073132073"/>
    <n v="0"/>
    <n v="50.547789073132073"/>
  </r>
  <r>
    <x v="0"/>
    <x v="9"/>
    <x v="2"/>
    <s v="Økologisk"/>
    <x v="1"/>
    <s v="Øvrige"/>
    <n v="153.9449943193641"/>
    <n v="3137.464466209758"/>
    <n v="0"/>
    <n v="3137.464466209758"/>
  </r>
  <r>
    <x v="0"/>
    <x v="10"/>
    <x v="2"/>
    <s v="Økologisk"/>
    <x v="1"/>
    <s v="Halm"/>
    <n v="379.98164423075826"/>
    <n v="3713.7812870145081"/>
    <n v="888.84967274832331"/>
    <n v="888.84967274832331"/>
  </r>
  <r>
    <x v="0"/>
    <x v="11"/>
    <x v="2"/>
    <s v="Økologisk"/>
    <x v="1"/>
    <s v="Juletræer"/>
    <n v="43.657254543401301"/>
    <n v="1493.0781053843243"/>
    <n v="0"/>
    <n v="1493.0781053843243"/>
  </r>
  <r>
    <x v="0"/>
    <x v="12"/>
    <x v="2"/>
    <s v="Økologisk"/>
    <x v="1"/>
    <s v="Pil &amp; poppel"/>
    <n v="71.701310212237246"/>
    <n v="1196.1877118334212"/>
    <n v="0"/>
    <n v="1196.1877118334212"/>
  </r>
  <r>
    <x v="0"/>
    <x v="13"/>
    <x v="2"/>
    <s v="Økologisk"/>
    <x v="1"/>
    <s v="Græs"/>
    <n v="7912.4723792592595"/>
    <n v="130935.59293198223"/>
    <n v="0"/>
    <n v="130935.59293198223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6568.2132942811186"/>
    <n v="64460.445270074895"/>
    <n v="30311.372157793521"/>
    <n v="30311.372157793521"/>
  </r>
  <r>
    <x v="0"/>
    <x v="1"/>
    <x v="1"/>
    <s v="Konventionel"/>
    <x v="2"/>
    <s v="Halm"/>
    <n v="378.19261338172629"/>
    <n v="2043.752882714849"/>
    <n v="874.12382572670776"/>
    <n v="874.12382572670776"/>
  </r>
  <r>
    <x v="0"/>
    <x v="2"/>
    <x v="1"/>
    <s v="Konventionel"/>
    <x v="2"/>
    <s v="Halm"/>
    <n v="489.74230890359979"/>
    <n v="3016.8126228461747"/>
    <n v="2321.3490715109133"/>
    <n v="2321.3490715109133"/>
  </r>
  <r>
    <x v="0"/>
    <x v="3"/>
    <x v="1"/>
    <s v="Konventionel"/>
    <x v="2"/>
    <s v="Græs"/>
    <n v="11295.003626335274"/>
    <n v="784641.31191425875"/>
    <n v="0"/>
    <n v="784641.31191425875"/>
  </r>
  <r>
    <x v="0"/>
    <x v="4"/>
    <x v="1"/>
    <s v="Konventionel"/>
    <x v="2"/>
    <s v="Grøntsager"/>
    <n v="13.128323987624659"/>
    <n v="381.37781184049635"/>
    <n v="0"/>
    <n v="381.37781184049635"/>
  </r>
  <r>
    <x v="0"/>
    <x v="5"/>
    <x v="1"/>
    <s v="Konventionel"/>
    <x v="2"/>
    <s v="Kartofler"/>
    <n v="694.88603847076718"/>
    <n v="41317.409117072944"/>
    <n v="0"/>
    <n v="41317.409117072944"/>
  </r>
  <r>
    <x v="0"/>
    <x v="6"/>
    <x v="1"/>
    <s v="Konventionel"/>
    <x v="2"/>
    <s v="Roer"/>
    <n v="7.5145411853341644"/>
    <n v="854.81831489765466"/>
    <n v="0"/>
    <n v="854.81831489765466"/>
  </r>
  <r>
    <x v="0"/>
    <x v="7"/>
    <x v="1"/>
    <s v="Konventionel"/>
    <x v="2"/>
    <s v="Majs"/>
    <n v="934.50676064688525"/>
    <n v="58232.854282950007"/>
    <n v="0"/>
    <n v="58232.854282950007"/>
  </r>
  <r>
    <x v="0"/>
    <x v="8"/>
    <x v="1"/>
    <s v="Konventionel"/>
    <x v="2"/>
    <s v="Frugt"/>
    <n v="26.780123981156589"/>
    <n v="318.30855364002724"/>
    <n v="0"/>
    <n v="318.30855364002724"/>
  </r>
  <r>
    <x v="0"/>
    <x v="9"/>
    <x v="1"/>
    <s v="Konventionel"/>
    <x v="2"/>
    <s v="Øvrige"/>
    <n v="473.63063203897667"/>
    <n v="19757.180178371891"/>
    <n v="0"/>
    <n v="19757.180178371891"/>
  </r>
  <r>
    <x v="0"/>
    <x v="10"/>
    <x v="1"/>
    <s v="Konventionel"/>
    <x v="2"/>
    <s v="Halm"/>
    <n v="1506.9343192300419"/>
    <n v="30145.324525652635"/>
    <n v="7214.9272584273413"/>
    <n v="7214.9272584273413"/>
  </r>
  <r>
    <x v="0"/>
    <x v="11"/>
    <x v="1"/>
    <s v="Konventionel"/>
    <x v="2"/>
    <s v="Juletræer"/>
    <n v="134.31689126300301"/>
    <n v="9402.1823884102105"/>
    <n v="0"/>
    <n v="9402.1823884102105"/>
  </r>
  <r>
    <x v="0"/>
    <x v="12"/>
    <x v="1"/>
    <s v="Konventionel"/>
    <x v="2"/>
    <s v="Pil &amp; poppel"/>
    <n v="317.05822466486404"/>
    <n v="10826.37840319048"/>
    <n v="0"/>
    <n v="10826.37840319048"/>
  </r>
  <r>
    <x v="0"/>
    <x v="13"/>
    <x v="1"/>
    <s v="Konventionel"/>
    <x v="2"/>
    <s v="Græs"/>
    <n v="30276.156716444439"/>
    <n v="584511.4815676763"/>
    <n v="0"/>
    <n v="584511.4815676763"/>
  </r>
  <r>
    <x v="0"/>
    <x v="0"/>
    <x v="2"/>
    <s v="Konventionel"/>
    <x v="2"/>
    <s v="Halm"/>
    <n v="6264.4808876091583"/>
    <n v="61479.61543099628"/>
    <n v="28909.69020830017"/>
    <n v="28909.69020830017"/>
  </r>
  <r>
    <x v="0"/>
    <x v="1"/>
    <x v="2"/>
    <s v="Konventionel"/>
    <x v="2"/>
    <s v="Halm"/>
    <n v="360.7039376184095"/>
    <n v="1949.244078889885"/>
    <n v="833.7019147104437"/>
    <n v="833.7019147104437"/>
  </r>
  <r>
    <x v="0"/>
    <x v="2"/>
    <x v="2"/>
    <s v="Konventionel"/>
    <x v="2"/>
    <s v="Halm"/>
    <n v="467.09526571730612"/>
    <n v="2877.3068368186059"/>
    <n v="2214.0034497069405"/>
    <n v="2214.0034497069405"/>
  </r>
  <r>
    <x v="0"/>
    <x v="3"/>
    <x v="2"/>
    <s v="Konventionel"/>
    <x v="2"/>
    <s v="Græs"/>
    <n v="10772.691319915146"/>
    <n v="748357.32061186526"/>
    <n v="0"/>
    <n v="748357.32061186526"/>
  </r>
  <r>
    <x v="0"/>
    <x v="4"/>
    <x v="2"/>
    <s v="Konventionel"/>
    <x v="2"/>
    <s v="Grøntsager"/>
    <n v="12.5212338610293"/>
    <n v="363.74184366290115"/>
    <n v="0"/>
    <n v="363.74184366290115"/>
  </r>
  <r>
    <x v="0"/>
    <x v="5"/>
    <x v="2"/>
    <s v="Konventionel"/>
    <x v="2"/>
    <s v="Kartofler"/>
    <n v="662.7525800443733"/>
    <n v="39406.777481601363"/>
    <n v="0"/>
    <n v="39406.777481601363"/>
  </r>
  <r>
    <x v="0"/>
    <x v="6"/>
    <x v="2"/>
    <s v="Konventionel"/>
    <x v="2"/>
    <s v="Roer"/>
    <n v="7.1670479513302716"/>
    <n v="815.2891442665491"/>
    <n v="0"/>
    <n v="815.2891442665491"/>
  </r>
  <r>
    <x v="0"/>
    <x v="7"/>
    <x v="2"/>
    <s v="Konventionel"/>
    <x v="2"/>
    <s v="Majs"/>
    <n v="891.29257518344548"/>
    <n v="55540.005529981223"/>
    <n v="0"/>
    <n v="55540.005529981223"/>
  </r>
  <r>
    <x v="0"/>
    <x v="8"/>
    <x v="2"/>
    <s v="Konventionel"/>
    <x v="2"/>
    <s v="Frugt"/>
    <n v="25.541736745033738"/>
    <n v="303.58908295147103"/>
    <n v="0"/>
    <n v="303.58908295147103"/>
  </r>
  <r>
    <x v="0"/>
    <x v="9"/>
    <x v="2"/>
    <s v="Konventionel"/>
    <x v="2"/>
    <s v="Øvrige"/>
    <n v="451.72863749382168"/>
    <n v="18843.553349314232"/>
    <n v="0"/>
    <n v="18843.553349314232"/>
  </r>
  <r>
    <x v="0"/>
    <x v="10"/>
    <x v="2"/>
    <s v="Konventionel"/>
    <x v="2"/>
    <s v="Halm"/>
    <n v="1437.2494952194038"/>
    <n v="28751.321079379675"/>
    <n v="6881.2890037023753"/>
    <n v="6881.2890037023753"/>
  </r>
  <r>
    <x v="0"/>
    <x v="11"/>
    <x v="2"/>
    <s v="Konventionel"/>
    <x v="2"/>
    <s v="Juletræer"/>
    <n v="128.10570553985832"/>
    <n v="8967.399387790083"/>
    <n v="0"/>
    <n v="8967.399387790083"/>
  </r>
  <r>
    <x v="0"/>
    <x v="12"/>
    <x v="2"/>
    <s v="Konventionel"/>
    <x v="2"/>
    <s v="Pil &amp; poppel"/>
    <n v="302.39657265724026"/>
    <n v="10325.736627320399"/>
    <n v="0"/>
    <n v="10325.736627320399"/>
  </r>
  <r>
    <x v="0"/>
    <x v="13"/>
    <x v="2"/>
    <s v="Konventionel"/>
    <x v="2"/>
    <s v="Græs"/>
    <n v="28876.103226666663"/>
    <n v="557482.04889402667"/>
    <n v="0"/>
    <n v="557482.04889402667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025.0968725178625"/>
    <n v="6740.4014736165018"/>
    <n v="3169.5533082918196"/>
    <n v="3169.5533082918196"/>
  </r>
  <r>
    <x v="0"/>
    <x v="1"/>
    <x v="1"/>
    <s v="Økologisk"/>
    <x v="2"/>
    <s v="Halm"/>
    <n v="59.024280701194286"/>
    <n v="181.81131135827471"/>
    <n v="77.761651317537769"/>
    <n v="77.761651317537769"/>
  </r>
  <r>
    <x v="0"/>
    <x v="2"/>
    <x v="1"/>
    <s v="Økologisk"/>
    <x v="2"/>
    <s v="Halm"/>
    <n v="76.433770753741015"/>
    <n v="258.95761531367458"/>
    <n v="199.26031047362466"/>
    <n v="199.26031047362466"/>
  </r>
  <r>
    <x v="0"/>
    <x v="3"/>
    <x v="1"/>
    <s v="Økologisk"/>
    <x v="2"/>
    <s v="Græs"/>
    <n v="1762.8040341679332"/>
    <n v="95517.607103550836"/>
    <n v="0"/>
    <n v="95517.607103550836"/>
  </r>
  <r>
    <x v="0"/>
    <x v="4"/>
    <x v="1"/>
    <s v="Økologisk"/>
    <x v="2"/>
    <s v="Grøntsager"/>
    <n v="2.0489291772593399"/>
    <n v="33.927193781648775"/>
    <n v="0"/>
    <n v="33.927193781648775"/>
  </r>
  <r>
    <x v="0"/>
    <x v="5"/>
    <x v="1"/>
    <s v="Økologisk"/>
    <x v="2"/>
    <s v="Kartofler"/>
    <n v="108.45042218907928"/>
    <n v="3675.5776087384543"/>
    <n v="0"/>
    <n v="3675.5776087384543"/>
  </r>
  <r>
    <x v="0"/>
    <x v="6"/>
    <x v="1"/>
    <s v="Økologisk"/>
    <x v="2"/>
    <s v="Roer"/>
    <n v="1.1727896647631355"/>
    <n v="76.044242001589041"/>
    <n v="0"/>
    <n v="76.044242001589041"/>
  </r>
  <r>
    <x v="0"/>
    <x v="7"/>
    <x v="1"/>
    <s v="Økologisk"/>
    <x v="2"/>
    <s v="Majs"/>
    <n v="145.84787593910929"/>
    <n v="7543.3425692538149"/>
    <n v="0"/>
    <n v="7543.3425692538149"/>
  </r>
  <r>
    <x v="0"/>
    <x v="8"/>
    <x v="1"/>
    <s v="Økologisk"/>
    <x v="2"/>
    <s v="Frugt"/>
    <n v="4.179556921914612"/>
    <n v="28.316581737109932"/>
    <n v="0"/>
    <n v="28.316581737109932"/>
  </r>
  <r>
    <x v="0"/>
    <x v="9"/>
    <x v="1"/>
    <s v="Økologisk"/>
    <x v="2"/>
    <s v="Øvrige"/>
    <n v="73.919231589898089"/>
    <n v="1757.5896123996729"/>
    <n v="0"/>
    <n v="1757.5896123996729"/>
  </r>
  <r>
    <x v="0"/>
    <x v="10"/>
    <x v="1"/>
    <s v="Økologisk"/>
    <x v="2"/>
    <s v="Halm"/>
    <n v="235.18628103590248"/>
    <n v="2681.7141297675953"/>
    <n v="641.83659252714904"/>
    <n v="641.83659252714904"/>
  </r>
  <r>
    <x v="0"/>
    <x v="11"/>
    <x v="1"/>
    <s v="Økologisk"/>
    <x v="2"/>
    <s v="Juletræer"/>
    <n v="20.962751815613185"/>
    <n v="836.41379744296592"/>
    <n v="0"/>
    <n v="836.41379744296592"/>
  </r>
  <r>
    <x v="0"/>
    <x v="12"/>
    <x v="1"/>
    <s v="Økologisk"/>
    <x v="2"/>
    <s v="Pil &amp; poppel"/>
    <n v="49.483075525730229"/>
    <n v="963.10961633006627"/>
    <n v="0"/>
    <n v="963.10961633006627"/>
  </r>
  <r>
    <x v="0"/>
    <x v="13"/>
    <x v="1"/>
    <s v="Økologisk"/>
    <x v="2"/>
    <s v="Græs"/>
    <n v="4725.1805279999999"/>
    <n v="91224.335273567995"/>
    <n v="0"/>
    <n v="91224.335273567995"/>
  </r>
  <r>
    <x v="0"/>
    <x v="0"/>
    <x v="2"/>
    <s v="Økologisk"/>
    <x v="2"/>
    <s v="Halm"/>
    <n v="1328.8292791898216"/>
    <n v="8737.5574657991692"/>
    <n v="4108.6802144523581"/>
    <n v="4108.6802144523581"/>
  </r>
  <r>
    <x v="0"/>
    <x v="1"/>
    <x v="2"/>
    <s v="Økologisk"/>
    <x v="2"/>
    <s v="Halm"/>
    <n v="76.512956464511106"/>
    <n v="235.68132953850429"/>
    <n v="100.8021405968082"/>
    <n v="100.8021405968082"/>
  </r>
  <r>
    <x v="0"/>
    <x v="2"/>
    <x v="2"/>
    <s v="Økologisk"/>
    <x v="2"/>
    <s v="Halm"/>
    <n v="99.080813940034645"/>
    <n v="335.68579762883741"/>
    <n v="258.30040246580973"/>
    <n v="258.30040246580973"/>
  </r>
  <r>
    <x v="0"/>
    <x v="3"/>
    <x v="2"/>
    <s v="Økologisk"/>
    <x v="2"/>
    <s v="Græs"/>
    <n v="2285.1163405880611"/>
    <n v="123819.12031941771"/>
    <n v="0"/>
    <n v="123819.12031941771"/>
  </r>
  <r>
    <x v="0"/>
    <x v="4"/>
    <x v="2"/>
    <s v="Økologisk"/>
    <x v="2"/>
    <s v="Grøntsager"/>
    <n v="2.6560193038547002"/>
    <n v="43.979695642878049"/>
    <n v="0"/>
    <n v="43.979695642878049"/>
  </r>
  <r>
    <x v="0"/>
    <x v="5"/>
    <x v="2"/>
    <s v="Økologisk"/>
    <x v="2"/>
    <s v="Kartofler"/>
    <n v="140.58388061547313"/>
    <n v="4764.6376409572558"/>
    <n v="0"/>
    <n v="4764.6376409572558"/>
  </r>
  <r>
    <x v="0"/>
    <x v="6"/>
    <x v="2"/>
    <s v="Økologisk"/>
    <x v="2"/>
    <s v="Roer"/>
    <n v="1.5202828987670274"/>
    <n v="98.575869261319113"/>
    <n v="0"/>
    <n v="98.575869261319113"/>
  </r>
  <r>
    <x v="0"/>
    <x v="7"/>
    <x v="2"/>
    <s v="Økologisk"/>
    <x v="2"/>
    <s v="Majs"/>
    <n v="189.06206140254903"/>
    <n v="9778.4070342179057"/>
    <n v="0"/>
    <n v="9778.4070342179057"/>
  </r>
  <r>
    <x v="0"/>
    <x v="8"/>
    <x v="2"/>
    <s v="Økologisk"/>
    <x v="2"/>
    <s v="Frugt"/>
    <n v="5.4179441580374599"/>
    <n v="36.706680029586948"/>
    <n v="0"/>
    <n v="36.706680029586948"/>
  </r>
  <r>
    <x v="0"/>
    <x v="9"/>
    <x v="2"/>
    <s v="Økologisk"/>
    <x v="2"/>
    <s v="Øvrige"/>
    <n v="95.821226135053067"/>
    <n v="2278.3569049625385"/>
    <n v="0"/>
    <n v="2278.3569049625385"/>
  </r>
  <r>
    <x v="0"/>
    <x v="10"/>
    <x v="2"/>
    <s v="Økologisk"/>
    <x v="2"/>
    <s v="Halm"/>
    <n v="304.87110504654026"/>
    <n v="3476.2960941431793"/>
    <n v="832.01039772037825"/>
    <n v="832.01039772037825"/>
  </r>
  <r>
    <x v="0"/>
    <x v="11"/>
    <x v="2"/>
    <s v="Økologisk"/>
    <x v="2"/>
    <s v="Juletræer"/>
    <n v="27.173937538757826"/>
    <n v="1084.2401077964371"/>
    <n v="0"/>
    <n v="1084.2401077964371"/>
  </r>
  <r>
    <x v="0"/>
    <x v="12"/>
    <x v="2"/>
    <s v="Økologisk"/>
    <x v="2"/>
    <s v="Pil &amp; poppel"/>
    <n v="64.144727533353986"/>
    <n v="1248.4754285760116"/>
    <n v="0"/>
    <n v="1248.4754285760116"/>
  </r>
  <r>
    <x v="0"/>
    <x v="13"/>
    <x v="2"/>
    <s v="Økologisk"/>
    <x v="2"/>
    <s v="Græs"/>
    <n v="6125.2340177777769"/>
    <n v="118253.76794721778"/>
    <n v="0"/>
    <n v="118253.76794721778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187305.27967177058"/>
    <n v="1313010.0104991116"/>
    <n v="617419.48738326959"/>
    <n v="617419.48738326959"/>
  </r>
  <r>
    <x v="1"/>
    <x v="1"/>
    <x v="1"/>
    <s v="Konventionel"/>
    <x v="0"/>
    <s v="Halm"/>
    <n v="14413.761582410933"/>
    <n v="55637.119708106206"/>
    <n v="23796.287869725853"/>
    <n v="23796.287869725853"/>
  </r>
  <r>
    <x v="1"/>
    <x v="2"/>
    <x v="1"/>
    <s v="Konventionel"/>
    <x v="0"/>
    <s v="Halm"/>
    <n v="21092.637786692238"/>
    <n v="92807.60626144585"/>
    <n v="71412.738395699431"/>
    <n v="71412.738395699431"/>
  </r>
  <r>
    <x v="1"/>
    <x v="3"/>
    <x v="1"/>
    <s v="Konventionel"/>
    <x v="0"/>
    <s v="Græs"/>
    <n v="116794.36258371505"/>
    <n v="5795336.2714039413"/>
    <n v="0"/>
    <n v="5795336.2714039413"/>
  </r>
  <r>
    <x v="1"/>
    <x v="4"/>
    <x v="1"/>
    <s v="Konventionel"/>
    <x v="0"/>
    <s v="Grøntsager"/>
    <n v="2422.4763394602992"/>
    <n v="50266.384043801212"/>
    <n v="0"/>
    <n v="50266.384043801212"/>
  </r>
  <r>
    <x v="1"/>
    <x v="5"/>
    <x v="1"/>
    <s v="Konventionel"/>
    <x v="0"/>
    <s v="Kartofler"/>
    <n v="10189.160550390856"/>
    <n v="432742.8134285048"/>
    <n v="0"/>
    <n v="432742.8134285048"/>
  </r>
  <r>
    <x v="1"/>
    <x v="6"/>
    <x v="1"/>
    <s v="Konventionel"/>
    <x v="0"/>
    <s v="Roer"/>
    <n v="15572.696023432285"/>
    <n v="1265339.6589785875"/>
    <n v="0"/>
    <n v="1265339.6589785875"/>
  </r>
  <r>
    <x v="1"/>
    <x v="7"/>
    <x v="1"/>
    <s v="Konventionel"/>
    <x v="0"/>
    <s v="Majs"/>
    <n v="31529.493103379747"/>
    <n v="1403377.7380314327"/>
    <n v="0"/>
    <n v="1403377.7380314327"/>
  </r>
  <r>
    <x v="1"/>
    <x v="8"/>
    <x v="1"/>
    <s v="Konventionel"/>
    <x v="0"/>
    <s v="Frugt"/>
    <n v="944.68090698540937"/>
    <n v="8020.3409003061261"/>
    <n v="0"/>
    <n v="8020.3409003061261"/>
  </r>
  <r>
    <x v="1"/>
    <x v="9"/>
    <x v="1"/>
    <s v="Konventionel"/>
    <x v="0"/>
    <s v="Øvrige"/>
    <n v="8361.1130863002563"/>
    <n v="249127.25318495967"/>
    <n v="0"/>
    <n v="249127.25318495967"/>
  </r>
  <r>
    <x v="1"/>
    <x v="10"/>
    <x v="1"/>
    <s v="Konventionel"/>
    <x v="0"/>
    <s v="Halm"/>
    <n v="18796.590313821274"/>
    <n v="268581.86174743966"/>
    <n v="64281.89531652796"/>
    <n v="64281.89531652796"/>
  </r>
  <r>
    <x v="1"/>
    <x v="11"/>
    <x v="1"/>
    <s v="Konventionel"/>
    <x v="0"/>
    <s v="Juletræer"/>
    <n v="3530.3236426180865"/>
    <n v="176516.18213090434"/>
    <n v="0"/>
    <n v="176516.18213090434"/>
  </r>
  <r>
    <x v="1"/>
    <x v="12"/>
    <x v="1"/>
    <s v="Konventionel"/>
    <x v="0"/>
    <s v="Pil &amp; poppel"/>
    <n v="1357.5643826596311"/>
    <n v="33111.326406332468"/>
    <n v="0"/>
    <n v="33111.326406332468"/>
  </r>
  <r>
    <x v="1"/>
    <x v="13"/>
    <x v="1"/>
    <s v="Konventionel"/>
    <x v="0"/>
    <s v="Græs"/>
    <n v="32931.746616876299"/>
    <n v="454128.78584672417"/>
    <n v="0"/>
    <n v="454128.78584672417"/>
  </r>
  <r>
    <x v="1"/>
    <x v="0"/>
    <x v="2"/>
    <s v="Konventionel"/>
    <x v="0"/>
    <s v="Halm"/>
    <n v="173739.65540685106"/>
    <n v="1217914.9844020258"/>
    <n v="572702.75118470658"/>
    <n v="572702.75118470658"/>
  </r>
  <r>
    <x v="1"/>
    <x v="1"/>
    <x v="2"/>
    <s v="Konventionel"/>
    <x v="0"/>
    <s v="Halm"/>
    <n v="13369.841869022375"/>
    <n v="51607.589614426368"/>
    <n v="22072.836717114187"/>
    <n v="22072.836717114187"/>
  </r>
  <r>
    <x v="1"/>
    <x v="2"/>
    <x v="2"/>
    <s v="Konventionel"/>
    <x v="0"/>
    <s v="Halm"/>
    <n v="19564.999059840939"/>
    <n v="86085.995863300137"/>
    <n v="66240.655801430446"/>
    <n v="66240.655801430446"/>
  </r>
  <r>
    <x v="1"/>
    <x v="3"/>
    <x v="2"/>
    <s v="Konventionel"/>
    <x v="0"/>
    <s v="Græs"/>
    <n v="108335.50631523239"/>
    <n v="5375607.8233618317"/>
    <n v="0"/>
    <n v="5375607.8233618317"/>
  </r>
  <r>
    <x v="1"/>
    <x v="4"/>
    <x v="2"/>
    <s v="Konventionel"/>
    <x v="0"/>
    <s v="Grøntsager"/>
    <n v="2247.0279812006529"/>
    <n v="46625.830609913552"/>
    <n v="0"/>
    <n v="46625.830609913552"/>
  </r>
  <r>
    <x v="1"/>
    <x v="5"/>
    <x v="2"/>
    <s v="Konventionel"/>
    <x v="0"/>
    <s v="Kartofler"/>
    <n v="9451.2084550534455"/>
    <n v="401401.32417308999"/>
    <n v="0"/>
    <n v="401401.32417308999"/>
  </r>
  <r>
    <x v="1"/>
    <x v="6"/>
    <x v="2"/>
    <s v="Konventionel"/>
    <x v="0"/>
    <s v="Roer"/>
    <n v="14444.840239463545"/>
    <n v="1173697.1681140231"/>
    <n v="0"/>
    <n v="1173697.1681140231"/>
  </r>
  <r>
    <x v="1"/>
    <x v="7"/>
    <x v="2"/>
    <s v="Konventionel"/>
    <x v="0"/>
    <s v="Majs"/>
    <n v="29245.962935659205"/>
    <n v="1301737.8102661914"/>
    <n v="0"/>
    <n v="1301737.8102661914"/>
  </r>
  <r>
    <x v="1"/>
    <x v="8"/>
    <x v="2"/>
    <s v="Konventionel"/>
    <x v="0"/>
    <s v="Frugt"/>
    <n v="876.26219365888448"/>
    <n v="7439.4660241639303"/>
    <n v="0"/>
    <n v="7439.4660241639303"/>
  </r>
  <r>
    <x v="1"/>
    <x v="9"/>
    <x v="2"/>
    <s v="Konventionel"/>
    <x v="0"/>
    <s v="Øvrige"/>
    <n v="7755.5577129332478"/>
    <n v="231084.15948903761"/>
    <n v="0"/>
    <n v="231084.15948903761"/>
  </r>
  <r>
    <x v="1"/>
    <x v="10"/>
    <x v="2"/>
    <s v="Konventionel"/>
    <x v="0"/>
    <s v="Halm"/>
    <n v="17435.243307982681"/>
    <n v="249129.76393565835"/>
    <n v="59626.265531670739"/>
    <n v="59626.265531670739"/>
  </r>
  <r>
    <x v="1"/>
    <x v="11"/>
    <x v="2"/>
    <s v="Konventionel"/>
    <x v="0"/>
    <s v="Juletræer"/>
    <n v="3274.6392104801239"/>
    <n v="163731.96052400619"/>
    <n v="0"/>
    <n v="163731.96052400619"/>
  </r>
  <r>
    <x v="1"/>
    <x v="12"/>
    <x v="2"/>
    <s v="Konventionel"/>
    <x v="0"/>
    <s v="Pil &amp; poppel"/>
    <n v="1259.2424967903694"/>
    <n v="30713.231629033398"/>
    <n v="0"/>
    <n v="30713.231629033398"/>
  </r>
  <r>
    <x v="1"/>
    <x v="13"/>
    <x v="2"/>
    <s v="Konventionel"/>
    <x v="0"/>
    <s v="Græs"/>
    <n v="30546.657943588849"/>
    <n v="421238.41304209031"/>
    <n v="0"/>
    <n v="421238.41304209031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29232.61590253067"/>
    <n v="137296.82710941581"/>
    <n v="64561.378767418202"/>
    <n v="64561.378767418202"/>
  </r>
  <r>
    <x v="1"/>
    <x v="1"/>
    <x v="1"/>
    <s v="Økologisk"/>
    <x v="0"/>
    <s v="Halm"/>
    <n v="2249.5466053473715"/>
    <n v="4949.4524410852864"/>
    <n v="2116.9067648270575"/>
    <n v="2116.9067648270575"/>
  </r>
  <r>
    <x v="1"/>
    <x v="2"/>
    <x v="1"/>
    <s v="Økologisk"/>
    <x v="0"/>
    <s v="Halm"/>
    <n v="3291.9145678652631"/>
    <n v="7966.4332542339389"/>
    <n v="6129.9373709603278"/>
    <n v="6129.9373709603278"/>
  </r>
  <r>
    <x v="1"/>
    <x v="3"/>
    <x v="1"/>
    <s v="Økologisk"/>
    <x v="0"/>
    <s v="Græs"/>
    <n v="18228.021906128943"/>
    <n v="705490.06864605215"/>
    <n v="0"/>
    <n v="705490.06864605215"/>
  </r>
  <r>
    <x v="1"/>
    <x v="4"/>
    <x v="1"/>
    <s v="Økologisk"/>
    <x v="0"/>
    <s v="Grøntsager"/>
    <n v="378.0743419966941"/>
    <n v="4471.6742799658996"/>
    <n v="0"/>
    <n v="4471.6742799658996"/>
  </r>
  <r>
    <x v="1"/>
    <x v="5"/>
    <x v="1"/>
    <s v="Økologisk"/>
    <x v="0"/>
    <s v="Kartofler"/>
    <n v="1590.2158084425039"/>
    <n v="38496.600570316121"/>
    <n v="0"/>
    <n v="38496.600570316121"/>
  </r>
  <r>
    <x v="1"/>
    <x v="6"/>
    <x v="1"/>
    <s v="Økologisk"/>
    <x v="0"/>
    <s v="Roer"/>
    <n v="2430.4207666628422"/>
    <n v="112564.03093456913"/>
    <n v="0"/>
    <n v="112564.03093456913"/>
  </r>
  <r>
    <x v="1"/>
    <x v="7"/>
    <x v="1"/>
    <s v="Økologisk"/>
    <x v="0"/>
    <s v="Majs"/>
    <n v="4920.7879409899033"/>
    <n v="181790.1451403723"/>
    <n v="0"/>
    <n v="181790.1451403723"/>
  </r>
  <r>
    <x v="1"/>
    <x v="8"/>
    <x v="1"/>
    <s v="Økologisk"/>
    <x v="0"/>
    <s v="Frugt"/>
    <n v="147.43574848905234"/>
    <n v="713.48581766307097"/>
    <n v="0"/>
    <n v="713.48581766307097"/>
  </r>
  <r>
    <x v="1"/>
    <x v="9"/>
    <x v="1"/>
    <s v="Økologisk"/>
    <x v="0"/>
    <s v="Øvrige"/>
    <n v="1304.9136030642019"/>
    <n v="22162.245239979937"/>
    <n v="0"/>
    <n v="22162.245239979937"/>
  </r>
  <r>
    <x v="1"/>
    <x v="10"/>
    <x v="1"/>
    <s v="Økologisk"/>
    <x v="0"/>
    <s v="Halm"/>
    <n v="2933.5718986888692"/>
    <n v="23892.918221347372"/>
    <n v="5718.4876816263886"/>
    <n v="5718.4876816263886"/>
  </r>
  <r>
    <x v="1"/>
    <x v="11"/>
    <x v="1"/>
    <s v="Økologisk"/>
    <x v="0"/>
    <s v="Juletræer"/>
    <n v="550.97536618894992"/>
    <n v="15702.79793638507"/>
    <n v="0"/>
    <n v="15702.79793638507"/>
  </r>
  <r>
    <x v="1"/>
    <x v="12"/>
    <x v="1"/>
    <s v="Økologisk"/>
    <x v="0"/>
    <s v="Pil &amp; poppel"/>
    <n v="211.87421001046266"/>
    <n v="2945.56828551131"/>
    <n v="0"/>
    <n v="2945.56828551131"/>
  </r>
  <r>
    <x v="1"/>
    <x v="13"/>
    <x v="1"/>
    <s v="Økologisk"/>
    <x v="0"/>
    <s v="Græs"/>
    <n v="5139.6367552350293"/>
    <n v="70875.590854691065"/>
    <n v="0"/>
    <n v="70875.590854691065"/>
  </r>
  <r>
    <x v="1"/>
    <x v="0"/>
    <x v="2"/>
    <s v="Økologisk"/>
    <x v="0"/>
    <s v="Halm"/>
    <n v="36853.866298422952"/>
    <n v="173091.55384380309"/>
    <n v="81393.209183523446"/>
    <n v="81393.209183523446"/>
  </r>
  <r>
    <x v="1"/>
    <x v="1"/>
    <x v="2"/>
    <s v="Økologisk"/>
    <x v="0"/>
    <s v="Halm"/>
    <n v="2836.0270631259582"/>
    <n v="6239.8267442897341"/>
    <n v="2668.8066212510789"/>
    <n v="2668.8066212510789"/>
  </r>
  <r>
    <x v="1"/>
    <x v="2"/>
    <x v="2"/>
    <s v="Økologisk"/>
    <x v="0"/>
    <s v="Halm"/>
    <n v="4150.1513157238351"/>
    <n v="10043.366184051682"/>
    <n v="7728.0765101668867"/>
    <n v="7728.0765101668867"/>
  </r>
  <r>
    <x v="1"/>
    <x v="3"/>
    <x v="2"/>
    <s v="Økologisk"/>
    <x v="0"/>
    <s v="Græs"/>
    <n v="22980.258915352326"/>
    <n v="889418.74895623035"/>
    <n v="0"/>
    <n v="889418.74895623035"/>
  </r>
  <r>
    <x v="1"/>
    <x v="4"/>
    <x v="2"/>
    <s v="Økologisk"/>
    <x v="0"/>
    <s v="Grøntsager"/>
    <n v="476.64229904256274"/>
    <n v="5637.4867919259104"/>
    <n v="0"/>
    <n v="5637.4867919259104"/>
  </r>
  <r>
    <x v="1"/>
    <x v="5"/>
    <x v="2"/>
    <s v="Økologisk"/>
    <x v="0"/>
    <s v="Kartofler"/>
    <n v="2004.8017934961854"/>
    <n v="48533.069195473596"/>
    <n v="0"/>
    <n v="48533.069195473596"/>
  </r>
  <r>
    <x v="1"/>
    <x v="6"/>
    <x v="2"/>
    <s v="Økologisk"/>
    <x v="0"/>
    <s v="Roer"/>
    <n v="3064.0570204922674"/>
    <n v="141910.65759924098"/>
    <n v="0"/>
    <n v="141910.65759924098"/>
  </r>
  <r>
    <x v="1"/>
    <x v="7"/>
    <x v="2"/>
    <s v="Økologisk"/>
    <x v="0"/>
    <s v="Majs"/>
    <n v="6203.6891075640742"/>
    <n v="229184.7478074719"/>
    <n v="0"/>
    <n v="229184.7478074719"/>
  </r>
  <r>
    <x v="1"/>
    <x v="8"/>
    <x v="2"/>
    <s v="Økologisk"/>
    <x v="0"/>
    <s v="Frugt"/>
    <n v="185.87379865491488"/>
    <n v="899.49907383072957"/>
    <n v="0"/>
    <n v="899.49907383072957"/>
  </r>
  <r>
    <x v="1"/>
    <x v="9"/>
    <x v="2"/>
    <s v="Økologisk"/>
    <x v="0"/>
    <s v="Øvrige"/>
    <n v="1645.1183027434163"/>
    <n v="27940.175647310913"/>
    <n v="0"/>
    <n v="27940.175647310913"/>
  </r>
  <r>
    <x v="1"/>
    <x v="10"/>
    <x v="2"/>
    <s v="Økologisk"/>
    <x v="0"/>
    <s v="Halm"/>
    <n v="3698.3849441175385"/>
    <n v="30122.053275856873"/>
    <n v="7209.3575597383697"/>
    <n v="7209.3575597383697"/>
  </r>
  <r>
    <x v="1"/>
    <x v="11"/>
    <x v="2"/>
    <s v="Økologisk"/>
    <x v="0"/>
    <s v="Juletræer"/>
    <n v="694.6204385866929"/>
    <n v="19796.682499720748"/>
    <n v="0"/>
    <n v="19796.682499720748"/>
  </r>
  <r>
    <x v="1"/>
    <x v="12"/>
    <x v="2"/>
    <s v="Økologisk"/>
    <x v="0"/>
    <s v="Pil &amp; poppel"/>
    <n v="267.11204477371473"/>
    <n v="3713.5089151467655"/>
    <n v="0"/>
    <n v="3713.5089151467655"/>
  </r>
  <r>
    <x v="1"/>
    <x v="13"/>
    <x v="2"/>
    <s v="Økologisk"/>
    <x v="0"/>
    <s v="Græs"/>
    <n v="6479.5941092461198"/>
    <n v="89353.602766504002"/>
    <n v="0"/>
    <n v="89353.602766504002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2375.5987604442375"/>
    <n v="19983.536772856925"/>
    <n v="9396.9009617161555"/>
    <n v="9396.9009617161555"/>
  </r>
  <r>
    <x v="1"/>
    <x v="1"/>
    <x v="1"/>
    <s v="Konventionel"/>
    <x v="1"/>
    <s v="Halm"/>
    <n v="64.239987833704873"/>
    <n v="297.55962364572099"/>
    <n v="127.26781148681933"/>
    <n v="127.26781148681933"/>
  </r>
  <r>
    <x v="1"/>
    <x v="2"/>
    <x v="1"/>
    <s v="Konventionel"/>
    <x v="1"/>
    <s v="Halm"/>
    <n v="259.47534600330442"/>
    <n v="1370.0298268974475"/>
    <n v="1054.1978784251492"/>
    <n v="1054.1978784251492"/>
  </r>
  <r>
    <x v="1"/>
    <x v="3"/>
    <x v="1"/>
    <s v="Konventionel"/>
    <x v="1"/>
    <s v="Græs"/>
    <n v="762.96623833418812"/>
    <n v="45430.061695370896"/>
    <n v="0"/>
    <n v="45430.061695370896"/>
  </r>
  <r>
    <x v="1"/>
    <x v="4"/>
    <x v="1"/>
    <s v="Konventionel"/>
    <x v="1"/>
    <s v="Grøntsager"/>
    <n v="14.449754284656063"/>
    <n v="359.79888168793593"/>
    <n v="0"/>
    <n v="359.79888168793593"/>
  </r>
  <r>
    <x v="1"/>
    <x v="5"/>
    <x v="1"/>
    <s v="Konventionel"/>
    <x v="1"/>
    <s v="Kartofler"/>
    <n v="24.565904760198027"/>
    <n v="1252.0032857784734"/>
    <n v="0"/>
    <n v="1252.0032857784734"/>
  </r>
  <r>
    <x v="1"/>
    <x v="6"/>
    <x v="1"/>
    <s v="Konventionel"/>
    <x v="1"/>
    <s v="Roer"/>
    <n v="68.631969490483968"/>
    <n v="6691.9243326482629"/>
    <n v="0"/>
    <n v="6691.9243326482629"/>
  </r>
  <r>
    <x v="1"/>
    <x v="7"/>
    <x v="1"/>
    <s v="Konventionel"/>
    <x v="1"/>
    <s v="Majs"/>
    <n v="73.172270559585186"/>
    <n v="3908.2773151285642"/>
    <n v="0"/>
    <n v="3908.2773151285642"/>
  </r>
  <r>
    <x v="1"/>
    <x v="8"/>
    <x v="1"/>
    <s v="Konventionel"/>
    <x v="1"/>
    <s v="Frugt"/>
    <n v="15.784762928163095"/>
    <n v="160.81516471212561"/>
    <n v="0"/>
    <n v="160.81516471212561"/>
  </r>
  <r>
    <x v="1"/>
    <x v="9"/>
    <x v="1"/>
    <s v="Konventionel"/>
    <x v="1"/>
    <s v="Øvrige"/>
    <n v="112.71086310178345"/>
    <n v="4029.9918116875911"/>
    <n v="0"/>
    <n v="4029.9918116875911"/>
  </r>
  <r>
    <x v="1"/>
    <x v="10"/>
    <x v="1"/>
    <s v="Konventionel"/>
    <x v="1"/>
    <s v="Halm"/>
    <n v="818.27552117261337"/>
    <n v="14030.669981925106"/>
    <n v="3358.0750879111024"/>
    <n v="3358.0750879111024"/>
  </r>
  <r>
    <x v="1"/>
    <x v="11"/>
    <x v="1"/>
    <s v="Konventionel"/>
    <x v="1"/>
    <s v="Juletræer"/>
    <n v="24.7346336830864"/>
    <n v="1484.0780209851841"/>
    <n v="0"/>
    <n v="1484.0780209851841"/>
  </r>
  <r>
    <x v="1"/>
    <x v="12"/>
    <x v="1"/>
    <s v="Konventionel"/>
    <x v="1"/>
    <s v="Pil &amp; poppel"/>
    <n v="52.496130811402679"/>
    <n v="1536.4721213093469"/>
    <n v="0"/>
    <n v="1536.4721213093469"/>
  </r>
  <r>
    <x v="1"/>
    <x v="13"/>
    <x v="1"/>
    <s v="Konventionel"/>
    <x v="1"/>
    <s v="Græs"/>
    <n v="5939.9481825185194"/>
    <n v="98294.262524316466"/>
    <n v="0"/>
    <n v="98294.262524316466"/>
  </r>
  <r>
    <x v="1"/>
    <x v="0"/>
    <x v="2"/>
    <s v="Konventionel"/>
    <x v="1"/>
    <s v="Halm"/>
    <n v="2265.7444825046196"/>
    <n v="19059.44258682886"/>
    <n v="8962.3621889200313"/>
    <n v="8962.3621889200313"/>
  </r>
  <r>
    <x v="1"/>
    <x v="1"/>
    <x v="2"/>
    <s v="Konventionel"/>
    <x v="1"/>
    <s v="Halm"/>
    <n v="61.269352558157827"/>
    <n v="283.79964104938711"/>
    <n v="121.38259477066582"/>
    <n v="121.38259477066582"/>
  </r>
  <r>
    <x v="1"/>
    <x v="2"/>
    <x v="2"/>
    <s v="Konventionel"/>
    <x v="1"/>
    <s v="Halm"/>
    <n v="247.47648607251574"/>
    <n v="1306.6758464628831"/>
    <n v="1005.4488435846796"/>
    <n v="1005.4488435846796"/>
  </r>
  <r>
    <x v="1"/>
    <x v="3"/>
    <x v="2"/>
    <s v="Konventionel"/>
    <x v="1"/>
    <s v="Græs"/>
    <n v="727.68456257306946"/>
    <n v="43329.249593850851"/>
    <n v="0"/>
    <n v="43329.249593850851"/>
  </r>
  <r>
    <x v="1"/>
    <x v="4"/>
    <x v="2"/>
    <s v="Konventionel"/>
    <x v="1"/>
    <s v="Grøntsager"/>
    <n v="13.781557554729771"/>
    <n v="343.1607831127713"/>
    <n v="0"/>
    <n v="343.1607831127713"/>
  </r>
  <r>
    <x v="1"/>
    <x v="5"/>
    <x v="2"/>
    <s v="Konventionel"/>
    <x v="1"/>
    <s v="Kartofler"/>
    <n v="23.429909164350718"/>
    <n v="1194.1071800777345"/>
    <n v="0"/>
    <n v="1194.1071800777345"/>
  </r>
  <r>
    <x v="1"/>
    <x v="6"/>
    <x v="2"/>
    <s v="Konventionel"/>
    <x v="1"/>
    <s v="Roer"/>
    <n v="65.45823679728241"/>
    <n v="6382.4711843177083"/>
    <n v="0"/>
    <n v="6382.4711843177083"/>
  </r>
  <r>
    <x v="1"/>
    <x v="7"/>
    <x v="2"/>
    <s v="Konventionel"/>
    <x v="1"/>
    <s v="Majs"/>
    <n v="69.788581747581247"/>
    <n v="3727.5477283018099"/>
    <n v="0"/>
    <n v="3727.5477283018099"/>
  </r>
  <r>
    <x v="1"/>
    <x v="8"/>
    <x v="2"/>
    <s v="Konventionel"/>
    <x v="1"/>
    <s v="Frugt"/>
    <n v="15.054831694490812"/>
    <n v="153.3786253034724"/>
    <n v="0"/>
    <n v="153.3786253034724"/>
  </r>
  <r>
    <x v="1"/>
    <x v="9"/>
    <x v="2"/>
    <s v="Konventionel"/>
    <x v="1"/>
    <s v="Øvrige"/>
    <n v="107.49880006817496"/>
    <n v="3843.6338088349862"/>
    <n v="0"/>
    <n v="3843.6338088349862"/>
  </r>
  <r>
    <x v="1"/>
    <x v="10"/>
    <x v="2"/>
    <s v="Konventionel"/>
    <x v="1"/>
    <s v="Halm"/>
    <n v="780.43619071376429"/>
    <n v="13381.852872934351"/>
    <n v="3202.7883786435377"/>
    <n v="3202.7883786435377"/>
  </r>
  <r>
    <x v="1"/>
    <x v="11"/>
    <x v="2"/>
    <s v="Konventionel"/>
    <x v="1"/>
    <s v="Juletræer"/>
    <n v="23.590835593695122"/>
    <n v="1415.4501356217074"/>
    <n v="0"/>
    <n v="1415.4501356217074"/>
  </r>
  <r>
    <x v="1"/>
    <x v="12"/>
    <x v="2"/>
    <s v="Konventionel"/>
    <x v="1"/>
    <s v="Pil &amp; poppel"/>
    <n v="50.06856406867886"/>
    <n v="1465.4213873759668"/>
    <n v="0"/>
    <n v="1465.4213873759668"/>
  </r>
  <r>
    <x v="1"/>
    <x v="13"/>
    <x v="2"/>
    <s v="Konventionel"/>
    <x v="1"/>
    <s v="Græs"/>
    <n v="5665.2684977777781"/>
    <n v="93748.863101226671"/>
    <n v="0"/>
    <n v="93748.863101226671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370.75818804621053"/>
    <n v="2089.6079781559647"/>
    <n v="982.6007999852327"/>
    <n v="982.6007999852327"/>
  </r>
  <r>
    <x v="1"/>
    <x v="1"/>
    <x v="1"/>
    <s v="Økologisk"/>
    <x v="1"/>
    <s v="Halm"/>
    <n v="10.025894054971282"/>
    <n v="26.470766519697374"/>
    <n v="11.321685657700286"/>
    <n v="11.321685657700286"/>
  </r>
  <r>
    <x v="1"/>
    <x v="2"/>
    <x v="1"/>
    <s v="Økologisk"/>
    <x v="1"/>
    <s v="Halm"/>
    <n v="40.49615226641167"/>
    <n v="117.6008261816595"/>
    <n v="90.490395922621161"/>
    <n v="90.490395922621161"/>
  </r>
  <r>
    <x v="1"/>
    <x v="3"/>
    <x v="1"/>
    <s v="Økologisk"/>
    <x v="1"/>
    <s v="Græs"/>
    <n v="119.07565569377503"/>
    <n v="5530.3878572515096"/>
    <n v="0"/>
    <n v="5530.3878572515096"/>
  </r>
  <r>
    <x v="1"/>
    <x v="4"/>
    <x v="1"/>
    <s v="Økologisk"/>
    <x v="1"/>
    <s v="Grøntsager"/>
    <n v="2.2551639635012357"/>
    <n v="32.007542133973033"/>
    <n v="0"/>
    <n v="32.007542133973033"/>
  </r>
  <r>
    <x v="1"/>
    <x v="5"/>
    <x v="1"/>
    <s v="Økologisk"/>
    <x v="1"/>
    <s v="Kartofler"/>
    <n v="3.8339851359846633"/>
    <n v="111.37763334179597"/>
    <n v="0"/>
    <n v="111.37763334179597"/>
  </r>
  <r>
    <x v="1"/>
    <x v="6"/>
    <x v="1"/>
    <s v="Økologisk"/>
    <x v="1"/>
    <s v="Roer"/>
    <n v="10.711347839555303"/>
    <n v="595.31049410090623"/>
    <n v="0"/>
    <n v="595.31049410090623"/>
  </r>
  <r>
    <x v="1"/>
    <x v="7"/>
    <x v="1"/>
    <s v="Økologisk"/>
    <x v="1"/>
    <s v="Majs"/>
    <n v="11.419949740513296"/>
    <n v="506.26875509844587"/>
    <n v="0"/>
    <n v="506.26875509844587"/>
  </r>
  <r>
    <x v="1"/>
    <x v="8"/>
    <x v="1"/>
    <s v="Økologisk"/>
    <x v="1"/>
    <s v="Frugt"/>
    <n v="2.4635179136439516"/>
    <n v="14.30604268739661"/>
    <n v="0"/>
    <n v="14.30604268739661"/>
  </r>
  <r>
    <x v="1"/>
    <x v="9"/>
    <x v="1"/>
    <s v="Økologisk"/>
    <x v="1"/>
    <s v="Øvrige"/>
    <n v="17.590712738428632"/>
    <n v="358.50620798769967"/>
    <n v="0"/>
    <n v="358.50620798769967"/>
  </r>
  <r>
    <x v="1"/>
    <x v="10"/>
    <x v="1"/>
    <s v="Økologisk"/>
    <x v="1"/>
    <s v="Halm"/>
    <n v="127.70774029861599"/>
    <n v="1248.1619134209677"/>
    <n v="298.7328069534791"/>
    <n v="298.7328069534791"/>
  </r>
  <r>
    <x v="1"/>
    <x v="11"/>
    <x v="1"/>
    <s v="Økologisk"/>
    <x v="1"/>
    <s v="Juletræer"/>
    <n v="3.860318551695566"/>
    <n v="132.02289446798835"/>
    <n v="0"/>
    <n v="132.02289446798835"/>
  </r>
  <r>
    <x v="1"/>
    <x v="12"/>
    <x v="1"/>
    <s v="Økologisk"/>
    <x v="1"/>
    <s v="Pil &amp; poppel"/>
    <n v="8.1930377566929042"/>
    <n v="136.68384940434015"/>
    <n v="0"/>
    <n v="136.68384940434015"/>
  </r>
  <r>
    <x v="1"/>
    <x v="13"/>
    <x v="1"/>
    <s v="Økologisk"/>
    <x v="1"/>
    <s v="Græs"/>
    <n v="927.04393600000026"/>
    <n v="15340.723052928004"/>
    <n v="0"/>
    <n v="15340.723052928004"/>
  </r>
  <r>
    <x v="1"/>
    <x v="0"/>
    <x v="2"/>
    <s v="Økologisk"/>
    <x v="1"/>
    <s v="Halm"/>
    <n v="480.61246598582835"/>
    <n v="2708.7510827947681"/>
    <n v="1273.7417777586347"/>
    <n v="1273.7417777586347"/>
  </r>
  <r>
    <x v="1"/>
    <x v="1"/>
    <x v="2"/>
    <s v="Økologisk"/>
    <x v="1"/>
    <s v="Halm"/>
    <n v="12.996529330518326"/>
    <n v="34.3139565996077"/>
    <n v="14.676259185907776"/>
    <n v="14.676259185907776"/>
  </r>
  <r>
    <x v="1"/>
    <x v="2"/>
    <x v="2"/>
    <s v="Økologisk"/>
    <x v="1"/>
    <s v="Halm"/>
    <n v="52.49501219720031"/>
    <n v="152.44551542066969"/>
    <n v="117.30236508487928"/>
    <n v="117.30236508487928"/>
  </r>
  <r>
    <x v="1"/>
    <x v="3"/>
    <x v="2"/>
    <s v="Økologisk"/>
    <x v="1"/>
    <s v="Græs"/>
    <n v="154.35733145489354"/>
    <n v="7169.0212964371403"/>
    <n v="0"/>
    <n v="7169.0212964371403"/>
  </r>
  <r>
    <x v="1"/>
    <x v="4"/>
    <x v="2"/>
    <s v="Økologisk"/>
    <x v="1"/>
    <s v="Grøntsager"/>
    <n v="2.9233606934275271"/>
    <n v="41.491258321816893"/>
    <n v="0"/>
    <n v="41.491258321816893"/>
  </r>
  <r>
    <x v="1"/>
    <x v="5"/>
    <x v="2"/>
    <s v="Økologisk"/>
    <x v="1"/>
    <s v="Kartofler"/>
    <n v="4.9699807318319706"/>
    <n v="144.378413591217"/>
    <n v="0"/>
    <n v="144.378413591217"/>
  </r>
  <r>
    <x v="1"/>
    <x v="6"/>
    <x v="2"/>
    <s v="Økologisk"/>
    <x v="1"/>
    <s v="Roer"/>
    <n v="13.885080532756874"/>
    <n v="771.69878864932286"/>
    <n v="0"/>
    <n v="771.69878864932286"/>
  </r>
  <r>
    <x v="1"/>
    <x v="7"/>
    <x v="2"/>
    <s v="Økologisk"/>
    <x v="1"/>
    <s v="Majs"/>
    <n v="14.803638552517233"/>
    <n v="656.27431216465186"/>
    <n v="0"/>
    <n v="656.27431216465186"/>
  </r>
  <r>
    <x v="1"/>
    <x v="8"/>
    <x v="2"/>
    <s v="Økologisk"/>
    <x v="1"/>
    <s v="Frugt"/>
    <n v="3.1934491473162328"/>
    <n v="18.544870150328936"/>
    <n v="0"/>
    <n v="18.544870150328936"/>
  </r>
  <r>
    <x v="1"/>
    <x v="9"/>
    <x v="2"/>
    <s v="Økologisk"/>
    <x v="1"/>
    <s v="Øvrige"/>
    <n v="22.802775772037112"/>
    <n v="464.73026961368464"/>
    <n v="0"/>
    <n v="464.73026961368464"/>
  </r>
  <r>
    <x v="1"/>
    <x v="10"/>
    <x v="2"/>
    <s v="Økologisk"/>
    <x v="1"/>
    <s v="Halm"/>
    <n v="165.54707075746515"/>
    <n v="1617.9876655456985"/>
    <n v="387.24623123599127"/>
    <n v="387.24623123599127"/>
  </r>
  <r>
    <x v="1"/>
    <x v="11"/>
    <x v="2"/>
    <s v="Økologisk"/>
    <x v="1"/>
    <s v="Juletræer"/>
    <n v="5.0041166410868438"/>
    <n v="171.14078912517004"/>
    <n v="0"/>
    <n v="171.14078912517004"/>
  </r>
  <r>
    <x v="1"/>
    <x v="12"/>
    <x v="2"/>
    <s v="Økologisk"/>
    <x v="1"/>
    <s v="Pil &amp; poppel"/>
    <n v="10.620604499416729"/>
    <n v="177.18276774636689"/>
    <n v="0"/>
    <n v="177.18276774636689"/>
  </r>
  <r>
    <x v="1"/>
    <x v="13"/>
    <x v="2"/>
    <s v="Økologisk"/>
    <x v="1"/>
    <s v="Græs"/>
    <n v="1201.7236207407409"/>
    <n v="19886.122476017783"/>
    <n v="0"/>
    <n v="19886.122476017783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1427.1048367650103"/>
    <n v="14005.606868011808"/>
    <n v="6585.8862794597881"/>
    <n v="6585.8862794597881"/>
  </r>
  <r>
    <x v="1"/>
    <x v="1"/>
    <x v="1"/>
    <s v="Konventionel"/>
    <x v="2"/>
    <s v="Halm"/>
    <n v="25.920929852399002"/>
    <n v="140.0767049223642"/>
    <n v="59.911541281486713"/>
    <n v="59.911541281486713"/>
  </r>
  <r>
    <x v="1"/>
    <x v="2"/>
    <x v="1"/>
    <s v="Konventionel"/>
    <x v="2"/>
    <s v="Halm"/>
    <n v="126.61767705687262"/>
    <n v="779.96489067033542"/>
    <n v="600.16016939777091"/>
    <n v="600.16016939777091"/>
  </r>
  <r>
    <x v="1"/>
    <x v="3"/>
    <x v="1"/>
    <s v="Konventionel"/>
    <x v="2"/>
    <s v="Græs"/>
    <n v="930.46087280069128"/>
    <n v="64637.255911718414"/>
    <n v="0"/>
    <n v="64637.255911718414"/>
  </r>
  <r>
    <x v="1"/>
    <x v="4"/>
    <x v="1"/>
    <s v="Konventionel"/>
    <x v="2"/>
    <s v="Grøntsager"/>
    <n v="4.3793061312021848"/>
    <n v="127.21884311142347"/>
    <n v="0"/>
    <n v="127.21884311142347"/>
  </r>
  <r>
    <x v="1"/>
    <x v="5"/>
    <x v="1"/>
    <s v="Konventionel"/>
    <x v="2"/>
    <s v="Kartofler"/>
    <n v="24.96152253063563"/>
    <n v="1484.1936396549052"/>
    <n v="0"/>
    <n v="1484.1936396549052"/>
  </r>
  <r>
    <x v="1"/>
    <x v="6"/>
    <x v="1"/>
    <s v="Konventionel"/>
    <x v="2"/>
    <s v="Roer"/>
    <n v="28.745329849000054"/>
    <n v="3269.931432494609"/>
    <n v="0"/>
    <n v="3269.931432494609"/>
  </r>
  <r>
    <x v="1"/>
    <x v="7"/>
    <x v="1"/>
    <s v="Konventionel"/>
    <x v="2"/>
    <s v="Majs"/>
    <n v="29.525119108453932"/>
    <n v="1839.8282721241985"/>
    <n v="0"/>
    <n v="1839.8282721241985"/>
  </r>
  <r>
    <x v="1"/>
    <x v="8"/>
    <x v="1"/>
    <s v="Konventionel"/>
    <x v="2"/>
    <s v="Frugt"/>
    <n v="10.713941541908843"/>
    <n v="127.34590916712851"/>
    <n v="0"/>
    <n v="127.34590916712851"/>
  </r>
  <r>
    <x v="1"/>
    <x v="9"/>
    <x v="1"/>
    <s v="Konventionel"/>
    <x v="2"/>
    <s v="Øvrige"/>
    <n v="76.502738996228061"/>
    <n v="3191.2598050943857"/>
    <n v="0"/>
    <n v="3191.2598050943857"/>
  </r>
  <r>
    <x v="1"/>
    <x v="10"/>
    <x v="1"/>
    <s v="Konventionel"/>
    <x v="2"/>
    <s v="Halm"/>
    <n v="715.92621229665679"/>
    <n v="14321.677946210086"/>
    <n v="3427.7244059057543"/>
    <n v="3427.7244059057543"/>
  </r>
  <r>
    <x v="1"/>
    <x v="11"/>
    <x v="1"/>
    <s v="Konventionel"/>
    <x v="2"/>
    <s v="Juletræer"/>
    <n v="16.788685427026323"/>
    <n v="1175.2079798918426"/>
    <n v="0"/>
    <n v="1175.2079798918426"/>
  </r>
  <r>
    <x v="1"/>
    <x v="12"/>
    <x v="1"/>
    <s v="Konventionel"/>
    <x v="2"/>
    <s v="Pil &amp; poppel"/>
    <n v="51.212529273544646"/>
    <n v="1748.7205117795734"/>
    <n v="0"/>
    <n v="1748.7205117795734"/>
  </r>
  <r>
    <x v="1"/>
    <x v="13"/>
    <x v="1"/>
    <s v="Konventionel"/>
    <x v="2"/>
    <s v="Græs"/>
    <n v="4598.2558835555546"/>
    <n v="88773.928087923545"/>
    <n v="0"/>
    <n v="88773.928087923545"/>
  </r>
  <r>
    <x v="1"/>
    <x v="0"/>
    <x v="2"/>
    <s v="Konventionel"/>
    <x v="2"/>
    <s v="Halm"/>
    <n v="1361.1115495157612"/>
    <n v="13357.948746947681"/>
    <n v="6281.3366249182955"/>
    <n v="6281.3366249182955"/>
  </r>
  <r>
    <x v="1"/>
    <x v="1"/>
    <x v="2"/>
    <s v="Konventionel"/>
    <x v="2"/>
    <s v="Halm"/>
    <n v="24.722274136681126"/>
    <n v="133.59916943462483"/>
    <n v="57.141065384076924"/>
    <n v="57.141065384076924"/>
  </r>
  <r>
    <x v="1"/>
    <x v="2"/>
    <x v="2"/>
    <s v="Konventionel"/>
    <x v="2"/>
    <s v="Halm"/>
    <n v="120.76252436060103"/>
    <n v="743.89715006130234"/>
    <n v="572.40709798053285"/>
    <n v="572.40709798053285"/>
  </r>
  <r>
    <x v="1"/>
    <x v="3"/>
    <x v="2"/>
    <s v="Konventionel"/>
    <x v="2"/>
    <s v="Græs"/>
    <n v="887.43378041684423"/>
    <n v="61648.249857997325"/>
    <n v="0"/>
    <n v="61648.249857997325"/>
  </r>
  <r>
    <x v="1"/>
    <x v="4"/>
    <x v="2"/>
    <s v="Konventionel"/>
    <x v="2"/>
    <s v="Grøntsager"/>
    <n v="4.1767948650194251"/>
    <n v="121.33589082881429"/>
    <n v="0"/>
    <n v="121.33589082881429"/>
  </r>
  <r>
    <x v="1"/>
    <x v="5"/>
    <x v="2"/>
    <s v="Konventionel"/>
    <x v="2"/>
    <s v="Kartofler"/>
    <n v="23.807232471415485"/>
    <n v="1415.5604077633488"/>
    <n v="0"/>
    <n v="1415.5604077633488"/>
  </r>
  <r>
    <x v="1"/>
    <x v="6"/>
    <x v="2"/>
    <s v="Konventionel"/>
    <x v="2"/>
    <s v="Roer"/>
    <n v="27.416066040953808"/>
    <n v="3118.7207304139333"/>
    <n v="0"/>
    <n v="3118.7207304139333"/>
  </r>
  <r>
    <x v="1"/>
    <x v="7"/>
    <x v="2"/>
    <s v="Konventionel"/>
    <x v="2"/>
    <s v="Majs"/>
    <n v="28.159795681473401"/>
    <n v="1754.7495080953338"/>
    <n v="0"/>
    <n v="1754.7495080953338"/>
  </r>
  <r>
    <x v="1"/>
    <x v="8"/>
    <x v="2"/>
    <s v="Konventionel"/>
    <x v="2"/>
    <s v="Frugt"/>
    <n v="10.218499158467973"/>
    <n v="121.45708099755032"/>
    <n v="0"/>
    <n v="121.45708099755032"/>
  </r>
  <r>
    <x v="1"/>
    <x v="9"/>
    <x v="2"/>
    <s v="Konventionel"/>
    <x v="2"/>
    <s v="Øvrige"/>
    <n v="72.965040083107695"/>
    <n v="3043.6870973443565"/>
    <n v="0"/>
    <n v="3043.6870973443565"/>
  </r>
  <r>
    <x v="1"/>
    <x v="10"/>
    <x v="2"/>
    <s v="Konventionel"/>
    <x v="2"/>
    <s v="Halm"/>
    <n v="682.81979785519286"/>
    <n v="13659.40382152985"/>
    <n v="3269.2169189274537"/>
    <n v="3269.2169189274537"/>
  </r>
  <r>
    <x v="1"/>
    <x v="11"/>
    <x v="2"/>
    <s v="Konventionel"/>
    <x v="2"/>
    <s v="Juletræer"/>
    <n v="16.012330031556893"/>
    <n v="1120.8631022089824"/>
    <n v="0"/>
    <n v="1120.8631022089824"/>
  </r>
  <r>
    <x v="1"/>
    <x v="12"/>
    <x v="2"/>
    <s v="Konventionel"/>
    <x v="2"/>
    <s v="Pil &amp; poppel"/>
    <n v="48.844319827369169"/>
    <n v="1667.8548233735817"/>
    <n v="0"/>
    <n v="1667.8548233735817"/>
  </r>
  <r>
    <x v="1"/>
    <x v="13"/>
    <x v="2"/>
    <s v="Konventionel"/>
    <x v="2"/>
    <s v="Græs"/>
    <n v="4385.6197733333329"/>
    <n v="84668.775343973335"/>
    <n v="0"/>
    <n v="84668.775343973335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222.72734446621553"/>
    <n v="1464.516926256264"/>
    <n v="688.66290633195149"/>
    <n v="688.66290633195149"/>
  </r>
  <r>
    <x v="1"/>
    <x v="1"/>
    <x v="1"/>
    <s v="Økologisk"/>
    <x v="2"/>
    <s v="Halm"/>
    <n v="4.0454630405478218"/>
    <n v="12.461158894538645"/>
    <n v="5.3297030076420846"/>
    <n v="5.3297030076420846"/>
  </r>
  <r>
    <x v="1"/>
    <x v="2"/>
    <x v="1"/>
    <s v="Økologisk"/>
    <x v="2"/>
    <s v="Halm"/>
    <n v="19.761140349916538"/>
    <n v="66.950743505517238"/>
    <n v="51.516638818247969"/>
    <n v="51.516638818247969"/>
  </r>
  <r>
    <x v="1"/>
    <x v="3"/>
    <x v="1"/>
    <s v="Økologisk"/>
    <x v="2"/>
    <s v="Græs"/>
    <n v="145.21643679548362"/>
    <n v="7868.5584364207507"/>
    <n v="0"/>
    <n v="7868.5584364207507"/>
  </r>
  <r>
    <x v="1"/>
    <x v="4"/>
    <x v="1"/>
    <s v="Økologisk"/>
    <x v="2"/>
    <s v="Grøntsager"/>
    <n v="0.68347552336681505"/>
    <n v="11.317329453669405"/>
    <n v="0"/>
    <n v="11.317329453669405"/>
  </r>
  <r>
    <x v="1"/>
    <x v="5"/>
    <x v="1"/>
    <s v="Økologisk"/>
    <x v="2"/>
    <s v="Kartofler"/>
    <n v="3.8957289498679888"/>
    <n v="132.03317985138142"/>
    <n v="0"/>
    <n v="132.03317985138142"/>
  </r>
  <r>
    <x v="1"/>
    <x v="6"/>
    <x v="1"/>
    <s v="Økologisk"/>
    <x v="2"/>
    <s v="Roer"/>
    <n v="4.486265352156078"/>
    <n v="290.89158812769955"/>
    <n v="0"/>
    <n v="290.89158812769955"/>
  </r>
  <r>
    <x v="1"/>
    <x v="7"/>
    <x v="1"/>
    <s v="Økologisk"/>
    <x v="2"/>
    <s v="Majs"/>
    <n v="4.6079665660592841"/>
    <n v="238.32688773585716"/>
    <n v="0"/>
    <n v="238.32688773585716"/>
  </r>
  <r>
    <x v="1"/>
    <x v="8"/>
    <x v="1"/>
    <s v="Økologisk"/>
    <x v="2"/>
    <s v="Frugt"/>
    <n v="1.6721180441129408"/>
    <n v="11.328633191226057"/>
    <n v="0"/>
    <n v="11.328633191226057"/>
  </r>
  <r>
    <x v="1"/>
    <x v="9"/>
    <x v="1"/>
    <s v="Økologisk"/>
    <x v="2"/>
    <s v="Øvrige"/>
    <n v="11.939733831781261"/>
    <n v="283.89299653411911"/>
    <n v="0"/>
    <n v="283.89299653411911"/>
  </r>
  <r>
    <x v="1"/>
    <x v="10"/>
    <x v="1"/>
    <s v="Økologisk"/>
    <x v="2"/>
    <s v="Halm"/>
    <n v="111.73414873994066"/>
    <n v="1274.0498473536027"/>
    <n v="304.92877807450617"/>
    <n v="304.92877807450617"/>
  </r>
  <r>
    <x v="1"/>
    <x v="11"/>
    <x v="1"/>
    <s v="Økologisk"/>
    <x v="2"/>
    <s v="Juletræer"/>
    <n v="2.6201994597093101"/>
    <n v="104.54595844240148"/>
    <n v="0"/>
    <n v="104.54595844240148"/>
  </r>
  <r>
    <x v="1"/>
    <x v="12"/>
    <x v="1"/>
    <s v="Økologisk"/>
    <x v="2"/>
    <s v="Pil &amp; poppel"/>
    <n v="7.9927068808422277"/>
    <n v="155.5653680710268"/>
    <n v="0"/>
    <n v="155.5653680710268"/>
  </r>
  <r>
    <x v="1"/>
    <x v="13"/>
    <x v="1"/>
    <s v="Økologisk"/>
    <x v="2"/>
    <s v="Græs"/>
    <n v="717.64687200000003"/>
    <n v="13854.890510832001"/>
    <n v="0"/>
    <n v="13854.890510832001"/>
  </r>
  <r>
    <x v="1"/>
    <x v="0"/>
    <x v="2"/>
    <s v="Økologisk"/>
    <x v="2"/>
    <s v="Halm"/>
    <n v="288.72063171546455"/>
    <n v="1898.4478673692311"/>
    <n v="892.71117487475169"/>
    <n v="892.71117487475169"/>
  </r>
  <r>
    <x v="1"/>
    <x v="1"/>
    <x v="2"/>
    <s v="Økologisk"/>
    <x v="2"/>
    <s v="Halm"/>
    <n v="5.2441187562656939"/>
    <n v="16.153354122550095"/>
    <n v="6.9088742691656639"/>
    <n v="6.9088742691656639"/>
  </r>
  <r>
    <x v="1"/>
    <x v="2"/>
    <x v="2"/>
    <s v="Økologisk"/>
    <x v="2"/>
    <s v="Halm"/>
    <n v="25.616293046188098"/>
    <n v="86.788000840485282"/>
    <n v="66.780828097728843"/>
    <n v="66.780828097728843"/>
  </r>
  <r>
    <x v="1"/>
    <x v="3"/>
    <x v="2"/>
    <s v="Økologisk"/>
    <x v="2"/>
    <s v="Græs"/>
    <n v="188.24352917933061"/>
    <n v="10199.983158323193"/>
    <n v="0"/>
    <n v="10199.983158323193"/>
  </r>
  <r>
    <x v="1"/>
    <x v="4"/>
    <x v="2"/>
    <s v="Økologisk"/>
    <x v="2"/>
    <s v="Grøntsager"/>
    <n v="0.88598678954957488"/>
    <n v="14.670612254756634"/>
    <n v="0"/>
    <n v="14.670612254756634"/>
  </r>
  <r>
    <x v="1"/>
    <x v="5"/>
    <x v="2"/>
    <s v="Økologisk"/>
    <x v="2"/>
    <s v="Kartofler"/>
    <n v="5.0500190090881336"/>
    <n v="171.15412202956853"/>
    <n v="0"/>
    <n v="171.15412202956853"/>
  </r>
  <r>
    <x v="1"/>
    <x v="6"/>
    <x v="2"/>
    <s v="Økologisk"/>
    <x v="2"/>
    <s v="Roer"/>
    <n v="5.8155291602023231"/>
    <n v="377.08168831368459"/>
    <n v="0"/>
    <n v="377.08168831368459"/>
  </r>
  <r>
    <x v="1"/>
    <x v="7"/>
    <x v="2"/>
    <s v="Økologisk"/>
    <x v="2"/>
    <s v="Majs"/>
    <n v="5.9732899930398125"/>
    <n v="308.94226187981485"/>
    <n v="0"/>
    <n v="308.94226187981485"/>
  </r>
  <r>
    <x v="1"/>
    <x v="8"/>
    <x v="2"/>
    <s v="Økologisk"/>
    <x v="2"/>
    <s v="Frugt"/>
    <n v="2.1675604275538123"/>
    <n v="14.685265247885631"/>
    <n v="0"/>
    <n v="14.685265247885631"/>
  </r>
  <r>
    <x v="1"/>
    <x v="9"/>
    <x v="2"/>
    <s v="Økologisk"/>
    <x v="2"/>
    <s v="Øvrige"/>
    <n v="15.47743274490163"/>
    <n v="368.00943995163584"/>
    <n v="0"/>
    <n v="368.00943995163584"/>
  </r>
  <r>
    <x v="1"/>
    <x v="10"/>
    <x v="2"/>
    <s v="Økologisk"/>
    <x v="2"/>
    <s v="Halm"/>
    <n v="144.84056318140455"/>
    <n v="1651.5460984213366"/>
    <n v="395.27804565213751"/>
    <n v="395.27804565213751"/>
  </r>
  <r>
    <x v="1"/>
    <x v="11"/>
    <x v="2"/>
    <s v="Økologisk"/>
    <x v="2"/>
    <s v="Juletræer"/>
    <n v="3.3965548551787355"/>
    <n v="135.52253872163155"/>
    <n v="0"/>
    <n v="135.52253872163155"/>
  </r>
  <r>
    <x v="1"/>
    <x v="12"/>
    <x v="2"/>
    <s v="Økologisk"/>
    <x v="2"/>
    <s v="Pil &amp; poppel"/>
    <n v="10.3609163270177"/>
    <n v="201.65881046244206"/>
    <n v="0"/>
    <n v="201.65881046244206"/>
  </r>
  <r>
    <x v="1"/>
    <x v="13"/>
    <x v="2"/>
    <s v="Økologisk"/>
    <x v="2"/>
    <s v="Græs"/>
    <n v="930.28298222222213"/>
    <n v="17960.043254782224"/>
    <n v="0"/>
    <n v="17960.043254782224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5398533.7934721429"/>
  </r>
  <r>
    <x v="1"/>
    <x v="0"/>
    <x v="1"/>
    <n v="225286.45082149099"/>
  </r>
  <r>
    <x v="2"/>
    <x v="0"/>
    <x v="1"/>
    <n v="371797.62097043003"/>
  </r>
  <r>
    <x v="3"/>
    <x v="0"/>
    <x v="1"/>
    <n v="28400602.406294856"/>
  </r>
  <r>
    <x v="4"/>
    <x v="0"/>
    <x v="1"/>
    <n v="218755.7836858769"/>
  </r>
  <r>
    <x v="5"/>
    <x v="0"/>
    <x v="1"/>
    <n v="1783325.2175353111"/>
  </r>
  <r>
    <x v="6"/>
    <x v="0"/>
    <x v="1"/>
    <n v="4946902.7535971384"/>
  </r>
  <r>
    <x v="7"/>
    <x v="0"/>
    <x v="1"/>
    <n v="5921155.5578735983"/>
  </r>
  <r>
    <x v="8"/>
    <x v="0"/>
    <x v="1"/>
    <n v="32218.723811815202"/>
  </r>
  <r>
    <x v="9"/>
    <x v="0"/>
    <x v="1"/>
    <n v="1028163.7902040067"/>
  </r>
  <r>
    <x v="10"/>
    <x v="0"/>
    <x v="1"/>
    <n v="1122133.6966349066"/>
  </r>
  <r>
    <x v="11"/>
    <x v="0"/>
    <x v="1"/>
    <n v="715738.37153588282"/>
  </r>
  <r>
    <x v="12"/>
    <x v="0"/>
    <x v="1"/>
    <n v="154113.19774513159"/>
  </r>
  <r>
    <x v="0"/>
    <x v="0"/>
    <x v="2"/>
    <n v="5414026.8902810384"/>
  </r>
  <r>
    <x v="1"/>
    <x v="0"/>
    <x v="2"/>
    <n v="224901.75438810108"/>
  </r>
  <r>
    <x v="2"/>
    <x v="0"/>
    <x v="2"/>
    <n v="370660.6274963881"/>
  </r>
  <r>
    <x v="3"/>
    <x v="0"/>
    <x v="2"/>
    <n v="28775768.450113945"/>
  </r>
  <r>
    <x v="4"/>
    <x v="0"/>
    <x v="2"/>
    <n v="216581.36093452224"/>
  </r>
  <r>
    <x v="5"/>
    <x v="0"/>
    <x v="2"/>
    <n v="1781984.509456197"/>
  </r>
  <r>
    <x v="6"/>
    <x v="0"/>
    <x v="2"/>
    <n v="4928756.7934970316"/>
  </r>
  <r>
    <x v="7"/>
    <x v="0"/>
    <x v="2"/>
    <n v="5980572.9398795273"/>
  </r>
  <r>
    <x v="8"/>
    <x v="0"/>
    <x v="2"/>
    <n v="32149.585150650411"/>
  </r>
  <r>
    <x v="9"/>
    <x v="0"/>
    <x v="2"/>
    <n v="1027472.506321969"/>
  </r>
  <r>
    <x v="10"/>
    <x v="0"/>
    <x v="2"/>
    <n v="1122115.8049381305"/>
  </r>
  <r>
    <x v="11"/>
    <x v="0"/>
    <x v="2"/>
    <n v="714570.3554189268"/>
  </r>
  <r>
    <x v="12"/>
    <x v="0"/>
    <x v="2"/>
    <n v="154949.74904422625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1594975.3137968828"/>
  </r>
  <r>
    <x v="1"/>
    <x v="1"/>
    <x v="1"/>
    <n v="65459.686512202337"/>
  </r>
  <r>
    <x v="2"/>
    <x v="1"/>
    <x v="1"/>
    <n v="110532.40398074606"/>
  </r>
  <r>
    <x v="3"/>
    <x v="1"/>
    <x v="1"/>
    <n v="7895881.161335798"/>
  </r>
  <r>
    <x v="4"/>
    <x v="1"/>
    <x v="1"/>
    <n v="65388.861876856266"/>
  </r>
  <r>
    <x v="5"/>
    <x v="1"/>
    <x v="1"/>
    <n v="508362.7913025436"/>
  </r>
  <r>
    <x v="6"/>
    <x v="1"/>
    <x v="1"/>
    <n v="1488741.8735992862"/>
  </r>
  <r>
    <x v="7"/>
    <x v="1"/>
    <x v="1"/>
    <n v="1706260.1464788285"/>
  </r>
  <r>
    <x v="8"/>
    <x v="1"/>
    <x v="1"/>
    <n v="9699.0512854034223"/>
  </r>
  <r>
    <x v="9"/>
    <x v="1"/>
    <x v="1"/>
    <n v="299252.17599197297"/>
  </r>
  <r>
    <x v="10"/>
    <x v="1"/>
    <x v="1"/>
    <n v="346630.49211305089"/>
  </r>
  <r>
    <x v="11"/>
    <x v="1"/>
    <x v="1"/>
    <n v="209163.10303539436"/>
  </r>
  <r>
    <x v="12"/>
    <x v="1"/>
    <x v="1"/>
    <n v="42488.00877346145"/>
  </r>
  <r>
    <x v="0"/>
    <x v="1"/>
    <x v="2"/>
    <n v="1642235.7978092346"/>
  </r>
  <r>
    <x v="1"/>
    <x v="1"/>
    <x v="2"/>
    <n v="67062.574851910627"/>
  </r>
  <r>
    <x v="2"/>
    <x v="1"/>
    <x v="2"/>
    <n v="113182.04384415773"/>
  </r>
  <r>
    <x v="3"/>
    <x v="1"/>
    <x v="2"/>
    <n v="8181363.2306406535"/>
  </r>
  <r>
    <x v="4"/>
    <x v="1"/>
    <x v="2"/>
    <n v="66539.660453061777"/>
  </r>
  <r>
    <x v="5"/>
    <x v="1"/>
    <x v="2"/>
    <n v="520788.5325158292"/>
  </r>
  <r>
    <x v="6"/>
    <x v="1"/>
    <x v="2"/>
    <n v="1525196.4678207021"/>
  </r>
  <r>
    <x v="7"/>
    <x v="1"/>
    <x v="2"/>
    <n v="1767975.5826667205"/>
  </r>
  <r>
    <x v="8"/>
    <x v="1"/>
    <x v="2"/>
    <n v="9944.0855806479794"/>
  </r>
  <r>
    <x v="9"/>
    <x v="1"/>
    <x v="2"/>
    <n v="306756.0551149071"/>
  </r>
  <r>
    <x v="10"/>
    <x v="1"/>
    <x v="2"/>
    <n v="355996.9988204384"/>
  </r>
  <r>
    <x v="11"/>
    <x v="1"/>
    <x v="2"/>
    <n v="214327.36252781507"/>
  </r>
  <r>
    <x v="12"/>
    <x v="1"/>
    <x v="2"/>
    <n v="43629.687083109289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800398.2131878724"/>
  </r>
  <r>
    <x v="0"/>
    <x v="2"/>
    <x v="1"/>
    <s v="JB1-10"/>
    <n v="488542.44754899049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80739.514074074075"/>
  </r>
  <r>
    <x v="0"/>
    <x v="2"/>
    <x v="1"/>
    <s v="OC6"/>
    <n v="0"/>
  </r>
  <r>
    <x v="0"/>
    <x v="3"/>
    <x v="1"/>
    <s v="OC6"/>
    <n v="59900.485925925925"/>
  </r>
  <r>
    <x v="0"/>
    <x v="4"/>
    <x v="1"/>
    <s v="OC6"/>
    <n v="0"/>
  </r>
  <r>
    <x v="0"/>
    <x v="0"/>
    <x v="1"/>
    <s v="OC12"/>
    <n v="0"/>
  </r>
  <r>
    <x v="0"/>
    <x v="1"/>
    <x v="1"/>
    <s v="OC12"/>
    <n v="61405.854814814811"/>
  </r>
  <r>
    <x v="0"/>
    <x v="2"/>
    <x v="1"/>
    <s v="OC12"/>
    <n v="0"/>
  </r>
  <r>
    <x v="0"/>
    <x v="3"/>
    <x v="1"/>
    <s v="OC12"/>
    <n v="50585.256296296291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703165.6205952798"/>
  </r>
  <r>
    <x v="0"/>
    <x v="2"/>
    <x v="2"/>
    <s v="JB1-10"/>
    <n v="585775.04014158307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80739.514074074075"/>
  </r>
  <r>
    <x v="0"/>
    <x v="2"/>
    <x v="2"/>
    <s v="OC6"/>
    <n v="0"/>
  </r>
  <r>
    <x v="0"/>
    <x v="3"/>
    <x v="2"/>
    <s v="OC6"/>
    <n v="59900.485925925925"/>
  </r>
  <r>
    <x v="0"/>
    <x v="4"/>
    <x v="2"/>
    <s v="OC6"/>
    <n v="0"/>
  </r>
  <r>
    <x v="0"/>
    <x v="0"/>
    <x v="2"/>
    <s v="OC12"/>
    <n v="0"/>
  </r>
  <r>
    <x v="0"/>
    <x v="1"/>
    <x v="2"/>
    <s v="OC12"/>
    <n v="61405.854814814811"/>
  </r>
  <r>
    <x v="0"/>
    <x v="2"/>
    <x v="2"/>
    <s v="OC12"/>
    <n v="0"/>
  </r>
  <r>
    <x v="0"/>
    <x v="3"/>
    <x v="2"/>
    <s v="OC12"/>
    <n v="50585.256296296291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37937.78681212745"/>
  </r>
  <r>
    <x v="1"/>
    <x v="2"/>
    <x v="1"/>
    <s v="JB1-10"/>
    <n v="135467.55245100948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2262.485925925926"/>
  </r>
  <r>
    <x v="1"/>
    <x v="2"/>
    <x v="1"/>
    <s v="OC6"/>
    <n v="0"/>
  </r>
  <r>
    <x v="1"/>
    <x v="3"/>
    <x v="1"/>
    <s v="OC6"/>
    <n v="9097.5140740740753"/>
  </r>
  <r>
    <x v="1"/>
    <x v="4"/>
    <x v="1"/>
    <s v="OC6"/>
    <n v="0"/>
  </r>
  <r>
    <x v="1"/>
    <x v="0"/>
    <x v="1"/>
    <s v="OC12"/>
    <n v="0"/>
  </r>
  <r>
    <x v="1"/>
    <x v="1"/>
    <x v="1"/>
    <s v="OC12"/>
    <n v="9326.1451851851853"/>
  </r>
  <r>
    <x v="1"/>
    <x v="2"/>
    <x v="1"/>
    <s v="OC12"/>
    <n v="0"/>
  </r>
  <r>
    <x v="1"/>
    <x v="3"/>
    <x v="1"/>
    <s v="OC12"/>
    <n v="7682.7437037037034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23170.37940472004"/>
  </r>
  <r>
    <x v="1"/>
    <x v="2"/>
    <x v="2"/>
    <s v="JB1-10"/>
    <n v="150234.95985841687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2262.485925925926"/>
  </r>
  <r>
    <x v="1"/>
    <x v="2"/>
    <x v="2"/>
    <s v="OC6"/>
    <n v="0"/>
  </r>
  <r>
    <x v="1"/>
    <x v="3"/>
    <x v="2"/>
    <s v="OC6"/>
    <n v="9097.5140740740753"/>
  </r>
  <r>
    <x v="1"/>
    <x v="4"/>
    <x v="2"/>
    <s v="OC6"/>
    <n v="0"/>
  </r>
  <r>
    <x v="1"/>
    <x v="0"/>
    <x v="2"/>
    <s v="OC12"/>
    <n v="0"/>
  </r>
  <r>
    <x v="1"/>
    <x v="1"/>
    <x v="2"/>
    <s v="OC12"/>
    <n v="9326.1451851851853"/>
  </r>
  <r>
    <x v="1"/>
    <x v="2"/>
    <x v="2"/>
    <s v="OC12"/>
    <n v="0"/>
  </r>
  <r>
    <x v="1"/>
    <x v="3"/>
    <x v="2"/>
    <s v="OC12"/>
    <n v="7682.7437037037034"/>
  </r>
  <r>
    <x v="1"/>
    <x v="4"/>
    <x v="2"/>
    <s v="OC12"/>
    <n v="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7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6280819.829951556"/>
  </r>
  <r>
    <x v="1"/>
    <s v="Vestdanmark"/>
    <x v="15"/>
    <x v="1"/>
    <n v="14022176.448242648"/>
  </r>
  <r>
    <x v="1"/>
    <s v="Vestdanmark"/>
    <x v="16"/>
    <x v="1"/>
    <n v="9010.1442263891222"/>
  </r>
  <r>
    <x v="1"/>
    <s v="Vestdanmark"/>
    <x v="17"/>
    <x v="1"/>
    <n v="1516336.6800324824"/>
  </r>
  <r>
    <x v="1"/>
    <s v="Vestdanmark"/>
    <x v="18"/>
    <x v="1"/>
    <n v="195082.24112879002"/>
  </r>
  <r>
    <x v="1"/>
    <s v="Vestdanmark"/>
    <x v="19"/>
    <x v="1"/>
    <n v="534945.77839568327"/>
  </r>
  <r>
    <x v="1"/>
    <s v="Vestdanmark"/>
    <x v="20"/>
    <x v="1"/>
    <n v="1591755.4910753078"/>
  </r>
  <r>
    <x v="1"/>
    <s v="Vestdanmark"/>
    <x v="21"/>
    <x v="1"/>
    <n v="0"/>
  </r>
  <r>
    <x v="1"/>
    <s v="Vestdanmark"/>
    <x v="22"/>
    <x v="1"/>
    <n v="55810.751214204123"/>
  </r>
  <r>
    <x v="1"/>
    <s v="Vestdanmark"/>
    <x v="0"/>
    <x v="1"/>
    <n v="2922.545553110308"/>
  </r>
  <r>
    <x v="1"/>
    <s v="Vestdanmark"/>
    <x v="23"/>
    <x v="1"/>
    <n v="67038.95730919046"/>
  </r>
  <r>
    <x v="1"/>
    <s v="Vestdanmark"/>
    <x v="24"/>
    <x v="1"/>
    <n v="256198.86995640022"/>
  </r>
  <r>
    <x v="1"/>
    <s v="Vestdanmark"/>
    <x v="25"/>
    <x v="1"/>
    <n v="22018.622466809651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5586875.108985925"/>
  </r>
  <r>
    <x v="1"/>
    <s v="Vestdanmark"/>
    <x v="15"/>
    <x v="2"/>
    <n v="13754239.022753812"/>
  </r>
  <r>
    <x v="1"/>
    <s v="Vestdanmark"/>
    <x v="16"/>
    <x v="2"/>
    <n v="9304.7742602810158"/>
  </r>
  <r>
    <x v="1"/>
    <s v="Vestdanmark"/>
    <x v="17"/>
    <x v="2"/>
    <n v="1572264.2235564108"/>
  </r>
  <r>
    <x v="1"/>
    <s v="Vestdanmark"/>
    <x v="18"/>
    <x v="2"/>
    <n v="197484.23354298095"/>
  </r>
  <r>
    <x v="1"/>
    <s v="Vestdanmark"/>
    <x v="19"/>
    <x v="2"/>
    <n v="531600.61023474101"/>
  </r>
  <r>
    <x v="1"/>
    <s v="Vestdanmark"/>
    <x v="20"/>
    <x v="2"/>
    <n v="1666786.636613145"/>
  </r>
  <r>
    <x v="1"/>
    <s v="Vestdanmark"/>
    <x v="21"/>
    <x v="2"/>
    <n v="0"/>
  </r>
  <r>
    <x v="1"/>
    <s v="Vestdanmark"/>
    <x v="22"/>
    <x v="2"/>
    <n v="55092.89141892772"/>
  </r>
  <r>
    <x v="1"/>
    <s v="Vestdanmark"/>
    <x v="0"/>
    <x v="2"/>
    <n v="2904.8671673179329"/>
  </r>
  <r>
    <x v="1"/>
    <s v="Vestdanmark"/>
    <x v="23"/>
    <x v="2"/>
    <n v="66710.304652357008"/>
  </r>
  <r>
    <x v="1"/>
    <s v="Vestdanmark"/>
    <x v="24"/>
    <x v="2"/>
    <n v="254724.42475046791"/>
  </r>
  <r>
    <x v="1"/>
    <s v="Vestdanmark"/>
    <x v="25"/>
    <x v="2"/>
    <n v="21875.621442119991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2359043.8250862737"/>
  </r>
  <r>
    <x v="1"/>
    <s v="Østdanmark"/>
    <x v="15"/>
    <x v="1"/>
    <n v="996612.30647950561"/>
  </r>
  <r>
    <x v="1"/>
    <s v="Østdanmark"/>
    <x v="16"/>
    <x v="1"/>
    <n v="756.21807916508294"/>
  </r>
  <r>
    <x v="1"/>
    <s v="Østdanmark"/>
    <x v="17"/>
    <x v="1"/>
    <n v="1268885.054531686"/>
  </r>
  <r>
    <x v="1"/>
    <s v="Østdanmark"/>
    <x v="18"/>
    <x v="1"/>
    <n v="168912.75887120995"/>
  </r>
  <r>
    <x v="1"/>
    <s v="Østdanmark"/>
    <x v="19"/>
    <x v="1"/>
    <n v="191022.2216043165"/>
  </r>
  <r>
    <x v="1"/>
    <s v="Østdanmark"/>
    <x v="20"/>
    <x v="1"/>
    <n v="214833.06575530887"/>
  </r>
  <r>
    <x v="1"/>
    <s v="Østdanmark"/>
    <x v="21"/>
    <x v="1"/>
    <n v="0"/>
  </r>
  <r>
    <x v="1"/>
    <s v="Østdanmark"/>
    <x v="22"/>
    <x v="1"/>
    <n v="20123.248785795862"/>
  </r>
  <r>
    <x v="1"/>
    <s v="Østdanmark"/>
    <x v="0"/>
    <x v="1"/>
    <n v="863.45444688969167"/>
  </r>
  <r>
    <x v="1"/>
    <s v="Østdanmark"/>
    <x v="23"/>
    <x v="1"/>
    <n v="18638.04269080954"/>
  </r>
  <r>
    <x v="1"/>
    <s v="Østdanmark"/>
    <x v="24"/>
    <x v="1"/>
    <n v="73827.130043599784"/>
  </r>
  <r>
    <x v="1"/>
    <s v="Østdanmark"/>
    <x v="25"/>
    <x v="1"/>
    <n v="6626.3775331903453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2258493.2369682519"/>
  </r>
  <r>
    <x v="1"/>
    <s v="Østdanmark"/>
    <x v="15"/>
    <x v="2"/>
    <n v="977568.91927108995"/>
  </r>
  <r>
    <x v="1"/>
    <s v="Østdanmark"/>
    <x v="16"/>
    <x v="2"/>
    <n v="780.94626915803735"/>
  </r>
  <r>
    <x v="1"/>
    <s v="Østdanmark"/>
    <x v="17"/>
    <x v="2"/>
    <n v="1328121.9228895183"/>
  </r>
  <r>
    <x v="1"/>
    <s v="Østdanmark"/>
    <x v="18"/>
    <x v="2"/>
    <n v="172292.76645701908"/>
  </r>
  <r>
    <x v="1"/>
    <s v="Østdanmark"/>
    <x v="19"/>
    <x v="2"/>
    <n v="191431.38976525888"/>
  </r>
  <r>
    <x v="1"/>
    <s v="Østdanmark"/>
    <x v="20"/>
    <x v="2"/>
    <n v="226234.86420959991"/>
  </r>
  <r>
    <x v="1"/>
    <s v="Østdanmark"/>
    <x v="21"/>
    <x v="2"/>
    <n v="0"/>
  </r>
  <r>
    <x v="1"/>
    <s v="Østdanmark"/>
    <x v="22"/>
    <x v="2"/>
    <n v="20841.108581072287"/>
  </r>
  <r>
    <x v="1"/>
    <s v="Østdanmark"/>
    <x v="0"/>
    <x v="2"/>
    <n v="881.1328326820676"/>
  </r>
  <r>
    <x v="1"/>
    <s v="Østdanmark"/>
    <x v="23"/>
    <x v="2"/>
    <n v="18966.695347643046"/>
  </r>
  <r>
    <x v="1"/>
    <s v="Østdanmark"/>
    <x v="24"/>
    <x v="2"/>
    <n v="75301.575249532107"/>
  </r>
  <r>
    <x v="1"/>
    <s v="Østdanmark"/>
    <x v="25"/>
    <x v="2"/>
    <n v="6769.3785578800062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22"/>
    <x v="0"/>
    <n v="728216.84089200001"/>
  </r>
  <r>
    <x v="2"/>
    <s v="Vestdanmark"/>
    <x v="22"/>
    <x v="1"/>
    <n v="872369.9448285551"/>
  </r>
  <r>
    <x v="2"/>
    <s v="Vestdanmark"/>
    <x v="22"/>
    <x v="2"/>
    <n v="868816.20672013925"/>
  </r>
  <r>
    <x v="2"/>
    <s v="Østdanmark"/>
    <x v="22"/>
    <x v="0"/>
    <n v="104128.58905499999"/>
  </r>
  <r>
    <x v="2"/>
    <s v="Østdanmark"/>
    <x v="22"/>
    <x v="1"/>
    <n v="124225.03152224726"/>
  </r>
  <r>
    <x v="2"/>
    <s v="Østdanmark"/>
    <x v="22"/>
    <x v="2"/>
    <n v="123674.90928891925"/>
  </r>
  <r>
    <x v="3"/>
    <s v="Vestdanmark"/>
    <x v="0"/>
    <x v="0"/>
    <n v="5879215.2019956242"/>
  </r>
  <r>
    <x v="3"/>
    <s v="Vestdanmark"/>
    <x v="22"/>
    <x v="0"/>
    <n v="773085.89354292618"/>
  </r>
  <r>
    <x v="3"/>
    <s v="Vestdanmark"/>
    <x v="2"/>
    <x v="0"/>
    <n v="0"/>
  </r>
  <r>
    <x v="3"/>
    <s v="Vestdanmark"/>
    <x v="5"/>
    <x v="0"/>
    <n v="64498.47547519199"/>
  </r>
  <r>
    <x v="3"/>
    <s v="Vestdanmark"/>
    <x v="25"/>
    <x v="0"/>
    <n v="841167.61765562883"/>
  </r>
  <r>
    <x v="3"/>
    <s v="Vestdanmark"/>
    <x v="24"/>
    <x v="0"/>
    <n v="5657053.7864699634"/>
  </r>
  <r>
    <x v="3"/>
    <s v="Vestdanmark"/>
    <x v="28"/>
    <x v="0"/>
    <n v="214099.10609126228"/>
  </r>
  <r>
    <x v="3"/>
    <s v="Vestdanmark"/>
    <x v="7"/>
    <x v="0"/>
    <n v="0"/>
  </r>
  <r>
    <x v="3"/>
    <s v="Vestdanmark"/>
    <x v="6"/>
    <x v="0"/>
    <n v="0"/>
  </r>
  <r>
    <x v="3"/>
    <s v="Vestdanmark"/>
    <x v="23"/>
    <x v="0"/>
    <n v="12237689.9092583"/>
  </r>
  <r>
    <x v="3"/>
    <s v="Vestdanmark"/>
    <x v="29"/>
    <x v="0"/>
    <n v="1515714.1736670118"/>
  </r>
  <r>
    <x v="3"/>
    <s v="Vestdanmark"/>
    <x v="30"/>
    <x v="0"/>
    <n v="0"/>
  </r>
  <r>
    <x v="3"/>
    <s v="Vestdanmark"/>
    <x v="31"/>
    <x v="0"/>
    <n v="0"/>
  </r>
  <r>
    <x v="3"/>
    <s v="Vestdanmark"/>
    <x v="32"/>
    <x v="0"/>
    <n v="39415.735012617326"/>
  </r>
  <r>
    <x v="3"/>
    <s v="Vestdanmark"/>
    <x v="33"/>
    <x v="0"/>
    <n v="4828427.5390456235"/>
  </r>
  <r>
    <x v="3"/>
    <s v="Vestdanmark"/>
    <x v="0"/>
    <x v="1"/>
    <n v="6861973.5066809058"/>
  </r>
  <r>
    <x v="3"/>
    <s v="Vestdanmark"/>
    <x v="22"/>
    <x v="1"/>
    <n v="927703.07225151139"/>
  </r>
  <r>
    <x v="3"/>
    <s v="Vestdanmark"/>
    <x v="2"/>
    <x v="1"/>
    <n v="0"/>
  </r>
  <r>
    <x v="3"/>
    <s v="Vestdanmark"/>
    <x v="5"/>
    <x v="1"/>
    <n v="77398.170570230373"/>
  </r>
  <r>
    <x v="3"/>
    <s v="Vestdanmark"/>
    <x v="25"/>
    <x v="1"/>
    <n v="2150400.0267747981"/>
  </r>
  <r>
    <x v="3"/>
    <s v="Vestdanmark"/>
    <x v="24"/>
    <x v="1"/>
    <n v="6788464.5437639551"/>
  </r>
  <r>
    <x v="3"/>
    <s v="Vestdanmark"/>
    <x v="28"/>
    <x v="1"/>
    <n v="256918.92730951472"/>
  </r>
  <r>
    <x v="3"/>
    <s v="Vestdanmark"/>
    <x v="7"/>
    <x v="1"/>
    <n v="0"/>
  </r>
  <r>
    <x v="3"/>
    <s v="Vestdanmark"/>
    <x v="6"/>
    <x v="1"/>
    <n v="0"/>
  </r>
  <r>
    <x v="3"/>
    <s v="Vestdanmark"/>
    <x v="23"/>
    <x v="1"/>
    <n v="14685227.891109958"/>
  </r>
  <r>
    <x v="3"/>
    <s v="Vestdanmark"/>
    <x v="29"/>
    <x v="1"/>
    <n v="1818857.0084004137"/>
  </r>
  <r>
    <x v="3"/>
    <s v="Vestdanmark"/>
    <x v="30"/>
    <x v="1"/>
    <n v="0"/>
  </r>
  <r>
    <x v="3"/>
    <s v="Vestdanmark"/>
    <x v="31"/>
    <x v="1"/>
    <n v="0"/>
  </r>
  <r>
    <x v="3"/>
    <s v="Vestdanmark"/>
    <x v="32"/>
    <x v="1"/>
    <n v="47298.882015140785"/>
  </r>
  <r>
    <x v="3"/>
    <s v="Vestdanmark"/>
    <x v="33"/>
    <x v="1"/>
    <n v="5794113.0468547465"/>
  </r>
  <r>
    <x v="3"/>
    <s v="Vestdanmark"/>
    <x v="0"/>
    <x v="2"/>
    <n v="6861973.5066809058"/>
  </r>
  <r>
    <x v="3"/>
    <s v="Vestdanmark"/>
    <x v="22"/>
    <x v="2"/>
    <n v="927703.07225151139"/>
  </r>
  <r>
    <x v="3"/>
    <s v="Vestdanmark"/>
    <x v="2"/>
    <x v="2"/>
    <n v="0"/>
  </r>
  <r>
    <x v="3"/>
    <s v="Vestdanmark"/>
    <x v="5"/>
    <x v="2"/>
    <n v="77398.170570230373"/>
  </r>
  <r>
    <x v="3"/>
    <s v="Vestdanmark"/>
    <x v="25"/>
    <x v="2"/>
    <n v="2150400.0267747981"/>
  </r>
  <r>
    <x v="3"/>
    <s v="Vestdanmark"/>
    <x v="24"/>
    <x v="2"/>
    <n v="6788464.5437639551"/>
  </r>
  <r>
    <x v="3"/>
    <s v="Vestdanmark"/>
    <x v="28"/>
    <x v="2"/>
    <n v="256918.92730951472"/>
  </r>
  <r>
    <x v="3"/>
    <s v="Vestdanmark"/>
    <x v="7"/>
    <x v="2"/>
    <n v="0"/>
  </r>
  <r>
    <x v="3"/>
    <s v="Vestdanmark"/>
    <x v="6"/>
    <x v="2"/>
    <n v="0"/>
  </r>
  <r>
    <x v="3"/>
    <s v="Vestdanmark"/>
    <x v="23"/>
    <x v="2"/>
    <n v="14685227.891109958"/>
  </r>
  <r>
    <x v="3"/>
    <s v="Vestdanmark"/>
    <x v="29"/>
    <x v="2"/>
    <n v="1818857.0084004137"/>
  </r>
  <r>
    <x v="3"/>
    <s v="Vestdanmark"/>
    <x v="30"/>
    <x v="2"/>
    <n v="0"/>
  </r>
  <r>
    <x v="3"/>
    <s v="Vestdanmark"/>
    <x v="31"/>
    <x v="2"/>
    <n v="0"/>
  </r>
  <r>
    <x v="3"/>
    <s v="Vestdanmark"/>
    <x v="32"/>
    <x v="2"/>
    <n v="47298.882015140785"/>
  </r>
  <r>
    <x v="3"/>
    <s v="Vestdanmark"/>
    <x v="33"/>
    <x v="2"/>
    <n v="5794113.0468547465"/>
  </r>
  <r>
    <x v="3"/>
    <s v="Østdanmark"/>
    <x v="0"/>
    <x v="0"/>
    <n v="721621.60770550335"/>
  </r>
  <r>
    <x v="3"/>
    <s v="Østdanmark"/>
    <x v="22"/>
    <x v="0"/>
    <n v="94889.448034412548"/>
  </r>
  <r>
    <x v="3"/>
    <s v="Østdanmark"/>
    <x v="2"/>
    <x v="0"/>
    <n v="0"/>
  </r>
  <r>
    <x v="3"/>
    <s v="Østdanmark"/>
    <x v="5"/>
    <x v="0"/>
    <n v="7916.616753740097"/>
  </r>
  <r>
    <x v="3"/>
    <s v="Østdanmark"/>
    <x v="25"/>
    <x v="0"/>
    <n v="103245.87683002709"/>
  </r>
  <r>
    <x v="3"/>
    <s v="Østdanmark"/>
    <x v="24"/>
    <x v="0"/>
    <n v="694353.2611092875"/>
  </r>
  <r>
    <x v="3"/>
    <s v="Østdanmark"/>
    <x v="28"/>
    <x v="0"/>
    <n v="26278.769501998373"/>
  </r>
  <r>
    <x v="3"/>
    <s v="Østdanmark"/>
    <x v="7"/>
    <x v="0"/>
    <n v="0"/>
  </r>
  <r>
    <x v="3"/>
    <s v="Østdanmark"/>
    <x v="6"/>
    <x v="0"/>
    <n v="0"/>
  </r>
  <r>
    <x v="3"/>
    <s v="Østdanmark"/>
    <x v="23"/>
    <x v="0"/>
    <n v="1502068.0760117143"/>
  </r>
  <r>
    <x v="3"/>
    <s v="Østdanmark"/>
    <x v="29"/>
    <x v="0"/>
    <n v="186040.49371289223"/>
  </r>
  <r>
    <x v="3"/>
    <s v="Østdanmark"/>
    <x v="30"/>
    <x v="0"/>
    <n v="0"/>
  </r>
  <r>
    <x v="3"/>
    <s v="Østdanmark"/>
    <x v="31"/>
    <x v="0"/>
    <n v="0"/>
  </r>
  <r>
    <x v="3"/>
    <s v="Østdanmark"/>
    <x v="32"/>
    <x v="0"/>
    <n v="4837.9324606189475"/>
  </r>
  <r>
    <x v="3"/>
    <s v="Østdanmark"/>
    <x v="33"/>
    <x v="0"/>
    <n v="592646.72642582108"/>
  </r>
  <r>
    <x v="3"/>
    <s v="Østdanmark"/>
    <x v="0"/>
    <x v="1"/>
    <n v="842246.48763373005"/>
  </r>
  <r>
    <x v="3"/>
    <s v="Østdanmark"/>
    <x v="22"/>
    <x v="1"/>
    <n v="113867.33764129503"/>
  </r>
  <r>
    <x v="3"/>
    <s v="Østdanmark"/>
    <x v="2"/>
    <x v="1"/>
    <n v="0"/>
  </r>
  <r>
    <x v="3"/>
    <s v="Østdanmark"/>
    <x v="5"/>
    <x v="1"/>
    <n v="9499.9401044881142"/>
  </r>
  <r>
    <x v="3"/>
    <s v="Østdanmark"/>
    <x v="25"/>
    <x v="1"/>
    <n v="263942.56226655166"/>
  </r>
  <r>
    <x v="3"/>
    <s v="Østdanmark"/>
    <x v="24"/>
    <x v="1"/>
    <n v="833223.91333114496"/>
  </r>
  <r>
    <x v="3"/>
    <s v="Østdanmark"/>
    <x v="28"/>
    <x v="1"/>
    <n v="31534.523402398045"/>
  </r>
  <r>
    <x v="3"/>
    <s v="Østdanmark"/>
    <x v="7"/>
    <x v="1"/>
    <n v="0"/>
  </r>
  <r>
    <x v="3"/>
    <s v="Østdanmark"/>
    <x v="6"/>
    <x v="1"/>
    <n v="0"/>
  </r>
  <r>
    <x v="3"/>
    <s v="Østdanmark"/>
    <x v="23"/>
    <x v="1"/>
    <n v="1802481.6912140569"/>
  </r>
  <r>
    <x v="3"/>
    <s v="Østdanmark"/>
    <x v="29"/>
    <x v="1"/>
    <n v="223248.59245547064"/>
  </r>
  <r>
    <x v="3"/>
    <s v="Østdanmark"/>
    <x v="30"/>
    <x v="1"/>
    <n v="0"/>
  </r>
  <r>
    <x v="3"/>
    <s v="Østdanmark"/>
    <x v="31"/>
    <x v="1"/>
    <n v="0"/>
  </r>
  <r>
    <x v="3"/>
    <s v="Østdanmark"/>
    <x v="32"/>
    <x v="1"/>
    <n v="5805.5189527427374"/>
  </r>
  <r>
    <x v="3"/>
    <s v="Østdanmark"/>
    <x v="33"/>
    <x v="1"/>
    <n v="711176.07171098527"/>
  </r>
  <r>
    <x v="3"/>
    <s v="Østdanmark"/>
    <x v="0"/>
    <x v="2"/>
    <n v="842246.48763373028"/>
  </r>
  <r>
    <x v="3"/>
    <s v="Østdanmark"/>
    <x v="22"/>
    <x v="2"/>
    <n v="113867.33764129507"/>
  </r>
  <r>
    <x v="3"/>
    <s v="Østdanmark"/>
    <x v="2"/>
    <x v="2"/>
    <n v="0"/>
  </r>
  <r>
    <x v="3"/>
    <s v="Østdanmark"/>
    <x v="5"/>
    <x v="2"/>
    <n v="9499.9401044881179"/>
  </r>
  <r>
    <x v="3"/>
    <s v="Østdanmark"/>
    <x v="25"/>
    <x v="2"/>
    <n v="263942.56226655171"/>
  </r>
  <r>
    <x v="3"/>
    <s v="Østdanmark"/>
    <x v="24"/>
    <x v="2"/>
    <n v="833223.91333114507"/>
  </r>
  <r>
    <x v="3"/>
    <s v="Østdanmark"/>
    <x v="28"/>
    <x v="2"/>
    <n v="31534.523402398052"/>
  </r>
  <r>
    <x v="3"/>
    <s v="Østdanmark"/>
    <x v="7"/>
    <x v="2"/>
    <n v="0"/>
  </r>
  <r>
    <x v="3"/>
    <s v="Østdanmark"/>
    <x v="6"/>
    <x v="2"/>
    <n v="0"/>
  </r>
  <r>
    <x v="3"/>
    <s v="Østdanmark"/>
    <x v="23"/>
    <x v="2"/>
    <n v="1802481.6912140576"/>
  </r>
  <r>
    <x v="3"/>
    <s v="Østdanmark"/>
    <x v="29"/>
    <x v="2"/>
    <n v="223248.59245547073"/>
  </r>
  <r>
    <x v="3"/>
    <s v="Østdanmark"/>
    <x v="30"/>
    <x v="2"/>
    <n v="0"/>
  </r>
  <r>
    <x v="3"/>
    <s v="Østdanmark"/>
    <x v="31"/>
    <x v="2"/>
    <n v="0"/>
  </r>
  <r>
    <x v="3"/>
    <s v="Østdanmark"/>
    <x v="32"/>
    <x v="2"/>
    <n v="5805.5189527427383"/>
  </r>
  <r>
    <x v="3"/>
    <s v="Østdanmark"/>
    <x v="33"/>
    <x v="2"/>
    <n v="711176.0717109855"/>
  </r>
  <r>
    <x v="4"/>
    <s v="Vestdanmark"/>
    <x v="22"/>
    <x v="0"/>
    <n v="1162838.9310658486"/>
  </r>
  <r>
    <x v="4"/>
    <s v="Vestdanmark"/>
    <x v="34"/>
    <x v="0"/>
    <n v="80830.79719489353"/>
  </r>
  <r>
    <x v="4"/>
    <s v="Vestdanmark"/>
    <x v="35"/>
    <x v="0"/>
    <n v="171006.78248665464"/>
  </r>
  <r>
    <x v="4"/>
    <s v="Vestdanmark"/>
    <x v="36"/>
    <x v="0"/>
    <n v="1246372.8717247061"/>
  </r>
  <r>
    <x v="4"/>
    <s v="Vestdanmark"/>
    <x v="26"/>
    <x v="0"/>
    <n v="530420.38785042788"/>
  </r>
  <r>
    <x v="4"/>
    <s v="Vestdanmark"/>
    <x v="18"/>
    <x v="0"/>
    <n v="0"/>
  </r>
  <r>
    <x v="5"/>
    <s v="Vestdanmark"/>
    <x v="22"/>
    <x v="0"/>
    <n v="0"/>
  </r>
  <r>
    <x v="5"/>
    <s v="Vestdanmark"/>
    <x v="34"/>
    <x v="0"/>
    <n v="74613.043564517109"/>
  </r>
  <r>
    <x v="5"/>
    <s v="Vestdanmark"/>
    <x v="35"/>
    <x v="0"/>
    <n v="0"/>
  </r>
  <r>
    <x v="5"/>
    <s v="Vestdanmark"/>
    <x v="37"/>
    <x v="0"/>
    <n v="383772.68751608918"/>
  </r>
  <r>
    <x v="5"/>
    <s v="Vestdanmark"/>
    <x v="26"/>
    <x v="0"/>
    <n v="0"/>
  </r>
  <r>
    <x v="5"/>
    <s v="Vestdanmark"/>
    <x v="18"/>
    <x v="0"/>
    <n v="0"/>
  </r>
  <r>
    <x v="4"/>
    <s v="Østdanmark"/>
    <x v="22"/>
    <x v="0"/>
    <n v="732655.58820898295"/>
  </r>
  <r>
    <x v="4"/>
    <s v="Østdanmark"/>
    <x v="34"/>
    <x v="0"/>
    <n v="32042.520829377954"/>
  </r>
  <r>
    <x v="4"/>
    <s v="Østdanmark"/>
    <x v="35"/>
    <x v="0"/>
    <n v="38860.356190289756"/>
  </r>
  <r>
    <x v="4"/>
    <s v="Østdanmark"/>
    <x v="36"/>
    <x v="0"/>
    <n v="364819.33528776863"/>
  </r>
  <r>
    <x v="4"/>
    <s v="Østdanmark"/>
    <x v="26"/>
    <x v="0"/>
    <n v="452310.61214957217"/>
  </r>
  <r>
    <x v="4"/>
    <s v="Østdanmark"/>
    <x v="18"/>
    <x v="0"/>
    <n v="0"/>
  </r>
  <r>
    <x v="5"/>
    <s v="Østdanmark"/>
    <x v="22"/>
    <x v="0"/>
    <n v="0"/>
  </r>
  <r>
    <x v="5"/>
    <s v="Østdanmark"/>
    <x v="34"/>
    <x v="0"/>
    <n v="29577.711534810416"/>
  </r>
  <r>
    <x v="5"/>
    <s v="Østdanmark"/>
    <x v="35"/>
    <x v="0"/>
    <n v="0"/>
  </r>
  <r>
    <x v="5"/>
    <s v="Østdanmark"/>
    <x v="37"/>
    <x v="0"/>
    <n v="112332.11179209981"/>
  </r>
  <r>
    <x v="5"/>
    <s v="Østdanmark"/>
    <x v="26"/>
    <x v="0"/>
    <n v="0"/>
  </r>
  <r>
    <x v="5"/>
    <s v="Østdanmark"/>
    <x v="18"/>
    <x v="0"/>
    <n v="0"/>
  </r>
  <r>
    <x v="4"/>
    <s v="Vestdanmark"/>
    <x v="22"/>
    <x v="1"/>
    <n v="1119467.9580026143"/>
  </r>
  <r>
    <x v="4"/>
    <s v="Vestdanmark"/>
    <x v="34"/>
    <x v="1"/>
    <n v="118975.23871053761"/>
  </r>
  <r>
    <x v="4"/>
    <s v="Vestdanmark"/>
    <x v="35"/>
    <x v="1"/>
    <n v="154113.19774513159"/>
  </r>
  <r>
    <x v="4"/>
    <s v="Vestdanmark"/>
    <x v="36"/>
    <x v="1"/>
    <n v="1270319.2592548286"/>
  </r>
  <r>
    <x v="4"/>
    <s v="Vestdanmark"/>
    <x v="26"/>
    <x v="1"/>
    <n v="526692.30595677684"/>
  </r>
  <r>
    <x v="4"/>
    <s v="Vestdanmark"/>
    <x v="18"/>
    <x v="1"/>
    <n v="0"/>
  </r>
  <r>
    <x v="5"/>
    <s v="Vestdanmark"/>
    <x v="22"/>
    <x v="1"/>
    <n v="0"/>
  </r>
  <r>
    <x v="5"/>
    <s v="Vestdanmark"/>
    <x v="34"/>
    <x v="1"/>
    <n v="0"/>
  </r>
  <r>
    <x v="5"/>
    <s v="Vestdanmark"/>
    <x v="35"/>
    <x v="1"/>
    <n v="0"/>
  </r>
  <r>
    <x v="5"/>
    <s v="Vestdanmark"/>
    <x v="37"/>
    <x v="1"/>
    <n v="393189.96929349634"/>
  </r>
  <r>
    <x v="5"/>
    <s v="Vestdanmark"/>
    <x v="26"/>
    <x v="1"/>
    <n v="0"/>
  </r>
  <r>
    <x v="5"/>
    <s v="Vestdanmark"/>
    <x v="18"/>
    <x v="1"/>
    <n v="0"/>
  </r>
  <r>
    <x v="4"/>
    <s v="Østdanmark"/>
    <x v="22"/>
    <x v="1"/>
    <n v="624265.20945105178"/>
  </r>
  <r>
    <x v="4"/>
    <s v="Østdanmark"/>
    <x v="34"/>
    <x v="1"/>
    <n v="35370.36927383874"/>
  </r>
  <r>
    <x v="4"/>
    <s v="Østdanmark"/>
    <x v="35"/>
    <x v="1"/>
    <n v="42488.00877346145"/>
  </r>
  <r>
    <x v="4"/>
    <s v="Østdanmark"/>
    <x v="36"/>
    <x v="1"/>
    <n v="371256.09920674853"/>
  </r>
  <r>
    <x v="4"/>
    <s v="Østdanmark"/>
    <x v="26"/>
    <x v="1"/>
    <n v="456038.69404322316"/>
  </r>
  <r>
    <x v="4"/>
    <s v="Østdanmark"/>
    <x v="18"/>
    <x v="1"/>
    <n v="0"/>
  </r>
  <r>
    <x v="5"/>
    <s v="Østdanmark"/>
    <x v="22"/>
    <x v="1"/>
    <n v="0"/>
  </r>
  <r>
    <x v="5"/>
    <s v="Østdanmark"/>
    <x v="34"/>
    <x v="1"/>
    <n v="0"/>
  </r>
  <r>
    <x v="5"/>
    <s v="Østdanmark"/>
    <x v="35"/>
    <x v="1"/>
    <n v="0"/>
  </r>
  <r>
    <x v="5"/>
    <s v="Østdanmark"/>
    <x v="37"/>
    <x v="1"/>
    <n v="114713.46881530106"/>
  </r>
  <r>
    <x v="5"/>
    <s v="Østdanmark"/>
    <x v="26"/>
    <x v="1"/>
    <n v="0"/>
  </r>
  <r>
    <x v="5"/>
    <s v="Østdanmark"/>
    <x v="18"/>
    <x v="1"/>
    <n v="0"/>
  </r>
  <r>
    <x v="4"/>
    <s v="Vestdanmark"/>
    <x v="22"/>
    <x v="2"/>
    <n v="927360.61252778117"/>
  </r>
  <r>
    <x v="4"/>
    <s v="Vestdanmark"/>
    <x v="34"/>
    <x v="2"/>
    <n v="118611.40079884419"/>
  </r>
  <r>
    <x v="4"/>
    <s v="Vestdanmark"/>
    <x v="35"/>
    <x v="2"/>
    <n v="154949.74904422625"/>
  </r>
  <r>
    <x v="4"/>
    <s v="Vestdanmark"/>
    <x v="36"/>
    <x v="2"/>
    <n v="1364632.0694843589"/>
  </r>
  <r>
    <x v="4"/>
    <s v="Vestdanmark"/>
    <x v="26"/>
    <x v="2"/>
    <n v="524840.3181212655"/>
  </r>
  <r>
    <x v="4"/>
    <s v="Vestdanmark"/>
    <x v="18"/>
    <x v="2"/>
    <n v="0"/>
  </r>
  <r>
    <x v="5"/>
    <s v="Vestdanmark"/>
    <x v="22"/>
    <x v="2"/>
    <n v="0"/>
  </r>
  <r>
    <x v="5"/>
    <s v="Vestdanmark"/>
    <x v="34"/>
    <x v="2"/>
    <n v="0"/>
  </r>
  <r>
    <x v="5"/>
    <s v="Vestdanmark"/>
    <x v="35"/>
    <x v="2"/>
    <n v="0"/>
  </r>
  <r>
    <x v="5"/>
    <s v="Vestdanmark"/>
    <x v="37"/>
    <x v="2"/>
    <n v="462686.21419248445"/>
  </r>
  <r>
    <x v="5"/>
    <s v="Vestdanmark"/>
    <x v="26"/>
    <x v="2"/>
    <n v="0"/>
  </r>
  <r>
    <x v="5"/>
    <s v="Vestdanmark"/>
    <x v="18"/>
    <x v="2"/>
    <n v="0"/>
  </r>
  <r>
    <x v="4"/>
    <s v="Østdanmark"/>
    <x v="22"/>
    <x v="2"/>
    <n v="587885.33286760328"/>
  </r>
  <r>
    <x v="4"/>
    <s v="Østdanmark"/>
    <x v="34"/>
    <x v="2"/>
    <n v="36218.254030130476"/>
  </r>
  <r>
    <x v="4"/>
    <s v="Østdanmark"/>
    <x v="35"/>
    <x v="2"/>
    <n v="43629.687083109289"/>
  </r>
  <r>
    <x v="4"/>
    <s v="Østdanmark"/>
    <x v="36"/>
    <x v="2"/>
    <n v="385847.82849847211"/>
  </r>
  <r>
    <x v="4"/>
    <s v="Østdanmark"/>
    <x v="26"/>
    <x v="2"/>
    <n v="457890.6818787345"/>
  </r>
  <r>
    <x v="4"/>
    <s v="Østdanmark"/>
    <x v="18"/>
    <x v="2"/>
    <n v="0"/>
  </r>
  <r>
    <x v="5"/>
    <s v="Østdanmark"/>
    <x v="22"/>
    <x v="2"/>
    <n v="0"/>
  </r>
  <r>
    <x v="5"/>
    <s v="Østdanmark"/>
    <x v="34"/>
    <x v="2"/>
    <n v="0"/>
  </r>
  <r>
    <x v="5"/>
    <s v="Østdanmark"/>
    <x v="35"/>
    <x v="2"/>
    <n v="0"/>
  </r>
  <r>
    <x v="5"/>
    <s v="Østdanmark"/>
    <x v="37"/>
    <x v="2"/>
    <n v="127046.30450353827"/>
  </r>
  <r>
    <x v="5"/>
    <s v="Østdanmark"/>
    <x v="26"/>
    <x v="2"/>
    <n v="0"/>
  </r>
  <r>
    <x v="5"/>
    <s v="Østdanmark"/>
    <x v="18"/>
    <x v="2"/>
    <n v="0"/>
  </r>
  <r>
    <x v="6"/>
    <s v="Vestdanmark"/>
    <x v="14"/>
    <x v="0"/>
    <n v="12818096.433914844"/>
  </r>
  <r>
    <x v="6"/>
    <s v="Vestdanmark"/>
    <x v="15"/>
    <x v="0"/>
    <n v="9058051.1739541572"/>
  </r>
  <r>
    <x v="6"/>
    <s v="Vestdanmark"/>
    <x v="16"/>
    <x v="0"/>
    <n v="4103.8061780475591"/>
  </r>
  <r>
    <x v="6"/>
    <s v="Vestdanmark"/>
    <x v="20"/>
    <x v="0"/>
    <n v="730307.97492940596"/>
  </r>
  <r>
    <x v="6"/>
    <s v="Vestdanmark"/>
    <x v="38"/>
    <x v="0"/>
    <n v="7001629.6154696662"/>
  </r>
  <r>
    <x v="6"/>
    <s v="Vestdanmark"/>
    <x v="39"/>
    <x v="0"/>
    <n v="569996.93502990273"/>
  </r>
  <r>
    <x v="6"/>
    <s v="Vestdanmark"/>
    <x v="14"/>
    <x v="1"/>
    <n v="1808979.9811057281"/>
  </r>
  <r>
    <x v="6"/>
    <s v="Vestdanmark"/>
    <x v="15"/>
    <x v="1"/>
    <n v="1558019.6053602938"/>
  </r>
  <r>
    <x v="6"/>
    <s v="Vestdanmark"/>
    <x v="16"/>
    <x v="1"/>
    <n v="1001.1271362654577"/>
  </r>
  <r>
    <x v="6"/>
    <s v="Vestdanmark"/>
    <x v="20"/>
    <x v="1"/>
    <n v="602593.15019279509"/>
  </r>
  <r>
    <x v="6"/>
    <s v="Vestdanmark"/>
    <x v="38"/>
    <x v="1"/>
    <n v="29435557.699098833"/>
  </r>
  <r>
    <x v="6"/>
    <s v="Vestdanmark"/>
    <x v="39"/>
    <x v="1"/>
    <n v="267183.55403743929"/>
  </r>
  <r>
    <x v="6"/>
    <s v="Vestdanmark"/>
    <x v="14"/>
    <x v="2"/>
    <n v="1731875.0121095467"/>
  </r>
  <r>
    <x v="6"/>
    <s v="Vestdanmark"/>
    <x v="15"/>
    <x v="2"/>
    <n v="1528248.7803059786"/>
  </r>
  <r>
    <x v="6"/>
    <s v="Vestdanmark"/>
    <x v="16"/>
    <x v="2"/>
    <n v="1033.8638066978904"/>
  </r>
  <r>
    <x v="6"/>
    <s v="Vestdanmark"/>
    <x v="20"/>
    <x v="2"/>
    <n v="630997.79814640491"/>
  </r>
  <r>
    <x v="6"/>
    <s v="Vestdanmark"/>
    <x v="38"/>
    <x v="2"/>
    <n v="28561598.939227141"/>
  </r>
  <r>
    <x v="6"/>
    <s v="Vestdanmark"/>
    <x v="39"/>
    <x v="2"/>
    <n v="195424.37100367117"/>
  </r>
  <r>
    <x v="6"/>
    <s v="Østdanmark"/>
    <x v="14"/>
    <x v="0"/>
    <n v="1924034.2327518209"/>
  </r>
  <r>
    <x v="6"/>
    <s v="Østdanmark"/>
    <x v="15"/>
    <x v="0"/>
    <n v="638439.1593791761"/>
  </r>
  <r>
    <x v="6"/>
    <s v="Østdanmark"/>
    <x v="16"/>
    <x v="0"/>
    <n v="337.693821952441"/>
  </r>
  <r>
    <x v="6"/>
    <s v="Østdanmark"/>
    <x v="20"/>
    <x v="0"/>
    <n v="93457.017927737121"/>
  </r>
  <r>
    <x v="6"/>
    <s v="Østdanmark"/>
    <x v="38"/>
    <x v="0"/>
    <n v="1801862.1200388186"/>
  </r>
  <r>
    <x v="6"/>
    <s v="Østdanmark"/>
    <x v="39"/>
    <x v="0"/>
    <n v="374820.3560243976"/>
  </r>
  <r>
    <x v="6"/>
    <s v="Østdanmark"/>
    <x v="14"/>
    <x v="1"/>
    <n v="262115.98056514148"/>
  </r>
  <r>
    <x v="6"/>
    <s v="Østdanmark"/>
    <x v="15"/>
    <x v="1"/>
    <n v="110734.70071994505"/>
  </r>
  <r>
    <x v="6"/>
    <s v="Østdanmark"/>
    <x v="16"/>
    <x v="1"/>
    <n v="84.024231018342533"/>
  </r>
  <r>
    <x v="6"/>
    <s v="Østdanmark"/>
    <x v="20"/>
    <x v="1"/>
    <n v="81329.660607366925"/>
  </r>
  <r>
    <x v="6"/>
    <s v="Østdanmark"/>
    <x v="38"/>
    <x v="1"/>
    <n v="4541398.494094627"/>
  </r>
  <r>
    <x v="6"/>
    <s v="Østdanmark"/>
    <x v="39"/>
    <x v="1"/>
    <n v="291668.74326721171"/>
  </r>
  <r>
    <x v="6"/>
    <s v="Østdanmark"/>
    <x v="14"/>
    <x v="2"/>
    <n v="250943.69299647235"/>
  </r>
  <r>
    <x v="6"/>
    <s v="Østdanmark"/>
    <x v="15"/>
    <x v="2"/>
    <n v="108618.76880789886"/>
  </r>
  <r>
    <x v="6"/>
    <s v="Østdanmark"/>
    <x v="16"/>
    <x v="2"/>
    <n v="86.771807684226346"/>
  </r>
  <r>
    <x v="6"/>
    <s v="Østdanmark"/>
    <x v="20"/>
    <x v="2"/>
    <n v="85646.055736491384"/>
  </r>
  <r>
    <x v="6"/>
    <s v="Østdanmark"/>
    <x v="38"/>
    <x v="2"/>
    <n v="4479372.2000002153"/>
  </r>
  <r>
    <x v="6"/>
    <s v="Østdanmark"/>
    <x v="39"/>
    <x v="2"/>
    <n v="274342.70175766636"/>
  </r>
  <r>
    <x v="7"/>
    <s v="Vestdanmark"/>
    <x v="23"/>
    <x v="0"/>
    <n v="0"/>
  </r>
  <r>
    <x v="7"/>
    <s v="Vestdanmark"/>
    <x v="23"/>
    <x v="1"/>
    <n v="0"/>
  </r>
  <r>
    <x v="7"/>
    <s v="Vestdanmark"/>
    <x v="23"/>
    <x v="2"/>
    <n v="0"/>
  </r>
  <r>
    <x v="7"/>
    <s v="Østdanmark"/>
    <x v="23"/>
    <x v="0"/>
    <n v="0"/>
  </r>
  <r>
    <x v="7"/>
    <s v="Østdanmark"/>
    <x v="23"/>
    <x v="1"/>
    <n v="0"/>
  </r>
  <r>
    <x v="7"/>
    <s v="Østdanmark"/>
    <x v="23"/>
    <x v="2"/>
    <n v="0"/>
  </r>
  <r>
    <x v="8"/>
    <s v="Vestdanmark"/>
    <x v="40"/>
    <x v="0"/>
    <n v="485762.00237315823"/>
  </r>
  <r>
    <x v="8"/>
    <s v="Vestdanmark"/>
    <x v="40"/>
    <x v="1"/>
    <n v="371797.62097043003"/>
  </r>
  <r>
    <x v="8"/>
    <s v="Vestdanmark"/>
    <x v="40"/>
    <x v="2"/>
    <n v="370660.6274963881"/>
  </r>
  <r>
    <x v="8"/>
    <s v="Østdanmark"/>
    <x v="40"/>
    <x v="0"/>
    <n v="192563.22613808865"/>
  </r>
  <r>
    <x v="8"/>
    <s v="Østdanmark"/>
    <x v="40"/>
    <x v="1"/>
    <n v="110532.40398074606"/>
  </r>
  <r>
    <x v="8"/>
    <s v="Østdanmark"/>
    <x v="40"/>
    <x v="2"/>
    <n v="113182.04384415773"/>
  </r>
  <r>
    <x v="9"/>
    <s v="Vestdanmark"/>
    <x v="22"/>
    <x v="0"/>
    <n v="0"/>
  </r>
  <r>
    <x v="9"/>
    <s v="Vestdanmark"/>
    <x v="22"/>
    <x v="1"/>
    <n v="0"/>
  </r>
  <r>
    <x v="9"/>
    <s v="Vestdanmark"/>
    <x v="22"/>
    <x v="2"/>
    <n v="0"/>
  </r>
  <r>
    <x v="9"/>
    <s v="Østdanmark"/>
    <x v="22"/>
    <x v="0"/>
    <n v="0"/>
  </r>
  <r>
    <x v="9"/>
    <s v="Østdanmark"/>
    <x v="22"/>
    <x v="1"/>
    <n v="0"/>
  </r>
  <r>
    <x v="9"/>
    <s v="Østdanmark"/>
    <x v="22"/>
    <x v="2"/>
    <n v="0"/>
  </r>
  <r>
    <x v="9"/>
    <s v="Vestdanmark"/>
    <x v="36"/>
    <x v="0"/>
    <n v="0"/>
  </r>
  <r>
    <x v="9"/>
    <s v="Vestdanmark"/>
    <x v="36"/>
    <x v="1"/>
    <n v="0"/>
  </r>
  <r>
    <x v="9"/>
    <s v="Vestdanmark"/>
    <x v="36"/>
    <x v="2"/>
    <n v="0"/>
  </r>
  <r>
    <x v="9"/>
    <s v="Østdanmark"/>
    <x v="36"/>
    <x v="0"/>
    <n v="0"/>
  </r>
  <r>
    <x v="9"/>
    <s v="Østdanmark"/>
    <x v="36"/>
    <x v="1"/>
    <n v="0"/>
  </r>
  <r>
    <x v="9"/>
    <s v="Østdanmark"/>
    <x v="36"/>
    <x v="2"/>
    <n v="0"/>
  </r>
  <r>
    <x v="4"/>
    <s v="Vestdanmark"/>
    <x v="41"/>
    <x v="0"/>
    <n v="0"/>
  </r>
  <r>
    <x v="4"/>
    <s v="Vestdanmark"/>
    <x v="42"/>
    <x v="0"/>
    <n v="0"/>
  </r>
  <r>
    <x v="4"/>
    <s v="Vestdanmark"/>
    <x v="41"/>
    <x v="1"/>
    <n v="0"/>
  </r>
  <r>
    <x v="4"/>
    <s v="Vestdanmark"/>
    <x v="42"/>
    <x v="1"/>
    <n v="0"/>
  </r>
  <r>
    <x v="4"/>
    <s v="Vestdanmark"/>
    <x v="41"/>
    <x v="2"/>
    <n v="0"/>
  </r>
  <r>
    <x v="4"/>
    <s v="Vestdanmark"/>
    <x v="42"/>
    <x v="2"/>
    <n v="0"/>
  </r>
  <r>
    <x v="4"/>
    <s v="Østdanmark"/>
    <x v="41"/>
    <x v="0"/>
    <n v="0"/>
  </r>
  <r>
    <x v="4"/>
    <s v="Østdanmark"/>
    <x v="42"/>
    <x v="0"/>
    <n v="0"/>
  </r>
  <r>
    <x v="4"/>
    <s v="Østdanmark"/>
    <x v="41"/>
    <x v="1"/>
    <n v="0"/>
  </r>
  <r>
    <x v="4"/>
    <s v="Østdanmark"/>
    <x v="42"/>
    <x v="1"/>
    <n v="0"/>
  </r>
  <r>
    <x v="4"/>
    <s v="Østdanmark"/>
    <x v="41"/>
    <x v="2"/>
    <n v="0"/>
  </r>
  <r>
    <x v="4"/>
    <s v="Østdanmark"/>
    <x v="42"/>
    <x v="2"/>
    <n v="0"/>
  </r>
  <r>
    <x v="10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2BB813-578F-4DCC-BB2E-DFA9FE7D2BE8}" name="PivotTable1" cacheId="10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U37" firstHeaderRow="1" firstDataRow="2" firstDataCol="1"/>
  <pivotFields count="6">
    <pivotField showAll="0"/>
    <pivotField showAll="0"/>
    <pivotField axis="axisCol" showAll="0">
      <items count="52">
        <item h="1" x="37"/>
        <item h="1" x="38"/>
        <item x="5"/>
        <item h="1" x="39"/>
        <item x="40"/>
        <item x="41"/>
        <item x="42"/>
        <item h="1" x="43"/>
        <item h="1" x="49"/>
        <item x="44"/>
        <item h="1" x="45"/>
        <item h="1" x="46"/>
        <item h="1" x="47"/>
        <item h="1" x="6"/>
        <item x="7"/>
        <item h="1" x="8"/>
        <item h="1" x="9"/>
        <item x="0"/>
        <item x="4"/>
        <item h="1" x="10"/>
        <item x="11"/>
        <item h="1" x="12"/>
        <item h="1" x="13"/>
        <item x="14"/>
        <item h="1" x="15"/>
        <item h="1" x="48"/>
        <item x="16"/>
        <item h="1" x="17"/>
        <item x="18"/>
        <item h="1" x="19"/>
        <item h="1" x="20"/>
        <item h="1" x="21"/>
        <item h="1" x="22"/>
        <item x="2"/>
        <item h="1" x="23"/>
        <item h="1" x="24"/>
        <item h="1" x="25"/>
        <item x="26"/>
        <item h="1" x="27"/>
        <item h="1" x="1"/>
        <item x="28"/>
        <item h="1" x="29"/>
        <item h="1" x="30"/>
        <item x="31"/>
        <item x="32"/>
        <item h="1" x="33"/>
        <item x="34"/>
        <item h="1" x="35"/>
        <item x="3"/>
        <item h="1" x="36"/>
        <item h="1" x="5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  <pivotField axis="axisRow" showAll="0">
      <items count="10">
        <item x="1"/>
        <item x="5"/>
        <item x="4"/>
        <item x="7"/>
        <item x="6"/>
        <item x="0"/>
        <item x="3"/>
        <item x="2"/>
        <item x="8"/>
        <item t="default"/>
      </items>
    </pivotField>
  </pivotFields>
  <rowFields count="2">
    <field x="5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20">
    <i>
      <x v="2"/>
    </i>
    <i>
      <x v="4"/>
    </i>
    <i>
      <x v="5"/>
    </i>
    <i>
      <x v="6"/>
    </i>
    <i>
      <x v="9"/>
    </i>
    <i>
      <x v="14"/>
    </i>
    <i>
      <x v="17"/>
    </i>
    <i>
      <x v="18"/>
    </i>
    <i>
      <x v="20"/>
    </i>
    <i>
      <x v="23"/>
    </i>
    <i>
      <x v="26"/>
    </i>
    <i>
      <x v="28"/>
    </i>
    <i>
      <x v="33"/>
    </i>
    <i>
      <x v="37"/>
    </i>
    <i>
      <x v="40"/>
    </i>
    <i>
      <x v="43"/>
    </i>
    <i>
      <x v="44"/>
    </i>
    <i>
      <x v="46"/>
    </i>
    <i>
      <x v="48"/>
    </i>
    <i t="grand">
      <x/>
    </i>
  </colItems>
  <dataFields count="1">
    <dataField name="Sum of Mængde [ton]" fld="4" baseField="0" baseItem="0" numFmtId="3"/>
  </dataFields>
  <formats count="1">
    <format dxfId="13">
      <pivotArea outline="0" collapsedLevelsAreSubtotals="1" fieldPosition="0"/>
    </format>
  </formats>
  <chartFormats count="255">
    <chartFormat chart="0" format="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2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2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2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2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2" count="1" selected="0">
            <x v="12"/>
          </reference>
        </references>
      </pivotArea>
    </chartFormat>
    <chartFormat chart="0" format="13" series="1">
      <pivotArea type="data" outline="0" fieldPosition="0">
        <references count="1">
          <reference field="2" count="1" selected="0">
            <x v="13"/>
          </reference>
        </references>
      </pivotArea>
    </chartFormat>
    <chartFormat chart="0" format="14" series="1">
      <pivotArea type="data" outline="0" fieldPosition="0">
        <references count="1">
          <reference field="2" count="1" selected="0">
            <x v="14"/>
          </reference>
        </references>
      </pivotArea>
    </chartFormat>
    <chartFormat chart="0" format="15" series="1">
      <pivotArea type="data" outline="0" fieldPosition="0">
        <references count="1">
          <reference field="2" count="1" selected="0">
            <x v="15"/>
          </reference>
        </references>
      </pivotArea>
    </chartFormat>
    <chartFormat chart="0" format="16" series="1">
      <pivotArea type="data" outline="0" fieldPosition="0">
        <references count="1">
          <reference field="2" count="1" selected="0">
            <x v="16"/>
          </reference>
        </references>
      </pivotArea>
    </chartFormat>
    <chartFormat chart="0" format="17" series="1">
      <pivotArea type="data" outline="0" fieldPosition="0">
        <references count="1">
          <reference field="2" count="1" selected="0">
            <x v="17"/>
          </reference>
        </references>
      </pivotArea>
    </chartFormat>
    <chartFormat chart="0" format="18" series="1">
      <pivotArea type="data" outline="0" fieldPosition="0">
        <references count="1">
          <reference field="2" count="1" selected="0">
            <x v="18"/>
          </reference>
        </references>
      </pivotArea>
    </chartFormat>
    <chartFormat chart="0" format="19" series="1">
      <pivotArea type="data" outline="0" fieldPosition="0">
        <references count="1">
          <reference field="2" count="1" selected="0">
            <x v="19"/>
          </reference>
        </references>
      </pivotArea>
    </chartFormat>
    <chartFormat chart="0" format="20" series="1">
      <pivotArea type="data" outline="0" fieldPosition="0">
        <references count="1">
          <reference field="2" count="1" selected="0">
            <x v="20"/>
          </reference>
        </references>
      </pivotArea>
    </chartFormat>
    <chartFormat chart="0" format="21" series="1">
      <pivotArea type="data" outline="0" fieldPosition="0">
        <references count="1">
          <reference field="2" count="1" selected="0">
            <x v="21"/>
          </reference>
        </references>
      </pivotArea>
    </chartFormat>
    <chartFormat chart="0" format="22" series="1">
      <pivotArea type="data" outline="0" fieldPosition="0">
        <references count="1">
          <reference field="2" count="1" selected="0">
            <x v="22"/>
          </reference>
        </references>
      </pivotArea>
    </chartFormat>
    <chartFormat chart="0" format="23" series="1">
      <pivotArea type="data" outline="0" fieldPosition="0">
        <references count="1">
          <reference field="2" count="1" selected="0">
            <x v="23"/>
          </reference>
        </references>
      </pivotArea>
    </chartFormat>
    <chartFormat chart="0" format="24" series="1">
      <pivotArea type="data" outline="0" fieldPosition="0">
        <references count="1">
          <reference field="2" count="1" selected="0">
            <x v="24"/>
          </reference>
        </references>
      </pivotArea>
    </chartFormat>
    <chartFormat chart="0" format="25" series="1">
      <pivotArea type="data" outline="0" fieldPosition="0">
        <references count="1">
          <reference field="2" count="1" selected="0">
            <x v="25"/>
          </reference>
        </references>
      </pivotArea>
    </chartFormat>
    <chartFormat chart="0" format="26" series="1">
      <pivotArea type="data" outline="0" fieldPosition="0">
        <references count="1">
          <reference field="2" count="1" selected="0">
            <x v="26"/>
          </reference>
        </references>
      </pivotArea>
    </chartFormat>
    <chartFormat chart="0" format="27" series="1">
      <pivotArea type="data" outline="0" fieldPosition="0">
        <references count="1">
          <reference field="2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2" count="1" selected="0">
            <x v="28"/>
          </reference>
        </references>
      </pivotArea>
    </chartFormat>
    <chartFormat chart="0" format="29" series="1">
      <pivotArea type="data" outline="0" fieldPosition="0">
        <references count="1">
          <reference field="2" count="1" selected="0">
            <x v="29"/>
          </reference>
        </references>
      </pivotArea>
    </chartFormat>
    <chartFormat chart="0" format="30" series="1">
      <pivotArea type="data" outline="0" fieldPosition="0">
        <references count="1">
          <reference field="2" count="1" selected="0">
            <x v="30"/>
          </reference>
        </references>
      </pivotArea>
    </chartFormat>
    <chartFormat chart="0" format="31" series="1">
      <pivotArea type="data" outline="0" fieldPosition="0">
        <references count="1">
          <reference field="2" count="1" selected="0">
            <x v="31"/>
          </reference>
        </references>
      </pivotArea>
    </chartFormat>
    <chartFormat chart="0" format="32" series="1">
      <pivotArea type="data" outline="0" fieldPosition="0">
        <references count="1">
          <reference field="2" count="1" selected="0">
            <x v="32"/>
          </reference>
        </references>
      </pivotArea>
    </chartFormat>
    <chartFormat chart="0" format="33" series="1">
      <pivotArea type="data" outline="0" fieldPosition="0">
        <references count="1">
          <reference field="2" count="1" selected="0">
            <x v="33"/>
          </reference>
        </references>
      </pivotArea>
    </chartFormat>
    <chartFormat chart="0" format="34" series="1">
      <pivotArea type="data" outline="0" fieldPosition="0">
        <references count="1">
          <reference field="2" count="1" selected="0">
            <x v="34"/>
          </reference>
        </references>
      </pivotArea>
    </chartFormat>
    <chartFormat chart="0" format="35" series="1">
      <pivotArea type="data" outline="0" fieldPosition="0">
        <references count="1">
          <reference field="2" count="1" selected="0">
            <x v="35"/>
          </reference>
        </references>
      </pivotArea>
    </chartFormat>
    <chartFormat chart="0" format="36" series="1">
      <pivotArea type="data" outline="0" fieldPosition="0">
        <references count="1">
          <reference field="2" count="1" selected="0">
            <x v="36"/>
          </reference>
        </references>
      </pivotArea>
    </chartFormat>
    <chartFormat chart="0" format="37" series="1">
      <pivotArea type="data" outline="0" fieldPosition="0">
        <references count="1">
          <reference field="2" count="1" selected="0">
            <x v="37"/>
          </reference>
        </references>
      </pivotArea>
    </chartFormat>
    <chartFormat chart="0" format="38" series="1">
      <pivotArea type="data" outline="0" fieldPosition="0">
        <references count="1">
          <reference field="2" count="1" selected="0">
            <x v="38"/>
          </reference>
        </references>
      </pivotArea>
    </chartFormat>
    <chartFormat chart="0" format="39" series="1">
      <pivotArea type="data" outline="0" fieldPosition="0">
        <references count="1">
          <reference field="2" count="1" selected="0">
            <x v="39"/>
          </reference>
        </references>
      </pivotArea>
    </chartFormat>
    <chartFormat chart="0" format="40" series="1">
      <pivotArea type="data" outline="0" fieldPosition="0">
        <references count="1">
          <reference field="2" count="1" selected="0">
            <x v="40"/>
          </reference>
        </references>
      </pivotArea>
    </chartFormat>
    <chartFormat chart="0" format="41" series="1">
      <pivotArea type="data" outline="0" fieldPosition="0">
        <references count="1">
          <reference field="2" count="1" selected="0">
            <x v="41"/>
          </reference>
        </references>
      </pivotArea>
    </chartFormat>
    <chartFormat chart="0" format="42" series="1">
      <pivotArea type="data" outline="0" fieldPosition="0">
        <references count="1">
          <reference field="2" count="1" selected="0">
            <x v="42"/>
          </reference>
        </references>
      </pivotArea>
    </chartFormat>
    <chartFormat chart="0" format="43" series="1">
      <pivotArea type="data" outline="0" fieldPosition="0">
        <references count="1">
          <reference field="2" count="1" selected="0">
            <x v="43"/>
          </reference>
        </references>
      </pivotArea>
    </chartFormat>
    <chartFormat chart="0" format="44" series="1">
      <pivotArea type="data" outline="0" fieldPosition="0">
        <references count="1">
          <reference field="2" count="1" selected="0">
            <x v="44"/>
          </reference>
        </references>
      </pivotArea>
    </chartFormat>
    <chartFormat chart="0" format="45" series="1">
      <pivotArea type="data" outline="0" fieldPosition="0">
        <references count="1">
          <reference field="2" count="1" selected="0">
            <x v="45"/>
          </reference>
        </references>
      </pivotArea>
    </chartFormat>
    <chartFormat chart="0" format="46" series="1">
      <pivotArea type="data" outline="0" fieldPosition="0">
        <references count="1">
          <reference field="2" count="1" selected="0">
            <x v="46"/>
          </reference>
        </references>
      </pivotArea>
    </chartFormat>
    <chartFormat chart="0" format="47" series="1">
      <pivotArea type="data" outline="0" fieldPosition="0">
        <references count="1">
          <reference field="2" count="1" selected="0">
            <x v="47"/>
          </reference>
        </references>
      </pivotArea>
    </chartFormat>
    <chartFormat chart="0" format="48" series="1">
      <pivotArea type="data" outline="0" fieldPosition="0">
        <references count="1">
          <reference field="2" count="1" selected="0">
            <x v="48"/>
          </reference>
        </references>
      </pivotArea>
    </chartFormat>
    <chartFormat chart="0" format="49" series="1">
      <pivotArea type="data" outline="0" fieldPosition="0">
        <references count="1">
          <reference field="2" count="1" selected="0">
            <x v="49"/>
          </reference>
        </references>
      </pivotArea>
    </chartFormat>
    <chartFormat chart="0" format="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7"/>
          </reference>
        </references>
      </pivotArea>
    </chartFormat>
    <chartFormat chart="0" format="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6"/>
          </reference>
        </references>
      </pivotArea>
    </chartFormat>
    <chartFormat chart="0" format="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0"/>
          </reference>
        </references>
      </pivotArea>
    </chartFormat>
    <chartFormat chart="0" format="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7"/>
          </reference>
        </references>
      </pivotArea>
    </chartFormat>
    <chartFormat chart="0" format="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6"/>
          </reference>
        </references>
      </pivotArea>
    </chartFormat>
    <chartFormat chart="0" format="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2"/>
          </reference>
        </references>
      </pivotArea>
    </chartFormat>
    <chartFormat chart="0" format="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3"/>
          </reference>
        </references>
      </pivotArea>
    </chartFormat>
    <chartFormat chart="0" format="5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1"/>
          </reference>
        </references>
      </pivotArea>
    </chartFormat>
    <chartFormat chart="0" format="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0"/>
          </reference>
        </references>
      </pivotArea>
    </chartFormat>
    <chartFormat chart="0" format="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7"/>
          </reference>
        </references>
      </pivotArea>
    </chartFormat>
    <chartFormat chart="0" format="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6"/>
          </reference>
        </references>
      </pivotArea>
    </chartFormat>
    <chartFormat chart="0" format="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2"/>
          </reference>
        </references>
      </pivotArea>
    </chartFormat>
    <chartFormat chart="0" format="6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0"/>
          </reference>
        </references>
      </pivotArea>
    </chartFormat>
    <chartFormat chart="0" format="6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7"/>
          </reference>
        </references>
      </pivotArea>
    </chartFormat>
    <chartFormat chart="0" format="6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1"/>
          </reference>
        </references>
      </pivotArea>
    </chartFormat>
    <chartFormat chart="0" format="6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0"/>
          </reference>
        </references>
      </pivotArea>
    </chartFormat>
    <chartFormat chart="0" format="6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7"/>
          </reference>
        </references>
      </pivotArea>
    </chartFormat>
    <chartFormat chart="0" format="6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2"/>
          </reference>
        </references>
      </pivotArea>
    </chartFormat>
    <chartFormat chart="0" format="7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0"/>
          </reference>
        </references>
      </pivotArea>
    </chartFormat>
    <chartFormat chart="0" format="7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7"/>
          </reference>
        </references>
      </pivotArea>
    </chartFormat>
    <chartFormat chart="0" format="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0"/>
          </reference>
        </references>
      </pivotArea>
    </chartFormat>
    <chartFormat chart="0" format="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7"/>
          </reference>
        </references>
      </pivotArea>
    </chartFormat>
    <chartFormat chart="0" format="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6"/>
          </reference>
        </references>
      </pivotArea>
    </chartFormat>
    <chartFormat chart="0" format="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1"/>
          </reference>
        </references>
      </pivotArea>
    </chartFormat>
    <chartFormat chart="0" format="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0"/>
          </reference>
        </references>
      </pivotArea>
    </chartFormat>
    <chartFormat chart="0" format="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7"/>
          </reference>
        </references>
      </pivotArea>
    </chartFormat>
    <chartFormat chart="0" format="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6"/>
          </reference>
        </references>
      </pivotArea>
    </chartFormat>
    <chartFormat chart="0" format="7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2"/>
          </reference>
        </references>
      </pivotArea>
    </chartFormat>
    <chartFormat chart="0" format="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1"/>
          </reference>
        </references>
      </pivotArea>
    </chartFormat>
    <chartFormat chart="0" format="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0"/>
          </reference>
        </references>
      </pivotArea>
    </chartFormat>
    <chartFormat chart="0" format="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7"/>
          </reference>
        </references>
      </pivotArea>
    </chartFormat>
    <chartFormat chart="0" format="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1"/>
          </reference>
        </references>
      </pivotArea>
    </chartFormat>
    <chartFormat chart="0" format="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0"/>
          </reference>
        </references>
      </pivotArea>
    </chartFormat>
    <chartFormat chart="0" format="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7"/>
          </reference>
        </references>
      </pivotArea>
    </chartFormat>
    <chartFormat chart="0" format="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5"/>
          </reference>
          <reference field="5" count="1" selected="0">
            <x v="6"/>
          </reference>
        </references>
      </pivotArea>
    </chartFormat>
    <chartFormat chart="0" format="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2"/>
          </reference>
        </references>
      </pivotArea>
    </chartFormat>
    <chartFormat chart="0" format="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1"/>
          </reference>
        </references>
      </pivotArea>
    </chartFormat>
    <chartFormat chart="0" format="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0"/>
          </reference>
        </references>
      </pivotArea>
    </chartFormat>
    <chartFormat chart="0" format="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7"/>
          </reference>
        </references>
      </pivotArea>
    </chartFormat>
    <chartFormat chart="0" format="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1"/>
          </reference>
        </references>
      </pivotArea>
    </chartFormat>
    <chartFormat chart="0" format="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0"/>
          </reference>
        </references>
      </pivotArea>
    </chartFormat>
    <chartFormat chart="0" format="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7"/>
          </reference>
        </references>
      </pivotArea>
    </chartFormat>
    <chartFormat chart="0" format="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2"/>
          </reference>
        </references>
      </pivotArea>
    </chartFormat>
    <chartFormat chart="0" format="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1"/>
          </reference>
        </references>
      </pivotArea>
    </chartFormat>
    <chartFormat chart="0" format="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0"/>
          </reference>
        </references>
      </pivotArea>
    </chartFormat>
    <chartFormat chart="0" format="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7"/>
          </reference>
        </references>
      </pivotArea>
    </chartFormat>
    <chartFormat chart="0" format="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6"/>
          </reference>
        </references>
      </pivotArea>
    </chartFormat>
    <chartFormat chart="0" format="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0"/>
          </reference>
        </references>
      </pivotArea>
    </chartFormat>
    <chartFormat chart="0" format="1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7"/>
          </reference>
        </references>
      </pivotArea>
    </chartFormat>
    <chartFormat chart="0" format="1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6"/>
          </reference>
        </references>
      </pivotArea>
    </chartFormat>
    <chartFormat chart="0" format="1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2"/>
          </reference>
        </references>
      </pivotArea>
    </chartFormat>
    <chartFormat chart="0" format="1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1"/>
          </reference>
        </references>
      </pivotArea>
    </chartFormat>
    <chartFormat chart="0" format="1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0"/>
          </reference>
        </references>
      </pivotArea>
    </chartFormat>
    <chartFormat chart="0" format="1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7"/>
          </reference>
        </references>
      </pivotArea>
    </chartFormat>
    <chartFormat chart="0" format="1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6"/>
          </reference>
        </references>
      </pivotArea>
    </chartFormat>
    <chartFormat chart="0" format="1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0"/>
          </reference>
        </references>
      </pivotArea>
    </chartFormat>
    <chartFormat chart="0" format="1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7"/>
          </reference>
        </references>
      </pivotArea>
    </chartFormat>
    <chartFormat chart="0" format="1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0"/>
          </reference>
        </references>
      </pivotArea>
    </chartFormat>
    <chartFormat chart="0" format="1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7"/>
          </reference>
        </references>
      </pivotArea>
    </chartFormat>
    <chartFormat chart="0" format="1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6"/>
          </reference>
        </references>
      </pivotArea>
    </chartFormat>
    <chartFormat chart="0" format="1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0"/>
          </reference>
        </references>
      </pivotArea>
    </chartFormat>
    <chartFormat chart="0" format="1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7"/>
          </reference>
        </references>
      </pivotArea>
    </chartFormat>
    <chartFormat chart="0" format="1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0"/>
          </reference>
        </references>
      </pivotArea>
    </chartFormat>
    <chartFormat chart="0" format="11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7"/>
          </reference>
        </references>
      </pivotArea>
    </chartFormat>
    <chartFormat chart="0" format="11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0"/>
          </reference>
        </references>
      </pivotArea>
    </chartFormat>
    <chartFormat chart="0" format="11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7"/>
          </reference>
        </references>
      </pivotArea>
    </chartFormat>
    <chartFormat chart="0" format="11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0"/>
          </reference>
        </references>
      </pivotArea>
    </chartFormat>
    <chartFormat chart="0" format="12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7"/>
          </reference>
        </references>
      </pivotArea>
    </chartFormat>
    <chartFormat chart="0" format="12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6"/>
          </reference>
        </references>
      </pivotArea>
    </chartFormat>
    <chartFormat chart="0" format="12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0"/>
          </reference>
        </references>
      </pivotArea>
    </chartFormat>
    <chartFormat chart="0" format="12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7"/>
          </reference>
        </references>
      </pivotArea>
    </chartFormat>
    <chartFormat chart="0" format="12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1"/>
          </reference>
        </references>
      </pivotArea>
    </chartFormat>
    <chartFormat chart="0" format="12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0"/>
          </reference>
        </references>
      </pivotArea>
    </chartFormat>
    <chartFormat chart="0" format="12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7"/>
          </reference>
        </references>
      </pivotArea>
    </chartFormat>
    <chartFormat chart="0" format="12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6"/>
          </reference>
        </references>
      </pivotArea>
    </chartFormat>
    <chartFormat chart="0" format="12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0"/>
          </reference>
        </references>
      </pivotArea>
    </chartFormat>
    <chartFormat chart="0" format="13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7"/>
          </reference>
        </references>
      </pivotArea>
    </chartFormat>
    <chartFormat chart="0" format="13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2"/>
          </reference>
        </references>
      </pivotArea>
    </chartFormat>
    <chartFormat chart="0" format="13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1"/>
          </reference>
        </references>
      </pivotArea>
    </chartFormat>
    <chartFormat chart="0" format="13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0"/>
          </reference>
        </references>
      </pivotArea>
    </chartFormat>
    <chartFormat chart="0" format="13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7"/>
          </reference>
        </references>
      </pivotArea>
    </chartFormat>
    <chartFormat chart="0" format="13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0"/>
          </reference>
        </references>
      </pivotArea>
    </chartFormat>
    <chartFormat chart="0" format="13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7"/>
          </reference>
        </references>
      </pivotArea>
    </chartFormat>
    <chartFormat chart="0" format="13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1"/>
          </reference>
        </references>
      </pivotArea>
    </chartFormat>
    <chartFormat chart="0" format="13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0"/>
          </reference>
        </references>
      </pivotArea>
    </chartFormat>
    <chartFormat chart="0" format="13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7"/>
          </reference>
        </references>
      </pivotArea>
    </chartFormat>
    <chartFormat chart="0" format="14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2"/>
          </reference>
        </references>
      </pivotArea>
    </chartFormat>
    <chartFormat chart="0" format="14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0"/>
          </reference>
        </references>
      </pivotArea>
    </chartFormat>
    <chartFormat chart="0" format="14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7"/>
          </reference>
        </references>
      </pivotArea>
    </chartFormat>
    <chartFormat chart="0" format="14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2"/>
          </reference>
        </references>
      </pivotArea>
    </chartFormat>
    <chartFormat chart="0" format="14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1"/>
          </reference>
        </references>
      </pivotArea>
    </chartFormat>
    <chartFormat chart="0" format="14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0"/>
          </reference>
        </references>
      </pivotArea>
    </chartFormat>
    <chartFormat chart="0" format="14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7"/>
          </reference>
        </references>
      </pivotArea>
    </chartFormat>
    <chartFormat chart="0" format="14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6"/>
          </reference>
        </references>
      </pivotArea>
    </chartFormat>
    <chartFormat chart="0" format="14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0"/>
          </reference>
        </references>
      </pivotArea>
    </chartFormat>
    <chartFormat chart="0" format="14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7"/>
          </reference>
        </references>
      </pivotArea>
    </chartFormat>
    <chartFormat chart="0" format="1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6"/>
          </reference>
        </references>
      </pivotArea>
    </chartFormat>
    <chartFormat chart="0" format="1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2"/>
          </reference>
        </references>
      </pivotArea>
    </chartFormat>
    <chartFormat chart="0" format="1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1"/>
          </reference>
        </references>
      </pivotArea>
    </chartFormat>
    <chartFormat chart="0" format="1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0"/>
          </reference>
        </references>
      </pivotArea>
    </chartFormat>
    <chartFormat chart="0" format="1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7"/>
          </reference>
        </references>
      </pivotArea>
    </chartFormat>
    <chartFormat chart="0" format="1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0"/>
          </reference>
        </references>
      </pivotArea>
    </chartFormat>
    <chartFormat chart="0" format="1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7"/>
          </reference>
        </references>
      </pivotArea>
    </chartFormat>
    <chartFormat chart="0" format="15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3"/>
          </reference>
        </references>
      </pivotArea>
    </chartFormat>
    <chartFormat chart="0" format="1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0"/>
          </reference>
        </references>
      </pivotArea>
    </chartFormat>
    <chartFormat chart="0" format="1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7"/>
          </reference>
        </references>
      </pivotArea>
    </chartFormat>
    <chartFormat chart="0" format="1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6"/>
          </reference>
        </references>
      </pivotArea>
    </chartFormat>
    <chartFormat chart="0" format="1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0"/>
          </reference>
        </references>
      </pivotArea>
    </chartFormat>
    <chartFormat chart="0" format="16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7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1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2"/>
          </reference>
        </references>
      </pivotArea>
    </chartFormat>
    <chartFormat chart="0" format="1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2"/>
          </reference>
        </references>
      </pivotArea>
    </chartFormat>
    <chartFormat chart="0" format="1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2"/>
          </reference>
        </references>
      </pivotArea>
    </chartFormat>
    <chartFormat chart="0" format="1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2"/>
          </reference>
        </references>
      </pivotArea>
    </chartFormat>
    <chartFormat chart="0" format="1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2"/>
          </reference>
        </references>
      </pivotArea>
    </chartFormat>
    <chartFormat chart="0" format="1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2"/>
          </reference>
        </references>
      </pivotArea>
    </chartFormat>
    <chartFormat chart="0" format="1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4"/>
          </reference>
        </references>
      </pivotArea>
    </chartFormat>
    <chartFormat chart="0" format="1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1"/>
          </reference>
        </references>
      </pivotArea>
    </chartFormat>
    <chartFormat chart="0" format="1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1"/>
          </reference>
        </references>
      </pivotArea>
    </chartFormat>
    <chartFormat chart="0" format="1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1"/>
          </reference>
        </references>
      </pivotArea>
    </chartFormat>
    <chartFormat chart="0" format="1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1"/>
          </reference>
        </references>
      </pivotArea>
    </chartFormat>
    <chartFormat chart="0" format="1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1"/>
          </reference>
        </references>
      </pivotArea>
    </chartFormat>
    <chartFormat chart="0" format="1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1"/>
          </reference>
        </references>
      </pivotArea>
    </chartFormat>
    <chartFormat chart="0" format="1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1"/>
          </reference>
        </references>
      </pivotArea>
    </chartFormat>
    <chartFormat chart="0" format="1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0"/>
          </reference>
        </references>
      </pivotArea>
    </chartFormat>
    <chartFormat chart="0" format="1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0"/>
          </reference>
        </references>
      </pivotArea>
    </chartFormat>
    <chartFormat chart="0" format="1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0"/>
          </reference>
        </references>
      </pivotArea>
    </chartFormat>
    <chartFormat chart="0" format="1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0"/>
          </reference>
        </references>
      </pivotArea>
    </chartFormat>
    <chartFormat chart="0" format="1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0"/>
          </reference>
        </references>
      </pivotArea>
    </chartFormat>
    <chartFormat chart="0" format="1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0"/>
          </reference>
        </references>
      </pivotArea>
    </chartFormat>
    <chartFormat chart="0" format="1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0"/>
          </reference>
        </references>
      </pivotArea>
    </chartFormat>
    <chartFormat chart="0" format="1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0"/>
          </reference>
        </references>
      </pivotArea>
    </chartFormat>
    <chartFormat chart="0" format="1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0"/>
          </reference>
        </references>
      </pivotArea>
    </chartFormat>
    <chartFormat chart="0" format="1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0"/>
          </reference>
        </references>
      </pivotArea>
    </chartFormat>
    <chartFormat chart="0" format="1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0"/>
          </reference>
        </references>
      </pivotArea>
    </chartFormat>
    <chartFormat chart="0" format="1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0"/>
          </reference>
        </references>
      </pivotArea>
    </chartFormat>
    <chartFormat chart="0" format="1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0"/>
          </reference>
        </references>
      </pivotArea>
    </chartFormat>
    <chartFormat chart="0" format="2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0"/>
          </reference>
        </references>
      </pivotArea>
    </chartFormat>
    <chartFormat chart="0" format="2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0"/>
          </reference>
        </references>
      </pivotArea>
    </chartFormat>
    <chartFormat chart="0" format="2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7"/>
          </reference>
        </references>
      </pivotArea>
    </chartFormat>
    <chartFormat chart="0" format="2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7"/>
          </reference>
        </references>
      </pivotArea>
    </chartFormat>
    <chartFormat chart="0" format="2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7"/>
          </reference>
        </references>
      </pivotArea>
    </chartFormat>
    <chartFormat chart="0" format="2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7"/>
          </reference>
        </references>
      </pivotArea>
    </chartFormat>
    <chartFormat chart="0" format="2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7"/>
          </reference>
        </references>
      </pivotArea>
    </chartFormat>
    <chartFormat chart="0" format="2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7"/>
          </reference>
        </references>
      </pivotArea>
    </chartFormat>
    <chartFormat chart="0" format="2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7"/>
          </reference>
        </references>
      </pivotArea>
    </chartFormat>
    <chartFormat chart="0" format="2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7"/>
          </reference>
        </references>
      </pivotArea>
    </chartFormat>
    <chartFormat chart="0" format="2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7"/>
          </reference>
        </references>
      </pivotArea>
    </chartFormat>
    <chartFormat chart="0" format="2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7"/>
          </reference>
        </references>
      </pivotArea>
    </chartFormat>
    <chartFormat chart="0" format="21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7"/>
          </reference>
        </references>
      </pivotArea>
    </chartFormat>
    <chartFormat chart="0" format="2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7"/>
          </reference>
        </references>
      </pivotArea>
    </chartFormat>
    <chartFormat chart="0" format="2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7"/>
          </reference>
        </references>
      </pivotArea>
    </chartFormat>
    <chartFormat chart="0" format="2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7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2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2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2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2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2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2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2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2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2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0" format="2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2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0" format="2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0" format="2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  <chartFormat chart="2" format="2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6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26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2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26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2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" format="26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2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2" format="27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2" format="2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2" format="27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2" format="2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2" format="27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2" format="2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2" format="27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2" format="2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2" format="27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2" format="2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2" format="28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2" format="2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2" format="2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4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7" firstHeaderRow="1" firstDataRow="2" firstDataCol="1"/>
  <pivotFields count="5">
    <pivotField axis="axisRow" showAll="0" measureFilter="1">
      <items count="12">
        <item x="1"/>
        <item x="3"/>
        <item x="0"/>
        <item x="4"/>
        <item x="5"/>
        <item x="6"/>
        <item x="7"/>
        <item x="8"/>
        <item x="9"/>
        <item x="10"/>
        <item x="2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10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2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L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1">
    <i>
      <x v="2"/>
    </i>
    <i>
      <x v="8"/>
    </i>
    <i>
      <x v="10"/>
    </i>
    <i>
      <x v="12"/>
    </i>
    <i>
      <x v="13"/>
    </i>
    <i>
      <x v="15"/>
    </i>
    <i>
      <x v="32"/>
    </i>
    <i>
      <x v="37"/>
    </i>
    <i>
      <x v="39"/>
    </i>
    <i>
      <x v="44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1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07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0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1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3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0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0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3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2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Relationship Id="rId4" Type="http://schemas.openxmlformats.org/officeDocument/2006/relationships/comments" Target="../comments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45" t="s">
        <v>267</v>
      </c>
      <c r="B1" s="445"/>
      <c r="D1" s="75" t="s">
        <v>280</v>
      </c>
    </row>
    <row r="2" spans="1:6" x14ac:dyDescent="0.25">
      <c r="A2" s="6" t="s">
        <v>0</v>
      </c>
      <c r="B2" s="222" t="s">
        <v>299</v>
      </c>
    </row>
    <row r="4" spans="1:6" ht="30" customHeight="1" thickBot="1" x14ac:dyDescent="0.3">
      <c r="A4" s="444" t="s">
        <v>266</v>
      </c>
      <c r="B4" s="444"/>
      <c r="D4" s="75"/>
    </row>
    <row r="5" spans="1:6" ht="15.75" thickTop="1" x14ac:dyDescent="0.25">
      <c r="A5" s="254" t="s">
        <v>85</v>
      </c>
      <c r="B5" s="253" t="s">
        <v>301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251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252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253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254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248</v>
      </c>
      <c r="B12" s="205" t="s">
        <v>255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256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257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263</v>
      </c>
      <c r="D17" s="216" t="s">
        <v>93</v>
      </c>
      <c r="E17" s="213"/>
    </row>
    <row r="18" spans="1:5" x14ac:dyDescent="0.25">
      <c r="A18" s="204" t="s">
        <v>73</v>
      </c>
      <c r="B18" s="446" t="s">
        <v>268</v>
      </c>
      <c r="D18" s="212" cm="1">
        <f t="array" ref="D18">[1]!År1</f>
        <v>2019</v>
      </c>
      <c r="E18" s="213"/>
    </row>
    <row r="19" spans="1:5" x14ac:dyDescent="0.25">
      <c r="A19" s="204" t="s">
        <v>249</v>
      </c>
      <c r="B19" s="446"/>
      <c r="D19" s="212" cm="1">
        <f t="array" ref="D19">[1]!År2</f>
        <v>2030</v>
      </c>
      <c r="E19" s="213"/>
    </row>
    <row r="20" spans="1:5" ht="15.75" thickBot="1" x14ac:dyDescent="0.3">
      <c r="A20" s="204" t="s">
        <v>250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302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>
      <selection activeCell="I16" sqref="I16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294</v>
      </c>
      <c r="B1" s="251"/>
      <c r="C1" s="447" t="s">
        <v>293</v>
      </c>
      <c r="D1" s="447"/>
      <c r="E1" s="447"/>
      <c r="F1" s="447"/>
      <c r="G1" s="447"/>
      <c r="H1" s="447"/>
      <c r="I1" s="447"/>
      <c r="J1" s="447"/>
      <c r="K1" s="447"/>
      <c r="L1" s="447"/>
      <c r="M1" s="447"/>
      <c r="N1" s="447"/>
      <c r="O1" s="447"/>
      <c r="P1" s="447"/>
      <c r="Q1" s="447"/>
      <c r="R1" s="447"/>
    </row>
    <row r="2" spans="1:18" ht="15" customHeight="1" x14ac:dyDescent="0.25">
      <c r="A2" s="251"/>
      <c r="B2" s="251"/>
      <c r="C2" s="447"/>
      <c r="D2" s="447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7"/>
      <c r="R2" s="447"/>
    </row>
    <row r="3" spans="1:18" x14ac:dyDescent="0.25">
      <c r="A3" s="75"/>
    </row>
    <row r="34" spans="16:18" ht="15.75" x14ac:dyDescent="0.25">
      <c r="P34" s="340" t="s">
        <v>93</v>
      </c>
      <c r="Q34" s="340" t="s">
        <v>331</v>
      </c>
      <c r="R34" s="340" t="s">
        <v>332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13854810.878545959</v>
      </c>
      <c r="R36" s="342">
        <f>1-Q36/$Q$35</f>
        <v>0.30725945607270211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12339324.054456778</v>
      </c>
      <c r="R37" s="342">
        <f t="shared" ref="R37:R38" si="0">1-Q37/$Q$35</f>
        <v>0.38303379727716114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9741434.0715830307</v>
      </c>
      <c r="R38" s="342">
        <f t="shared" si="0"/>
        <v>0.51292829642084847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333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181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256</v>
      </c>
    </row>
    <row r="12" spans="1:1" x14ac:dyDescent="0.25">
      <c r="A12" s="381" t="s">
        <v>110</v>
      </c>
    </row>
    <row r="13" spans="1:1" x14ac:dyDescent="0.25">
      <c r="A13" s="355" t="s">
        <v>226</v>
      </c>
    </row>
    <row r="14" spans="1:1" s="168" customFormat="1" x14ac:dyDescent="0.25">
      <c r="A14" s="382" t="s">
        <v>207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203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220</v>
      </c>
    </row>
    <row r="26" spans="1:1" x14ac:dyDescent="0.25">
      <c r="A26" s="358" t="s">
        <v>202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223</v>
      </c>
    </row>
    <row r="30" spans="1:1" x14ac:dyDescent="0.25">
      <c r="A30" s="359" t="s">
        <v>199</v>
      </c>
    </row>
    <row r="31" spans="1:1" x14ac:dyDescent="0.25">
      <c r="A31" s="352" t="s">
        <v>222</v>
      </c>
    </row>
    <row r="32" spans="1:1" x14ac:dyDescent="0.25">
      <c r="A32" s="415" t="s">
        <v>162</v>
      </c>
    </row>
    <row r="33" spans="1:1" x14ac:dyDescent="0.25">
      <c r="A33" s="361" t="s">
        <v>192</v>
      </c>
    </row>
    <row r="34" spans="1:1" x14ac:dyDescent="0.25">
      <c r="A34" s="356" t="s">
        <v>218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193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305</v>
      </c>
    </row>
    <row r="55" spans="1:1" x14ac:dyDescent="0.25">
      <c r="A55" s="389" t="s">
        <v>306</v>
      </c>
    </row>
    <row r="56" spans="1:1" x14ac:dyDescent="0.25">
      <c r="A56" s="364" t="s">
        <v>308</v>
      </c>
    </row>
    <row r="57" spans="1:1" x14ac:dyDescent="0.25">
      <c r="A57" s="349" t="s">
        <v>310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234</v>
      </c>
    </row>
    <row r="61" spans="1:1" x14ac:dyDescent="0.25">
      <c r="A61" s="394" t="s">
        <v>227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175</v>
      </c>
    </row>
    <row r="65" spans="1:8" x14ac:dyDescent="0.25">
      <c r="A65" s="373" t="s">
        <v>176</v>
      </c>
    </row>
    <row r="66" spans="1:8" x14ac:dyDescent="0.25">
      <c r="A66" s="374" t="s">
        <v>177</v>
      </c>
    </row>
    <row r="67" spans="1:8" x14ac:dyDescent="0.25">
      <c r="A67" s="375" t="s">
        <v>178</v>
      </c>
    </row>
    <row r="68" spans="1:8" x14ac:dyDescent="0.25">
      <c r="A68" s="376" t="s">
        <v>179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330</v>
      </c>
    </row>
    <row r="78" spans="1:8" x14ac:dyDescent="0.25">
      <c r="A78" s="351" t="s">
        <v>221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70" zoomScaleNormal="70" workbookViewId="0">
      <selection activeCell="D10" sqref="D10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0.140625" style="1" bestFit="1" customWidth="1"/>
    <col min="4" max="4" width="11" style="1" bestFit="1" customWidth="1"/>
    <col min="5" max="5" width="13.5703125" style="1" customWidth="1"/>
    <col min="6" max="6" width="15.5703125" style="1" bestFit="1" customWidth="1"/>
    <col min="7" max="7" width="25.570312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269</v>
      </c>
      <c r="B1" s="75" t="s">
        <v>295</v>
      </c>
    </row>
    <row r="2" spans="1:18" ht="42.95" customHeight="1" x14ac:dyDescent="0.25">
      <c r="A2" s="223" t="s">
        <v>279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303</v>
      </c>
      <c r="K2" s="6"/>
      <c r="L2" s="6"/>
      <c r="M2" s="6"/>
      <c r="N2" s="6"/>
      <c r="O2" s="6"/>
      <c r="P2" s="6"/>
    </row>
    <row r="3" spans="1:18" x14ac:dyDescent="0.25">
      <c r="A3" s="2" t="s">
        <v>259</v>
      </c>
      <c r="B3" s="2" t="s">
        <v>261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174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260</v>
      </c>
      <c r="B4" s="2" t="s">
        <v>262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264</v>
      </c>
      <c r="C5" s="9">
        <v>61600</v>
      </c>
      <c r="D5" s="9">
        <v>173600</v>
      </c>
      <c r="E5" s="9" t="s">
        <v>265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2338336</v>
      </c>
      <c r="N6" s="18">
        <f t="shared" si="1"/>
        <v>93002</v>
      </c>
      <c r="O6" s="18">
        <f t="shared" si="1"/>
        <v>70732</v>
      </c>
      <c r="P6" s="18">
        <f t="shared" si="1"/>
        <v>2226336</v>
      </c>
      <c r="Q6" s="18">
        <f t="shared" si="1"/>
        <v>93002</v>
      </c>
      <c r="R6" s="18">
        <f t="shared" si="1"/>
        <v>70732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624010</v>
      </c>
      <c r="N7" s="18">
        <f t="shared" si="2"/>
        <v>0</v>
      </c>
      <c r="O7" s="18">
        <f t="shared" si="2"/>
        <v>0</v>
      </c>
      <c r="P7" s="18">
        <f t="shared" si="2"/>
        <v>736010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4014430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296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174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1800398.2131878724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1703165.6205952798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488542.44754899049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585775.04014158307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297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174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537937.78681212745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523170.37940472004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135467.55245100948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150234.95985841687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947114.41689910984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947114.41689910972</v>
      </c>
      <c r="Q40" s="271">
        <f t="shared" si="7"/>
        <v>21360</v>
      </c>
      <c r="R40" s="271">
        <f t="shared" si="7"/>
        <v>17008.888888888891</v>
      </c>
    </row>
    <row r="41" spans="9:18" hidden="1" x14ac:dyDescent="0.25"/>
  </sheetData>
  <conditionalFormatting sqref="J5:R9">
    <cfRule type="cellIs" dxfId="21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B28" sqref="B28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570312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269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v>6.1549467093192839E-2</v>
      </c>
      <c r="E6" s="8"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v>0.17205823403117737</v>
      </c>
      <c r="E7" s="8"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v>0.16375440035420941</v>
      </c>
      <c r="E8" s="8"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v>2030</v>
      </c>
      <c r="E10" s="84"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v>2030</v>
      </c>
      <c r="E15" s="84"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0.74345000000000006</v>
      </c>
      <c r="E17" s="3">
        <v>0.74345000000000006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50" t="s">
        <v>321</v>
      </c>
      <c r="C20" s="25"/>
      <c r="D20" s="25"/>
      <c r="E20" s="25"/>
      <c r="F20" s="12"/>
      <c r="I20" s="1"/>
    </row>
    <row r="21" spans="2:11" ht="29.45" customHeight="1" x14ac:dyDescent="0.25">
      <c r="B21" s="450"/>
      <c r="C21" s="84">
        <f>År1</f>
        <v>2019</v>
      </c>
      <c r="D21" s="84">
        <v>2030</v>
      </c>
      <c r="E21" s="84"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29217.064803275287</v>
      </c>
      <c r="E24" s="10">
        <f>E22*Arealanvendelse!Q6-C22*Arealanvendelse!Q6</f>
        <v>29217.064803275287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5.75" thickBot="1" x14ac:dyDescent="0.3">
      <c r="B28" s="232" t="s">
        <v>258</v>
      </c>
      <c r="C28" s="233"/>
      <c r="D28" s="231">
        <f>SUM(D24:D25)</f>
        <v>45538.812624915103</v>
      </c>
      <c r="E28" s="231">
        <f>SUM(E24:E25)</f>
        <v>45538.812624915103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48" t="s">
        <v>320</v>
      </c>
      <c r="C30" s="25"/>
      <c r="D30" s="25"/>
      <c r="E30" s="25"/>
      <c r="K30" s="12"/>
    </row>
    <row r="31" spans="2:11" x14ac:dyDescent="0.25">
      <c r="B31" s="449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0.40253334285647835</v>
      </c>
      <c r="E32" s="90">
        <v>0.40253334285647835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v>3.0976273829928767E-2</v>
      </c>
      <c r="E33" s="90"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v>4.5329688585482669E-2</v>
      </c>
      <c r="E34" s="90">
        <v>4.5329688585482669E-2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0.251</v>
      </c>
      <c r="E35" s="90">
        <v>0.251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v>5.2060865589185204E-3</v>
      </c>
      <c r="E36" s="90"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v>2.189728375215861E-2</v>
      </c>
      <c r="E37" s="90"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v>3.3466912404096723E-2</v>
      </c>
      <c r="E38" s="90">
        <v>3.3466912404096723E-2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v>6.7759287296729281E-2</v>
      </c>
      <c r="E39" s="90">
        <v>6.7759287296729281E-2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v>2.0301913757470973E-3</v>
      </c>
      <c r="E40" s="90"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v>1.7968670218625631E-2</v>
      </c>
      <c r="E41" s="90">
        <v>1.7968670218625631E-2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v>4.0395307311065158E-2</v>
      </c>
      <c r="E42" s="90"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v>7.5869349743828522E-3</v>
      </c>
      <c r="E43" s="90"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v>2.9175094799916215E-3</v>
      </c>
      <c r="E44" s="90"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v>7.0772837129970206E-2</v>
      </c>
      <c r="E45" s="90">
        <v>7.0772837129970206E-2</v>
      </c>
      <c r="K45" s="12"/>
    </row>
    <row r="46" spans="2:11" x14ac:dyDescent="0.25">
      <c r="B46" s="25" t="s">
        <v>286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238</v>
      </c>
      <c r="C47" s="87"/>
      <c r="D47" s="115" cm="1">
        <f t="array" ref="D47">SUMPRODUCT((D32:D45&gt;$C$32:$C$45)*(D32:D45-$C$32:$C$45))*Arealanvendelse!M6</f>
        <v>397143.74800807948</v>
      </c>
      <c r="E47" s="115" cm="1">
        <f t="array" ref="E47">SUMPRODUCT((E32:E45&gt;$C$32:$C$45)*(E32:E45-$C$32:$C$45))*Arealanvendelse!P6</f>
        <v>378121.63152143906</v>
      </c>
      <c r="K47" s="12"/>
    </row>
    <row r="48" spans="2:11" x14ac:dyDescent="0.25">
      <c r="B48" s="25" t="s">
        <v>237</v>
      </c>
      <c r="C48" s="109"/>
      <c r="D48" s="115">
        <f>1%*Arealanvendelse!M6</f>
        <v>23383.360000000001</v>
      </c>
      <c r="E48" s="115">
        <f>1%*Arealanvendelse!P6</f>
        <v>22263.360000000001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4" sqref="D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269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312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0.38900000000000001</v>
      </c>
      <c r="E3" s="311">
        <f>D3</f>
        <v>0.38900000000000001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2.0629999999999999E-2</v>
      </c>
      <c r="E7" s="311">
        <f t="shared" si="0"/>
        <v>2.0629999999999999E-2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313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314</v>
      </c>
    </row>
  </sheetData>
  <conditionalFormatting sqref="C18">
    <cfRule type="cellIs" dxfId="20" priority="2" operator="notBetween">
      <formula>1</formula>
      <formula>1</formula>
    </cfRule>
  </conditionalFormatting>
  <conditionalFormatting sqref="D18:E18">
    <cfRule type="cellIs" dxfId="19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D15" sqref="D15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570312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269</v>
      </c>
    </row>
    <row r="2" spans="1:4" x14ac:dyDescent="0.25">
      <c r="A2" s="103" t="s">
        <v>242</v>
      </c>
    </row>
    <row r="3" spans="1:4" x14ac:dyDescent="0.25">
      <c r="A3" s="6" t="s">
        <v>181</v>
      </c>
      <c r="B3" s="1" t="s">
        <v>169</v>
      </c>
    </row>
    <row r="4" spans="1:4" x14ac:dyDescent="0.25">
      <c r="A4" s="6" t="s">
        <v>175</v>
      </c>
      <c r="B4" s="1" t="s">
        <v>170</v>
      </c>
    </row>
    <row r="5" spans="1:4" x14ac:dyDescent="0.25">
      <c r="A5" s="6" t="s">
        <v>176</v>
      </c>
      <c r="B5" s="1" t="s">
        <v>171</v>
      </c>
    </row>
    <row r="6" spans="1:4" x14ac:dyDescent="0.25">
      <c r="A6" s="6" t="s">
        <v>177</v>
      </c>
      <c r="B6" s="1" t="s">
        <v>185</v>
      </c>
    </row>
    <row r="7" spans="1:4" x14ac:dyDescent="0.25">
      <c r="A7" s="6" t="s">
        <v>178</v>
      </c>
      <c r="B7" s="1" t="s">
        <v>186</v>
      </c>
    </row>
    <row r="8" spans="1:4" x14ac:dyDescent="0.25">
      <c r="A8" s="6" t="s">
        <v>179</v>
      </c>
      <c r="B8" s="1" t="s">
        <v>187</v>
      </c>
    </row>
    <row r="9" spans="1:4" x14ac:dyDescent="0.25">
      <c r="A9" s="2" t="s">
        <v>278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277</v>
      </c>
      <c r="B11" s="2"/>
      <c r="C11" s="2"/>
      <c r="D11" s="2"/>
    </row>
    <row r="12" spans="1:4" x14ac:dyDescent="0.25">
      <c r="A12" s="2" t="s">
        <v>182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175</v>
      </c>
      <c r="B13" s="7">
        <v>0</v>
      </c>
      <c r="C13" s="8">
        <v>0</v>
      </c>
      <c r="D13" s="8">
        <v>0</v>
      </c>
    </row>
    <row r="14" spans="1:4" x14ac:dyDescent="0.25">
      <c r="A14" s="2" t="s">
        <v>176</v>
      </c>
      <c r="B14" s="7">
        <v>0</v>
      </c>
      <c r="C14" s="8">
        <v>1</v>
      </c>
      <c r="D14" s="8">
        <v>1</v>
      </c>
    </row>
    <row r="15" spans="1:4" x14ac:dyDescent="0.25">
      <c r="A15" s="2" t="s">
        <v>177</v>
      </c>
      <c r="B15" s="7">
        <v>0</v>
      </c>
      <c r="C15" s="8">
        <v>0</v>
      </c>
      <c r="D15" s="8">
        <v>0</v>
      </c>
    </row>
    <row r="16" spans="1:4" x14ac:dyDescent="0.25">
      <c r="A16" s="2" t="s">
        <v>178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179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183</v>
      </c>
      <c r="B21" s="181" t="s">
        <v>184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181</v>
      </c>
      <c r="B22" s="182" t="s">
        <v>180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175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175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175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175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176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69790.927092835627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69582.668854213465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13580.575614963827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13341.351734677091</v>
      </c>
    </row>
    <row r="28" spans="1:8" hidden="1" x14ac:dyDescent="0.25">
      <c r="A28" s="2" t="s">
        <v>176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7026.2179038229688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68857.677082357332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1373.0001554990661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13298.387163922296</v>
      </c>
    </row>
    <row r="29" spans="1:8" hidden="1" x14ac:dyDescent="0.25">
      <c r="A29" s="2" t="s">
        <v>176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68078.851399946827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13247.278233374929</v>
      </c>
    </row>
    <row r="30" spans="1:8" hidden="1" x14ac:dyDescent="0.25">
      <c r="A30" s="2" t="s">
        <v>176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6804.8191219880782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1329.736401649187</v>
      </c>
    </row>
    <row r="31" spans="1:8" hidden="1" x14ac:dyDescent="0.25">
      <c r="A31" s="2" t="s">
        <v>177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177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177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177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178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178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178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178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179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179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179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179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51" t="s">
        <v>285</v>
      </c>
      <c r="B47" s="2" t="s">
        <v>23</v>
      </c>
      <c r="C47" s="2"/>
      <c r="D47" s="2"/>
      <c r="E47" s="2" t="s">
        <v>24</v>
      </c>
      <c r="F47" s="2"/>
      <c r="G47" s="2"/>
      <c r="H47" s="1" t="s">
        <v>324</v>
      </c>
    </row>
    <row r="48" spans="1:10" hidden="1" x14ac:dyDescent="0.25">
      <c r="A48" s="452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181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175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176</v>
      </c>
      <c r="B51" s="109">
        <f t="shared" si="0"/>
        <v>0</v>
      </c>
      <c r="C51" s="109">
        <f ca="1">SUMIF($A$22:$A$42,$A51,D$22:D$42)</f>
        <v>76817.144996658593</v>
      </c>
      <c r="D51" s="109">
        <f t="shared" ca="1" si="0"/>
        <v>213324.01645850571</v>
      </c>
      <c r="E51" s="109">
        <f t="shared" ca="1" si="0"/>
        <v>0</v>
      </c>
      <c r="F51" s="109">
        <f t="shared" ca="1" si="0"/>
        <v>14953.575770462894</v>
      </c>
      <c r="G51" s="109">
        <f t="shared" ca="1" si="0"/>
        <v>41216.753533623501</v>
      </c>
      <c r="H51" s="109">
        <f t="shared" ca="1" si="2"/>
        <v>0</v>
      </c>
      <c r="I51" s="109">
        <f t="shared" ca="1" si="1"/>
        <v>91770.720767121486</v>
      </c>
      <c r="J51" s="109">
        <f t="shared" ca="1" si="1"/>
        <v>254540.76999212921</v>
      </c>
    </row>
    <row r="52" spans="1:10" hidden="1" x14ac:dyDescent="0.25">
      <c r="A52" s="2" t="s">
        <v>177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178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179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325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8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topLeftCell="A51" zoomScaleNormal="100" workbookViewId="0">
      <selection activeCell="D2" sqref="D2:D311"/>
    </sheetView>
  </sheetViews>
  <sheetFormatPr defaultRowHeight="15" x14ac:dyDescent="0.25"/>
  <cols>
    <col min="1" max="1" width="10.140625" style="168" bestFit="1" customWidth="1"/>
    <col min="2" max="2" width="12.5703125" style="168" bestFit="1" customWidth="1"/>
    <col min="4" max="5" width="9.140625" style="168"/>
  </cols>
  <sheetData>
    <row r="1" spans="1:38" x14ac:dyDescent="0.25">
      <c r="D1" s="187" t="s">
        <v>327</v>
      </c>
      <c r="E1" s="168" t="s">
        <v>326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175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175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175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175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175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175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175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175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175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175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175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175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0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175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0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8">
        <f ca="1">IF($C14-G$1&lt;År1,0,F13*(1-VLOOKUP($A14,[1]Hugst!$R$5:$W$9,MATCH(ROUNDUP((G$1)/10,0)*10,[1]Hugst!$R$4:$W$4,0))))</f>
        <v>0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175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0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8">
        <f ca="1">IF($C15-G$1&lt;År1,0,F14*(1-VLOOKUP($A15,[1]Hugst!$R$5:$W$9,MATCH(ROUNDUP((G$1)/10,0)*10,[1]Hugst!$R$4:$W$4,0))))</f>
        <v>0</v>
      </c>
      <c r="H15" s="168">
        <f ca="1">IF($C15-H$1&lt;År1,0,G14*(1-VLOOKUP($A15,[1]Hugst!$R$5:$W$9,MATCH(ROUNDUP((H$1)/10,0)*10,[1]Hugst!$R$4:$W$4,0))))</f>
        <v>0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175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0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8">
        <f ca="1">IF($C16-G$1&lt;År1,0,F15*(1-VLOOKUP($A16,[1]Hugst!$R$5:$W$9,MATCH(ROUNDUP((G$1)/10,0)*10,[1]Hugst!$R$4:$W$4,0))))</f>
        <v>0</v>
      </c>
      <c r="H16" s="168">
        <f ca="1">IF($C16-H$1&lt;År1,0,G15*(1-VLOOKUP($A16,[1]Hugst!$R$5:$W$9,MATCH(ROUNDUP((H$1)/10,0)*10,[1]Hugst!$R$4:$W$4,0))))</f>
        <v>0</v>
      </c>
      <c r="I16" s="168">
        <f ca="1">IF($C16-I$1&lt;År1,0,H15*(1-VLOOKUP($A16,[1]Hugst!$R$5:$W$9,MATCH(ROUNDUP((I$1)/10,0)*10,[1]Hugst!$R$4:$W$4,0))))</f>
        <v>0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175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0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8">
        <f ca="1">IF($C17-G$1&lt;År1,0,F16*(1-VLOOKUP($A17,[1]Hugst!$R$5:$W$9,MATCH(ROUNDUP((G$1)/10,0)*10,[1]Hugst!$R$4:$W$4,0))))</f>
        <v>0</v>
      </c>
      <c r="H17" s="168">
        <f ca="1">IF($C17-H$1&lt;År1,0,G16*(1-VLOOKUP($A17,[1]Hugst!$R$5:$W$9,MATCH(ROUNDUP((H$1)/10,0)*10,[1]Hugst!$R$4:$W$4,0))))</f>
        <v>0</v>
      </c>
      <c r="I17" s="168">
        <f ca="1">IF($C17-I$1&lt;År1,0,H16*(1-VLOOKUP($A17,[1]Hugst!$R$5:$W$9,MATCH(ROUNDUP((I$1)/10,0)*10,[1]Hugst!$R$4:$W$4,0))))</f>
        <v>0</v>
      </c>
      <c r="J17" s="168">
        <f ca="1">IF($C17-J$1&lt;År1,0,I16*(1-VLOOKUP($A17,[1]Hugst!$R$5:$W$9,MATCH(ROUNDUP((J$1)/10,0)*10,[1]Hugst!$R$4:$W$4,0))))</f>
        <v>0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175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0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8">
        <f ca="1">IF($C18-G$1&lt;År1,0,F17*(1-VLOOKUP($A18,[1]Hugst!$R$5:$W$9,MATCH(ROUNDUP((G$1)/10,0)*10,[1]Hugst!$R$4:$W$4,0))))</f>
        <v>0</v>
      </c>
      <c r="H18" s="168">
        <f ca="1">IF($C18-H$1&lt;År1,0,G17*(1-VLOOKUP($A18,[1]Hugst!$R$5:$W$9,MATCH(ROUNDUP((H$1)/10,0)*10,[1]Hugst!$R$4:$W$4,0))))</f>
        <v>0</v>
      </c>
      <c r="I18" s="168">
        <f ca="1">IF($C18-I$1&lt;År1,0,H17*(1-VLOOKUP($A18,[1]Hugst!$R$5:$W$9,MATCH(ROUNDUP((I$1)/10,0)*10,[1]Hugst!$R$4:$W$4,0))))</f>
        <v>0</v>
      </c>
      <c r="J18" s="168">
        <f ca="1">IF($C18-J$1&lt;År1,0,I17*(1-VLOOKUP($A18,[1]Hugst!$R$5:$W$9,MATCH(ROUNDUP((J$1)/10,0)*10,[1]Hugst!$R$4:$W$4,0))))</f>
        <v>0</v>
      </c>
      <c r="K18" s="168">
        <f ca="1">IF($C18-K$1&lt;År1,0,J17*(1-VLOOKUP($A18,[1]Hugst!$R$5:$W$9,MATCH(ROUNDUP((K$1)/10,0)*10,[1]Hugst!$R$4:$W$4,0))))</f>
        <v>0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175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0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8">
        <f ca="1">IF($C19-G$1&lt;År1,0,F18*(1-VLOOKUP($A19,[1]Hugst!$R$5:$W$9,MATCH(ROUNDUP((G$1)/10,0)*10,[1]Hugst!$R$4:$W$4,0))))</f>
        <v>0</v>
      </c>
      <c r="H19" s="168">
        <f ca="1">IF($C19-H$1&lt;År1,0,G18*(1-VLOOKUP($A19,[1]Hugst!$R$5:$W$9,MATCH(ROUNDUP((H$1)/10,0)*10,[1]Hugst!$R$4:$W$4,0))))</f>
        <v>0</v>
      </c>
      <c r="I19" s="168">
        <f ca="1">IF($C19-I$1&lt;År1,0,H18*(1-VLOOKUP($A19,[1]Hugst!$R$5:$W$9,MATCH(ROUNDUP((I$1)/10,0)*10,[1]Hugst!$R$4:$W$4,0))))</f>
        <v>0</v>
      </c>
      <c r="J19" s="168">
        <f ca="1">IF($C19-J$1&lt;År1,0,I18*(1-VLOOKUP($A19,[1]Hugst!$R$5:$W$9,MATCH(ROUNDUP((J$1)/10,0)*10,[1]Hugst!$R$4:$W$4,0))))</f>
        <v>0</v>
      </c>
      <c r="K19" s="168">
        <f ca="1">IF($C19-K$1&lt;År1,0,J18*(1-VLOOKUP($A19,[1]Hugst!$R$5:$W$9,MATCH(ROUNDUP((K$1)/10,0)*10,[1]Hugst!$R$4:$W$4,0))))</f>
        <v>0</v>
      </c>
      <c r="L19" s="168">
        <f ca="1">IF($C19-L$1&lt;År1,0,K18*(1-VLOOKUP($A19,[1]Hugst!$R$5:$W$9,MATCH(ROUNDUP((L$1)/10,0)*10,[1]Hugst!$R$4:$W$4,0))))</f>
        <v>0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175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0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8">
        <f ca="1">IF($C20-G$1&lt;År1,0,F19*(1-VLOOKUP($A20,[1]Hugst!$R$5:$W$9,MATCH(ROUNDUP((G$1)/10,0)*10,[1]Hugst!$R$4:$W$4,0))))</f>
        <v>0</v>
      </c>
      <c r="H20" s="168">
        <f ca="1">IF($C20-H$1&lt;År1,0,G19*(1-VLOOKUP($A20,[1]Hugst!$R$5:$W$9,MATCH(ROUNDUP((H$1)/10,0)*10,[1]Hugst!$R$4:$W$4,0))))</f>
        <v>0</v>
      </c>
      <c r="I20" s="168">
        <f ca="1">IF($C20-I$1&lt;År1,0,H19*(1-VLOOKUP($A20,[1]Hugst!$R$5:$W$9,MATCH(ROUNDUP((I$1)/10,0)*10,[1]Hugst!$R$4:$W$4,0))))</f>
        <v>0</v>
      </c>
      <c r="J20" s="168">
        <f ca="1">IF($C20-J$1&lt;År1,0,I19*(1-VLOOKUP($A20,[1]Hugst!$R$5:$W$9,MATCH(ROUNDUP((J$1)/10,0)*10,[1]Hugst!$R$4:$W$4,0))))</f>
        <v>0</v>
      </c>
      <c r="K20" s="168">
        <f ca="1">IF($C20-K$1&lt;År1,0,J19*(1-VLOOKUP($A20,[1]Hugst!$R$5:$W$9,MATCH(ROUNDUP((K$1)/10,0)*10,[1]Hugst!$R$4:$W$4,0))))</f>
        <v>0</v>
      </c>
      <c r="L20" s="168">
        <f ca="1">IF($C20-L$1&lt;År1,0,K19*(1-VLOOKUP($A20,[1]Hugst!$R$5:$W$9,MATCH(ROUNDUP((L$1)/10,0)*10,[1]Hugst!$R$4:$W$4,0))))</f>
        <v>0</v>
      </c>
      <c r="M20" s="168">
        <f ca="1">IF($C20-M$1&lt;År1,0,L19*(1-VLOOKUP($A20,[1]Hugst!$R$5:$W$9,MATCH(ROUNDUP((M$1)/10,0)*10,[1]Hugst!$R$4:$W$4,0))))</f>
        <v>0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175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0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8">
        <f ca="1">IF($C21-G$1&lt;År1,0,F20*(1-VLOOKUP($A21,[1]Hugst!$R$5:$W$9,MATCH(ROUNDUP((G$1)/10,0)*10,[1]Hugst!$R$4:$W$4,0))))</f>
        <v>0</v>
      </c>
      <c r="H21" s="168">
        <f ca="1">IF($C21-H$1&lt;År1,0,G20*(1-VLOOKUP($A21,[1]Hugst!$R$5:$W$9,MATCH(ROUNDUP((H$1)/10,0)*10,[1]Hugst!$R$4:$W$4,0))))</f>
        <v>0</v>
      </c>
      <c r="I21" s="168">
        <f ca="1">IF($C21-I$1&lt;År1,0,H20*(1-VLOOKUP($A21,[1]Hugst!$R$5:$W$9,MATCH(ROUNDUP((I$1)/10,0)*10,[1]Hugst!$R$4:$W$4,0))))</f>
        <v>0</v>
      </c>
      <c r="J21" s="168">
        <f ca="1">IF($C21-J$1&lt;År1,0,I20*(1-VLOOKUP($A21,[1]Hugst!$R$5:$W$9,MATCH(ROUNDUP((J$1)/10,0)*10,[1]Hugst!$R$4:$W$4,0))))</f>
        <v>0</v>
      </c>
      <c r="K21" s="168">
        <f ca="1">IF($C21-K$1&lt;År1,0,J20*(1-VLOOKUP($A21,[1]Hugst!$R$5:$W$9,MATCH(ROUNDUP((K$1)/10,0)*10,[1]Hugst!$R$4:$W$4,0))))</f>
        <v>0</v>
      </c>
      <c r="L21" s="168">
        <f ca="1">IF($C21-L$1&lt;År1,0,K20*(1-VLOOKUP($A21,[1]Hugst!$R$5:$W$9,MATCH(ROUNDUP((L$1)/10,0)*10,[1]Hugst!$R$4:$W$4,0))))</f>
        <v>0</v>
      </c>
      <c r="M21" s="168">
        <f ca="1">IF($C21-M$1&lt;År1,0,L20*(1-VLOOKUP($A21,[1]Hugst!$R$5:$W$9,MATCH(ROUNDUP((M$1)/10,0)*10,[1]Hugst!$R$4:$W$4,0))))</f>
        <v>0</v>
      </c>
      <c r="N21" s="168">
        <f ca="1">IF($C21-N$1&lt;År1,0,M20*(1-VLOOKUP($A21,[1]Hugst!$R$5:$W$9,MATCH(ROUNDUP((N$1)/10,0)*10,[1]Hugst!$R$4:$W$4,0))))</f>
        <v>0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175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0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8">
        <f ca="1">IF($C22-G$1&lt;År1,0,F21*(1-VLOOKUP($A22,[1]Hugst!$R$5:$W$9,MATCH(ROUNDUP((G$1)/10,0)*10,[1]Hugst!$R$4:$W$4,0))))</f>
        <v>0</v>
      </c>
      <c r="H22" s="168">
        <f ca="1">IF($C22-H$1&lt;År1,0,G21*(1-VLOOKUP($A22,[1]Hugst!$R$5:$W$9,MATCH(ROUNDUP((H$1)/10,0)*10,[1]Hugst!$R$4:$W$4,0))))</f>
        <v>0</v>
      </c>
      <c r="I22" s="168">
        <f ca="1">IF($C22-I$1&lt;År1,0,H21*(1-VLOOKUP($A22,[1]Hugst!$R$5:$W$9,MATCH(ROUNDUP((I$1)/10,0)*10,[1]Hugst!$R$4:$W$4,0))))</f>
        <v>0</v>
      </c>
      <c r="J22" s="168">
        <f ca="1">IF($C22-J$1&lt;År1,0,I21*(1-VLOOKUP($A22,[1]Hugst!$R$5:$W$9,MATCH(ROUNDUP((J$1)/10,0)*10,[1]Hugst!$R$4:$W$4,0))))</f>
        <v>0</v>
      </c>
      <c r="K22" s="168">
        <f ca="1">IF($C22-K$1&lt;År1,0,J21*(1-VLOOKUP($A22,[1]Hugst!$R$5:$W$9,MATCH(ROUNDUP((K$1)/10,0)*10,[1]Hugst!$R$4:$W$4,0))))</f>
        <v>0</v>
      </c>
      <c r="L22" s="168">
        <f ca="1">IF($C22-L$1&lt;År1,0,K21*(1-VLOOKUP($A22,[1]Hugst!$R$5:$W$9,MATCH(ROUNDUP((L$1)/10,0)*10,[1]Hugst!$R$4:$W$4,0))))</f>
        <v>0</v>
      </c>
      <c r="M22" s="168">
        <f ca="1">IF($C22-M$1&lt;År1,0,L21*(1-VLOOKUP($A22,[1]Hugst!$R$5:$W$9,MATCH(ROUNDUP((M$1)/10,0)*10,[1]Hugst!$R$4:$W$4,0))))</f>
        <v>0</v>
      </c>
      <c r="N22" s="168">
        <f ca="1">IF($C22-N$1&lt;År1,0,M21*(1-VLOOKUP($A22,[1]Hugst!$R$5:$W$9,MATCH(ROUNDUP((N$1)/10,0)*10,[1]Hugst!$R$4:$W$4,0))))</f>
        <v>0</v>
      </c>
      <c r="O22" s="168">
        <f ca="1">IF($C22-O$1&lt;År1,0,N21*(1-VLOOKUP($A22,[1]Hugst!$R$5:$W$9,MATCH(ROUNDUP((O$1)/10,0)*10,[1]Hugst!$R$4:$W$4,0))))</f>
        <v>0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175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0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8">
        <f ca="1">IF($C23-G$1&lt;År1,0,F22*(1-VLOOKUP($A23,[1]Hugst!$R$5:$W$9,MATCH(ROUNDUP((G$1)/10,0)*10,[1]Hugst!$R$4:$W$4,0))))</f>
        <v>0</v>
      </c>
      <c r="H23" s="168">
        <f ca="1">IF($C23-H$1&lt;År1,0,G22*(1-VLOOKUP($A23,[1]Hugst!$R$5:$W$9,MATCH(ROUNDUP((H$1)/10,0)*10,[1]Hugst!$R$4:$W$4,0))))</f>
        <v>0</v>
      </c>
      <c r="I23" s="168">
        <f ca="1">IF($C23-I$1&lt;År1,0,H22*(1-VLOOKUP($A23,[1]Hugst!$R$5:$W$9,MATCH(ROUNDUP((I$1)/10,0)*10,[1]Hugst!$R$4:$W$4,0))))</f>
        <v>0</v>
      </c>
      <c r="J23" s="168">
        <f ca="1">IF($C23-J$1&lt;År1,0,I22*(1-VLOOKUP($A23,[1]Hugst!$R$5:$W$9,MATCH(ROUNDUP((J$1)/10,0)*10,[1]Hugst!$R$4:$W$4,0))))</f>
        <v>0</v>
      </c>
      <c r="K23" s="168">
        <f ca="1">IF($C23-K$1&lt;År1,0,J22*(1-VLOOKUP($A23,[1]Hugst!$R$5:$W$9,MATCH(ROUNDUP((K$1)/10,0)*10,[1]Hugst!$R$4:$W$4,0))))</f>
        <v>0</v>
      </c>
      <c r="L23" s="168">
        <f ca="1">IF($C23-L$1&lt;År1,0,K22*(1-VLOOKUP($A23,[1]Hugst!$R$5:$W$9,MATCH(ROUNDUP((L$1)/10,0)*10,[1]Hugst!$R$4:$W$4,0))))</f>
        <v>0</v>
      </c>
      <c r="M23" s="168">
        <f ca="1">IF($C23-M$1&lt;År1,0,L22*(1-VLOOKUP($A23,[1]Hugst!$R$5:$W$9,MATCH(ROUNDUP((M$1)/10,0)*10,[1]Hugst!$R$4:$W$4,0))))</f>
        <v>0</v>
      </c>
      <c r="N23" s="168">
        <f ca="1">IF($C23-N$1&lt;År1,0,M22*(1-VLOOKUP($A23,[1]Hugst!$R$5:$W$9,MATCH(ROUNDUP((N$1)/10,0)*10,[1]Hugst!$R$4:$W$4,0))))</f>
        <v>0</v>
      </c>
      <c r="O23" s="168">
        <f ca="1">IF($C23-O$1&lt;År1,0,N22*(1-VLOOKUP($A23,[1]Hugst!$R$5:$W$9,MATCH(ROUNDUP((O$1)/10,0)*10,[1]Hugst!$R$4:$W$4,0))))</f>
        <v>0</v>
      </c>
      <c r="P23" s="168">
        <f ca="1">IF($C23-P$1&lt;År1,0,O22*(1-VLOOKUP($A23,[1]Hugst!$R$5:$W$9,MATCH(ROUNDUP((P$1)/10,0)*10,[1]Hugst!$R$4:$W$4,0))))</f>
        <v>0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175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0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8">
        <f ca="1">IF($C24-G$1&lt;År1,0,F23*(1-VLOOKUP($A24,[1]Hugst!$R$5:$W$9,MATCH(ROUNDUP((G$1)/10,0)*10,[1]Hugst!$R$4:$W$4,0))))</f>
        <v>0</v>
      </c>
      <c r="H24" s="168">
        <f ca="1">IF($C24-H$1&lt;År1,0,G23*(1-VLOOKUP($A24,[1]Hugst!$R$5:$W$9,MATCH(ROUNDUP((H$1)/10,0)*10,[1]Hugst!$R$4:$W$4,0))))</f>
        <v>0</v>
      </c>
      <c r="I24" s="168">
        <f ca="1">IF($C24-I$1&lt;År1,0,H23*(1-VLOOKUP($A24,[1]Hugst!$R$5:$W$9,MATCH(ROUNDUP((I$1)/10,0)*10,[1]Hugst!$R$4:$W$4,0))))</f>
        <v>0</v>
      </c>
      <c r="J24" s="168">
        <f ca="1">IF($C24-J$1&lt;År1,0,I23*(1-VLOOKUP($A24,[1]Hugst!$R$5:$W$9,MATCH(ROUNDUP((J$1)/10,0)*10,[1]Hugst!$R$4:$W$4,0))))</f>
        <v>0</v>
      </c>
      <c r="K24" s="168">
        <f ca="1">IF($C24-K$1&lt;År1,0,J23*(1-VLOOKUP($A24,[1]Hugst!$R$5:$W$9,MATCH(ROUNDUP((K$1)/10,0)*10,[1]Hugst!$R$4:$W$4,0))))</f>
        <v>0</v>
      </c>
      <c r="L24" s="168">
        <f ca="1">IF($C24-L$1&lt;År1,0,K23*(1-VLOOKUP($A24,[1]Hugst!$R$5:$W$9,MATCH(ROUNDUP((L$1)/10,0)*10,[1]Hugst!$R$4:$W$4,0))))</f>
        <v>0</v>
      </c>
      <c r="M24" s="168">
        <f ca="1">IF($C24-M$1&lt;År1,0,L23*(1-VLOOKUP($A24,[1]Hugst!$R$5:$W$9,MATCH(ROUNDUP((M$1)/10,0)*10,[1]Hugst!$R$4:$W$4,0))))</f>
        <v>0</v>
      </c>
      <c r="N24" s="168">
        <f ca="1">IF($C24-N$1&lt;År1,0,M23*(1-VLOOKUP($A24,[1]Hugst!$R$5:$W$9,MATCH(ROUNDUP((N$1)/10,0)*10,[1]Hugst!$R$4:$W$4,0))))</f>
        <v>0</v>
      </c>
      <c r="O24" s="168">
        <f ca="1">IF($C24-O$1&lt;År1,0,N23*(1-VLOOKUP($A24,[1]Hugst!$R$5:$W$9,MATCH(ROUNDUP((O$1)/10,0)*10,[1]Hugst!$R$4:$W$4,0))))</f>
        <v>0</v>
      </c>
      <c r="P24" s="168">
        <f ca="1">IF($C24-P$1&lt;År1,0,O23*(1-VLOOKUP($A24,[1]Hugst!$R$5:$W$9,MATCH(ROUNDUP((P$1)/10,0)*10,[1]Hugst!$R$4:$W$4,0))))</f>
        <v>0</v>
      </c>
      <c r="Q24" s="168">
        <f ca="1">IF($C24-Q$1&lt;År1,0,P23*(1-VLOOKUP($A24,[1]Hugst!$R$5:$W$9,MATCH(ROUNDUP((Q$1)/10,0)*10,[1]Hugst!$R$4:$W$4,0))))</f>
        <v>0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175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0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8">
        <f ca="1">IF($C25-G$1&lt;År1,0,F24*(1-VLOOKUP($A25,[1]Hugst!$R$5:$W$9,MATCH(ROUNDUP((G$1)/10,0)*10,[1]Hugst!$R$4:$W$4,0))))</f>
        <v>0</v>
      </c>
      <c r="H25" s="168">
        <f ca="1">IF($C25-H$1&lt;År1,0,G24*(1-VLOOKUP($A25,[1]Hugst!$R$5:$W$9,MATCH(ROUNDUP((H$1)/10,0)*10,[1]Hugst!$R$4:$W$4,0))))</f>
        <v>0</v>
      </c>
      <c r="I25" s="168">
        <f ca="1">IF($C25-I$1&lt;År1,0,H24*(1-VLOOKUP($A25,[1]Hugst!$R$5:$W$9,MATCH(ROUNDUP((I$1)/10,0)*10,[1]Hugst!$R$4:$W$4,0))))</f>
        <v>0</v>
      </c>
      <c r="J25" s="168">
        <f ca="1">IF($C25-J$1&lt;År1,0,I24*(1-VLOOKUP($A25,[1]Hugst!$R$5:$W$9,MATCH(ROUNDUP((J$1)/10,0)*10,[1]Hugst!$R$4:$W$4,0))))</f>
        <v>0</v>
      </c>
      <c r="K25" s="168">
        <f ca="1">IF($C25-K$1&lt;År1,0,J24*(1-VLOOKUP($A25,[1]Hugst!$R$5:$W$9,MATCH(ROUNDUP((K$1)/10,0)*10,[1]Hugst!$R$4:$W$4,0))))</f>
        <v>0</v>
      </c>
      <c r="L25" s="168">
        <f ca="1">IF($C25-L$1&lt;År1,0,K24*(1-VLOOKUP($A25,[1]Hugst!$R$5:$W$9,MATCH(ROUNDUP((L$1)/10,0)*10,[1]Hugst!$R$4:$W$4,0))))</f>
        <v>0</v>
      </c>
      <c r="M25" s="168">
        <f ca="1">IF($C25-M$1&lt;År1,0,L24*(1-VLOOKUP($A25,[1]Hugst!$R$5:$W$9,MATCH(ROUNDUP((M$1)/10,0)*10,[1]Hugst!$R$4:$W$4,0))))</f>
        <v>0</v>
      </c>
      <c r="N25" s="168">
        <f ca="1">IF($C25-N$1&lt;År1,0,M24*(1-VLOOKUP($A25,[1]Hugst!$R$5:$W$9,MATCH(ROUNDUP((N$1)/10,0)*10,[1]Hugst!$R$4:$W$4,0))))</f>
        <v>0</v>
      </c>
      <c r="O25" s="168">
        <f ca="1">IF($C25-O$1&lt;År1,0,N24*(1-VLOOKUP($A25,[1]Hugst!$R$5:$W$9,MATCH(ROUNDUP((O$1)/10,0)*10,[1]Hugst!$R$4:$W$4,0))))</f>
        <v>0</v>
      </c>
      <c r="P25" s="168">
        <f ca="1">IF($C25-P$1&lt;År1,0,O24*(1-VLOOKUP($A25,[1]Hugst!$R$5:$W$9,MATCH(ROUNDUP((P$1)/10,0)*10,[1]Hugst!$R$4:$W$4,0))))</f>
        <v>0</v>
      </c>
      <c r="Q25" s="168">
        <f ca="1">IF($C25-Q$1&lt;År1,0,P24*(1-VLOOKUP($A25,[1]Hugst!$R$5:$W$9,MATCH(ROUNDUP((Q$1)/10,0)*10,[1]Hugst!$R$4:$W$4,0))))</f>
        <v>0</v>
      </c>
      <c r="R25" s="168">
        <f ca="1">IF($C25-R$1&lt;År1,0,Q24*(1-VLOOKUP($A25,[1]Hugst!$R$5:$W$9,MATCH(ROUNDUP((R$1)/10,0)*10,[1]Hugst!$R$4:$W$4,0))))</f>
        <v>0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175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0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8">
        <f ca="1">IF($C26-G$1&lt;År1,0,F25*(1-VLOOKUP($A26,[1]Hugst!$R$5:$W$9,MATCH(ROUNDUP((G$1)/10,0)*10,[1]Hugst!$R$4:$W$4,0))))</f>
        <v>0</v>
      </c>
      <c r="H26" s="168">
        <f ca="1">IF($C26-H$1&lt;År1,0,G25*(1-VLOOKUP($A26,[1]Hugst!$R$5:$W$9,MATCH(ROUNDUP((H$1)/10,0)*10,[1]Hugst!$R$4:$W$4,0))))</f>
        <v>0</v>
      </c>
      <c r="I26" s="168">
        <f ca="1">IF($C26-I$1&lt;År1,0,H25*(1-VLOOKUP($A26,[1]Hugst!$R$5:$W$9,MATCH(ROUNDUP((I$1)/10,0)*10,[1]Hugst!$R$4:$W$4,0))))</f>
        <v>0</v>
      </c>
      <c r="J26" s="168">
        <f ca="1">IF($C26-J$1&lt;År1,0,I25*(1-VLOOKUP($A26,[1]Hugst!$R$5:$W$9,MATCH(ROUNDUP((J$1)/10,0)*10,[1]Hugst!$R$4:$W$4,0))))</f>
        <v>0</v>
      </c>
      <c r="K26" s="168">
        <f ca="1">IF($C26-K$1&lt;År1,0,J25*(1-VLOOKUP($A26,[1]Hugst!$R$5:$W$9,MATCH(ROUNDUP((K$1)/10,0)*10,[1]Hugst!$R$4:$W$4,0))))</f>
        <v>0</v>
      </c>
      <c r="L26" s="168">
        <f ca="1">IF($C26-L$1&lt;År1,0,K25*(1-VLOOKUP($A26,[1]Hugst!$R$5:$W$9,MATCH(ROUNDUP((L$1)/10,0)*10,[1]Hugst!$R$4:$W$4,0))))</f>
        <v>0</v>
      </c>
      <c r="M26" s="168">
        <f ca="1">IF($C26-M$1&lt;År1,0,L25*(1-VLOOKUP($A26,[1]Hugst!$R$5:$W$9,MATCH(ROUNDUP((M$1)/10,0)*10,[1]Hugst!$R$4:$W$4,0))))</f>
        <v>0</v>
      </c>
      <c r="N26" s="168">
        <f ca="1">IF($C26-N$1&lt;År1,0,M25*(1-VLOOKUP($A26,[1]Hugst!$R$5:$W$9,MATCH(ROUNDUP((N$1)/10,0)*10,[1]Hugst!$R$4:$W$4,0))))</f>
        <v>0</v>
      </c>
      <c r="O26" s="168">
        <f ca="1">IF($C26-O$1&lt;År1,0,N25*(1-VLOOKUP($A26,[1]Hugst!$R$5:$W$9,MATCH(ROUNDUP((O$1)/10,0)*10,[1]Hugst!$R$4:$W$4,0))))</f>
        <v>0</v>
      </c>
      <c r="P26" s="168">
        <f ca="1">IF($C26-P$1&lt;År1,0,O25*(1-VLOOKUP($A26,[1]Hugst!$R$5:$W$9,MATCH(ROUNDUP((P$1)/10,0)*10,[1]Hugst!$R$4:$W$4,0))))</f>
        <v>0</v>
      </c>
      <c r="Q26" s="168">
        <f ca="1">IF($C26-Q$1&lt;År1,0,P25*(1-VLOOKUP($A26,[1]Hugst!$R$5:$W$9,MATCH(ROUNDUP((Q$1)/10,0)*10,[1]Hugst!$R$4:$W$4,0))))</f>
        <v>0</v>
      </c>
      <c r="R26" s="168">
        <f ca="1">IF($C26-R$1&lt;År1,0,Q25*(1-VLOOKUP($A26,[1]Hugst!$R$5:$W$9,MATCH(ROUNDUP((R$1)/10,0)*10,[1]Hugst!$R$4:$W$4,0))))</f>
        <v>0</v>
      </c>
      <c r="S26" s="168">
        <f ca="1">IF($C26-S$1&lt;År1,0,R25*(1-VLOOKUP($A26,[1]Hugst!$R$5:$W$9,MATCH(ROUNDUP((S$1)/10,0)*10,[1]Hugst!$R$4:$W$4,0))))</f>
        <v>0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175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0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8">
        <f ca="1">IF($C27-G$1&lt;År1,0,F26*(1-VLOOKUP($A27,[1]Hugst!$R$5:$W$9,MATCH(ROUNDUP((G$1)/10,0)*10,[1]Hugst!$R$4:$W$4,0))))</f>
        <v>0</v>
      </c>
      <c r="H27" s="168">
        <f ca="1">IF($C27-H$1&lt;År1,0,G26*(1-VLOOKUP($A27,[1]Hugst!$R$5:$W$9,MATCH(ROUNDUP((H$1)/10,0)*10,[1]Hugst!$R$4:$W$4,0))))</f>
        <v>0</v>
      </c>
      <c r="I27" s="168">
        <f ca="1">IF($C27-I$1&lt;År1,0,H26*(1-VLOOKUP($A27,[1]Hugst!$R$5:$W$9,MATCH(ROUNDUP((I$1)/10,0)*10,[1]Hugst!$R$4:$W$4,0))))</f>
        <v>0</v>
      </c>
      <c r="J27" s="168">
        <f ca="1">IF($C27-J$1&lt;År1,0,I26*(1-VLOOKUP($A27,[1]Hugst!$R$5:$W$9,MATCH(ROUNDUP((J$1)/10,0)*10,[1]Hugst!$R$4:$W$4,0))))</f>
        <v>0</v>
      </c>
      <c r="K27" s="168">
        <f ca="1">IF($C27-K$1&lt;År1,0,J26*(1-VLOOKUP($A27,[1]Hugst!$R$5:$W$9,MATCH(ROUNDUP((K$1)/10,0)*10,[1]Hugst!$R$4:$W$4,0))))</f>
        <v>0</v>
      </c>
      <c r="L27" s="168">
        <f ca="1">IF($C27-L$1&lt;År1,0,K26*(1-VLOOKUP($A27,[1]Hugst!$R$5:$W$9,MATCH(ROUNDUP((L$1)/10,0)*10,[1]Hugst!$R$4:$W$4,0))))</f>
        <v>0</v>
      </c>
      <c r="M27" s="168">
        <f ca="1">IF($C27-M$1&lt;År1,0,L26*(1-VLOOKUP($A27,[1]Hugst!$R$5:$W$9,MATCH(ROUNDUP((M$1)/10,0)*10,[1]Hugst!$R$4:$W$4,0))))</f>
        <v>0</v>
      </c>
      <c r="N27" s="168">
        <f ca="1">IF($C27-N$1&lt;År1,0,M26*(1-VLOOKUP($A27,[1]Hugst!$R$5:$W$9,MATCH(ROUNDUP((N$1)/10,0)*10,[1]Hugst!$R$4:$W$4,0))))</f>
        <v>0</v>
      </c>
      <c r="O27" s="168">
        <f ca="1">IF($C27-O$1&lt;År1,0,N26*(1-VLOOKUP($A27,[1]Hugst!$R$5:$W$9,MATCH(ROUNDUP((O$1)/10,0)*10,[1]Hugst!$R$4:$W$4,0))))</f>
        <v>0</v>
      </c>
      <c r="P27" s="168">
        <f ca="1">IF($C27-P$1&lt;År1,0,O26*(1-VLOOKUP($A27,[1]Hugst!$R$5:$W$9,MATCH(ROUNDUP((P$1)/10,0)*10,[1]Hugst!$R$4:$W$4,0))))</f>
        <v>0</v>
      </c>
      <c r="Q27" s="168">
        <f ca="1">IF($C27-Q$1&lt;År1,0,P26*(1-VLOOKUP($A27,[1]Hugst!$R$5:$W$9,MATCH(ROUNDUP((Q$1)/10,0)*10,[1]Hugst!$R$4:$W$4,0))))</f>
        <v>0</v>
      </c>
      <c r="R27" s="168">
        <f ca="1">IF($C27-R$1&lt;År1,0,Q26*(1-VLOOKUP($A27,[1]Hugst!$R$5:$W$9,MATCH(ROUNDUP((R$1)/10,0)*10,[1]Hugst!$R$4:$W$4,0))))</f>
        <v>0</v>
      </c>
      <c r="S27" s="168">
        <f ca="1">IF($C27-S$1&lt;År1,0,R26*(1-VLOOKUP($A27,[1]Hugst!$R$5:$W$9,MATCH(ROUNDUP((S$1)/10,0)*10,[1]Hugst!$R$4:$W$4,0))))</f>
        <v>0</v>
      </c>
      <c r="T27" s="168">
        <f ca="1">IF($C27-T$1&lt;År1,0,S26*(1-VLOOKUP($A27,[1]Hugst!$R$5:$W$9,MATCH(ROUNDUP((T$1)/10,0)*10,[1]Hugst!$R$4:$W$4,0))))</f>
        <v>0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175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0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8">
        <f ca="1">IF($C28-G$1&lt;År1,0,F27*(1-VLOOKUP($A28,[1]Hugst!$R$5:$W$9,MATCH(ROUNDUP((G$1)/10,0)*10,[1]Hugst!$R$4:$W$4,0))))</f>
        <v>0</v>
      </c>
      <c r="H28" s="168">
        <f ca="1">IF($C28-H$1&lt;År1,0,G27*(1-VLOOKUP($A28,[1]Hugst!$R$5:$W$9,MATCH(ROUNDUP((H$1)/10,0)*10,[1]Hugst!$R$4:$W$4,0))))</f>
        <v>0</v>
      </c>
      <c r="I28" s="168">
        <f ca="1">IF($C28-I$1&lt;År1,0,H27*(1-VLOOKUP($A28,[1]Hugst!$R$5:$W$9,MATCH(ROUNDUP((I$1)/10,0)*10,[1]Hugst!$R$4:$W$4,0))))</f>
        <v>0</v>
      </c>
      <c r="J28" s="168">
        <f ca="1">IF($C28-J$1&lt;År1,0,I27*(1-VLOOKUP($A28,[1]Hugst!$R$5:$W$9,MATCH(ROUNDUP((J$1)/10,0)*10,[1]Hugst!$R$4:$W$4,0))))</f>
        <v>0</v>
      </c>
      <c r="K28" s="168">
        <f ca="1">IF($C28-K$1&lt;År1,0,J27*(1-VLOOKUP($A28,[1]Hugst!$R$5:$W$9,MATCH(ROUNDUP((K$1)/10,0)*10,[1]Hugst!$R$4:$W$4,0))))</f>
        <v>0</v>
      </c>
      <c r="L28" s="168">
        <f ca="1">IF($C28-L$1&lt;År1,0,K27*(1-VLOOKUP($A28,[1]Hugst!$R$5:$W$9,MATCH(ROUNDUP((L$1)/10,0)*10,[1]Hugst!$R$4:$W$4,0))))</f>
        <v>0</v>
      </c>
      <c r="M28" s="168">
        <f ca="1">IF($C28-M$1&lt;År1,0,L27*(1-VLOOKUP($A28,[1]Hugst!$R$5:$W$9,MATCH(ROUNDUP((M$1)/10,0)*10,[1]Hugst!$R$4:$W$4,0))))</f>
        <v>0</v>
      </c>
      <c r="N28" s="168">
        <f ca="1">IF($C28-N$1&lt;År1,0,M27*(1-VLOOKUP($A28,[1]Hugst!$R$5:$W$9,MATCH(ROUNDUP((N$1)/10,0)*10,[1]Hugst!$R$4:$W$4,0))))</f>
        <v>0</v>
      </c>
      <c r="O28" s="168">
        <f ca="1">IF($C28-O$1&lt;År1,0,N27*(1-VLOOKUP($A28,[1]Hugst!$R$5:$W$9,MATCH(ROUNDUP((O$1)/10,0)*10,[1]Hugst!$R$4:$W$4,0))))</f>
        <v>0</v>
      </c>
      <c r="P28" s="168">
        <f ca="1">IF($C28-P$1&lt;År1,0,O27*(1-VLOOKUP($A28,[1]Hugst!$R$5:$W$9,MATCH(ROUNDUP((P$1)/10,0)*10,[1]Hugst!$R$4:$W$4,0))))</f>
        <v>0</v>
      </c>
      <c r="Q28" s="168">
        <f ca="1">IF($C28-Q$1&lt;År1,0,P27*(1-VLOOKUP($A28,[1]Hugst!$R$5:$W$9,MATCH(ROUNDUP((Q$1)/10,0)*10,[1]Hugst!$R$4:$W$4,0))))</f>
        <v>0</v>
      </c>
      <c r="R28" s="168">
        <f ca="1">IF($C28-R$1&lt;År1,0,Q27*(1-VLOOKUP($A28,[1]Hugst!$R$5:$W$9,MATCH(ROUNDUP((R$1)/10,0)*10,[1]Hugst!$R$4:$W$4,0))))</f>
        <v>0</v>
      </c>
      <c r="S28" s="168">
        <f ca="1">IF($C28-S$1&lt;År1,0,R27*(1-VLOOKUP($A28,[1]Hugst!$R$5:$W$9,MATCH(ROUNDUP((S$1)/10,0)*10,[1]Hugst!$R$4:$W$4,0))))</f>
        <v>0</v>
      </c>
      <c r="T28" s="168">
        <f ca="1">IF($C28-T$1&lt;År1,0,S27*(1-VLOOKUP($A28,[1]Hugst!$R$5:$W$9,MATCH(ROUNDUP((T$1)/10,0)*10,[1]Hugst!$R$4:$W$4,0))))</f>
        <v>0</v>
      </c>
      <c r="U28" s="168">
        <f ca="1">IF($C28-U$1&lt;År1,0,T27*(1-VLOOKUP($A28,[1]Hugst!$R$5:$W$9,MATCH(ROUNDUP((U$1)/10,0)*10,[1]Hugst!$R$4:$W$4,0))))</f>
        <v>0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175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0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8">
        <f ca="1">IF($C29-G$1&lt;År1,0,F28*(1-VLOOKUP($A29,[1]Hugst!$R$5:$W$9,MATCH(ROUNDUP((G$1)/10,0)*10,[1]Hugst!$R$4:$W$4,0))))</f>
        <v>0</v>
      </c>
      <c r="H29" s="168">
        <f ca="1">IF($C29-H$1&lt;År1,0,G28*(1-VLOOKUP($A29,[1]Hugst!$R$5:$W$9,MATCH(ROUNDUP((H$1)/10,0)*10,[1]Hugst!$R$4:$W$4,0))))</f>
        <v>0</v>
      </c>
      <c r="I29" s="168">
        <f ca="1">IF($C29-I$1&lt;År1,0,H28*(1-VLOOKUP($A29,[1]Hugst!$R$5:$W$9,MATCH(ROUNDUP((I$1)/10,0)*10,[1]Hugst!$R$4:$W$4,0))))</f>
        <v>0</v>
      </c>
      <c r="J29" s="168">
        <f ca="1">IF($C29-J$1&lt;År1,0,I28*(1-VLOOKUP($A29,[1]Hugst!$R$5:$W$9,MATCH(ROUNDUP((J$1)/10,0)*10,[1]Hugst!$R$4:$W$4,0))))</f>
        <v>0</v>
      </c>
      <c r="K29" s="168">
        <f ca="1">IF($C29-K$1&lt;År1,0,J28*(1-VLOOKUP($A29,[1]Hugst!$R$5:$W$9,MATCH(ROUNDUP((K$1)/10,0)*10,[1]Hugst!$R$4:$W$4,0))))</f>
        <v>0</v>
      </c>
      <c r="L29" s="168">
        <f ca="1">IF($C29-L$1&lt;År1,0,K28*(1-VLOOKUP($A29,[1]Hugst!$R$5:$W$9,MATCH(ROUNDUP((L$1)/10,0)*10,[1]Hugst!$R$4:$W$4,0))))</f>
        <v>0</v>
      </c>
      <c r="M29" s="168">
        <f ca="1">IF($C29-M$1&lt;År1,0,L28*(1-VLOOKUP($A29,[1]Hugst!$R$5:$W$9,MATCH(ROUNDUP((M$1)/10,0)*10,[1]Hugst!$R$4:$W$4,0))))</f>
        <v>0</v>
      </c>
      <c r="N29" s="168">
        <f ca="1">IF($C29-N$1&lt;År1,0,M28*(1-VLOOKUP($A29,[1]Hugst!$R$5:$W$9,MATCH(ROUNDUP((N$1)/10,0)*10,[1]Hugst!$R$4:$W$4,0))))</f>
        <v>0</v>
      </c>
      <c r="O29" s="168">
        <f ca="1">IF($C29-O$1&lt;År1,0,N28*(1-VLOOKUP($A29,[1]Hugst!$R$5:$W$9,MATCH(ROUNDUP((O$1)/10,0)*10,[1]Hugst!$R$4:$W$4,0))))</f>
        <v>0</v>
      </c>
      <c r="P29" s="168">
        <f ca="1">IF($C29-P$1&lt;År1,0,O28*(1-VLOOKUP($A29,[1]Hugst!$R$5:$W$9,MATCH(ROUNDUP((P$1)/10,0)*10,[1]Hugst!$R$4:$W$4,0))))</f>
        <v>0</v>
      </c>
      <c r="Q29" s="168">
        <f ca="1">IF($C29-Q$1&lt;År1,0,P28*(1-VLOOKUP($A29,[1]Hugst!$R$5:$W$9,MATCH(ROUNDUP((Q$1)/10,0)*10,[1]Hugst!$R$4:$W$4,0))))</f>
        <v>0</v>
      </c>
      <c r="R29" s="168">
        <f ca="1">IF($C29-R$1&lt;År1,0,Q28*(1-VLOOKUP($A29,[1]Hugst!$R$5:$W$9,MATCH(ROUNDUP((R$1)/10,0)*10,[1]Hugst!$R$4:$W$4,0))))</f>
        <v>0</v>
      </c>
      <c r="S29" s="168">
        <f ca="1">IF($C29-S$1&lt;År1,0,R28*(1-VLOOKUP($A29,[1]Hugst!$R$5:$W$9,MATCH(ROUNDUP((S$1)/10,0)*10,[1]Hugst!$R$4:$W$4,0))))</f>
        <v>0</v>
      </c>
      <c r="T29" s="168">
        <f ca="1">IF($C29-T$1&lt;År1,0,S28*(1-VLOOKUP($A29,[1]Hugst!$R$5:$W$9,MATCH(ROUNDUP((T$1)/10,0)*10,[1]Hugst!$R$4:$W$4,0))))</f>
        <v>0</v>
      </c>
      <c r="U29" s="168">
        <f ca="1">IF($C29-U$1&lt;År1,0,T28*(1-VLOOKUP($A29,[1]Hugst!$R$5:$W$9,MATCH(ROUNDUP((U$1)/10,0)*10,[1]Hugst!$R$4:$W$4,0))))</f>
        <v>0</v>
      </c>
      <c r="V29" s="168">
        <f ca="1">IF($C29-V$1&lt;År1,0,U28*(1-VLOOKUP($A29,[1]Hugst!$R$5:$W$9,MATCH(ROUNDUP((V$1)/10,0)*10,[1]Hugst!$R$4:$W$4,0))))</f>
        <v>0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175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0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8">
        <f ca="1">IF($C30-G$1&lt;År1,0,F29*(1-VLOOKUP($A30,[1]Hugst!$R$5:$W$9,MATCH(ROUNDUP((G$1)/10,0)*10,[1]Hugst!$R$4:$W$4,0))))</f>
        <v>0</v>
      </c>
      <c r="H30" s="168">
        <f ca="1">IF($C30-H$1&lt;År1,0,G29*(1-VLOOKUP($A30,[1]Hugst!$R$5:$W$9,MATCH(ROUNDUP((H$1)/10,0)*10,[1]Hugst!$R$4:$W$4,0))))</f>
        <v>0</v>
      </c>
      <c r="I30" s="168">
        <f ca="1">IF($C30-I$1&lt;År1,0,H29*(1-VLOOKUP($A30,[1]Hugst!$R$5:$W$9,MATCH(ROUNDUP((I$1)/10,0)*10,[1]Hugst!$R$4:$W$4,0))))</f>
        <v>0</v>
      </c>
      <c r="J30" s="168">
        <f ca="1">IF($C30-J$1&lt;År1,0,I29*(1-VLOOKUP($A30,[1]Hugst!$R$5:$W$9,MATCH(ROUNDUP((J$1)/10,0)*10,[1]Hugst!$R$4:$W$4,0))))</f>
        <v>0</v>
      </c>
      <c r="K30" s="168">
        <f ca="1">IF($C30-K$1&lt;År1,0,J29*(1-VLOOKUP($A30,[1]Hugst!$R$5:$W$9,MATCH(ROUNDUP((K$1)/10,0)*10,[1]Hugst!$R$4:$W$4,0))))</f>
        <v>0</v>
      </c>
      <c r="L30" s="168">
        <f ca="1">IF($C30-L$1&lt;År1,0,K29*(1-VLOOKUP($A30,[1]Hugst!$R$5:$W$9,MATCH(ROUNDUP((L$1)/10,0)*10,[1]Hugst!$R$4:$W$4,0))))</f>
        <v>0</v>
      </c>
      <c r="M30" s="168">
        <f ca="1">IF($C30-M$1&lt;År1,0,L29*(1-VLOOKUP($A30,[1]Hugst!$R$5:$W$9,MATCH(ROUNDUP((M$1)/10,0)*10,[1]Hugst!$R$4:$W$4,0))))</f>
        <v>0</v>
      </c>
      <c r="N30" s="168">
        <f ca="1">IF($C30-N$1&lt;År1,0,M29*(1-VLOOKUP($A30,[1]Hugst!$R$5:$W$9,MATCH(ROUNDUP((N$1)/10,0)*10,[1]Hugst!$R$4:$W$4,0))))</f>
        <v>0</v>
      </c>
      <c r="O30" s="168">
        <f ca="1">IF($C30-O$1&lt;År1,0,N29*(1-VLOOKUP($A30,[1]Hugst!$R$5:$W$9,MATCH(ROUNDUP((O$1)/10,0)*10,[1]Hugst!$R$4:$W$4,0))))</f>
        <v>0</v>
      </c>
      <c r="P30" s="168">
        <f ca="1">IF($C30-P$1&lt;År1,0,O29*(1-VLOOKUP($A30,[1]Hugst!$R$5:$W$9,MATCH(ROUNDUP((P$1)/10,0)*10,[1]Hugst!$R$4:$W$4,0))))</f>
        <v>0</v>
      </c>
      <c r="Q30" s="168">
        <f ca="1">IF($C30-Q$1&lt;År1,0,P29*(1-VLOOKUP($A30,[1]Hugst!$R$5:$W$9,MATCH(ROUNDUP((Q$1)/10,0)*10,[1]Hugst!$R$4:$W$4,0))))</f>
        <v>0</v>
      </c>
      <c r="R30" s="168">
        <f ca="1">IF($C30-R$1&lt;År1,0,Q29*(1-VLOOKUP($A30,[1]Hugst!$R$5:$W$9,MATCH(ROUNDUP((R$1)/10,0)*10,[1]Hugst!$R$4:$W$4,0))))</f>
        <v>0</v>
      </c>
      <c r="S30" s="168">
        <f ca="1">IF($C30-S$1&lt;År1,0,R29*(1-VLOOKUP($A30,[1]Hugst!$R$5:$W$9,MATCH(ROUNDUP((S$1)/10,0)*10,[1]Hugst!$R$4:$W$4,0))))</f>
        <v>0</v>
      </c>
      <c r="T30" s="168">
        <f ca="1">IF($C30-T$1&lt;År1,0,S29*(1-VLOOKUP($A30,[1]Hugst!$R$5:$W$9,MATCH(ROUNDUP((T$1)/10,0)*10,[1]Hugst!$R$4:$W$4,0))))</f>
        <v>0</v>
      </c>
      <c r="U30" s="168">
        <f ca="1">IF($C30-U$1&lt;År1,0,T29*(1-VLOOKUP($A30,[1]Hugst!$R$5:$W$9,MATCH(ROUNDUP((U$1)/10,0)*10,[1]Hugst!$R$4:$W$4,0))))</f>
        <v>0</v>
      </c>
      <c r="V30" s="168">
        <f ca="1">IF($C30-V$1&lt;År1,0,U29*(1-VLOOKUP($A30,[1]Hugst!$R$5:$W$9,MATCH(ROUNDUP((V$1)/10,0)*10,[1]Hugst!$R$4:$W$4,0))))</f>
        <v>0</v>
      </c>
      <c r="W30" s="168">
        <f ca="1">IF($C30-W$1&lt;År1,0,V29*(1-VLOOKUP($A30,[1]Hugst!$R$5:$W$9,MATCH(ROUNDUP((W$1)/10,0)*10,[1]Hugst!$R$4:$W$4,0))))</f>
        <v>0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175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0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8">
        <f ca="1">IF($C31-G$1&lt;År1,0,F30*(1-VLOOKUP($A31,[1]Hugst!$R$5:$W$9,MATCH(ROUNDUP((G$1)/10,0)*10,[1]Hugst!$R$4:$W$4,0))))</f>
        <v>0</v>
      </c>
      <c r="H31" s="168">
        <f ca="1">IF($C31-H$1&lt;År1,0,G30*(1-VLOOKUP($A31,[1]Hugst!$R$5:$W$9,MATCH(ROUNDUP((H$1)/10,0)*10,[1]Hugst!$R$4:$W$4,0))))</f>
        <v>0</v>
      </c>
      <c r="I31" s="168">
        <f ca="1">IF($C31-I$1&lt;År1,0,H30*(1-VLOOKUP($A31,[1]Hugst!$R$5:$W$9,MATCH(ROUNDUP((I$1)/10,0)*10,[1]Hugst!$R$4:$W$4,0))))</f>
        <v>0</v>
      </c>
      <c r="J31" s="168">
        <f ca="1">IF($C31-J$1&lt;År1,0,I30*(1-VLOOKUP($A31,[1]Hugst!$R$5:$W$9,MATCH(ROUNDUP((J$1)/10,0)*10,[1]Hugst!$R$4:$W$4,0))))</f>
        <v>0</v>
      </c>
      <c r="K31" s="168">
        <f ca="1">IF($C31-K$1&lt;År1,0,J30*(1-VLOOKUP($A31,[1]Hugst!$R$5:$W$9,MATCH(ROUNDUP((K$1)/10,0)*10,[1]Hugst!$R$4:$W$4,0))))</f>
        <v>0</v>
      </c>
      <c r="L31" s="168">
        <f ca="1">IF($C31-L$1&lt;År1,0,K30*(1-VLOOKUP($A31,[1]Hugst!$R$5:$W$9,MATCH(ROUNDUP((L$1)/10,0)*10,[1]Hugst!$R$4:$W$4,0))))</f>
        <v>0</v>
      </c>
      <c r="M31" s="168">
        <f ca="1">IF($C31-M$1&lt;År1,0,L30*(1-VLOOKUP($A31,[1]Hugst!$R$5:$W$9,MATCH(ROUNDUP((M$1)/10,0)*10,[1]Hugst!$R$4:$W$4,0))))</f>
        <v>0</v>
      </c>
      <c r="N31" s="168">
        <f ca="1">IF($C31-N$1&lt;År1,0,M30*(1-VLOOKUP($A31,[1]Hugst!$R$5:$W$9,MATCH(ROUNDUP((N$1)/10,0)*10,[1]Hugst!$R$4:$W$4,0))))</f>
        <v>0</v>
      </c>
      <c r="O31" s="168">
        <f ca="1">IF($C31-O$1&lt;År1,0,N30*(1-VLOOKUP($A31,[1]Hugst!$R$5:$W$9,MATCH(ROUNDUP((O$1)/10,0)*10,[1]Hugst!$R$4:$W$4,0))))</f>
        <v>0</v>
      </c>
      <c r="P31" s="168">
        <f ca="1">IF($C31-P$1&lt;År1,0,O30*(1-VLOOKUP($A31,[1]Hugst!$R$5:$W$9,MATCH(ROUNDUP((P$1)/10,0)*10,[1]Hugst!$R$4:$W$4,0))))</f>
        <v>0</v>
      </c>
      <c r="Q31" s="168">
        <f ca="1">IF($C31-Q$1&lt;År1,0,P30*(1-VLOOKUP($A31,[1]Hugst!$R$5:$W$9,MATCH(ROUNDUP((Q$1)/10,0)*10,[1]Hugst!$R$4:$W$4,0))))</f>
        <v>0</v>
      </c>
      <c r="R31" s="168">
        <f ca="1">IF($C31-R$1&lt;År1,0,Q30*(1-VLOOKUP($A31,[1]Hugst!$R$5:$W$9,MATCH(ROUNDUP((R$1)/10,0)*10,[1]Hugst!$R$4:$W$4,0))))</f>
        <v>0</v>
      </c>
      <c r="S31" s="168">
        <f ca="1">IF($C31-S$1&lt;År1,0,R30*(1-VLOOKUP($A31,[1]Hugst!$R$5:$W$9,MATCH(ROUNDUP((S$1)/10,0)*10,[1]Hugst!$R$4:$W$4,0))))</f>
        <v>0</v>
      </c>
      <c r="T31" s="168">
        <f ca="1">IF($C31-T$1&lt;År1,0,S30*(1-VLOOKUP($A31,[1]Hugst!$R$5:$W$9,MATCH(ROUNDUP((T$1)/10,0)*10,[1]Hugst!$R$4:$W$4,0))))</f>
        <v>0</v>
      </c>
      <c r="U31" s="168">
        <f ca="1">IF($C31-U$1&lt;År1,0,T30*(1-VLOOKUP($A31,[1]Hugst!$R$5:$W$9,MATCH(ROUNDUP((U$1)/10,0)*10,[1]Hugst!$R$4:$W$4,0))))</f>
        <v>0</v>
      </c>
      <c r="V31" s="168">
        <f ca="1">IF($C31-V$1&lt;År1,0,U30*(1-VLOOKUP($A31,[1]Hugst!$R$5:$W$9,MATCH(ROUNDUP((V$1)/10,0)*10,[1]Hugst!$R$4:$W$4,0))))</f>
        <v>0</v>
      </c>
      <c r="W31" s="168">
        <f ca="1">IF($C31-W$1&lt;År1,0,V30*(1-VLOOKUP($A31,[1]Hugst!$R$5:$W$9,MATCH(ROUNDUP((W$1)/10,0)*10,[1]Hugst!$R$4:$W$4,0))))</f>
        <v>0</v>
      </c>
      <c r="X31" s="168">
        <f ca="1">IF($C31-X$1&lt;År1,0,W30*(1-VLOOKUP($A31,[1]Hugst!$R$5:$W$9,MATCH(ROUNDUP((X$1)/10,0)*10,[1]Hugst!$R$4:$W$4,0))))</f>
        <v>0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175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0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8">
        <f ca="1">IF($C32-G$1&lt;År1,0,F31*(1-VLOOKUP($A32,[1]Hugst!$R$5:$W$9,MATCH(ROUNDUP((G$1)/10,0)*10,[1]Hugst!$R$4:$W$4,0))))</f>
        <v>0</v>
      </c>
      <c r="H32" s="168">
        <f ca="1">IF($C32-H$1&lt;År1,0,G31*(1-VLOOKUP($A32,[1]Hugst!$R$5:$W$9,MATCH(ROUNDUP((H$1)/10,0)*10,[1]Hugst!$R$4:$W$4,0))))</f>
        <v>0</v>
      </c>
      <c r="I32" s="168">
        <f ca="1">IF($C32-I$1&lt;År1,0,H31*(1-VLOOKUP($A32,[1]Hugst!$R$5:$W$9,MATCH(ROUNDUP((I$1)/10,0)*10,[1]Hugst!$R$4:$W$4,0))))</f>
        <v>0</v>
      </c>
      <c r="J32" s="168">
        <f ca="1">IF($C32-J$1&lt;År1,0,I31*(1-VLOOKUP($A32,[1]Hugst!$R$5:$W$9,MATCH(ROUNDUP((J$1)/10,0)*10,[1]Hugst!$R$4:$W$4,0))))</f>
        <v>0</v>
      </c>
      <c r="K32" s="168">
        <f ca="1">IF($C32-K$1&lt;År1,0,J31*(1-VLOOKUP($A32,[1]Hugst!$R$5:$W$9,MATCH(ROUNDUP((K$1)/10,0)*10,[1]Hugst!$R$4:$W$4,0))))</f>
        <v>0</v>
      </c>
      <c r="L32" s="168">
        <f ca="1">IF($C32-L$1&lt;År1,0,K31*(1-VLOOKUP($A32,[1]Hugst!$R$5:$W$9,MATCH(ROUNDUP((L$1)/10,0)*10,[1]Hugst!$R$4:$W$4,0))))</f>
        <v>0</v>
      </c>
      <c r="M32" s="168">
        <f ca="1">IF($C32-M$1&lt;År1,0,L31*(1-VLOOKUP($A32,[1]Hugst!$R$5:$W$9,MATCH(ROUNDUP((M$1)/10,0)*10,[1]Hugst!$R$4:$W$4,0))))</f>
        <v>0</v>
      </c>
      <c r="N32" s="168">
        <f ca="1">IF($C32-N$1&lt;År1,0,M31*(1-VLOOKUP($A32,[1]Hugst!$R$5:$W$9,MATCH(ROUNDUP((N$1)/10,0)*10,[1]Hugst!$R$4:$W$4,0))))</f>
        <v>0</v>
      </c>
      <c r="O32" s="168">
        <f ca="1">IF($C32-O$1&lt;År1,0,N31*(1-VLOOKUP($A32,[1]Hugst!$R$5:$W$9,MATCH(ROUNDUP((O$1)/10,0)*10,[1]Hugst!$R$4:$W$4,0))))</f>
        <v>0</v>
      </c>
      <c r="P32" s="168">
        <f ca="1">IF($C32-P$1&lt;År1,0,O31*(1-VLOOKUP($A32,[1]Hugst!$R$5:$W$9,MATCH(ROUNDUP((P$1)/10,0)*10,[1]Hugst!$R$4:$W$4,0))))</f>
        <v>0</v>
      </c>
      <c r="Q32" s="168">
        <f ca="1">IF($C32-Q$1&lt;År1,0,P31*(1-VLOOKUP($A32,[1]Hugst!$R$5:$W$9,MATCH(ROUNDUP((Q$1)/10,0)*10,[1]Hugst!$R$4:$W$4,0))))</f>
        <v>0</v>
      </c>
      <c r="R32" s="168">
        <f ca="1">IF($C32-R$1&lt;År1,0,Q31*(1-VLOOKUP($A32,[1]Hugst!$R$5:$W$9,MATCH(ROUNDUP((R$1)/10,0)*10,[1]Hugst!$R$4:$W$4,0))))</f>
        <v>0</v>
      </c>
      <c r="S32" s="168">
        <f ca="1">IF($C32-S$1&lt;År1,0,R31*(1-VLOOKUP($A32,[1]Hugst!$R$5:$W$9,MATCH(ROUNDUP((S$1)/10,0)*10,[1]Hugst!$R$4:$W$4,0))))</f>
        <v>0</v>
      </c>
      <c r="T32" s="168">
        <f ca="1">IF($C32-T$1&lt;År1,0,S31*(1-VLOOKUP($A32,[1]Hugst!$R$5:$W$9,MATCH(ROUNDUP((T$1)/10,0)*10,[1]Hugst!$R$4:$W$4,0))))</f>
        <v>0</v>
      </c>
      <c r="U32" s="168">
        <f ca="1">IF($C32-U$1&lt;År1,0,T31*(1-VLOOKUP($A32,[1]Hugst!$R$5:$W$9,MATCH(ROUNDUP((U$1)/10,0)*10,[1]Hugst!$R$4:$W$4,0))))</f>
        <v>0</v>
      </c>
      <c r="V32" s="168">
        <f ca="1">IF($C32-V$1&lt;År1,0,U31*(1-VLOOKUP($A32,[1]Hugst!$R$5:$W$9,MATCH(ROUNDUP((V$1)/10,0)*10,[1]Hugst!$R$4:$W$4,0))))</f>
        <v>0</v>
      </c>
      <c r="W32" s="168">
        <f ca="1">IF($C32-W$1&lt;År1,0,V31*(1-VLOOKUP($A32,[1]Hugst!$R$5:$W$9,MATCH(ROUNDUP((W$1)/10,0)*10,[1]Hugst!$R$4:$W$4,0))))</f>
        <v>0</v>
      </c>
      <c r="X32" s="168">
        <f ca="1">IF($C32-X$1&lt;År1,0,W31*(1-VLOOKUP($A32,[1]Hugst!$R$5:$W$9,MATCH(ROUNDUP((X$1)/10,0)*10,[1]Hugst!$R$4:$W$4,0))))</f>
        <v>0</v>
      </c>
      <c r="Y32" s="168">
        <f ca="1">IF($C32-Y$1&lt;År1,0,X31*(1-VLOOKUP($A32,[1]Hugst!$R$5:$W$9,MATCH(ROUNDUP((Y$1)/10,0)*10,[1]Hugst!$R$4:$W$4,0))))</f>
        <v>0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0</v>
      </c>
    </row>
    <row r="33" spans="1:36" s="168" customFormat="1" x14ac:dyDescent="0.25">
      <c r="A33" s="168" t="s">
        <v>175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175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175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175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175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175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175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175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175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175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175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175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0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175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0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8">
        <f ca="1">IF($C45-G$1&lt;År1,0,F44*(1-VLOOKUP($A45,[1]Hugst!$R$5:$W$9,MATCH(ROUNDUP((G$1)/10,0)*10,[1]Hugst!$R$4:$W$4,0))))</f>
        <v>0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175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0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8">
        <f ca="1">IF($C46-G$1&lt;År1,0,F45*(1-VLOOKUP($A46,[1]Hugst!$R$5:$W$9,MATCH(ROUNDUP((G$1)/10,0)*10,[1]Hugst!$R$4:$W$4,0))))</f>
        <v>0</v>
      </c>
      <c r="H46" s="168">
        <f ca="1">IF($C46-H$1&lt;År1,0,G45*(1-VLOOKUP($A46,[1]Hugst!$R$5:$W$9,MATCH(ROUNDUP((H$1)/10,0)*10,[1]Hugst!$R$4:$W$4,0))))</f>
        <v>0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175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0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8">
        <f ca="1">IF($C47-G$1&lt;År1,0,F46*(1-VLOOKUP($A47,[1]Hugst!$R$5:$W$9,MATCH(ROUNDUP((G$1)/10,0)*10,[1]Hugst!$R$4:$W$4,0))))</f>
        <v>0</v>
      </c>
      <c r="H47" s="168">
        <f ca="1">IF($C47-H$1&lt;År1,0,G46*(1-VLOOKUP($A47,[1]Hugst!$R$5:$W$9,MATCH(ROUNDUP((H$1)/10,0)*10,[1]Hugst!$R$4:$W$4,0))))</f>
        <v>0</v>
      </c>
      <c r="I47" s="168">
        <f ca="1">IF($C47-I$1&lt;År1,0,H46*(1-VLOOKUP($A47,[1]Hugst!$R$5:$W$9,MATCH(ROUNDUP((I$1)/10,0)*10,[1]Hugst!$R$4:$W$4,0))))</f>
        <v>0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175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0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8">
        <f ca="1">IF($C48-G$1&lt;År1,0,F47*(1-VLOOKUP($A48,[1]Hugst!$R$5:$W$9,MATCH(ROUNDUP((G$1)/10,0)*10,[1]Hugst!$R$4:$W$4,0))))</f>
        <v>0</v>
      </c>
      <c r="H48" s="168">
        <f ca="1">IF($C48-H$1&lt;År1,0,G47*(1-VLOOKUP($A48,[1]Hugst!$R$5:$W$9,MATCH(ROUNDUP((H$1)/10,0)*10,[1]Hugst!$R$4:$W$4,0))))</f>
        <v>0</v>
      </c>
      <c r="I48" s="168">
        <f ca="1">IF($C48-I$1&lt;År1,0,H47*(1-VLOOKUP($A48,[1]Hugst!$R$5:$W$9,MATCH(ROUNDUP((I$1)/10,0)*10,[1]Hugst!$R$4:$W$4,0))))</f>
        <v>0</v>
      </c>
      <c r="J48" s="168">
        <f ca="1">IF($C48-J$1&lt;År1,0,I47*(1-VLOOKUP($A48,[1]Hugst!$R$5:$W$9,MATCH(ROUNDUP((J$1)/10,0)*10,[1]Hugst!$R$4:$W$4,0))))</f>
        <v>0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175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0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8">
        <f ca="1">IF($C49-G$1&lt;År1,0,F48*(1-VLOOKUP($A49,[1]Hugst!$R$5:$W$9,MATCH(ROUNDUP((G$1)/10,0)*10,[1]Hugst!$R$4:$W$4,0))))</f>
        <v>0</v>
      </c>
      <c r="H49" s="168">
        <f ca="1">IF($C49-H$1&lt;År1,0,G48*(1-VLOOKUP($A49,[1]Hugst!$R$5:$W$9,MATCH(ROUNDUP((H$1)/10,0)*10,[1]Hugst!$R$4:$W$4,0))))</f>
        <v>0</v>
      </c>
      <c r="I49" s="168">
        <f ca="1">IF($C49-I$1&lt;År1,0,H48*(1-VLOOKUP($A49,[1]Hugst!$R$5:$W$9,MATCH(ROUNDUP((I$1)/10,0)*10,[1]Hugst!$R$4:$W$4,0))))</f>
        <v>0</v>
      </c>
      <c r="J49" s="168">
        <f ca="1">IF($C49-J$1&lt;År1,0,I48*(1-VLOOKUP($A49,[1]Hugst!$R$5:$W$9,MATCH(ROUNDUP((J$1)/10,0)*10,[1]Hugst!$R$4:$W$4,0))))</f>
        <v>0</v>
      </c>
      <c r="K49" s="168">
        <f ca="1">IF($C49-K$1&lt;År1,0,J48*(1-VLOOKUP($A49,[1]Hugst!$R$5:$W$9,MATCH(ROUNDUP((K$1)/10,0)*10,[1]Hugst!$R$4:$W$4,0))))</f>
        <v>0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175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0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8">
        <f ca="1">IF($C50-G$1&lt;År1,0,F49*(1-VLOOKUP($A50,[1]Hugst!$R$5:$W$9,MATCH(ROUNDUP((G$1)/10,0)*10,[1]Hugst!$R$4:$W$4,0))))</f>
        <v>0</v>
      </c>
      <c r="H50" s="168">
        <f ca="1">IF($C50-H$1&lt;År1,0,G49*(1-VLOOKUP($A50,[1]Hugst!$R$5:$W$9,MATCH(ROUNDUP((H$1)/10,0)*10,[1]Hugst!$R$4:$W$4,0))))</f>
        <v>0</v>
      </c>
      <c r="I50" s="168">
        <f ca="1">IF($C50-I$1&lt;År1,0,H49*(1-VLOOKUP($A50,[1]Hugst!$R$5:$W$9,MATCH(ROUNDUP((I$1)/10,0)*10,[1]Hugst!$R$4:$W$4,0))))</f>
        <v>0</v>
      </c>
      <c r="J50" s="168">
        <f ca="1">IF($C50-J$1&lt;År1,0,I49*(1-VLOOKUP($A50,[1]Hugst!$R$5:$W$9,MATCH(ROUNDUP((J$1)/10,0)*10,[1]Hugst!$R$4:$W$4,0))))</f>
        <v>0</v>
      </c>
      <c r="K50" s="168">
        <f ca="1">IF($C50-K$1&lt;År1,0,J49*(1-VLOOKUP($A50,[1]Hugst!$R$5:$W$9,MATCH(ROUNDUP((K$1)/10,0)*10,[1]Hugst!$R$4:$W$4,0))))</f>
        <v>0</v>
      </c>
      <c r="L50" s="168">
        <f ca="1">IF($C50-L$1&lt;År1,0,K49*(1-VLOOKUP($A50,[1]Hugst!$R$5:$W$9,MATCH(ROUNDUP((L$1)/10,0)*10,[1]Hugst!$R$4:$W$4,0))))</f>
        <v>0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175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0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8">
        <f ca="1">IF($C51-G$1&lt;År1,0,F50*(1-VLOOKUP($A51,[1]Hugst!$R$5:$W$9,MATCH(ROUNDUP((G$1)/10,0)*10,[1]Hugst!$R$4:$W$4,0))))</f>
        <v>0</v>
      </c>
      <c r="H51" s="168">
        <f ca="1">IF($C51-H$1&lt;År1,0,G50*(1-VLOOKUP($A51,[1]Hugst!$R$5:$W$9,MATCH(ROUNDUP((H$1)/10,0)*10,[1]Hugst!$R$4:$W$4,0))))</f>
        <v>0</v>
      </c>
      <c r="I51" s="168">
        <f ca="1">IF($C51-I$1&lt;År1,0,H50*(1-VLOOKUP($A51,[1]Hugst!$R$5:$W$9,MATCH(ROUNDUP((I$1)/10,0)*10,[1]Hugst!$R$4:$W$4,0))))</f>
        <v>0</v>
      </c>
      <c r="J51" s="168">
        <f ca="1">IF($C51-J$1&lt;År1,0,I50*(1-VLOOKUP($A51,[1]Hugst!$R$5:$W$9,MATCH(ROUNDUP((J$1)/10,0)*10,[1]Hugst!$R$4:$W$4,0))))</f>
        <v>0</v>
      </c>
      <c r="K51" s="168">
        <f ca="1">IF($C51-K$1&lt;År1,0,J50*(1-VLOOKUP($A51,[1]Hugst!$R$5:$W$9,MATCH(ROUNDUP((K$1)/10,0)*10,[1]Hugst!$R$4:$W$4,0))))</f>
        <v>0</v>
      </c>
      <c r="L51" s="168">
        <f ca="1">IF($C51-L$1&lt;År1,0,K50*(1-VLOOKUP($A51,[1]Hugst!$R$5:$W$9,MATCH(ROUNDUP((L$1)/10,0)*10,[1]Hugst!$R$4:$W$4,0))))</f>
        <v>0</v>
      </c>
      <c r="M51" s="168">
        <f ca="1">IF($C51-M$1&lt;År1,0,L50*(1-VLOOKUP($A51,[1]Hugst!$R$5:$W$9,MATCH(ROUNDUP((M$1)/10,0)*10,[1]Hugst!$R$4:$W$4,0))))</f>
        <v>0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175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0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8">
        <f ca="1">IF($C52-G$1&lt;År1,0,F51*(1-VLOOKUP($A52,[1]Hugst!$R$5:$W$9,MATCH(ROUNDUP((G$1)/10,0)*10,[1]Hugst!$R$4:$W$4,0))))</f>
        <v>0</v>
      </c>
      <c r="H52" s="168">
        <f ca="1">IF($C52-H$1&lt;År1,0,G51*(1-VLOOKUP($A52,[1]Hugst!$R$5:$W$9,MATCH(ROUNDUP((H$1)/10,0)*10,[1]Hugst!$R$4:$W$4,0))))</f>
        <v>0</v>
      </c>
      <c r="I52" s="168">
        <f ca="1">IF($C52-I$1&lt;År1,0,H51*(1-VLOOKUP($A52,[1]Hugst!$R$5:$W$9,MATCH(ROUNDUP((I$1)/10,0)*10,[1]Hugst!$R$4:$W$4,0))))</f>
        <v>0</v>
      </c>
      <c r="J52" s="168">
        <f ca="1">IF($C52-J$1&lt;År1,0,I51*(1-VLOOKUP($A52,[1]Hugst!$R$5:$W$9,MATCH(ROUNDUP((J$1)/10,0)*10,[1]Hugst!$R$4:$W$4,0))))</f>
        <v>0</v>
      </c>
      <c r="K52" s="168">
        <f ca="1">IF($C52-K$1&lt;År1,0,J51*(1-VLOOKUP($A52,[1]Hugst!$R$5:$W$9,MATCH(ROUNDUP((K$1)/10,0)*10,[1]Hugst!$R$4:$W$4,0))))</f>
        <v>0</v>
      </c>
      <c r="L52" s="168">
        <f ca="1">IF($C52-L$1&lt;År1,0,K51*(1-VLOOKUP($A52,[1]Hugst!$R$5:$W$9,MATCH(ROUNDUP((L$1)/10,0)*10,[1]Hugst!$R$4:$W$4,0))))</f>
        <v>0</v>
      </c>
      <c r="M52" s="168">
        <f ca="1">IF($C52-M$1&lt;År1,0,L51*(1-VLOOKUP($A52,[1]Hugst!$R$5:$W$9,MATCH(ROUNDUP((M$1)/10,0)*10,[1]Hugst!$R$4:$W$4,0))))</f>
        <v>0</v>
      </c>
      <c r="N52" s="168">
        <f ca="1">IF($C52-N$1&lt;År1,0,M51*(1-VLOOKUP($A52,[1]Hugst!$R$5:$W$9,MATCH(ROUNDUP((N$1)/10,0)*10,[1]Hugst!$R$4:$W$4,0))))</f>
        <v>0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175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0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8">
        <f ca="1">IF($C53-G$1&lt;År1,0,F52*(1-VLOOKUP($A53,[1]Hugst!$R$5:$W$9,MATCH(ROUNDUP((G$1)/10,0)*10,[1]Hugst!$R$4:$W$4,0))))</f>
        <v>0</v>
      </c>
      <c r="H53" s="168">
        <f ca="1">IF($C53-H$1&lt;År1,0,G52*(1-VLOOKUP($A53,[1]Hugst!$R$5:$W$9,MATCH(ROUNDUP((H$1)/10,0)*10,[1]Hugst!$R$4:$W$4,0))))</f>
        <v>0</v>
      </c>
      <c r="I53" s="168">
        <f ca="1">IF($C53-I$1&lt;År1,0,H52*(1-VLOOKUP($A53,[1]Hugst!$R$5:$W$9,MATCH(ROUNDUP((I$1)/10,0)*10,[1]Hugst!$R$4:$W$4,0))))</f>
        <v>0</v>
      </c>
      <c r="J53" s="168">
        <f ca="1">IF($C53-J$1&lt;År1,0,I52*(1-VLOOKUP($A53,[1]Hugst!$R$5:$W$9,MATCH(ROUNDUP((J$1)/10,0)*10,[1]Hugst!$R$4:$W$4,0))))</f>
        <v>0</v>
      </c>
      <c r="K53" s="168">
        <f ca="1">IF($C53-K$1&lt;År1,0,J52*(1-VLOOKUP($A53,[1]Hugst!$R$5:$W$9,MATCH(ROUNDUP((K$1)/10,0)*10,[1]Hugst!$R$4:$W$4,0))))</f>
        <v>0</v>
      </c>
      <c r="L53" s="168">
        <f ca="1">IF($C53-L$1&lt;År1,0,K52*(1-VLOOKUP($A53,[1]Hugst!$R$5:$W$9,MATCH(ROUNDUP((L$1)/10,0)*10,[1]Hugst!$R$4:$W$4,0))))</f>
        <v>0</v>
      </c>
      <c r="M53" s="168">
        <f ca="1">IF($C53-M$1&lt;År1,0,L52*(1-VLOOKUP($A53,[1]Hugst!$R$5:$W$9,MATCH(ROUNDUP((M$1)/10,0)*10,[1]Hugst!$R$4:$W$4,0))))</f>
        <v>0</v>
      </c>
      <c r="N53" s="168">
        <f ca="1">IF($C53-N$1&lt;År1,0,M52*(1-VLOOKUP($A53,[1]Hugst!$R$5:$W$9,MATCH(ROUNDUP((N$1)/10,0)*10,[1]Hugst!$R$4:$W$4,0))))</f>
        <v>0</v>
      </c>
      <c r="O53" s="168">
        <f ca="1">IF($C53-O$1&lt;År1,0,N52*(1-VLOOKUP($A53,[1]Hugst!$R$5:$W$9,MATCH(ROUNDUP((O$1)/10,0)*10,[1]Hugst!$R$4:$W$4,0))))</f>
        <v>0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175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0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8">
        <f ca="1">IF($C54-G$1&lt;År1,0,F53*(1-VLOOKUP($A54,[1]Hugst!$R$5:$W$9,MATCH(ROUNDUP((G$1)/10,0)*10,[1]Hugst!$R$4:$W$4,0))))</f>
        <v>0</v>
      </c>
      <c r="H54" s="168">
        <f ca="1">IF($C54-H$1&lt;År1,0,G53*(1-VLOOKUP($A54,[1]Hugst!$R$5:$W$9,MATCH(ROUNDUP((H$1)/10,0)*10,[1]Hugst!$R$4:$W$4,0))))</f>
        <v>0</v>
      </c>
      <c r="I54" s="168">
        <f ca="1">IF($C54-I$1&lt;År1,0,H53*(1-VLOOKUP($A54,[1]Hugst!$R$5:$W$9,MATCH(ROUNDUP((I$1)/10,0)*10,[1]Hugst!$R$4:$W$4,0))))</f>
        <v>0</v>
      </c>
      <c r="J54" s="168">
        <f ca="1">IF($C54-J$1&lt;År1,0,I53*(1-VLOOKUP($A54,[1]Hugst!$R$5:$W$9,MATCH(ROUNDUP((J$1)/10,0)*10,[1]Hugst!$R$4:$W$4,0))))</f>
        <v>0</v>
      </c>
      <c r="K54" s="168">
        <f ca="1">IF($C54-K$1&lt;År1,0,J53*(1-VLOOKUP($A54,[1]Hugst!$R$5:$W$9,MATCH(ROUNDUP((K$1)/10,0)*10,[1]Hugst!$R$4:$W$4,0))))</f>
        <v>0</v>
      </c>
      <c r="L54" s="168">
        <f ca="1">IF($C54-L$1&lt;År1,0,K53*(1-VLOOKUP($A54,[1]Hugst!$R$5:$W$9,MATCH(ROUNDUP((L$1)/10,0)*10,[1]Hugst!$R$4:$W$4,0))))</f>
        <v>0</v>
      </c>
      <c r="M54" s="168">
        <f ca="1">IF($C54-M$1&lt;År1,0,L53*(1-VLOOKUP($A54,[1]Hugst!$R$5:$W$9,MATCH(ROUNDUP((M$1)/10,0)*10,[1]Hugst!$R$4:$W$4,0))))</f>
        <v>0</v>
      </c>
      <c r="N54" s="168">
        <f ca="1">IF($C54-N$1&lt;År1,0,M53*(1-VLOOKUP($A54,[1]Hugst!$R$5:$W$9,MATCH(ROUNDUP((N$1)/10,0)*10,[1]Hugst!$R$4:$W$4,0))))</f>
        <v>0</v>
      </c>
      <c r="O54" s="168">
        <f ca="1">IF($C54-O$1&lt;År1,0,N53*(1-VLOOKUP($A54,[1]Hugst!$R$5:$W$9,MATCH(ROUNDUP((O$1)/10,0)*10,[1]Hugst!$R$4:$W$4,0))))</f>
        <v>0</v>
      </c>
      <c r="P54" s="168">
        <f ca="1">IF($C54-P$1&lt;År1,0,O53*(1-VLOOKUP($A54,[1]Hugst!$R$5:$W$9,MATCH(ROUNDUP((P$1)/10,0)*10,[1]Hugst!$R$4:$W$4,0))))</f>
        <v>0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175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0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8">
        <f ca="1">IF($C55-G$1&lt;År1,0,F54*(1-VLOOKUP($A55,[1]Hugst!$R$5:$W$9,MATCH(ROUNDUP((G$1)/10,0)*10,[1]Hugst!$R$4:$W$4,0))))</f>
        <v>0</v>
      </c>
      <c r="H55" s="168">
        <f ca="1">IF($C55-H$1&lt;År1,0,G54*(1-VLOOKUP($A55,[1]Hugst!$R$5:$W$9,MATCH(ROUNDUP((H$1)/10,0)*10,[1]Hugst!$R$4:$W$4,0))))</f>
        <v>0</v>
      </c>
      <c r="I55" s="168">
        <f ca="1">IF($C55-I$1&lt;År1,0,H54*(1-VLOOKUP($A55,[1]Hugst!$R$5:$W$9,MATCH(ROUNDUP((I$1)/10,0)*10,[1]Hugst!$R$4:$W$4,0))))</f>
        <v>0</v>
      </c>
      <c r="J55" s="168">
        <f ca="1">IF($C55-J$1&lt;År1,0,I54*(1-VLOOKUP($A55,[1]Hugst!$R$5:$W$9,MATCH(ROUNDUP((J$1)/10,0)*10,[1]Hugst!$R$4:$W$4,0))))</f>
        <v>0</v>
      </c>
      <c r="K55" s="168">
        <f ca="1">IF($C55-K$1&lt;År1,0,J54*(1-VLOOKUP($A55,[1]Hugst!$R$5:$W$9,MATCH(ROUNDUP((K$1)/10,0)*10,[1]Hugst!$R$4:$W$4,0))))</f>
        <v>0</v>
      </c>
      <c r="L55" s="168">
        <f ca="1">IF($C55-L$1&lt;År1,0,K54*(1-VLOOKUP($A55,[1]Hugst!$R$5:$W$9,MATCH(ROUNDUP((L$1)/10,0)*10,[1]Hugst!$R$4:$W$4,0))))</f>
        <v>0</v>
      </c>
      <c r="M55" s="168">
        <f ca="1">IF($C55-M$1&lt;År1,0,L54*(1-VLOOKUP($A55,[1]Hugst!$R$5:$W$9,MATCH(ROUNDUP((M$1)/10,0)*10,[1]Hugst!$R$4:$W$4,0))))</f>
        <v>0</v>
      </c>
      <c r="N55" s="168">
        <f ca="1">IF($C55-N$1&lt;År1,0,M54*(1-VLOOKUP($A55,[1]Hugst!$R$5:$W$9,MATCH(ROUNDUP((N$1)/10,0)*10,[1]Hugst!$R$4:$W$4,0))))</f>
        <v>0</v>
      </c>
      <c r="O55" s="168">
        <f ca="1">IF($C55-O$1&lt;År1,0,N54*(1-VLOOKUP($A55,[1]Hugst!$R$5:$W$9,MATCH(ROUNDUP((O$1)/10,0)*10,[1]Hugst!$R$4:$W$4,0))))</f>
        <v>0</v>
      </c>
      <c r="P55" s="168">
        <f ca="1">IF($C55-P$1&lt;År1,0,O54*(1-VLOOKUP($A55,[1]Hugst!$R$5:$W$9,MATCH(ROUNDUP((P$1)/10,0)*10,[1]Hugst!$R$4:$W$4,0))))</f>
        <v>0</v>
      </c>
      <c r="Q55" s="168">
        <f ca="1">IF($C55-Q$1&lt;År1,0,P54*(1-VLOOKUP($A55,[1]Hugst!$R$5:$W$9,MATCH(ROUNDUP((Q$1)/10,0)*10,[1]Hugst!$R$4:$W$4,0))))</f>
        <v>0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175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0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8">
        <f ca="1">IF($C56-G$1&lt;År1,0,F55*(1-VLOOKUP($A56,[1]Hugst!$R$5:$W$9,MATCH(ROUNDUP((G$1)/10,0)*10,[1]Hugst!$R$4:$W$4,0))))</f>
        <v>0</v>
      </c>
      <c r="H56" s="168">
        <f ca="1">IF($C56-H$1&lt;År1,0,G55*(1-VLOOKUP($A56,[1]Hugst!$R$5:$W$9,MATCH(ROUNDUP((H$1)/10,0)*10,[1]Hugst!$R$4:$W$4,0))))</f>
        <v>0</v>
      </c>
      <c r="I56" s="168">
        <f ca="1">IF($C56-I$1&lt;År1,0,H55*(1-VLOOKUP($A56,[1]Hugst!$R$5:$W$9,MATCH(ROUNDUP((I$1)/10,0)*10,[1]Hugst!$R$4:$W$4,0))))</f>
        <v>0</v>
      </c>
      <c r="J56" s="168">
        <f ca="1">IF($C56-J$1&lt;År1,0,I55*(1-VLOOKUP($A56,[1]Hugst!$R$5:$W$9,MATCH(ROUNDUP((J$1)/10,0)*10,[1]Hugst!$R$4:$W$4,0))))</f>
        <v>0</v>
      </c>
      <c r="K56" s="168">
        <f ca="1">IF($C56-K$1&lt;År1,0,J55*(1-VLOOKUP($A56,[1]Hugst!$R$5:$W$9,MATCH(ROUNDUP((K$1)/10,0)*10,[1]Hugst!$R$4:$W$4,0))))</f>
        <v>0</v>
      </c>
      <c r="L56" s="168">
        <f ca="1">IF($C56-L$1&lt;År1,0,K55*(1-VLOOKUP($A56,[1]Hugst!$R$5:$W$9,MATCH(ROUNDUP((L$1)/10,0)*10,[1]Hugst!$R$4:$W$4,0))))</f>
        <v>0</v>
      </c>
      <c r="M56" s="168">
        <f ca="1">IF($C56-M$1&lt;År1,0,L55*(1-VLOOKUP($A56,[1]Hugst!$R$5:$W$9,MATCH(ROUNDUP((M$1)/10,0)*10,[1]Hugst!$R$4:$W$4,0))))</f>
        <v>0</v>
      </c>
      <c r="N56" s="168">
        <f ca="1">IF($C56-N$1&lt;År1,0,M55*(1-VLOOKUP($A56,[1]Hugst!$R$5:$W$9,MATCH(ROUNDUP((N$1)/10,0)*10,[1]Hugst!$R$4:$W$4,0))))</f>
        <v>0</v>
      </c>
      <c r="O56" s="168">
        <f ca="1">IF($C56-O$1&lt;År1,0,N55*(1-VLOOKUP($A56,[1]Hugst!$R$5:$W$9,MATCH(ROUNDUP((O$1)/10,0)*10,[1]Hugst!$R$4:$W$4,0))))</f>
        <v>0</v>
      </c>
      <c r="P56" s="168">
        <f ca="1">IF($C56-P$1&lt;År1,0,O55*(1-VLOOKUP($A56,[1]Hugst!$R$5:$W$9,MATCH(ROUNDUP((P$1)/10,0)*10,[1]Hugst!$R$4:$W$4,0))))</f>
        <v>0</v>
      </c>
      <c r="Q56" s="168">
        <f ca="1">IF($C56-Q$1&lt;År1,0,P55*(1-VLOOKUP($A56,[1]Hugst!$R$5:$W$9,MATCH(ROUNDUP((Q$1)/10,0)*10,[1]Hugst!$R$4:$W$4,0))))</f>
        <v>0</v>
      </c>
      <c r="R56" s="168">
        <f ca="1">IF($C56-R$1&lt;År1,0,Q55*(1-VLOOKUP($A56,[1]Hugst!$R$5:$W$9,MATCH(ROUNDUP((R$1)/10,0)*10,[1]Hugst!$R$4:$W$4,0))))</f>
        <v>0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175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0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8">
        <f ca="1">IF($C57-G$1&lt;År1,0,F56*(1-VLOOKUP($A57,[1]Hugst!$R$5:$W$9,MATCH(ROUNDUP((G$1)/10,0)*10,[1]Hugst!$R$4:$W$4,0))))</f>
        <v>0</v>
      </c>
      <c r="H57" s="168">
        <f ca="1">IF($C57-H$1&lt;År1,0,G56*(1-VLOOKUP($A57,[1]Hugst!$R$5:$W$9,MATCH(ROUNDUP((H$1)/10,0)*10,[1]Hugst!$R$4:$W$4,0))))</f>
        <v>0</v>
      </c>
      <c r="I57" s="168">
        <f ca="1">IF($C57-I$1&lt;År1,0,H56*(1-VLOOKUP($A57,[1]Hugst!$R$5:$W$9,MATCH(ROUNDUP((I$1)/10,0)*10,[1]Hugst!$R$4:$W$4,0))))</f>
        <v>0</v>
      </c>
      <c r="J57" s="168">
        <f ca="1">IF($C57-J$1&lt;År1,0,I56*(1-VLOOKUP($A57,[1]Hugst!$R$5:$W$9,MATCH(ROUNDUP((J$1)/10,0)*10,[1]Hugst!$R$4:$W$4,0))))</f>
        <v>0</v>
      </c>
      <c r="K57" s="168">
        <f ca="1">IF($C57-K$1&lt;År1,0,J56*(1-VLOOKUP($A57,[1]Hugst!$R$5:$W$9,MATCH(ROUNDUP((K$1)/10,0)*10,[1]Hugst!$R$4:$W$4,0))))</f>
        <v>0</v>
      </c>
      <c r="L57" s="168">
        <f ca="1">IF($C57-L$1&lt;År1,0,K56*(1-VLOOKUP($A57,[1]Hugst!$R$5:$W$9,MATCH(ROUNDUP((L$1)/10,0)*10,[1]Hugst!$R$4:$W$4,0))))</f>
        <v>0</v>
      </c>
      <c r="M57" s="168">
        <f ca="1">IF($C57-M$1&lt;År1,0,L56*(1-VLOOKUP($A57,[1]Hugst!$R$5:$W$9,MATCH(ROUNDUP((M$1)/10,0)*10,[1]Hugst!$R$4:$W$4,0))))</f>
        <v>0</v>
      </c>
      <c r="N57" s="168">
        <f ca="1">IF($C57-N$1&lt;År1,0,M56*(1-VLOOKUP($A57,[1]Hugst!$R$5:$W$9,MATCH(ROUNDUP((N$1)/10,0)*10,[1]Hugst!$R$4:$W$4,0))))</f>
        <v>0</v>
      </c>
      <c r="O57" s="168">
        <f ca="1">IF($C57-O$1&lt;År1,0,N56*(1-VLOOKUP($A57,[1]Hugst!$R$5:$W$9,MATCH(ROUNDUP((O$1)/10,0)*10,[1]Hugst!$R$4:$W$4,0))))</f>
        <v>0</v>
      </c>
      <c r="P57" s="168">
        <f ca="1">IF($C57-P$1&lt;År1,0,O56*(1-VLOOKUP($A57,[1]Hugst!$R$5:$W$9,MATCH(ROUNDUP((P$1)/10,0)*10,[1]Hugst!$R$4:$W$4,0))))</f>
        <v>0</v>
      </c>
      <c r="Q57" s="168">
        <f ca="1">IF($C57-Q$1&lt;År1,0,P56*(1-VLOOKUP($A57,[1]Hugst!$R$5:$W$9,MATCH(ROUNDUP((Q$1)/10,0)*10,[1]Hugst!$R$4:$W$4,0))))</f>
        <v>0</v>
      </c>
      <c r="R57" s="168">
        <f ca="1">IF($C57-R$1&lt;År1,0,Q56*(1-VLOOKUP($A57,[1]Hugst!$R$5:$W$9,MATCH(ROUNDUP((R$1)/10,0)*10,[1]Hugst!$R$4:$W$4,0))))</f>
        <v>0</v>
      </c>
      <c r="S57" s="168">
        <f ca="1">IF($C57-S$1&lt;År1,0,R56*(1-VLOOKUP($A57,[1]Hugst!$R$5:$W$9,MATCH(ROUNDUP((S$1)/10,0)*10,[1]Hugst!$R$4:$W$4,0))))</f>
        <v>0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175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0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8">
        <f ca="1">IF($C58-G$1&lt;År1,0,F57*(1-VLOOKUP($A58,[1]Hugst!$R$5:$W$9,MATCH(ROUNDUP((G$1)/10,0)*10,[1]Hugst!$R$4:$W$4,0))))</f>
        <v>0</v>
      </c>
      <c r="H58" s="168">
        <f ca="1">IF($C58-H$1&lt;År1,0,G57*(1-VLOOKUP($A58,[1]Hugst!$R$5:$W$9,MATCH(ROUNDUP((H$1)/10,0)*10,[1]Hugst!$R$4:$W$4,0))))</f>
        <v>0</v>
      </c>
      <c r="I58" s="168">
        <f ca="1">IF($C58-I$1&lt;År1,0,H57*(1-VLOOKUP($A58,[1]Hugst!$R$5:$W$9,MATCH(ROUNDUP((I$1)/10,0)*10,[1]Hugst!$R$4:$W$4,0))))</f>
        <v>0</v>
      </c>
      <c r="J58" s="168">
        <f ca="1">IF($C58-J$1&lt;År1,0,I57*(1-VLOOKUP($A58,[1]Hugst!$R$5:$W$9,MATCH(ROUNDUP((J$1)/10,0)*10,[1]Hugst!$R$4:$W$4,0))))</f>
        <v>0</v>
      </c>
      <c r="K58" s="168">
        <f ca="1">IF($C58-K$1&lt;År1,0,J57*(1-VLOOKUP($A58,[1]Hugst!$R$5:$W$9,MATCH(ROUNDUP((K$1)/10,0)*10,[1]Hugst!$R$4:$W$4,0))))</f>
        <v>0</v>
      </c>
      <c r="L58" s="168">
        <f ca="1">IF($C58-L$1&lt;År1,0,K57*(1-VLOOKUP($A58,[1]Hugst!$R$5:$W$9,MATCH(ROUNDUP((L$1)/10,0)*10,[1]Hugst!$R$4:$W$4,0))))</f>
        <v>0</v>
      </c>
      <c r="M58" s="168">
        <f ca="1">IF($C58-M$1&lt;År1,0,L57*(1-VLOOKUP($A58,[1]Hugst!$R$5:$W$9,MATCH(ROUNDUP((M$1)/10,0)*10,[1]Hugst!$R$4:$W$4,0))))</f>
        <v>0</v>
      </c>
      <c r="N58" s="168">
        <f ca="1">IF($C58-N$1&lt;År1,0,M57*(1-VLOOKUP($A58,[1]Hugst!$R$5:$W$9,MATCH(ROUNDUP((N$1)/10,0)*10,[1]Hugst!$R$4:$W$4,0))))</f>
        <v>0</v>
      </c>
      <c r="O58" s="168">
        <f ca="1">IF($C58-O$1&lt;År1,0,N57*(1-VLOOKUP($A58,[1]Hugst!$R$5:$W$9,MATCH(ROUNDUP((O$1)/10,0)*10,[1]Hugst!$R$4:$W$4,0))))</f>
        <v>0</v>
      </c>
      <c r="P58" s="168">
        <f ca="1">IF($C58-P$1&lt;År1,0,O57*(1-VLOOKUP($A58,[1]Hugst!$R$5:$W$9,MATCH(ROUNDUP((P$1)/10,0)*10,[1]Hugst!$R$4:$W$4,0))))</f>
        <v>0</v>
      </c>
      <c r="Q58" s="168">
        <f ca="1">IF($C58-Q$1&lt;År1,0,P57*(1-VLOOKUP($A58,[1]Hugst!$R$5:$W$9,MATCH(ROUNDUP((Q$1)/10,0)*10,[1]Hugst!$R$4:$W$4,0))))</f>
        <v>0</v>
      </c>
      <c r="R58" s="168">
        <f ca="1">IF($C58-R$1&lt;År1,0,Q57*(1-VLOOKUP($A58,[1]Hugst!$R$5:$W$9,MATCH(ROUNDUP((R$1)/10,0)*10,[1]Hugst!$R$4:$W$4,0))))</f>
        <v>0</v>
      </c>
      <c r="S58" s="168">
        <f ca="1">IF($C58-S$1&lt;År1,0,R57*(1-VLOOKUP($A58,[1]Hugst!$R$5:$W$9,MATCH(ROUNDUP((S$1)/10,0)*10,[1]Hugst!$R$4:$W$4,0))))</f>
        <v>0</v>
      </c>
      <c r="T58" s="168">
        <f ca="1">IF($C58-T$1&lt;År1,0,S57*(1-VLOOKUP($A58,[1]Hugst!$R$5:$W$9,MATCH(ROUNDUP((T$1)/10,0)*10,[1]Hugst!$R$4:$W$4,0))))</f>
        <v>0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175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0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8">
        <f ca="1">IF($C59-G$1&lt;År1,0,F58*(1-VLOOKUP($A59,[1]Hugst!$R$5:$W$9,MATCH(ROUNDUP((G$1)/10,0)*10,[1]Hugst!$R$4:$W$4,0))))</f>
        <v>0</v>
      </c>
      <c r="H59" s="168">
        <f ca="1">IF($C59-H$1&lt;År1,0,G58*(1-VLOOKUP($A59,[1]Hugst!$R$5:$W$9,MATCH(ROUNDUP((H$1)/10,0)*10,[1]Hugst!$R$4:$W$4,0))))</f>
        <v>0</v>
      </c>
      <c r="I59" s="168">
        <f ca="1">IF($C59-I$1&lt;År1,0,H58*(1-VLOOKUP($A59,[1]Hugst!$R$5:$W$9,MATCH(ROUNDUP((I$1)/10,0)*10,[1]Hugst!$R$4:$W$4,0))))</f>
        <v>0</v>
      </c>
      <c r="J59" s="168">
        <f ca="1">IF($C59-J$1&lt;År1,0,I58*(1-VLOOKUP($A59,[1]Hugst!$R$5:$W$9,MATCH(ROUNDUP((J$1)/10,0)*10,[1]Hugst!$R$4:$W$4,0))))</f>
        <v>0</v>
      </c>
      <c r="K59" s="168">
        <f ca="1">IF($C59-K$1&lt;År1,0,J58*(1-VLOOKUP($A59,[1]Hugst!$R$5:$W$9,MATCH(ROUNDUP((K$1)/10,0)*10,[1]Hugst!$R$4:$W$4,0))))</f>
        <v>0</v>
      </c>
      <c r="L59" s="168">
        <f ca="1">IF($C59-L$1&lt;År1,0,K58*(1-VLOOKUP($A59,[1]Hugst!$R$5:$W$9,MATCH(ROUNDUP((L$1)/10,0)*10,[1]Hugst!$R$4:$W$4,0))))</f>
        <v>0</v>
      </c>
      <c r="M59" s="168">
        <f ca="1">IF($C59-M$1&lt;År1,0,L58*(1-VLOOKUP($A59,[1]Hugst!$R$5:$W$9,MATCH(ROUNDUP((M$1)/10,0)*10,[1]Hugst!$R$4:$W$4,0))))</f>
        <v>0</v>
      </c>
      <c r="N59" s="168">
        <f ca="1">IF($C59-N$1&lt;År1,0,M58*(1-VLOOKUP($A59,[1]Hugst!$R$5:$W$9,MATCH(ROUNDUP((N$1)/10,0)*10,[1]Hugst!$R$4:$W$4,0))))</f>
        <v>0</v>
      </c>
      <c r="O59" s="168">
        <f ca="1">IF($C59-O$1&lt;År1,0,N58*(1-VLOOKUP($A59,[1]Hugst!$R$5:$W$9,MATCH(ROUNDUP((O$1)/10,0)*10,[1]Hugst!$R$4:$W$4,0))))</f>
        <v>0</v>
      </c>
      <c r="P59" s="168">
        <f ca="1">IF($C59-P$1&lt;År1,0,O58*(1-VLOOKUP($A59,[1]Hugst!$R$5:$W$9,MATCH(ROUNDUP((P$1)/10,0)*10,[1]Hugst!$R$4:$W$4,0))))</f>
        <v>0</v>
      </c>
      <c r="Q59" s="168">
        <f ca="1">IF($C59-Q$1&lt;År1,0,P58*(1-VLOOKUP($A59,[1]Hugst!$R$5:$W$9,MATCH(ROUNDUP((Q$1)/10,0)*10,[1]Hugst!$R$4:$W$4,0))))</f>
        <v>0</v>
      </c>
      <c r="R59" s="168">
        <f ca="1">IF($C59-R$1&lt;År1,0,Q58*(1-VLOOKUP($A59,[1]Hugst!$R$5:$W$9,MATCH(ROUNDUP((R$1)/10,0)*10,[1]Hugst!$R$4:$W$4,0))))</f>
        <v>0</v>
      </c>
      <c r="S59" s="168">
        <f ca="1">IF($C59-S$1&lt;År1,0,R58*(1-VLOOKUP($A59,[1]Hugst!$R$5:$W$9,MATCH(ROUNDUP((S$1)/10,0)*10,[1]Hugst!$R$4:$W$4,0))))</f>
        <v>0</v>
      </c>
      <c r="T59" s="168">
        <f ca="1">IF($C59-T$1&lt;År1,0,S58*(1-VLOOKUP($A59,[1]Hugst!$R$5:$W$9,MATCH(ROUNDUP((T$1)/10,0)*10,[1]Hugst!$R$4:$W$4,0))))</f>
        <v>0</v>
      </c>
      <c r="U59" s="168">
        <f ca="1">IF($C59-U$1&lt;År1,0,T58*(1-VLOOKUP($A59,[1]Hugst!$R$5:$W$9,MATCH(ROUNDUP((U$1)/10,0)*10,[1]Hugst!$R$4:$W$4,0))))</f>
        <v>0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175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0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8">
        <f ca="1">IF($C60-G$1&lt;År1,0,F59*(1-VLOOKUP($A60,[1]Hugst!$R$5:$W$9,MATCH(ROUNDUP((G$1)/10,0)*10,[1]Hugst!$R$4:$W$4,0))))</f>
        <v>0</v>
      </c>
      <c r="H60" s="168">
        <f ca="1">IF($C60-H$1&lt;År1,0,G59*(1-VLOOKUP($A60,[1]Hugst!$R$5:$W$9,MATCH(ROUNDUP((H$1)/10,0)*10,[1]Hugst!$R$4:$W$4,0))))</f>
        <v>0</v>
      </c>
      <c r="I60" s="168">
        <f ca="1">IF($C60-I$1&lt;År1,0,H59*(1-VLOOKUP($A60,[1]Hugst!$R$5:$W$9,MATCH(ROUNDUP((I$1)/10,0)*10,[1]Hugst!$R$4:$W$4,0))))</f>
        <v>0</v>
      </c>
      <c r="J60" s="168">
        <f ca="1">IF($C60-J$1&lt;År1,0,I59*(1-VLOOKUP($A60,[1]Hugst!$R$5:$W$9,MATCH(ROUNDUP((J$1)/10,0)*10,[1]Hugst!$R$4:$W$4,0))))</f>
        <v>0</v>
      </c>
      <c r="K60" s="168">
        <f ca="1">IF($C60-K$1&lt;År1,0,J59*(1-VLOOKUP($A60,[1]Hugst!$R$5:$W$9,MATCH(ROUNDUP((K$1)/10,0)*10,[1]Hugst!$R$4:$W$4,0))))</f>
        <v>0</v>
      </c>
      <c r="L60" s="168">
        <f ca="1">IF($C60-L$1&lt;År1,0,K59*(1-VLOOKUP($A60,[1]Hugst!$R$5:$W$9,MATCH(ROUNDUP((L$1)/10,0)*10,[1]Hugst!$R$4:$W$4,0))))</f>
        <v>0</v>
      </c>
      <c r="M60" s="168">
        <f ca="1">IF($C60-M$1&lt;År1,0,L59*(1-VLOOKUP($A60,[1]Hugst!$R$5:$W$9,MATCH(ROUNDUP((M$1)/10,0)*10,[1]Hugst!$R$4:$W$4,0))))</f>
        <v>0</v>
      </c>
      <c r="N60" s="168">
        <f ca="1">IF($C60-N$1&lt;År1,0,M59*(1-VLOOKUP($A60,[1]Hugst!$R$5:$W$9,MATCH(ROUNDUP((N$1)/10,0)*10,[1]Hugst!$R$4:$W$4,0))))</f>
        <v>0</v>
      </c>
      <c r="O60" s="168">
        <f ca="1">IF($C60-O$1&lt;År1,0,N59*(1-VLOOKUP($A60,[1]Hugst!$R$5:$W$9,MATCH(ROUNDUP((O$1)/10,0)*10,[1]Hugst!$R$4:$W$4,0))))</f>
        <v>0</v>
      </c>
      <c r="P60" s="168">
        <f ca="1">IF($C60-P$1&lt;År1,0,O59*(1-VLOOKUP($A60,[1]Hugst!$R$5:$W$9,MATCH(ROUNDUP((P$1)/10,0)*10,[1]Hugst!$R$4:$W$4,0))))</f>
        <v>0</v>
      </c>
      <c r="Q60" s="168">
        <f ca="1">IF($C60-Q$1&lt;År1,0,P59*(1-VLOOKUP($A60,[1]Hugst!$R$5:$W$9,MATCH(ROUNDUP((Q$1)/10,0)*10,[1]Hugst!$R$4:$W$4,0))))</f>
        <v>0</v>
      </c>
      <c r="R60" s="168">
        <f ca="1">IF($C60-R$1&lt;År1,0,Q59*(1-VLOOKUP($A60,[1]Hugst!$R$5:$W$9,MATCH(ROUNDUP((R$1)/10,0)*10,[1]Hugst!$R$4:$W$4,0))))</f>
        <v>0</v>
      </c>
      <c r="S60" s="168">
        <f ca="1">IF($C60-S$1&lt;År1,0,R59*(1-VLOOKUP($A60,[1]Hugst!$R$5:$W$9,MATCH(ROUNDUP((S$1)/10,0)*10,[1]Hugst!$R$4:$W$4,0))))</f>
        <v>0</v>
      </c>
      <c r="T60" s="168">
        <f ca="1">IF($C60-T$1&lt;År1,0,S59*(1-VLOOKUP($A60,[1]Hugst!$R$5:$W$9,MATCH(ROUNDUP((T$1)/10,0)*10,[1]Hugst!$R$4:$W$4,0))))</f>
        <v>0</v>
      </c>
      <c r="U60" s="168">
        <f ca="1">IF($C60-U$1&lt;År1,0,T59*(1-VLOOKUP($A60,[1]Hugst!$R$5:$W$9,MATCH(ROUNDUP((U$1)/10,0)*10,[1]Hugst!$R$4:$W$4,0))))</f>
        <v>0</v>
      </c>
      <c r="V60" s="168">
        <f ca="1">IF($C60-V$1&lt;År1,0,U59*(1-VLOOKUP($A60,[1]Hugst!$R$5:$W$9,MATCH(ROUNDUP((V$1)/10,0)*10,[1]Hugst!$R$4:$W$4,0))))</f>
        <v>0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175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0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8">
        <f ca="1">IF($C61-G$1&lt;År1,0,F60*(1-VLOOKUP($A61,[1]Hugst!$R$5:$W$9,MATCH(ROUNDUP((G$1)/10,0)*10,[1]Hugst!$R$4:$W$4,0))))</f>
        <v>0</v>
      </c>
      <c r="H61" s="168">
        <f ca="1">IF($C61-H$1&lt;År1,0,G60*(1-VLOOKUP($A61,[1]Hugst!$R$5:$W$9,MATCH(ROUNDUP((H$1)/10,0)*10,[1]Hugst!$R$4:$W$4,0))))</f>
        <v>0</v>
      </c>
      <c r="I61" s="168">
        <f ca="1">IF($C61-I$1&lt;År1,0,H60*(1-VLOOKUP($A61,[1]Hugst!$R$5:$W$9,MATCH(ROUNDUP((I$1)/10,0)*10,[1]Hugst!$R$4:$W$4,0))))</f>
        <v>0</v>
      </c>
      <c r="J61" s="168">
        <f ca="1">IF($C61-J$1&lt;År1,0,I60*(1-VLOOKUP($A61,[1]Hugst!$R$5:$W$9,MATCH(ROUNDUP((J$1)/10,0)*10,[1]Hugst!$R$4:$W$4,0))))</f>
        <v>0</v>
      </c>
      <c r="K61" s="168">
        <f ca="1">IF($C61-K$1&lt;År1,0,J60*(1-VLOOKUP($A61,[1]Hugst!$R$5:$W$9,MATCH(ROUNDUP((K$1)/10,0)*10,[1]Hugst!$R$4:$W$4,0))))</f>
        <v>0</v>
      </c>
      <c r="L61" s="168">
        <f ca="1">IF($C61-L$1&lt;År1,0,K60*(1-VLOOKUP($A61,[1]Hugst!$R$5:$W$9,MATCH(ROUNDUP((L$1)/10,0)*10,[1]Hugst!$R$4:$W$4,0))))</f>
        <v>0</v>
      </c>
      <c r="M61" s="168">
        <f ca="1">IF($C61-M$1&lt;År1,0,L60*(1-VLOOKUP($A61,[1]Hugst!$R$5:$W$9,MATCH(ROUNDUP((M$1)/10,0)*10,[1]Hugst!$R$4:$W$4,0))))</f>
        <v>0</v>
      </c>
      <c r="N61" s="168">
        <f ca="1">IF($C61-N$1&lt;År1,0,M60*(1-VLOOKUP($A61,[1]Hugst!$R$5:$W$9,MATCH(ROUNDUP((N$1)/10,0)*10,[1]Hugst!$R$4:$W$4,0))))</f>
        <v>0</v>
      </c>
      <c r="O61" s="168">
        <f ca="1">IF($C61-O$1&lt;År1,0,N60*(1-VLOOKUP($A61,[1]Hugst!$R$5:$W$9,MATCH(ROUNDUP((O$1)/10,0)*10,[1]Hugst!$R$4:$W$4,0))))</f>
        <v>0</v>
      </c>
      <c r="P61" s="168">
        <f ca="1">IF($C61-P$1&lt;År1,0,O60*(1-VLOOKUP($A61,[1]Hugst!$R$5:$W$9,MATCH(ROUNDUP((P$1)/10,0)*10,[1]Hugst!$R$4:$W$4,0))))</f>
        <v>0</v>
      </c>
      <c r="Q61" s="168">
        <f ca="1">IF($C61-Q$1&lt;År1,0,P60*(1-VLOOKUP($A61,[1]Hugst!$R$5:$W$9,MATCH(ROUNDUP((Q$1)/10,0)*10,[1]Hugst!$R$4:$W$4,0))))</f>
        <v>0</v>
      </c>
      <c r="R61" s="168">
        <f ca="1">IF($C61-R$1&lt;År1,0,Q60*(1-VLOOKUP($A61,[1]Hugst!$R$5:$W$9,MATCH(ROUNDUP((R$1)/10,0)*10,[1]Hugst!$R$4:$W$4,0))))</f>
        <v>0</v>
      </c>
      <c r="S61" s="168">
        <f ca="1">IF($C61-S$1&lt;År1,0,R60*(1-VLOOKUP($A61,[1]Hugst!$R$5:$W$9,MATCH(ROUNDUP((S$1)/10,0)*10,[1]Hugst!$R$4:$W$4,0))))</f>
        <v>0</v>
      </c>
      <c r="T61" s="168">
        <f ca="1">IF($C61-T$1&lt;År1,0,S60*(1-VLOOKUP($A61,[1]Hugst!$R$5:$W$9,MATCH(ROUNDUP((T$1)/10,0)*10,[1]Hugst!$R$4:$W$4,0))))</f>
        <v>0</v>
      </c>
      <c r="U61" s="168">
        <f ca="1">IF($C61-U$1&lt;År1,0,T60*(1-VLOOKUP($A61,[1]Hugst!$R$5:$W$9,MATCH(ROUNDUP((U$1)/10,0)*10,[1]Hugst!$R$4:$W$4,0))))</f>
        <v>0</v>
      </c>
      <c r="V61" s="168">
        <f ca="1">IF($C61-V$1&lt;År1,0,U60*(1-VLOOKUP($A61,[1]Hugst!$R$5:$W$9,MATCH(ROUNDUP((V$1)/10,0)*10,[1]Hugst!$R$4:$W$4,0))))</f>
        <v>0</v>
      </c>
      <c r="W61" s="168">
        <f ca="1">IF($C61-W$1&lt;År1,0,V60*(1-VLOOKUP($A61,[1]Hugst!$R$5:$W$9,MATCH(ROUNDUP((W$1)/10,0)*10,[1]Hugst!$R$4:$W$4,0))))</f>
        <v>0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175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0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8">
        <f ca="1">IF($C62-G$1&lt;År1,0,F61*(1-VLOOKUP($A62,[1]Hugst!$R$5:$W$9,MATCH(ROUNDUP((G$1)/10,0)*10,[1]Hugst!$R$4:$W$4,0))))</f>
        <v>0</v>
      </c>
      <c r="H62" s="168">
        <f ca="1">IF($C62-H$1&lt;År1,0,G61*(1-VLOOKUP($A62,[1]Hugst!$R$5:$W$9,MATCH(ROUNDUP((H$1)/10,0)*10,[1]Hugst!$R$4:$W$4,0))))</f>
        <v>0</v>
      </c>
      <c r="I62" s="168">
        <f ca="1">IF($C62-I$1&lt;År1,0,H61*(1-VLOOKUP($A62,[1]Hugst!$R$5:$W$9,MATCH(ROUNDUP((I$1)/10,0)*10,[1]Hugst!$R$4:$W$4,0))))</f>
        <v>0</v>
      </c>
      <c r="J62" s="168">
        <f ca="1">IF($C62-J$1&lt;År1,0,I61*(1-VLOOKUP($A62,[1]Hugst!$R$5:$W$9,MATCH(ROUNDUP((J$1)/10,0)*10,[1]Hugst!$R$4:$W$4,0))))</f>
        <v>0</v>
      </c>
      <c r="K62" s="168">
        <f ca="1">IF($C62-K$1&lt;År1,0,J61*(1-VLOOKUP($A62,[1]Hugst!$R$5:$W$9,MATCH(ROUNDUP((K$1)/10,0)*10,[1]Hugst!$R$4:$W$4,0))))</f>
        <v>0</v>
      </c>
      <c r="L62" s="168">
        <f ca="1">IF($C62-L$1&lt;År1,0,K61*(1-VLOOKUP($A62,[1]Hugst!$R$5:$W$9,MATCH(ROUNDUP((L$1)/10,0)*10,[1]Hugst!$R$4:$W$4,0))))</f>
        <v>0</v>
      </c>
      <c r="M62" s="168">
        <f ca="1">IF($C62-M$1&lt;År1,0,L61*(1-VLOOKUP($A62,[1]Hugst!$R$5:$W$9,MATCH(ROUNDUP((M$1)/10,0)*10,[1]Hugst!$R$4:$W$4,0))))</f>
        <v>0</v>
      </c>
      <c r="N62" s="168">
        <f ca="1">IF($C62-N$1&lt;År1,0,M61*(1-VLOOKUP($A62,[1]Hugst!$R$5:$W$9,MATCH(ROUNDUP((N$1)/10,0)*10,[1]Hugst!$R$4:$W$4,0))))</f>
        <v>0</v>
      </c>
      <c r="O62" s="168">
        <f ca="1">IF($C62-O$1&lt;År1,0,N61*(1-VLOOKUP($A62,[1]Hugst!$R$5:$W$9,MATCH(ROUNDUP((O$1)/10,0)*10,[1]Hugst!$R$4:$W$4,0))))</f>
        <v>0</v>
      </c>
      <c r="P62" s="168">
        <f ca="1">IF($C62-P$1&lt;År1,0,O61*(1-VLOOKUP($A62,[1]Hugst!$R$5:$W$9,MATCH(ROUNDUP((P$1)/10,0)*10,[1]Hugst!$R$4:$W$4,0))))</f>
        <v>0</v>
      </c>
      <c r="Q62" s="168">
        <f ca="1">IF($C62-Q$1&lt;År1,0,P61*(1-VLOOKUP($A62,[1]Hugst!$R$5:$W$9,MATCH(ROUNDUP((Q$1)/10,0)*10,[1]Hugst!$R$4:$W$4,0))))</f>
        <v>0</v>
      </c>
      <c r="R62" s="168">
        <f ca="1">IF($C62-R$1&lt;År1,0,Q61*(1-VLOOKUP($A62,[1]Hugst!$R$5:$W$9,MATCH(ROUNDUP((R$1)/10,0)*10,[1]Hugst!$R$4:$W$4,0))))</f>
        <v>0</v>
      </c>
      <c r="S62" s="168">
        <f ca="1">IF($C62-S$1&lt;År1,0,R61*(1-VLOOKUP($A62,[1]Hugst!$R$5:$W$9,MATCH(ROUNDUP((S$1)/10,0)*10,[1]Hugst!$R$4:$W$4,0))))</f>
        <v>0</v>
      </c>
      <c r="T62" s="168">
        <f ca="1">IF($C62-T$1&lt;År1,0,S61*(1-VLOOKUP($A62,[1]Hugst!$R$5:$W$9,MATCH(ROUNDUP((T$1)/10,0)*10,[1]Hugst!$R$4:$W$4,0))))</f>
        <v>0</v>
      </c>
      <c r="U62" s="168">
        <f ca="1">IF($C62-U$1&lt;År1,0,T61*(1-VLOOKUP($A62,[1]Hugst!$R$5:$W$9,MATCH(ROUNDUP((U$1)/10,0)*10,[1]Hugst!$R$4:$W$4,0))))</f>
        <v>0</v>
      </c>
      <c r="V62" s="168">
        <f ca="1">IF($C62-V$1&lt;År1,0,U61*(1-VLOOKUP($A62,[1]Hugst!$R$5:$W$9,MATCH(ROUNDUP((V$1)/10,0)*10,[1]Hugst!$R$4:$W$4,0))))</f>
        <v>0</v>
      </c>
      <c r="W62" s="168">
        <f ca="1">IF($C62-W$1&lt;År1,0,V61*(1-VLOOKUP($A62,[1]Hugst!$R$5:$W$9,MATCH(ROUNDUP((W$1)/10,0)*10,[1]Hugst!$R$4:$W$4,0))))</f>
        <v>0</v>
      </c>
      <c r="X62" s="168">
        <f ca="1">IF($C62-X$1&lt;År1,0,W61*(1-VLOOKUP($A62,[1]Hugst!$R$5:$W$9,MATCH(ROUNDUP((X$1)/10,0)*10,[1]Hugst!$R$4:$W$4,0))))</f>
        <v>0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175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0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8">
        <f ca="1">IF($C63-G$1&lt;År1,0,F62*(1-VLOOKUP($A63,[1]Hugst!$R$5:$W$9,MATCH(ROUNDUP((G$1)/10,0)*10,[1]Hugst!$R$4:$W$4,0))))</f>
        <v>0</v>
      </c>
      <c r="H63" s="168">
        <f ca="1">IF($C63-H$1&lt;År1,0,G62*(1-VLOOKUP($A63,[1]Hugst!$R$5:$W$9,MATCH(ROUNDUP((H$1)/10,0)*10,[1]Hugst!$R$4:$W$4,0))))</f>
        <v>0</v>
      </c>
      <c r="I63" s="168">
        <f ca="1">IF($C63-I$1&lt;År1,0,H62*(1-VLOOKUP($A63,[1]Hugst!$R$5:$W$9,MATCH(ROUNDUP((I$1)/10,0)*10,[1]Hugst!$R$4:$W$4,0))))</f>
        <v>0</v>
      </c>
      <c r="J63" s="168">
        <f ca="1">IF($C63-J$1&lt;År1,0,I62*(1-VLOOKUP($A63,[1]Hugst!$R$5:$W$9,MATCH(ROUNDUP((J$1)/10,0)*10,[1]Hugst!$R$4:$W$4,0))))</f>
        <v>0</v>
      </c>
      <c r="K63" s="168">
        <f ca="1">IF($C63-K$1&lt;År1,0,J62*(1-VLOOKUP($A63,[1]Hugst!$R$5:$W$9,MATCH(ROUNDUP((K$1)/10,0)*10,[1]Hugst!$R$4:$W$4,0))))</f>
        <v>0</v>
      </c>
      <c r="L63" s="168">
        <f ca="1">IF($C63-L$1&lt;År1,0,K62*(1-VLOOKUP($A63,[1]Hugst!$R$5:$W$9,MATCH(ROUNDUP((L$1)/10,0)*10,[1]Hugst!$R$4:$W$4,0))))</f>
        <v>0</v>
      </c>
      <c r="M63" s="168">
        <f ca="1">IF($C63-M$1&lt;År1,0,L62*(1-VLOOKUP($A63,[1]Hugst!$R$5:$W$9,MATCH(ROUNDUP((M$1)/10,0)*10,[1]Hugst!$R$4:$W$4,0))))</f>
        <v>0</v>
      </c>
      <c r="N63" s="168">
        <f ca="1">IF($C63-N$1&lt;År1,0,M62*(1-VLOOKUP($A63,[1]Hugst!$R$5:$W$9,MATCH(ROUNDUP((N$1)/10,0)*10,[1]Hugst!$R$4:$W$4,0))))</f>
        <v>0</v>
      </c>
      <c r="O63" s="168">
        <f ca="1">IF($C63-O$1&lt;År1,0,N62*(1-VLOOKUP($A63,[1]Hugst!$R$5:$W$9,MATCH(ROUNDUP((O$1)/10,0)*10,[1]Hugst!$R$4:$W$4,0))))</f>
        <v>0</v>
      </c>
      <c r="P63" s="168">
        <f ca="1">IF($C63-P$1&lt;År1,0,O62*(1-VLOOKUP($A63,[1]Hugst!$R$5:$W$9,MATCH(ROUNDUP((P$1)/10,0)*10,[1]Hugst!$R$4:$W$4,0))))</f>
        <v>0</v>
      </c>
      <c r="Q63" s="168">
        <f ca="1">IF($C63-Q$1&lt;År1,0,P62*(1-VLOOKUP($A63,[1]Hugst!$R$5:$W$9,MATCH(ROUNDUP((Q$1)/10,0)*10,[1]Hugst!$R$4:$W$4,0))))</f>
        <v>0</v>
      </c>
      <c r="R63" s="168">
        <f ca="1">IF($C63-R$1&lt;År1,0,Q62*(1-VLOOKUP($A63,[1]Hugst!$R$5:$W$9,MATCH(ROUNDUP((R$1)/10,0)*10,[1]Hugst!$R$4:$W$4,0))))</f>
        <v>0</v>
      </c>
      <c r="S63" s="168">
        <f ca="1">IF($C63-S$1&lt;År1,0,R62*(1-VLOOKUP($A63,[1]Hugst!$R$5:$W$9,MATCH(ROUNDUP((S$1)/10,0)*10,[1]Hugst!$R$4:$W$4,0))))</f>
        <v>0</v>
      </c>
      <c r="T63" s="168">
        <f ca="1">IF($C63-T$1&lt;År1,0,S62*(1-VLOOKUP($A63,[1]Hugst!$R$5:$W$9,MATCH(ROUNDUP((T$1)/10,0)*10,[1]Hugst!$R$4:$W$4,0))))</f>
        <v>0</v>
      </c>
      <c r="U63" s="168">
        <f ca="1">IF($C63-U$1&lt;År1,0,T62*(1-VLOOKUP($A63,[1]Hugst!$R$5:$W$9,MATCH(ROUNDUP((U$1)/10,0)*10,[1]Hugst!$R$4:$W$4,0))))</f>
        <v>0</v>
      </c>
      <c r="V63" s="168">
        <f ca="1">IF($C63-V$1&lt;År1,0,U62*(1-VLOOKUP($A63,[1]Hugst!$R$5:$W$9,MATCH(ROUNDUP((V$1)/10,0)*10,[1]Hugst!$R$4:$W$4,0))))</f>
        <v>0</v>
      </c>
      <c r="W63" s="168">
        <f ca="1">IF($C63-W$1&lt;År1,0,V62*(1-VLOOKUP($A63,[1]Hugst!$R$5:$W$9,MATCH(ROUNDUP((W$1)/10,0)*10,[1]Hugst!$R$4:$W$4,0))))</f>
        <v>0</v>
      </c>
      <c r="X63" s="168">
        <f ca="1">IF($C63-X$1&lt;År1,0,W62*(1-VLOOKUP($A63,[1]Hugst!$R$5:$W$9,MATCH(ROUNDUP((X$1)/10,0)*10,[1]Hugst!$R$4:$W$4,0))))</f>
        <v>0</v>
      </c>
      <c r="Y63" s="168">
        <f ca="1">IF($C63-Y$1&lt;År1,0,X62*(1-VLOOKUP($A63,[1]Hugst!$R$5:$W$9,MATCH(ROUNDUP((Y$1)/10,0)*10,[1]Hugst!$R$4:$W$4,0))))</f>
        <v>0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0</v>
      </c>
    </row>
    <row r="64" spans="1:39" x14ac:dyDescent="0.25">
      <c r="A64" s="168" t="s">
        <v>176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2175.3226081153261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7036.952237744953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176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2164.4459950746968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7026.0756247043237</v>
      </c>
      <c r="G65" s="168">
        <f ca="1">IF($C65-G$1&lt;År1,0,F64*(1-VLOOKUP($A65,[1]Hugst!$R$5:$W$9,MATCH(ROUNDUP((G$1)/10,0)*10,[1]Hugst!$R$4:$W$4,0))))</f>
        <v>7036.952237744953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176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2153.6237650993862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7015.2533947290131</v>
      </c>
      <c r="G66" s="168">
        <f ca="1">IF($C66-G$1&lt;År1,0,F65*(1-VLOOKUP($A66,[1]Hugst!$R$5:$W$9,MATCH(ROUNDUP((G$1)/10,0)*10,[1]Hugst!$R$4:$W$4,0))))</f>
        <v>7026.0756247043237</v>
      </c>
      <c r="H66" s="168">
        <f ca="1">IF($C66-H$1&lt;År1,0,G65*(1-VLOOKUP($A66,[1]Hugst!$R$5:$W$9,MATCH(ROUNDUP((H$1)/10,0)*10,[1]Hugst!$R$4:$W$4,0))))</f>
        <v>7036.952237744953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176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2142.8556462738779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7004.4852759035048</v>
      </c>
      <c r="G67" s="168">
        <f ca="1">IF($C67-G$1&lt;År1,0,F66*(1-VLOOKUP($A67,[1]Hugst!$R$5:$W$9,MATCH(ROUNDUP((G$1)/10,0)*10,[1]Hugst!$R$4:$W$4,0))))</f>
        <v>7015.2533947290131</v>
      </c>
      <c r="H67" s="168">
        <f ca="1">IF($C67-H$1&lt;År1,0,G66*(1-VLOOKUP($A67,[1]Hugst!$R$5:$W$9,MATCH(ROUNDUP((H$1)/10,0)*10,[1]Hugst!$R$4:$W$4,0))))</f>
        <v>7026.0756247043237</v>
      </c>
      <c r="I67" s="168">
        <f ca="1">IF($C67-I$1&lt;År1,0,H66*(1-VLOOKUP($A67,[1]Hugst!$R$5:$W$9,MATCH(ROUNDUP((I$1)/10,0)*10,[1]Hugst!$R$4:$W$4,0))))</f>
        <v>7036.952237744953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176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2132.141368042503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6993.7709976721299</v>
      </c>
      <c r="G68" s="168">
        <f ca="1">IF($C68-G$1&lt;År1,0,F67*(1-VLOOKUP($A68,[1]Hugst!$R$5:$W$9,MATCH(ROUNDUP((G$1)/10,0)*10,[1]Hugst!$R$4:$W$4,0))))</f>
        <v>7004.4852759035048</v>
      </c>
      <c r="H68" s="168">
        <f ca="1">IF($C68-H$1&lt;År1,0,G67*(1-VLOOKUP($A68,[1]Hugst!$R$5:$W$9,MATCH(ROUNDUP((H$1)/10,0)*10,[1]Hugst!$R$4:$W$4,0))))</f>
        <v>7015.2533947290131</v>
      </c>
      <c r="I68" s="168">
        <f ca="1">IF($C68-I$1&lt;År1,0,H67*(1-VLOOKUP($A68,[1]Hugst!$R$5:$W$9,MATCH(ROUNDUP((I$1)/10,0)*10,[1]Hugst!$R$4:$W$4,0))))</f>
        <v>7026.0756247043237</v>
      </c>
      <c r="J68" s="168">
        <f ca="1">IF($C68-J$1&lt;År1,0,I67*(1-VLOOKUP($A68,[1]Hugst!$R$5:$W$9,MATCH(ROUNDUP((J$1)/10,0)*10,[1]Hugst!$R$4:$W$4,0))))</f>
        <v>7036.952237744953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176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2121.4806612022803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6983.1102908319072</v>
      </c>
      <c r="G69" s="168">
        <f ca="1">IF($C69-G$1&lt;År1,0,F68*(1-VLOOKUP($A69,[1]Hugst!$R$5:$W$9,MATCH(ROUNDUP((G$1)/10,0)*10,[1]Hugst!$R$4:$W$4,0))))</f>
        <v>6993.7709976721299</v>
      </c>
      <c r="H69" s="168">
        <f ca="1">IF($C69-H$1&lt;År1,0,G68*(1-VLOOKUP($A69,[1]Hugst!$R$5:$W$9,MATCH(ROUNDUP((H$1)/10,0)*10,[1]Hugst!$R$4:$W$4,0))))</f>
        <v>7004.4852759035048</v>
      </c>
      <c r="I69" s="168">
        <f ca="1">IF($C69-I$1&lt;År1,0,H68*(1-VLOOKUP($A69,[1]Hugst!$R$5:$W$9,MATCH(ROUNDUP((I$1)/10,0)*10,[1]Hugst!$R$4:$W$4,0))))</f>
        <v>7015.2533947290131</v>
      </c>
      <c r="J69" s="168">
        <f ca="1">IF($C69-J$1&lt;År1,0,I68*(1-VLOOKUP($A69,[1]Hugst!$R$5:$W$9,MATCH(ROUNDUP((J$1)/10,0)*10,[1]Hugst!$R$4:$W$4,0))))</f>
        <v>7026.0756247043237</v>
      </c>
      <c r="K69" s="168">
        <f ca="1">IF($C69-K$1&lt;År1,0,J68*(1-VLOOKUP($A69,[1]Hugst!$R$5:$W$9,MATCH(ROUNDUP((K$1)/10,0)*10,[1]Hugst!$R$4:$W$4,0))))</f>
        <v>7036.952237744953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176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2110.8732578962808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6972.5028875259077</v>
      </c>
      <c r="G70" s="168">
        <f ca="1">IF($C70-G$1&lt;År1,0,F69*(1-VLOOKUP($A70,[1]Hugst!$R$5:$W$9,MATCH(ROUNDUP((G$1)/10,0)*10,[1]Hugst!$R$4:$W$4,0))))</f>
        <v>6983.1102908319072</v>
      </c>
      <c r="H70" s="168">
        <f ca="1">IF($C70-H$1&lt;År1,0,G69*(1-VLOOKUP($A70,[1]Hugst!$R$5:$W$9,MATCH(ROUNDUP((H$1)/10,0)*10,[1]Hugst!$R$4:$W$4,0))))</f>
        <v>6993.7709976721299</v>
      </c>
      <c r="I70" s="168">
        <f ca="1">IF($C70-I$1&lt;År1,0,H69*(1-VLOOKUP($A70,[1]Hugst!$R$5:$W$9,MATCH(ROUNDUP((I$1)/10,0)*10,[1]Hugst!$R$4:$W$4,0))))</f>
        <v>7004.4852759035048</v>
      </c>
      <c r="J70" s="168">
        <f ca="1">IF($C70-J$1&lt;År1,0,I69*(1-VLOOKUP($A70,[1]Hugst!$R$5:$W$9,MATCH(ROUNDUP((J$1)/10,0)*10,[1]Hugst!$R$4:$W$4,0))))</f>
        <v>7015.2533947290131</v>
      </c>
      <c r="K70" s="168">
        <f ca="1">IF($C70-K$1&lt;År1,0,J69*(1-VLOOKUP($A70,[1]Hugst!$R$5:$W$9,MATCH(ROUNDUP((K$1)/10,0)*10,[1]Hugst!$R$4:$W$4,0))))</f>
        <v>7026.0756247043237</v>
      </c>
      <c r="L70" s="168">
        <f ca="1">IF($C70-L$1&lt;År1,0,K69*(1-VLOOKUP($A70,[1]Hugst!$R$5:$W$9,MATCH(ROUNDUP((L$1)/10,0)*10,[1]Hugst!$R$4:$W$4,0))))</f>
        <v>7036.952237744953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176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2100.3188916068175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6961.9485212364443</v>
      </c>
      <c r="G71" s="168">
        <f ca="1">IF($C71-G$1&lt;År1,0,F70*(1-VLOOKUP($A71,[1]Hugst!$R$5:$W$9,MATCH(ROUNDUP((G$1)/10,0)*10,[1]Hugst!$R$4:$W$4,0))))</f>
        <v>6972.5028875259077</v>
      </c>
      <c r="H71" s="168">
        <f ca="1">IF($C71-H$1&lt;År1,0,G70*(1-VLOOKUP($A71,[1]Hugst!$R$5:$W$9,MATCH(ROUNDUP((H$1)/10,0)*10,[1]Hugst!$R$4:$W$4,0))))</f>
        <v>6983.1102908319072</v>
      </c>
      <c r="I71" s="168">
        <f ca="1">IF($C71-I$1&lt;År1,0,H70*(1-VLOOKUP($A71,[1]Hugst!$R$5:$W$9,MATCH(ROUNDUP((I$1)/10,0)*10,[1]Hugst!$R$4:$W$4,0))))</f>
        <v>6993.7709976721299</v>
      </c>
      <c r="J71" s="168">
        <f ca="1">IF($C71-J$1&lt;År1,0,I70*(1-VLOOKUP($A71,[1]Hugst!$R$5:$W$9,MATCH(ROUNDUP((J$1)/10,0)*10,[1]Hugst!$R$4:$W$4,0))))</f>
        <v>7004.4852759035048</v>
      </c>
      <c r="K71" s="168">
        <f ca="1">IF($C71-K$1&lt;År1,0,J70*(1-VLOOKUP($A71,[1]Hugst!$R$5:$W$9,MATCH(ROUNDUP((K$1)/10,0)*10,[1]Hugst!$R$4:$W$4,0))))</f>
        <v>7015.2533947290131</v>
      </c>
      <c r="L71" s="168">
        <f ca="1">IF($C71-L$1&lt;År1,0,K70*(1-VLOOKUP($A71,[1]Hugst!$R$5:$W$9,MATCH(ROUNDUP((L$1)/10,0)*10,[1]Hugst!$R$4:$W$4,0))))</f>
        <v>7026.0756247043237</v>
      </c>
      <c r="M71" s="168">
        <f ca="1">IF($C71-M$1&lt;År1,0,L70*(1-VLOOKUP($A71,[1]Hugst!$R$5:$W$9,MATCH(ROUNDUP((M$1)/10,0)*10,[1]Hugst!$R$4:$W$4,0))))</f>
        <v>7036.952237744953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176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2089.8172971488093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6951.4469267784361</v>
      </c>
      <c r="G72" s="168">
        <f ca="1">IF($C72-G$1&lt;År1,0,F71*(1-VLOOKUP($A72,[1]Hugst!$R$5:$W$9,MATCH(ROUNDUP((G$1)/10,0)*10,[1]Hugst!$R$4:$W$4,0))))</f>
        <v>6961.9485212364443</v>
      </c>
      <c r="H72" s="168">
        <f ca="1">IF($C72-H$1&lt;År1,0,G71*(1-VLOOKUP($A72,[1]Hugst!$R$5:$W$9,MATCH(ROUNDUP((H$1)/10,0)*10,[1]Hugst!$R$4:$W$4,0))))</f>
        <v>6972.5028875259077</v>
      </c>
      <c r="I72" s="168">
        <f ca="1">IF($C72-I$1&lt;År1,0,H71*(1-VLOOKUP($A72,[1]Hugst!$R$5:$W$9,MATCH(ROUNDUP((I$1)/10,0)*10,[1]Hugst!$R$4:$W$4,0))))</f>
        <v>6983.1102908319072</v>
      </c>
      <c r="J72" s="168">
        <f ca="1">IF($C72-J$1&lt;År1,0,I71*(1-VLOOKUP($A72,[1]Hugst!$R$5:$W$9,MATCH(ROUNDUP((J$1)/10,0)*10,[1]Hugst!$R$4:$W$4,0))))</f>
        <v>6993.7709976721299</v>
      </c>
      <c r="K72" s="168">
        <f ca="1">IF($C72-K$1&lt;År1,0,J71*(1-VLOOKUP($A72,[1]Hugst!$R$5:$W$9,MATCH(ROUNDUP((K$1)/10,0)*10,[1]Hugst!$R$4:$W$4,0))))</f>
        <v>7004.4852759035048</v>
      </c>
      <c r="L72" s="168">
        <f ca="1">IF($C72-L$1&lt;År1,0,K71*(1-VLOOKUP($A72,[1]Hugst!$R$5:$W$9,MATCH(ROUNDUP((L$1)/10,0)*10,[1]Hugst!$R$4:$W$4,0))))</f>
        <v>7015.2533947290131</v>
      </c>
      <c r="M72" s="168">
        <f ca="1">IF($C72-M$1&lt;År1,0,L71*(1-VLOOKUP($A72,[1]Hugst!$R$5:$W$9,MATCH(ROUNDUP((M$1)/10,0)*10,[1]Hugst!$R$4:$W$4,0))))</f>
        <v>7026.0756247043237</v>
      </c>
      <c r="N72" s="168">
        <f ca="1">IF($C72-N$1&lt;År1,0,M71*(1-VLOOKUP($A72,[1]Hugst!$R$5:$W$9,MATCH(ROUNDUP((N$1)/10,0)*10,[1]Hugst!$R$4:$W$4,0))))</f>
        <v>7036.952237744953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176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2079.3682106629713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6940.9978402925981</v>
      </c>
      <c r="G73" s="168">
        <f ca="1">IF($C73-G$1&lt;År1,0,F72*(1-VLOOKUP($A73,[1]Hugst!$R$5:$W$9,MATCH(ROUNDUP((G$1)/10,0)*10,[1]Hugst!$R$4:$W$4,0))))</f>
        <v>6951.4469267784361</v>
      </c>
      <c r="H73" s="168">
        <f ca="1">IF($C73-H$1&lt;År1,0,G72*(1-VLOOKUP($A73,[1]Hugst!$R$5:$W$9,MATCH(ROUNDUP((H$1)/10,0)*10,[1]Hugst!$R$4:$W$4,0))))</f>
        <v>6961.9485212364443</v>
      </c>
      <c r="I73" s="168">
        <f ca="1">IF($C73-I$1&lt;År1,0,H72*(1-VLOOKUP($A73,[1]Hugst!$R$5:$W$9,MATCH(ROUNDUP((I$1)/10,0)*10,[1]Hugst!$R$4:$W$4,0))))</f>
        <v>6972.5028875259077</v>
      </c>
      <c r="J73" s="168">
        <f ca="1">IF($C73-J$1&lt;År1,0,I72*(1-VLOOKUP($A73,[1]Hugst!$R$5:$W$9,MATCH(ROUNDUP((J$1)/10,0)*10,[1]Hugst!$R$4:$W$4,0))))</f>
        <v>6983.1102908319072</v>
      </c>
      <c r="K73" s="168">
        <f ca="1">IF($C73-K$1&lt;År1,0,J72*(1-VLOOKUP($A73,[1]Hugst!$R$5:$W$9,MATCH(ROUNDUP((K$1)/10,0)*10,[1]Hugst!$R$4:$W$4,0))))</f>
        <v>6993.7709976721299</v>
      </c>
      <c r="L73" s="168">
        <f ca="1">IF($C73-L$1&lt;År1,0,K72*(1-VLOOKUP($A73,[1]Hugst!$R$5:$W$9,MATCH(ROUNDUP((L$1)/10,0)*10,[1]Hugst!$R$4:$W$4,0))))</f>
        <v>7004.4852759035048</v>
      </c>
      <c r="M73" s="168">
        <f ca="1">IF($C73-M$1&lt;År1,0,L72*(1-VLOOKUP($A73,[1]Hugst!$R$5:$W$9,MATCH(ROUNDUP((M$1)/10,0)*10,[1]Hugst!$R$4:$W$4,0))))</f>
        <v>7015.2533947290131</v>
      </c>
      <c r="N73" s="168">
        <f ca="1">IF($C73-N$1&lt;År1,0,M72*(1-VLOOKUP($A73,[1]Hugst!$R$5:$W$9,MATCH(ROUNDUP((N$1)/10,0)*10,[1]Hugst!$R$4:$W$4,0))))</f>
        <v>7026.0756247043237</v>
      </c>
      <c r="O73" s="168">
        <f ca="1">IF($C73-O$1&lt;År1,0,N72*(1-VLOOKUP($A73,[1]Hugst!$R$5:$W$9,MATCH(ROUNDUP((O$1)/10,0)*10,[1]Hugst!$R$4:$W$4,0))))</f>
        <v>7036.952237744953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176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2068.9713696097606</v>
      </c>
      <c r="E74" s="168">
        <f t="shared" ca="1" si="1"/>
        <v>10.734333921980578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6941.335333161368</v>
      </c>
      <c r="G74" s="168">
        <f ca="1">IF($C74-G$1&lt;År1,0,F73*(1-VLOOKUP($A74,[1]Hugst!$R$5:$W$9,MATCH(ROUNDUP((G$1)/10,0)*10,[1]Hugst!$R$4:$W$4,0))))</f>
        <v>6940.9978402925981</v>
      </c>
      <c r="H74" s="168">
        <f ca="1">IF($C74-H$1&lt;År1,0,G73*(1-VLOOKUP($A74,[1]Hugst!$R$5:$W$9,MATCH(ROUNDUP((H$1)/10,0)*10,[1]Hugst!$R$4:$W$4,0))))</f>
        <v>6951.4469267784361</v>
      </c>
      <c r="I74" s="168">
        <f ca="1">IF($C74-I$1&lt;År1,0,H73*(1-VLOOKUP($A74,[1]Hugst!$R$5:$W$9,MATCH(ROUNDUP((I$1)/10,0)*10,[1]Hugst!$R$4:$W$4,0))))</f>
        <v>6961.9485212364443</v>
      </c>
      <c r="J74" s="168">
        <f ca="1">IF($C74-J$1&lt;År1,0,I73*(1-VLOOKUP($A74,[1]Hugst!$R$5:$W$9,MATCH(ROUNDUP((J$1)/10,0)*10,[1]Hugst!$R$4:$W$4,0))))</f>
        <v>6972.5028875259077</v>
      </c>
      <c r="K74" s="168">
        <f ca="1">IF($C74-K$1&lt;År1,0,J73*(1-VLOOKUP($A74,[1]Hugst!$R$5:$W$9,MATCH(ROUNDUP((K$1)/10,0)*10,[1]Hugst!$R$4:$W$4,0))))</f>
        <v>6983.1102908319072</v>
      </c>
      <c r="L74" s="168">
        <f ca="1">IF($C74-L$1&lt;År1,0,K73*(1-VLOOKUP($A74,[1]Hugst!$R$5:$W$9,MATCH(ROUNDUP((L$1)/10,0)*10,[1]Hugst!$R$4:$W$4,0))))</f>
        <v>6993.7709976721299</v>
      </c>
      <c r="M74" s="168">
        <f ca="1">IF($C74-M$1&lt;År1,0,L73*(1-VLOOKUP($A74,[1]Hugst!$R$5:$W$9,MATCH(ROUNDUP((M$1)/10,0)*10,[1]Hugst!$R$4:$W$4,0))))</f>
        <v>7004.4852759035048</v>
      </c>
      <c r="N74" s="168">
        <f ca="1">IF($C74-N$1&lt;År1,0,M73*(1-VLOOKUP($A74,[1]Hugst!$R$5:$W$9,MATCH(ROUNDUP((N$1)/10,0)*10,[1]Hugst!$R$4:$W$4,0))))</f>
        <v>7015.2533947290131</v>
      </c>
      <c r="O74" s="168">
        <f ca="1">IF($C74-O$1&lt;År1,0,N73*(1-VLOOKUP($A74,[1]Hugst!$R$5:$W$9,MATCH(ROUNDUP((O$1)/10,0)*10,[1]Hugst!$R$4:$W$4,0))))</f>
        <v>7026.0756247043237</v>
      </c>
      <c r="P74" s="168">
        <f ca="1">IF($C74-P$1&lt;År1,0,O73*(1-VLOOKUP($A74,[1]Hugst!$R$5:$W$9,MATCH(ROUNDUP((P$1)/10,0)*10,[1]Hugst!$R$4:$W$4,0))))</f>
        <v>7026.2179038229688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176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2058.626512761577</v>
      </c>
      <c r="E75" s="168">
        <f t="shared" ca="1" si="1"/>
        <v>21.435701992668328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6941.6918443838749</v>
      </c>
      <c r="G75" s="168">
        <f ca="1">IF($C75-G$1&lt;År1,0,F74*(1-VLOOKUP($A75,[1]Hugst!$R$5:$W$9,MATCH(ROUNDUP((G$1)/10,0)*10,[1]Hugst!$R$4:$W$4,0))))</f>
        <v>6941.335333161368</v>
      </c>
      <c r="H75" s="168">
        <f ca="1">IF($C75-H$1&lt;År1,0,G74*(1-VLOOKUP($A75,[1]Hugst!$R$5:$W$9,MATCH(ROUNDUP((H$1)/10,0)*10,[1]Hugst!$R$4:$W$4,0))))</f>
        <v>6940.9978402925981</v>
      </c>
      <c r="I75" s="168">
        <f ca="1">IF($C75-I$1&lt;År1,0,H74*(1-VLOOKUP($A75,[1]Hugst!$R$5:$W$9,MATCH(ROUNDUP((I$1)/10,0)*10,[1]Hugst!$R$4:$W$4,0))))</f>
        <v>6951.4469267784361</v>
      </c>
      <c r="J75" s="168">
        <f ca="1">IF($C75-J$1&lt;År1,0,I74*(1-VLOOKUP($A75,[1]Hugst!$R$5:$W$9,MATCH(ROUNDUP((J$1)/10,0)*10,[1]Hugst!$R$4:$W$4,0))))</f>
        <v>6961.9485212364443</v>
      </c>
      <c r="K75" s="168">
        <f ca="1">IF($C75-K$1&lt;År1,0,J74*(1-VLOOKUP($A75,[1]Hugst!$R$5:$W$9,MATCH(ROUNDUP((K$1)/10,0)*10,[1]Hugst!$R$4:$W$4,0))))</f>
        <v>6972.5028875259077</v>
      </c>
      <c r="L75" s="168">
        <f ca="1">IF($C75-L$1&lt;År1,0,K74*(1-VLOOKUP($A75,[1]Hugst!$R$5:$W$9,MATCH(ROUNDUP((L$1)/10,0)*10,[1]Hugst!$R$4:$W$4,0))))</f>
        <v>6983.1102908319072</v>
      </c>
      <c r="M75" s="168">
        <f ca="1">IF($C75-M$1&lt;År1,0,L74*(1-VLOOKUP($A75,[1]Hugst!$R$5:$W$9,MATCH(ROUNDUP((M$1)/10,0)*10,[1]Hugst!$R$4:$W$4,0))))</f>
        <v>6993.7709976721299</v>
      </c>
      <c r="N75" s="168">
        <f ca="1">IF($C75-N$1&lt;År1,0,M74*(1-VLOOKUP($A75,[1]Hugst!$R$5:$W$9,MATCH(ROUNDUP((N$1)/10,0)*10,[1]Hugst!$R$4:$W$4,0))))</f>
        <v>7004.4852759035048</v>
      </c>
      <c r="O75" s="168">
        <f ca="1">IF($C75-O$1&lt;År1,0,N74*(1-VLOOKUP($A75,[1]Hugst!$R$5:$W$9,MATCH(ROUNDUP((O$1)/10,0)*10,[1]Hugst!$R$4:$W$4,0))))</f>
        <v>7015.2533947290131</v>
      </c>
      <c r="P75" s="168">
        <f ca="1">IF($C75-P$1&lt;År1,0,O74*(1-VLOOKUP($A75,[1]Hugst!$R$5:$W$9,MATCH(ROUNDUP((P$1)/10,0)*10,[1]Hugst!$R$4:$W$4,0))))</f>
        <v>7015.3578822259606</v>
      </c>
      <c r="Q75" s="168">
        <f ca="1">IF($C75-Q$1&lt;År1,0,P74*(1-VLOOKUP($A75,[1]Hugst!$R$5:$W$9,MATCH(ROUNDUP((Q$1)/10,0)*10,[1]Hugst!$R$4:$W$4,0))))</f>
        <v>7015.4999443086626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176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2048.3333801978733</v>
      </c>
      <c r="E76" s="168">
        <f t="shared" ca="1" si="1"/>
        <v>32.10423745616572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6942.0672472836686</v>
      </c>
      <c r="G76" s="168">
        <f ca="1">IF($C76-G$1&lt;År1,0,F75*(1-VLOOKUP($A76,[1]Hugst!$R$5:$W$9,MATCH(ROUNDUP((G$1)/10,0)*10,[1]Hugst!$R$4:$W$4,0))))</f>
        <v>6941.6918443838749</v>
      </c>
      <c r="H76" s="168">
        <f ca="1">IF($C76-H$1&lt;År1,0,G75*(1-VLOOKUP($A76,[1]Hugst!$R$5:$W$9,MATCH(ROUNDUP((H$1)/10,0)*10,[1]Hugst!$R$4:$W$4,0))))</f>
        <v>6941.335333161368</v>
      </c>
      <c r="I76" s="168">
        <f ca="1">IF($C76-I$1&lt;År1,0,H75*(1-VLOOKUP($A76,[1]Hugst!$R$5:$W$9,MATCH(ROUNDUP((I$1)/10,0)*10,[1]Hugst!$R$4:$W$4,0))))</f>
        <v>6940.9978402925981</v>
      </c>
      <c r="J76" s="168">
        <f ca="1">IF($C76-J$1&lt;År1,0,I75*(1-VLOOKUP($A76,[1]Hugst!$R$5:$W$9,MATCH(ROUNDUP((J$1)/10,0)*10,[1]Hugst!$R$4:$W$4,0))))</f>
        <v>6951.4469267784361</v>
      </c>
      <c r="K76" s="168">
        <f ca="1">IF($C76-K$1&lt;År1,0,J75*(1-VLOOKUP($A76,[1]Hugst!$R$5:$W$9,MATCH(ROUNDUP((K$1)/10,0)*10,[1]Hugst!$R$4:$W$4,0))))</f>
        <v>6961.9485212364443</v>
      </c>
      <c r="L76" s="168">
        <f ca="1">IF($C76-L$1&lt;År1,0,K75*(1-VLOOKUP($A76,[1]Hugst!$R$5:$W$9,MATCH(ROUNDUP((L$1)/10,0)*10,[1]Hugst!$R$4:$W$4,0))))</f>
        <v>6972.5028875259077</v>
      </c>
      <c r="M76" s="168">
        <f ca="1">IF($C76-M$1&lt;År1,0,L75*(1-VLOOKUP($A76,[1]Hugst!$R$5:$W$9,MATCH(ROUNDUP((M$1)/10,0)*10,[1]Hugst!$R$4:$W$4,0))))</f>
        <v>6983.1102908319072</v>
      </c>
      <c r="N76" s="168">
        <f ca="1">IF($C76-N$1&lt;År1,0,M75*(1-VLOOKUP($A76,[1]Hugst!$R$5:$W$9,MATCH(ROUNDUP((N$1)/10,0)*10,[1]Hugst!$R$4:$W$4,0))))</f>
        <v>6993.7709976721299</v>
      </c>
      <c r="O76" s="168">
        <f ca="1">IF($C76-O$1&lt;År1,0,N75*(1-VLOOKUP($A76,[1]Hugst!$R$5:$W$9,MATCH(ROUNDUP((O$1)/10,0)*10,[1]Hugst!$R$4:$W$4,0))))</f>
        <v>7004.4852759035048</v>
      </c>
      <c r="P76" s="168">
        <f ca="1">IF($C76-P$1&lt;År1,0,O75*(1-VLOOKUP($A76,[1]Hugst!$R$5:$W$9,MATCH(ROUNDUP((P$1)/10,0)*10,[1]Hugst!$R$4:$W$4,0))))</f>
        <v>7004.5521607370529</v>
      </c>
      <c r="Q76" s="168">
        <f ca="1">IF($C76-Q$1&lt;År1,0,P75*(1-VLOOKUP($A76,[1]Hugst!$R$5:$W$9,MATCH(ROUNDUP((Q$1)/10,0)*10,[1]Hugst!$R$4:$W$4,0))))</f>
        <v>7004.6564888462935</v>
      </c>
      <c r="R76" s="168">
        <f ca="1">IF($C76-R$1&lt;År1,0,Q75*(1-VLOOKUP($A76,[1]Hugst!$R$5:$W$9,MATCH(ROUNDUP((R$1)/10,0)*10,[1]Hugst!$R$4:$W$4,0))))</f>
        <v>7004.7983342241241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176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2038.0917132968316</v>
      </c>
      <c r="E77" s="168">
        <f t="shared" ca="1" si="1"/>
        <v>42.740072938526282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6942.4614158649874</v>
      </c>
      <c r="G77" s="168">
        <f ca="1">IF($C77-G$1&lt;År1,0,F76*(1-VLOOKUP($A77,[1]Hugst!$R$5:$W$9,MATCH(ROUNDUP((G$1)/10,0)*10,[1]Hugst!$R$4:$W$4,0))))</f>
        <v>6942.0672472836686</v>
      </c>
      <c r="H77" s="168">
        <f ca="1">IF($C77-H$1&lt;År1,0,G76*(1-VLOOKUP($A77,[1]Hugst!$R$5:$W$9,MATCH(ROUNDUP((H$1)/10,0)*10,[1]Hugst!$R$4:$W$4,0))))</f>
        <v>6941.6918443838749</v>
      </c>
      <c r="I77" s="168">
        <f ca="1">IF($C77-I$1&lt;År1,0,H76*(1-VLOOKUP($A77,[1]Hugst!$R$5:$W$9,MATCH(ROUNDUP((I$1)/10,0)*10,[1]Hugst!$R$4:$W$4,0))))</f>
        <v>6941.335333161368</v>
      </c>
      <c r="J77" s="168">
        <f ca="1">IF($C77-J$1&lt;År1,0,I76*(1-VLOOKUP($A77,[1]Hugst!$R$5:$W$9,MATCH(ROUNDUP((J$1)/10,0)*10,[1]Hugst!$R$4:$W$4,0))))</f>
        <v>6940.9978402925981</v>
      </c>
      <c r="K77" s="168">
        <f ca="1">IF($C77-K$1&lt;År1,0,J76*(1-VLOOKUP($A77,[1]Hugst!$R$5:$W$9,MATCH(ROUNDUP((K$1)/10,0)*10,[1]Hugst!$R$4:$W$4,0))))</f>
        <v>6951.4469267784361</v>
      </c>
      <c r="L77" s="168">
        <f ca="1">IF($C77-L$1&lt;År1,0,K76*(1-VLOOKUP($A77,[1]Hugst!$R$5:$W$9,MATCH(ROUNDUP((L$1)/10,0)*10,[1]Hugst!$R$4:$W$4,0))))</f>
        <v>6961.9485212364443</v>
      </c>
      <c r="M77" s="168">
        <f ca="1">IF($C77-M$1&lt;År1,0,L76*(1-VLOOKUP($A77,[1]Hugst!$R$5:$W$9,MATCH(ROUNDUP((M$1)/10,0)*10,[1]Hugst!$R$4:$W$4,0))))</f>
        <v>6972.5028875259077</v>
      </c>
      <c r="N77" s="168">
        <f ca="1">IF($C77-N$1&lt;År1,0,M76*(1-VLOOKUP($A77,[1]Hugst!$R$5:$W$9,MATCH(ROUNDUP((N$1)/10,0)*10,[1]Hugst!$R$4:$W$4,0))))</f>
        <v>6983.1102908319072</v>
      </c>
      <c r="O77" s="168">
        <f ca="1">IF($C77-O$1&lt;År1,0,N76*(1-VLOOKUP($A77,[1]Hugst!$R$5:$W$9,MATCH(ROUNDUP((O$1)/10,0)*10,[1]Hugst!$R$4:$W$4,0))))</f>
        <v>6993.7709976721299</v>
      </c>
      <c r="P77" s="168">
        <f ca="1">IF($C77-P$1&lt;År1,0,O76*(1-VLOOKUP($A77,[1]Hugst!$R$5:$W$9,MATCH(ROUNDUP((P$1)/10,0)*10,[1]Hugst!$R$4:$W$4,0))))</f>
        <v>6993.8004678555162</v>
      </c>
      <c r="Q77" s="168">
        <f ca="1">IF($C77-Q$1&lt;År1,0,P76*(1-VLOOKUP($A77,[1]Hugst!$R$5:$W$9,MATCH(ROUNDUP((Q$1)/10,0)*10,[1]Hugst!$R$4:$W$4,0))))</f>
        <v>6993.867250661352</v>
      </c>
      <c r="R77" s="168">
        <f ca="1">IF($C77-R$1&lt;År1,0,Q76*(1-VLOOKUP($A77,[1]Hugst!$R$5:$W$9,MATCH(ROUNDUP((R$1)/10,0)*10,[1]Hugst!$R$4:$W$4,0))))</f>
        <v>6993.9714196260193</v>
      </c>
      <c r="S77" s="168">
        <f ca="1">IF($C77-S$1&lt;År1,0,R76*(1-VLOOKUP($A77,[1]Hugst!$R$5:$W$9,MATCH(ROUNDUP((S$1)/10,0)*10,[1]Hugst!$R$4:$W$4,0))))</f>
        <v>6994.1130486295451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176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2027.9012547303573</v>
      </c>
      <c r="E78" s="168">
        <f t="shared" ca="1" si="1"/>
        <v>53.343340450839605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6942.8742248108265</v>
      </c>
      <c r="G78" s="168">
        <f ca="1">IF($C78-G$1&lt;År1,0,F77*(1-VLOOKUP($A78,[1]Hugst!$R$5:$W$9,MATCH(ROUNDUP((G$1)/10,0)*10,[1]Hugst!$R$4:$W$4,0))))</f>
        <v>6942.4614158649874</v>
      </c>
      <c r="H78" s="168">
        <f ca="1">IF($C78-H$1&lt;År1,0,G77*(1-VLOOKUP($A78,[1]Hugst!$R$5:$W$9,MATCH(ROUNDUP((H$1)/10,0)*10,[1]Hugst!$R$4:$W$4,0))))</f>
        <v>6942.0672472836686</v>
      </c>
      <c r="I78" s="168">
        <f ca="1">IF($C78-I$1&lt;År1,0,H77*(1-VLOOKUP($A78,[1]Hugst!$R$5:$W$9,MATCH(ROUNDUP((I$1)/10,0)*10,[1]Hugst!$R$4:$W$4,0))))</f>
        <v>6941.6918443838749</v>
      </c>
      <c r="J78" s="168">
        <f ca="1">IF($C78-J$1&lt;År1,0,I77*(1-VLOOKUP($A78,[1]Hugst!$R$5:$W$9,MATCH(ROUNDUP((J$1)/10,0)*10,[1]Hugst!$R$4:$W$4,0))))</f>
        <v>6941.335333161368</v>
      </c>
      <c r="K78" s="168">
        <f ca="1">IF($C78-K$1&lt;År1,0,J77*(1-VLOOKUP($A78,[1]Hugst!$R$5:$W$9,MATCH(ROUNDUP((K$1)/10,0)*10,[1]Hugst!$R$4:$W$4,0))))</f>
        <v>6940.9978402925981</v>
      </c>
      <c r="L78" s="168">
        <f ca="1">IF($C78-L$1&lt;År1,0,K77*(1-VLOOKUP($A78,[1]Hugst!$R$5:$W$9,MATCH(ROUNDUP((L$1)/10,0)*10,[1]Hugst!$R$4:$W$4,0))))</f>
        <v>6951.4469267784361</v>
      </c>
      <c r="M78" s="168">
        <f ca="1">IF($C78-M$1&lt;År1,0,L77*(1-VLOOKUP($A78,[1]Hugst!$R$5:$W$9,MATCH(ROUNDUP((M$1)/10,0)*10,[1]Hugst!$R$4:$W$4,0))))</f>
        <v>6961.9485212364443</v>
      </c>
      <c r="N78" s="168">
        <f ca="1">IF($C78-N$1&lt;År1,0,M77*(1-VLOOKUP($A78,[1]Hugst!$R$5:$W$9,MATCH(ROUNDUP((N$1)/10,0)*10,[1]Hugst!$R$4:$W$4,0))))</f>
        <v>6972.5028875259077</v>
      </c>
      <c r="O78" s="168">
        <f ca="1">IF($C78-O$1&lt;År1,0,N77*(1-VLOOKUP($A78,[1]Hugst!$R$5:$W$9,MATCH(ROUNDUP((O$1)/10,0)*10,[1]Hugst!$R$4:$W$4,0))))</f>
        <v>6983.1102908319072</v>
      </c>
      <c r="P78" s="168">
        <f ca="1">IF($C78-P$1&lt;År1,0,O77*(1-VLOOKUP($A78,[1]Hugst!$R$5:$W$9,MATCH(ROUNDUP((P$1)/10,0)*10,[1]Hugst!$R$4:$W$4,0))))</f>
        <v>6983.1025334383921</v>
      </c>
      <c r="Q78" s="168">
        <f ca="1">IF($C78-Q$1&lt;År1,0,P77*(1-VLOOKUP($A78,[1]Hugst!$R$5:$W$9,MATCH(ROUNDUP((Q$1)/10,0)*10,[1]Hugst!$R$4:$W$4,0))))</f>
        <v>6983.1319586672616</v>
      </c>
      <c r="R78" s="168">
        <f ca="1">IF($C78-R$1&lt;År1,0,Q77*(1-VLOOKUP($A78,[1]Hugst!$R$5:$W$9,MATCH(ROUNDUP((R$1)/10,0)*10,[1]Hugst!$R$4:$W$4,0))))</f>
        <v>6983.1986396010207</v>
      </c>
      <c r="S78" s="168">
        <f ca="1">IF($C78-S$1&lt;År1,0,R77*(1-VLOOKUP($A78,[1]Hugst!$R$5:$W$9,MATCH(ROUNDUP((S$1)/10,0)*10,[1]Hugst!$R$4:$W$4,0))))</f>
        <v>6983.3026496638777</v>
      </c>
      <c r="T78" s="168">
        <f ca="1">IF($C78-T$1&lt;År1,0,S77*(1-VLOOKUP($A78,[1]Hugst!$R$5:$W$9,MATCH(ROUNDUP((T$1)/10,0)*10,[1]Hugst!$R$4:$W$4,0))))</f>
        <v>6983.4440626231608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176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2017.7617484567454</v>
      </c>
      <c r="E79" s="168">
        <f t="shared" ca="1" si="1"/>
        <v>63.914171392098069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6943.305549478473</v>
      </c>
      <c r="G79" s="168">
        <f ca="1">IF($C79-G$1&lt;År1,0,F78*(1-VLOOKUP($A79,[1]Hugst!$R$5:$W$9,MATCH(ROUNDUP((G$1)/10,0)*10,[1]Hugst!$R$4:$W$4,0))))</f>
        <v>6942.8742248108265</v>
      </c>
      <c r="H79" s="168">
        <f ca="1">IF($C79-H$1&lt;År1,0,G78*(1-VLOOKUP($A79,[1]Hugst!$R$5:$W$9,MATCH(ROUNDUP((H$1)/10,0)*10,[1]Hugst!$R$4:$W$4,0))))</f>
        <v>6942.4614158649874</v>
      </c>
      <c r="I79" s="168">
        <f ca="1">IF($C79-I$1&lt;År1,0,H78*(1-VLOOKUP($A79,[1]Hugst!$R$5:$W$9,MATCH(ROUNDUP((I$1)/10,0)*10,[1]Hugst!$R$4:$W$4,0))))</f>
        <v>6942.0672472836686</v>
      </c>
      <c r="J79" s="168">
        <f ca="1">IF($C79-J$1&lt;År1,0,I78*(1-VLOOKUP($A79,[1]Hugst!$R$5:$W$9,MATCH(ROUNDUP((J$1)/10,0)*10,[1]Hugst!$R$4:$W$4,0))))</f>
        <v>6941.6918443838749</v>
      </c>
      <c r="K79" s="168">
        <f ca="1">IF($C79-K$1&lt;År1,0,J78*(1-VLOOKUP($A79,[1]Hugst!$R$5:$W$9,MATCH(ROUNDUP((K$1)/10,0)*10,[1]Hugst!$R$4:$W$4,0))))</f>
        <v>6941.335333161368</v>
      </c>
      <c r="L79" s="168">
        <f ca="1">IF($C79-L$1&lt;År1,0,K78*(1-VLOOKUP($A79,[1]Hugst!$R$5:$W$9,MATCH(ROUNDUP((L$1)/10,0)*10,[1]Hugst!$R$4:$W$4,0))))</f>
        <v>6940.9978402925981</v>
      </c>
      <c r="M79" s="168">
        <f ca="1">IF($C79-M$1&lt;År1,0,L78*(1-VLOOKUP($A79,[1]Hugst!$R$5:$W$9,MATCH(ROUNDUP((M$1)/10,0)*10,[1]Hugst!$R$4:$W$4,0))))</f>
        <v>6951.4469267784361</v>
      </c>
      <c r="N79" s="168">
        <f ca="1">IF($C79-N$1&lt;År1,0,M78*(1-VLOOKUP($A79,[1]Hugst!$R$5:$W$9,MATCH(ROUNDUP((N$1)/10,0)*10,[1]Hugst!$R$4:$W$4,0))))</f>
        <v>6961.9485212364443</v>
      </c>
      <c r="O79" s="168">
        <f ca="1">IF($C79-O$1&lt;År1,0,N78*(1-VLOOKUP($A79,[1]Hugst!$R$5:$W$9,MATCH(ROUNDUP((O$1)/10,0)*10,[1]Hugst!$R$4:$W$4,0))))</f>
        <v>6972.5028875259077</v>
      </c>
      <c r="P79" s="168">
        <f ca="1">IF($C79-P$1&lt;År1,0,O78*(1-VLOOKUP($A79,[1]Hugst!$R$5:$W$9,MATCH(ROUNDUP((P$1)/10,0)*10,[1]Hugst!$R$4:$W$4,0))))</f>
        <v>6972.45808869335</v>
      </c>
      <c r="Q79" s="168">
        <f ca="1">IF($C79-Q$1&lt;År1,0,P78*(1-VLOOKUP($A79,[1]Hugst!$R$5:$W$9,MATCH(ROUNDUP((Q$1)/10,0)*10,[1]Hugst!$R$4:$W$4,0))))</f>
        <v>6972.4503431331468</v>
      </c>
      <c r="R79" s="168">
        <f ca="1">IF($C79-R$1&lt;År1,0,Q78*(1-VLOOKUP($A79,[1]Hugst!$R$5:$W$9,MATCH(ROUNDUP((R$1)/10,0)*10,[1]Hugst!$R$4:$W$4,0))))</f>
        <v>6972.4797234760745</v>
      </c>
      <c r="S79" s="168">
        <f ca="1">IF($C79-S$1&lt;År1,0,R78*(1-VLOOKUP($A79,[1]Hugst!$R$5:$W$9,MATCH(ROUNDUP((S$1)/10,0)*10,[1]Hugst!$R$4:$W$4,0))))</f>
        <v>6972.5463026931548</v>
      </c>
      <c r="T79" s="168">
        <f ca="1">IF($C79-T$1&lt;År1,0,S78*(1-VLOOKUP($A79,[1]Hugst!$R$5:$W$9,MATCH(ROUNDUP((T$1)/10,0)*10,[1]Hugst!$R$4:$W$4,0))))</f>
        <v>6972.6501540965937</v>
      </c>
      <c r="U79" s="168">
        <f ca="1">IF($C79-U$1&lt;År1,0,T78*(1-VLOOKUP($A79,[1]Hugst!$R$5:$W$9,MATCH(ROUNDUP((U$1)/10,0)*10,[1]Hugst!$R$4:$W$4,0))))</f>
        <v>6972.7913513411931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176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2007.6729397144518</v>
      </c>
      <c r="E80" s="168">
        <f t="shared" ca="1" si="1"/>
        <v>74.452696552325506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6943.7552658964069</v>
      </c>
      <c r="G80" s="168">
        <f ca="1">IF($C80-G$1&lt;År1,0,F79*(1-VLOOKUP($A80,[1]Hugst!$R$5:$W$9,MATCH(ROUNDUP((G$1)/10,0)*10,[1]Hugst!$R$4:$W$4,0))))</f>
        <v>6943.305549478473</v>
      </c>
      <c r="H80" s="168">
        <f ca="1">IF($C80-H$1&lt;År1,0,G79*(1-VLOOKUP($A80,[1]Hugst!$R$5:$W$9,MATCH(ROUNDUP((H$1)/10,0)*10,[1]Hugst!$R$4:$W$4,0))))</f>
        <v>6942.8742248108265</v>
      </c>
      <c r="I80" s="168">
        <f ca="1">IF($C80-I$1&lt;År1,0,H79*(1-VLOOKUP($A80,[1]Hugst!$R$5:$W$9,MATCH(ROUNDUP((I$1)/10,0)*10,[1]Hugst!$R$4:$W$4,0))))</f>
        <v>6942.4614158649874</v>
      </c>
      <c r="J80" s="168">
        <f ca="1">IF($C80-J$1&lt;År1,0,I79*(1-VLOOKUP($A80,[1]Hugst!$R$5:$W$9,MATCH(ROUNDUP((J$1)/10,0)*10,[1]Hugst!$R$4:$W$4,0))))</f>
        <v>6942.0672472836686</v>
      </c>
      <c r="K80" s="168">
        <f ca="1">IF($C80-K$1&lt;År1,0,J79*(1-VLOOKUP($A80,[1]Hugst!$R$5:$W$9,MATCH(ROUNDUP((K$1)/10,0)*10,[1]Hugst!$R$4:$W$4,0))))</f>
        <v>6941.6918443838749</v>
      </c>
      <c r="L80" s="168">
        <f ca="1">IF($C80-L$1&lt;År1,0,K79*(1-VLOOKUP($A80,[1]Hugst!$R$5:$W$9,MATCH(ROUNDUP((L$1)/10,0)*10,[1]Hugst!$R$4:$W$4,0))))</f>
        <v>6941.335333161368</v>
      </c>
      <c r="M80" s="168">
        <f ca="1">IF($C80-M$1&lt;År1,0,L79*(1-VLOOKUP($A80,[1]Hugst!$R$5:$W$9,MATCH(ROUNDUP((M$1)/10,0)*10,[1]Hugst!$R$4:$W$4,0))))</f>
        <v>6940.9978402925981</v>
      </c>
      <c r="N80" s="168">
        <f ca="1">IF($C80-N$1&lt;År1,0,M79*(1-VLOOKUP($A80,[1]Hugst!$R$5:$W$9,MATCH(ROUNDUP((N$1)/10,0)*10,[1]Hugst!$R$4:$W$4,0))))</f>
        <v>6951.4469267784361</v>
      </c>
      <c r="O80" s="168">
        <f ca="1">IF($C80-O$1&lt;År1,0,N79*(1-VLOOKUP($A80,[1]Hugst!$R$5:$W$9,MATCH(ROUNDUP((O$1)/10,0)*10,[1]Hugst!$R$4:$W$4,0))))</f>
        <v>6961.9485212364443</v>
      </c>
      <c r="P80" s="168">
        <f ca="1">IF($C80-P$1&lt;År1,0,O79*(1-VLOOKUP($A80,[1]Hugst!$R$5:$W$9,MATCH(ROUNDUP((P$1)/10,0)*10,[1]Hugst!$R$4:$W$4,0))))</f>
        <v>6961.866866172054</v>
      </c>
      <c r="Q80" s="168">
        <f ca="1">IF($C80-Q$1&lt;År1,0,P79*(1-VLOOKUP($A80,[1]Hugst!$R$5:$W$9,MATCH(ROUNDUP((Q$1)/10,0)*10,[1]Hugst!$R$4:$W$4,0))))</f>
        <v>6961.822135676699</v>
      </c>
      <c r="R80" s="168">
        <f ca="1">IF($C80-R$1&lt;År1,0,Q79*(1-VLOOKUP($A80,[1]Hugst!$R$5:$W$9,MATCH(ROUNDUP((R$1)/10,0)*10,[1]Hugst!$R$4:$W$4,0))))</f>
        <v>6961.8144019317569</v>
      </c>
      <c r="S80" s="168">
        <f ca="1">IF($C80-S$1&lt;År1,0,R79*(1-VLOOKUP($A80,[1]Hugst!$R$5:$W$9,MATCH(ROUNDUP((S$1)/10,0)*10,[1]Hugst!$R$4:$W$4,0))))</f>
        <v>6961.8437374572122</v>
      </c>
      <c r="T80" s="168">
        <f ca="1">IF($C80-T$1&lt;År1,0,S79*(1-VLOOKUP($A80,[1]Hugst!$R$5:$W$9,MATCH(ROUNDUP((T$1)/10,0)*10,[1]Hugst!$R$4:$W$4,0))))</f>
        <v>6961.9102151127754</v>
      </c>
      <c r="U80" s="168">
        <f ca="1">IF($C80-U$1&lt;År1,0,T79*(1-VLOOKUP($A80,[1]Hugst!$R$5:$W$9,MATCH(ROUNDUP((U$1)/10,0)*10,[1]Hugst!$R$4:$W$4,0))))</f>
        <v>6962.0139080988192</v>
      </c>
      <c r="V80" s="168">
        <f ca="1">IF($C80-V$1&lt;År1,0,U79*(1-VLOOKUP($A80,[1]Hugst!$R$5:$W$9,MATCH(ROUNDUP((V$1)/10,0)*10,[1]Hugst!$R$4:$W$4,0))))</f>
        <v>6962.1548899577911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176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1997.6345750158653</v>
      </c>
      <c r="E81" s="168">
        <f t="shared" ca="1" si="1"/>
        <v>84.95904611540027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6944.2232507608951</v>
      </c>
      <c r="G81" s="168">
        <f ca="1">IF($C81-G$1&lt;År1,0,F80*(1-VLOOKUP($A81,[1]Hugst!$R$5:$W$9,MATCH(ROUNDUP((G$1)/10,0)*10,[1]Hugst!$R$4:$W$4,0))))</f>
        <v>6943.7552658964069</v>
      </c>
      <c r="H81" s="168">
        <f ca="1">IF($C81-H$1&lt;År1,0,G80*(1-VLOOKUP($A81,[1]Hugst!$R$5:$W$9,MATCH(ROUNDUP((H$1)/10,0)*10,[1]Hugst!$R$4:$W$4,0))))</f>
        <v>6943.305549478473</v>
      </c>
      <c r="I81" s="168">
        <f ca="1">IF($C81-I$1&lt;År1,0,H80*(1-VLOOKUP($A81,[1]Hugst!$R$5:$W$9,MATCH(ROUNDUP((I$1)/10,0)*10,[1]Hugst!$R$4:$W$4,0))))</f>
        <v>6942.8742248108265</v>
      </c>
      <c r="J81" s="168">
        <f ca="1">IF($C81-J$1&lt;År1,0,I80*(1-VLOOKUP($A81,[1]Hugst!$R$5:$W$9,MATCH(ROUNDUP((J$1)/10,0)*10,[1]Hugst!$R$4:$W$4,0))))</f>
        <v>6942.4614158649874</v>
      </c>
      <c r="K81" s="168">
        <f ca="1">IF($C81-K$1&lt;År1,0,J80*(1-VLOOKUP($A81,[1]Hugst!$R$5:$W$9,MATCH(ROUNDUP((K$1)/10,0)*10,[1]Hugst!$R$4:$W$4,0))))</f>
        <v>6942.0672472836686</v>
      </c>
      <c r="L81" s="168">
        <f ca="1">IF($C81-L$1&lt;År1,0,K80*(1-VLOOKUP($A81,[1]Hugst!$R$5:$W$9,MATCH(ROUNDUP((L$1)/10,0)*10,[1]Hugst!$R$4:$W$4,0))))</f>
        <v>6941.6918443838749</v>
      </c>
      <c r="M81" s="168">
        <f ca="1">IF($C81-M$1&lt;År1,0,L80*(1-VLOOKUP($A81,[1]Hugst!$R$5:$W$9,MATCH(ROUNDUP((M$1)/10,0)*10,[1]Hugst!$R$4:$W$4,0))))</f>
        <v>6941.335333161368</v>
      </c>
      <c r="N81" s="168">
        <f ca="1">IF($C81-N$1&lt;År1,0,M80*(1-VLOOKUP($A81,[1]Hugst!$R$5:$W$9,MATCH(ROUNDUP((N$1)/10,0)*10,[1]Hugst!$R$4:$W$4,0))))</f>
        <v>6940.9978402925981</v>
      </c>
      <c r="O81" s="168">
        <f ca="1">IF($C81-O$1&lt;År1,0,N80*(1-VLOOKUP($A81,[1]Hugst!$R$5:$W$9,MATCH(ROUNDUP((O$1)/10,0)*10,[1]Hugst!$R$4:$W$4,0))))</f>
        <v>6951.4469267784361</v>
      </c>
      <c r="P81" s="168">
        <f ca="1">IF($C81-P$1&lt;År1,0,O80*(1-VLOOKUP($A81,[1]Hugst!$R$5:$W$9,MATCH(ROUNDUP((P$1)/10,0)*10,[1]Hugst!$R$4:$W$4,0))))</f>
        <v>6951.3285997633711</v>
      </c>
      <c r="Q81" s="168">
        <f ca="1">IF($C81-Q$1&lt;År1,0,P80*(1-VLOOKUP($A81,[1]Hugst!$R$5:$W$9,MATCH(ROUNDUP((Q$1)/10,0)*10,[1]Hugst!$R$4:$W$4,0))))</f>
        <v>6951.2470692575544</v>
      </c>
      <c r="R81" s="168">
        <f ca="1">IF($C81-R$1&lt;År1,0,Q80*(1-VLOOKUP($A81,[1]Hugst!$R$5:$W$9,MATCH(ROUNDUP((R$1)/10,0)*10,[1]Hugst!$R$4:$W$4,0))))</f>
        <v>6951.2024069951576</v>
      </c>
      <c r="S81" s="168">
        <f ca="1">IF($C81-S$1&lt;År1,0,R80*(1-VLOOKUP($A81,[1]Hugst!$R$5:$W$9,MATCH(ROUNDUP((S$1)/10,0)*10,[1]Hugst!$R$4:$W$4,0))))</f>
        <v>6951.1946850474542</v>
      </c>
      <c r="T81" s="168">
        <f ca="1">IF($C81-T$1&lt;År1,0,S80*(1-VLOOKUP($A81,[1]Hugst!$R$5:$W$9,MATCH(ROUNDUP((T$1)/10,0)*10,[1]Hugst!$R$4:$W$4,0))))</f>
        <v>6951.2239758238029</v>
      </c>
      <c r="U81" s="168">
        <f ca="1">IF($C81-U$1&lt;År1,0,T80*(1-VLOOKUP($A81,[1]Hugst!$R$5:$W$9,MATCH(ROUNDUP((U$1)/10,0)*10,[1]Hugst!$R$4:$W$4,0))))</f>
        <v>6951.2903520727723</v>
      </c>
      <c r="V81" s="168">
        <f ca="1">IF($C81-V$1&lt;År1,0,U80*(1-VLOOKUP($A81,[1]Hugst!$R$5:$W$9,MATCH(ROUNDUP((V$1)/10,0)*10,[1]Hugst!$R$4:$W$4,0))))</f>
        <v>6951.3938868830746</v>
      </c>
      <c r="W81" s="168">
        <f ca="1">IF($C81-W$1&lt;År1,0,V80*(1-VLOOKUP($A81,[1]Hugst!$R$5:$W$9,MATCH(ROUNDUP((W$1)/10,0)*10,[1]Hugst!$R$4:$W$4,0))))</f>
        <v>6951.5346536849738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176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1987.6464021408465</v>
      </c>
      <c r="E82" s="168">
        <f t="shared" ca="1" si="1"/>
        <v>95.433349662154797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6944.7093814326308</v>
      </c>
      <c r="G82" s="168">
        <f ca="1">IF($C82-G$1&lt;År1,0,F81*(1-VLOOKUP($A82,[1]Hugst!$R$5:$W$9,MATCH(ROUNDUP((G$1)/10,0)*10,[1]Hugst!$R$4:$W$4,0))))</f>
        <v>6944.2232507608951</v>
      </c>
      <c r="H82" s="168">
        <f ca="1">IF($C82-H$1&lt;År1,0,G81*(1-VLOOKUP($A82,[1]Hugst!$R$5:$W$9,MATCH(ROUNDUP((H$1)/10,0)*10,[1]Hugst!$R$4:$W$4,0))))</f>
        <v>6943.7552658964069</v>
      </c>
      <c r="I82" s="168">
        <f ca="1">IF($C82-I$1&lt;År1,0,H81*(1-VLOOKUP($A82,[1]Hugst!$R$5:$W$9,MATCH(ROUNDUP((I$1)/10,0)*10,[1]Hugst!$R$4:$W$4,0))))</f>
        <v>6943.305549478473</v>
      </c>
      <c r="J82" s="168">
        <f ca="1">IF($C82-J$1&lt;År1,0,I81*(1-VLOOKUP($A82,[1]Hugst!$R$5:$W$9,MATCH(ROUNDUP((J$1)/10,0)*10,[1]Hugst!$R$4:$W$4,0))))</f>
        <v>6942.8742248108265</v>
      </c>
      <c r="K82" s="168">
        <f ca="1">IF($C82-K$1&lt;År1,0,J81*(1-VLOOKUP($A82,[1]Hugst!$R$5:$W$9,MATCH(ROUNDUP((K$1)/10,0)*10,[1]Hugst!$R$4:$W$4,0))))</f>
        <v>6942.4614158649874</v>
      </c>
      <c r="L82" s="168">
        <f ca="1">IF($C82-L$1&lt;År1,0,K81*(1-VLOOKUP($A82,[1]Hugst!$R$5:$W$9,MATCH(ROUNDUP((L$1)/10,0)*10,[1]Hugst!$R$4:$W$4,0))))</f>
        <v>6942.0672472836686</v>
      </c>
      <c r="M82" s="168">
        <f ca="1">IF($C82-M$1&lt;År1,0,L81*(1-VLOOKUP($A82,[1]Hugst!$R$5:$W$9,MATCH(ROUNDUP((M$1)/10,0)*10,[1]Hugst!$R$4:$W$4,0))))</f>
        <v>6941.6918443838749</v>
      </c>
      <c r="N82" s="168">
        <f ca="1">IF($C82-N$1&lt;År1,0,M81*(1-VLOOKUP($A82,[1]Hugst!$R$5:$W$9,MATCH(ROUNDUP((N$1)/10,0)*10,[1]Hugst!$R$4:$W$4,0))))</f>
        <v>6941.335333161368</v>
      </c>
      <c r="O82" s="168">
        <f ca="1">IF($C82-O$1&lt;År1,0,N81*(1-VLOOKUP($A82,[1]Hugst!$R$5:$W$9,MATCH(ROUNDUP((O$1)/10,0)*10,[1]Hugst!$R$4:$W$4,0))))</f>
        <v>6940.9978402925981</v>
      </c>
      <c r="P82" s="168">
        <f ca="1">IF($C82-P$1&lt;År1,0,O81*(1-VLOOKUP($A82,[1]Hugst!$R$5:$W$9,MATCH(ROUNDUP((P$1)/10,0)*10,[1]Hugst!$R$4:$W$4,0))))</f>
        <v>6940.8430246867401</v>
      </c>
      <c r="Q82" s="168">
        <f ca="1">IF($C82-Q$1&lt;År1,0,P81*(1-VLOOKUP($A82,[1]Hugst!$R$5:$W$9,MATCH(ROUNDUP((Q$1)/10,0)*10,[1]Hugst!$R$4:$W$4,0))))</f>
        <v>6940.7248781705111</v>
      </c>
      <c r="R82" s="168">
        <f ca="1">IF($C82-R$1&lt;År1,0,Q81*(1-VLOOKUP($A82,[1]Hugst!$R$5:$W$9,MATCH(ROUNDUP((R$1)/10,0)*10,[1]Hugst!$R$4:$W$4,0))))</f>
        <v>6940.6434720332627</v>
      </c>
      <c r="S82" s="168">
        <f ca="1">IF($C82-S$1&lt;År1,0,R81*(1-VLOOKUP($A82,[1]Hugst!$R$5:$W$9,MATCH(ROUNDUP((S$1)/10,0)*10,[1]Hugst!$R$4:$W$4,0))))</f>
        <v>6940.5988778997407</v>
      </c>
      <c r="T82" s="168">
        <f ca="1">IF($C82-T$1&lt;År1,0,S81*(1-VLOOKUP($A82,[1]Hugst!$R$5:$W$9,MATCH(ROUNDUP((T$1)/10,0)*10,[1]Hugst!$R$4:$W$4,0))))</f>
        <v>6940.5911677312797</v>
      </c>
      <c r="U82" s="168">
        <f ca="1">IF($C82-U$1&lt;År1,0,T81*(1-VLOOKUP($A82,[1]Hugst!$R$5:$W$9,MATCH(ROUNDUP((U$1)/10,0)*10,[1]Hugst!$R$4:$W$4,0))))</f>
        <v>6940.6204138267831</v>
      </c>
      <c r="V82" s="168">
        <f ca="1">IF($C82-V$1&lt;År1,0,U81*(1-VLOOKUP($A82,[1]Hugst!$R$5:$W$9,MATCH(ROUNDUP((V$1)/10,0)*10,[1]Hugst!$R$4:$W$4,0))))</f>
        <v>6940.6866888238474</v>
      </c>
      <c r="W82" s="168">
        <f ca="1">IF($C82-W$1&lt;År1,0,V81*(1-VLOOKUP($A82,[1]Hugst!$R$5:$W$9,MATCH(ROUNDUP((W$1)/10,0)*10,[1]Hugst!$R$4:$W$4,0))))</f>
        <v>6940.7900656996935</v>
      </c>
      <c r="X82" s="168">
        <f ca="1">IF($C82-X$1&lt;År1,0,W81*(1-VLOOKUP($A82,[1]Hugst!$R$5:$W$9,MATCH(ROUNDUP((X$1)/10,0)*10,[1]Hugst!$R$4:$W$4,0))))</f>
        <v>6940.930617772573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176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1977.708170130034</v>
      </c>
      <c r="E83" s="168">
        <f t="shared" ca="1" si="1"/>
        <v>105.87573617327143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6945.213535932935</v>
      </c>
      <c r="G83" s="168">
        <f ca="1">IF($C83-G$1&lt;År1,0,F82*(1-VLOOKUP($A83,[1]Hugst!$R$5:$W$9,MATCH(ROUNDUP((G$1)/10,0)*10,[1]Hugst!$R$4:$W$4,0))))</f>
        <v>6944.7093814326308</v>
      </c>
      <c r="H83" s="168">
        <f ca="1">IF($C83-H$1&lt;År1,0,G82*(1-VLOOKUP($A83,[1]Hugst!$R$5:$W$9,MATCH(ROUNDUP((H$1)/10,0)*10,[1]Hugst!$R$4:$W$4,0))))</f>
        <v>6944.2232507608951</v>
      </c>
      <c r="I83" s="168">
        <f ca="1">IF($C83-I$1&lt;År1,0,H82*(1-VLOOKUP($A83,[1]Hugst!$R$5:$W$9,MATCH(ROUNDUP((I$1)/10,0)*10,[1]Hugst!$R$4:$W$4,0))))</f>
        <v>6943.7552658964069</v>
      </c>
      <c r="J83" s="168">
        <f ca="1">IF($C83-J$1&lt;År1,0,I82*(1-VLOOKUP($A83,[1]Hugst!$R$5:$W$9,MATCH(ROUNDUP((J$1)/10,0)*10,[1]Hugst!$R$4:$W$4,0))))</f>
        <v>6943.305549478473</v>
      </c>
      <c r="K83" s="168">
        <f ca="1">IF($C83-K$1&lt;År1,0,J82*(1-VLOOKUP($A83,[1]Hugst!$R$5:$W$9,MATCH(ROUNDUP((K$1)/10,0)*10,[1]Hugst!$R$4:$W$4,0))))</f>
        <v>6942.8742248108265</v>
      </c>
      <c r="L83" s="168">
        <f ca="1">IF($C83-L$1&lt;År1,0,K82*(1-VLOOKUP($A83,[1]Hugst!$R$5:$W$9,MATCH(ROUNDUP((L$1)/10,0)*10,[1]Hugst!$R$4:$W$4,0))))</f>
        <v>6942.4614158649874</v>
      </c>
      <c r="M83" s="168">
        <f ca="1">IF($C83-M$1&lt;År1,0,L82*(1-VLOOKUP($A83,[1]Hugst!$R$5:$W$9,MATCH(ROUNDUP((M$1)/10,0)*10,[1]Hugst!$R$4:$W$4,0))))</f>
        <v>6942.0672472836686</v>
      </c>
      <c r="N83" s="168">
        <f ca="1">IF($C83-N$1&lt;År1,0,M82*(1-VLOOKUP($A83,[1]Hugst!$R$5:$W$9,MATCH(ROUNDUP((N$1)/10,0)*10,[1]Hugst!$R$4:$W$4,0))))</f>
        <v>6941.6918443838749</v>
      </c>
      <c r="O83" s="168">
        <f ca="1">IF($C83-O$1&lt;År1,0,N82*(1-VLOOKUP($A83,[1]Hugst!$R$5:$W$9,MATCH(ROUNDUP((O$1)/10,0)*10,[1]Hugst!$R$4:$W$4,0))))</f>
        <v>6941.335333161368</v>
      </c>
      <c r="P83" s="168">
        <f ca="1">IF($C83-P$1&lt;År1,0,O82*(1-VLOOKUP($A83,[1]Hugst!$R$5:$W$9,MATCH(ROUNDUP((P$1)/10,0)*10,[1]Hugst!$R$4:$W$4,0))))</f>
        <v>6930.4098774853719</v>
      </c>
      <c r="Q83" s="168">
        <f ca="1">IF($C83-Q$1&lt;År1,0,P82*(1-VLOOKUP($A83,[1]Hugst!$R$5:$W$9,MATCH(ROUNDUP((Q$1)/10,0)*10,[1]Hugst!$R$4:$W$4,0))))</f>
        <v>6930.2552980389128</v>
      </c>
      <c r="R83" s="168">
        <f ca="1">IF($C83-R$1&lt;År1,0,Q82*(1-VLOOKUP($A83,[1]Hugst!$R$5:$W$9,MATCH(ROUNDUP((R$1)/10,0)*10,[1]Hugst!$R$4:$W$4,0))))</f>
        <v>6930.137331746183</v>
      </c>
      <c r="S83" s="168">
        <f ca="1">IF($C83-S$1&lt;År1,0,R82*(1-VLOOKUP($A83,[1]Hugst!$R$5:$W$9,MATCH(ROUNDUP((S$1)/10,0)*10,[1]Hugst!$R$4:$W$4,0))))</f>
        <v>6930.0560497877877</v>
      </c>
      <c r="T83" s="168">
        <f ca="1">IF($C83-T$1&lt;År1,0,S82*(1-VLOOKUP($A83,[1]Hugst!$R$5:$W$9,MATCH(ROUNDUP((T$1)/10,0)*10,[1]Hugst!$R$4:$W$4,0))))</f>
        <v>6930.0115236792153</v>
      </c>
      <c r="U83" s="168">
        <f ca="1">IF($C83-U$1&lt;År1,0,T82*(1-VLOOKUP($A83,[1]Hugst!$R$5:$W$9,MATCH(ROUNDUP((U$1)/10,0)*10,[1]Hugst!$R$4:$W$4,0))))</f>
        <v>6930.0038252720287</v>
      </c>
      <c r="V83" s="168">
        <f ca="1">IF($C83-V$1&lt;År1,0,U82*(1-VLOOKUP($A83,[1]Hugst!$R$5:$W$9,MATCH(ROUNDUP((V$1)/10,0)*10,[1]Hugst!$R$4:$W$4,0))))</f>
        <v>6930.0330267548434</v>
      </c>
      <c r="W83" s="168">
        <f ca="1">IF($C83-W$1&lt;År1,0,V82*(1-VLOOKUP($A83,[1]Hugst!$R$5:$W$9,MATCH(ROUNDUP((W$1)/10,0)*10,[1]Hugst!$R$4:$W$4,0))))</f>
        <v>6930.0992006544548</v>
      </c>
      <c r="X83" s="168">
        <f ca="1">IF($C83-X$1&lt;År1,0,W82*(1-VLOOKUP($A83,[1]Hugst!$R$5:$W$9,MATCH(ROUNDUP((X$1)/10,0)*10,[1]Hugst!$R$4:$W$4,0))))</f>
        <v>6930.2024198367617</v>
      </c>
      <c r="Y83" s="168">
        <f ca="1">IF($C83-Y$1&lt;År1,0,X82*(1-VLOOKUP($A83,[1]Hugst!$R$5:$W$9,MATCH(ROUNDUP((Y$1)/10,0)*10,[1]Hugst!$R$4:$W$4,0))))</f>
        <v>6930.3427575081741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176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1967.819629279431</v>
      </c>
      <c r="E84" s="168">
        <f t="shared" ca="1" si="1"/>
        <v>117.77100139699178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6947.2202603060523</v>
      </c>
      <c r="G84" s="168">
        <f ca="1">IF($C84-G$1&lt;År1,0,F83*(1-VLOOKUP($A84,[1]Hugst!$R$5:$W$9,MATCH(ROUNDUP((G$1)/10,0)*10,[1]Hugst!$R$4:$W$4,0))))</f>
        <v>6945.213535932935</v>
      </c>
      <c r="H84" s="168">
        <f ca="1">IF($C84-H$1&lt;År1,0,G83*(1-VLOOKUP($A84,[1]Hugst!$R$5:$W$9,MATCH(ROUNDUP((H$1)/10,0)*10,[1]Hugst!$R$4:$W$4,0))))</f>
        <v>6944.7093814326308</v>
      </c>
      <c r="I84" s="168">
        <f ca="1">IF($C84-I$1&lt;År1,0,H83*(1-VLOOKUP($A84,[1]Hugst!$R$5:$W$9,MATCH(ROUNDUP((I$1)/10,0)*10,[1]Hugst!$R$4:$W$4,0))))</f>
        <v>6944.2232507608951</v>
      </c>
      <c r="J84" s="168">
        <f ca="1">IF($C84-J$1&lt;År1,0,I83*(1-VLOOKUP($A84,[1]Hugst!$R$5:$W$9,MATCH(ROUNDUP((J$1)/10,0)*10,[1]Hugst!$R$4:$W$4,0))))</f>
        <v>6943.7552658964069</v>
      </c>
      <c r="K84" s="168">
        <f ca="1">IF($C84-K$1&lt;År1,0,J83*(1-VLOOKUP($A84,[1]Hugst!$R$5:$W$9,MATCH(ROUNDUP((K$1)/10,0)*10,[1]Hugst!$R$4:$W$4,0))))</f>
        <v>6943.305549478473</v>
      </c>
      <c r="L84" s="168">
        <f ca="1">IF($C84-L$1&lt;År1,0,K83*(1-VLOOKUP($A84,[1]Hugst!$R$5:$W$9,MATCH(ROUNDUP((L$1)/10,0)*10,[1]Hugst!$R$4:$W$4,0))))</f>
        <v>6942.8742248108265</v>
      </c>
      <c r="M84" s="168">
        <f ca="1">IF($C84-M$1&lt;År1,0,L83*(1-VLOOKUP($A84,[1]Hugst!$R$5:$W$9,MATCH(ROUNDUP((M$1)/10,0)*10,[1]Hugst!$R$4:$W$4,0))))</f>
        <v>6942.4614158649874</v>
      </c>
      <c r="N84" s="168">
        <f ca="1">IF($C84-N$1&lt;År1,0,M83*(1-VLOOKUP($A84,[1]Hugst!$R$5:$W$9,MATCH(ROUNDUP((N$1)/10,0)*10,[1]Hugst!$R$4:$W$4,0))))</f>
        <v>6942.0672472836686</v>
      </c>
      <c r="O84" s="168">
        <f ca="1">IF($C84-O$1&lt;År1,0,N83*(1-VLOOKUP($A84,[1]Hugst!$R$5:$W$9,MATCH(ROUNDUP((O$1)/10,0)*10,[1]Hugst!$R$4:$W$4,0))))</f>
        <v>6941.6918443838749</v>
      </c>
      <c r="P84" s="168">
        <f ca="1">IF($C84-P$1&lt;År1,0,O83*(1-VLOOKUP($A84,[1]Hugst!$R$5:$W$9,MATCH(ROUNDUP((P$1)/10,0)*10,[1]Hugst!$R$4:$W$4,0))))</f>
        <v>6930.7468555345113</v>
      </c>
      <c r="Q84" s="168">
        <f ca="1">IF($C84-Q$1&lt;År1,0,P83*(1-VLOOKUP($A84,[1]Hugst!$R$5:$W$9,MATCH(ROUNDUP((Q$1)/10,0)*10,[1]Hugst!$R$4:$W$4,0))))</f>
        <v>6919.8380658078513</v>
      </c>
      <c r="R84" s="168">
        <f ca="1">IF($C84-R$1&lt;År1,0,Q83*(1-VLOOKUP($A84,[1]Hugst!$R$5:$W$9,MATCH(ROUNDUP((R$1)/10,0)*10,[1]Hugst!$R$4:$W$4,0))))</f>
        <v>6919.6837221605483</v>
      </c>
      <c r="S84" s="168">
        <f ca="1">IF($C84-S$1&lt;År1,0,R83*(1-VLOOKUP($A84,[1]Hugst!$R$5:$W$9,MATCH(ROUNDUP((S$1)/10,0)*10,[1]Hugst!$R$4:$W$4,0))))</f>
        <v>6919.5659358164003</v>
      </c>
      <c r="T84" s="168">
        <f ca="1">IF($C84-T$1&lt;År1,0,S83*(1-VLOOKUP($A84,[1]Hugst!$R$5:$W$9,MATCH(ROUNDUP((T$1)/10,0)*10,[1]Hugst!$R$4:$W$4,0))))</f>
        <v>6919.4847778474332</v>
      </c>
      <c r="U84" s="168">
        <f ca="1">IF($C84-U$1&lt;År1,0,T83*(1-VLOOKUP($A84,[1]Hugst!$R$5:$W$9,MATCH(ROUNDUP((U$1)/10,0)*10,[1]Hugst!$R$4:$W$4,0))))</f>
        <v>6919.4403196600433</v>
      </c>
      <c r="V84" s="168">
        <f ca="1">IF($C84-V$1&lt;År1,0,U83*(1-VLOOKUP($A84,[1]Hugst!$R$5:$W$9,MATCH(ROUNDUP((V$1)/10,0)*10,[1]Hugst!$R$4:$W$4,0))))</f>
        <v>6919.4326329961896</v>
      </c>
      <c r="W84" s="168">
        <f ca="1">IF($C84-W$1&lt;År1,0,V83*(1-VLOOKUP($A84,[1]Hugst!$R$5:$W$9,MATCH(ROUNDUP((W$1)/10,0)*10,[1]Hugst!$R$4:$W$4,0))))</f>
        <v>6919.4617899343693</v>
      </c>
      <c r="X84" s="168">
        <f ca="1">IF($C84-X$1&lt;År1,0,W83*(1-VLOOKUP($A84,[1]Hugst!$R$5:$W$9,MATCH(ROUNDUP((X$1)/10,0)*10,[1]Hugst!$R$4:$W$4,0))))</f>
        <v>6919.5278628907445</v>
      </c>
      <c r="Y84" s="168">
        <f ca="1">IF($C84-Y$1&lt;År1,0,X83*(1-VLOOKUP($A84,[1]Hugst!$R$5:$W$9,MATCH(ROUNDUP((Y$1)/10,0)*10,[1]Hugst!$R$4:$W$4,0))))</f>
        <v>6919.6309246200617</v>
      </c>
      <c r="Z84" s="168">
        <f ca="1">IF($C84-Z$1&lt;År1,0,Y83*(1-VLOOKUP($A84,[1]Hugst!$R$5:$W$9,MATCH(ROUNDUP((Z$1)/10,0)*10,[1]Hugst!$R$4:$W$4,0))))</f>
        <v>6918.3027552599606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176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1957.9805311330711</v>
      </c>
      <c r="E85" s="168">
        <f t="shared" ca="1" si="1"/>
        <v>129.64384482748574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6949.2540055901864</v>
      </c>
      <c r="G85" s="168">
        <f ca="1">IF($C85-G$1&lt;År1,0,F84*(1-VLOOKUP($A85,[1]Hugst!$R$5:$W$9,MATCH(ROUNDUP((G$1)/10,0)*10,[1]Hugst!$R$4:$W$4,0))))</f>
        <v>6947.2202603060523</v>
      </c>
      <c r="H85" s="168">
        <f ca="1">IF($C85-H$1&lt;År1,0,G84*(1-VLOOKUP($A85,[1]Hugst!$R$5:$W$9,MATCH(ROUNDUP((H$1)/10,0)*10,[1]Hugst!$R$4:$W$4,0))))</f>
        <v>6945.213535932935</v>
      </c>
      <c r="I85" s="168">
        <f ca="1">IF($C85-I$1&lt;År1,0,H84*(1-VLOOKUP($A85,[1]Hugst!$R$5:$W$9,MATCH(ROUNDUP((I$1)/10,0)*10,[1]Hugst!$R$4:$W$4,0))))</f>
        <v>6944.7093814326308</v>
      </c>
      <c r="J85" s="168">
        <f ca="1">IF($C85-J$1&lt;År1,0,I84*(1-VLOOKUP($A85,[1]Hugst!$R$5:$W$9,MATCH(ROUNDUP((J$1)/10,0)*10,[1]Hugst!$R$4:$W$4,0))))</f>
        <v>6944.2232507608951</v>
      </c>
      <c r="K85" s="168">
        <f ca="1">IF($C85-K$1&lt;År1,0,J84*(1-VLOOKUP($A85,[1]Hugst!$R$5:$W$9,MATCH(ROUNDUP((K$1)/10,0)*10,[1]Hugst!$R$4:$W$4,0))))</f>
        <v>6943.7552658964069</v>
      </c>
      <c r="L85" s="168">
        <f ca="1">IF($C85-L$1&lt;År1,0,K84*(1-VLOOKUP($A85,[1]Hugst!$R$5:$W$9,MATCH(ROUNDUP((L$1)/10,0)*10,[1]Hugst!$R$4:$W$4,0))))</f>
        <v>6943.305549478473</v>
      </c>
      <c r="M85" s="168">
        <f ca="1">IF($C85-M$1&lt;År1,0,L84*(1-VLOOKUP($A85,[1]Hugst!$R$5:$W$9,MATCH(ROUNDUP((M$1)/10,0)*10,[1]Hugst!$R$4:$W$4,0))))</f>
        <v>6942.8742248108265</v>
      </c>
      <c r="N85" s="168">
        <f ca="1">IF($C85-N$1&lt;År1,0,M84*(1-VLOOKUP($A85,[1]Hugst!$R$5:$W$9,MATCH(ROUNDUP((N$1)/10,0)*10,[1]Hugst!$R$4:$W$4,0))))</f>
        <v>6942.4614158649874</v>
      </c>
      <c r="O85" s="168">
        <f ca="1">IF($C85-O$1&lt;År1,0,N84*(1-VLOOKUP($A85,[1]Hugst!$R$5:$W$9,MATCH(ROUNDUP((O$1)/10,0)*10,[1]Hugst!$R$4:$W$4,0))))</f>
        <v>6942.0672472836686</v>
      </c>
      <c r="P85" s="168">
        <f ca="1">IF($C85-P$1&lt;År1,0,O84*(1-VLOOKUP($A85,[1]Hugst!$R$5:$W$9,MATCH(ROUNDUP((P$1)/10,0)*10,[1]Hugst!$R$4:$W$4,0))))</f>
        <v>6931.1028229263402</v>
      </c>
      <c r="Q85" s="168">
        <f ca="1">IF($C85-Q$1&lt;År1,0,P84*(1-VLOOKUP($A85,[1]Hugst!$R$5:$W$9,MATCH(ROUNDUP((Q$1)/10,0)*10,[1]Hugst!$R$4:$W$4,0))))</f>
        <v>6920.1745298226788</v>
      </c>
      <c r="R85" s="168">
        <f ca="1">IF($C85-R$1&lt;År1,0,Q84*(1-VLOOKUP($A85,[1]Hugst!$R$5:$W$9,MATCH(ROUNDUP((R$1)/10,0)*10,[1]Hugst!$R$4:$W$4,0))))</f>
        <v>6909.2823806227207</v>
      </c>
      <c r="S85" s="168">
        <f ca="1">IF($C85-S$1&lt;År1,0,R84*(1-VLOOKUP($A85,[1]Hugst!$R$5:$W$9,MATCH(ROUNDUP((S$1)/10,0)*10,[1]Hugst!$R$4:$W$4,0))))</f>
        <v>6909.1282724148796</v>
      </c>
      <c r="T85" s="168">
        <f ca="1">IF($C85-T$1&lt;År1,0,S84*(1-VLOOKUP($A85,[1]Hugst!$R$5:$W$9,MATCH(ROUNDUP((T$1)/10,0)*10,[1]Hugst!$R$4:$W$4,0))))</f>
        <v>6909.0106657448159</v>
      </c>
      <c r="U85" s="168">
        <f ca="1">IF($C85-U$1&lt;År1,0,T84*(1-VLOOKUP($A85,[1]Hugst!$R$5:$W$9,MATCH(ROUNDUP((U$1)/10,0)*10,[1]Hugst!$R$4:$W$4,0))))</f>
        <v>6908.9296315761403</v>
      </c>
      <c r="V85" s="168">
        <f ca="1">IF($C85-V$1&lt;År1,0,U84*(1-VLOOKUP($A85,[1]Hugst!$R$5:$W$9,MATCH(ROUNDUP((V$1)/10,0)*10,[1]Hugst!$R$4:$W$4,0))))</f>
        <v>6908.8852412063243</v>
      </c>
      <c r="W85" s="168">
        <f ca="1">IF($C85-W$1&lt;År1,0,V84*(1-VLOOKUP($A85,[1]Hugst!$R$5:$W$9,MATCH(ROUNDUP((W$1)/10,0)*10,[1]Hugst!$R$4:$W$4,0))))</f>
        <v>6908.87756626789</v>
      </c>
      <c r="X85" s="168">
        <f ca="1">IF($C85-X$1&lt;År1,0,W84*(1-VLOOKUP($A85,[1]Hugst!$R$5:$W$9,MATCH(ROUNDUP((X$1)/10,0)*10,[1]Hugst!$R$4:$W$4,0))))</f>
        <v>6908.9066787293841</v>
      </c>
      <c r="Y85" s="168">
        <f ca="1">IF($C85-Y$1&lt;År1,0,X84*(1-VLOOKUP($A85,[1]Hugst!$R$5:$W$9,MATCH(ROUNDUP((Y$1)/10,0)*10,[1]Hugst!$R$4:$W$4,0))))</f>
        <v>6908.9726508965041</v>
      </c>
      <c r="Z85" s="168">
        <f ca="1">IF($C85-Z$1&lt;År1,0,Y84*(1-VLOOKUP($A85,[1]Hugst!$R$5:$W$9,MATCH(ROUNDUP((Z$1)/10,0)*10,[1]Hugst!$R$4:$W$4,0))))</f>
        <v>6907.609531912035</v>
      </c>
      <c r="AA85" s="168">
        <f ca="1">IF($C85-AA$1&lt;År1,0,Z84*(1-VLOOKUP($A85,[1]Hugst!$R$5:$W$9,MATCH(ROUNDUP((AA$1)/10,0)*10,[1]Hugst!$R$4:$W$4,0))))</f>
        <v>6906.2836699648051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176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1948.1906284773722</v>
      </c>
      <c r="E86" s="168">
        <f t="shared" ca="1" si="1"/>
        <v>141.49434920685599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6951.3146073138578</v>
      </c>
      <c r="G86" s="168">
        <f ca="1">IF($C86-G$1&lt;År1,0,F85*(1-VLOOKUP($A86,[1]Hugst!$R$5:$W$9,MATCH(ROUNDUP((G$1)/10,0)*10,[1]Hugst!$R$4:$W$4,0))))</f>
        <v>6949.2540055901864</v>
      </c>
      <c r="H86" s="168">
        <f ca="1">IF($C86-H$1&lt;År1,0,G85*(1-VLOOKUP($A86,[1]Hugst!$R$5:$W$9,MATCH(ROUNDUP((H$1)/10,0)*10,[1]Hugst!$R$4:$W$4,0))))</f>
        <v>6947.2202603060523</v>
      </c>
      <c r="I86" s="168">
        <f ca="1">IF($C86-I$1&lt;År1,0,H85*(1-VLOOKUP($A86,[1]Hugst!$R$5:$W$9,MATCH(ROUNDUP((I$1)/10,0)*10,[1]Hugst!$R$4:$W$4,0))))</f>
        <v>6945.213535932935</v>
      </c>
      <c r="J86" s="168">
        <f ca="1">IF($C86-J$1&lt;År1,0,I85*(1-VLOOKUP($A86,[1]Hugst!$R$5:$W$9,MATCH(ROUNDUP((J$1)/10,0)*10,[1]Hugst!$R$4:$W$4,0))))</f>
        <v>6944.7093814326308</v>
      </c>
      <c r="K86" s="168">
        <f ca="1">IF($C86-K$1&lt;År1,0,J85*(1-VLOOKUP($A86,[1]Hugst!$R$5:$W$9,MATCH(ROUNDUP((K$1)/10,0)*10,[1]Hugst!$R$4:$W$4,0))))</f>
        <v>6944.2232507608951</v>
      </c>
      <c r="L86" s="168">
        <f ca="1">IF($C86-L$1&lt;År1,0,K85*(1-VLOOKUP($A86,[1]Hugst!$R$5:$W$9,MATCH(ROUNDUP((L$1)/10,0)*10,[1]Hugst!$R$4:$W$4,0))))</f>
        <v>6943.7552658964069</v>
      </c>
      <c r="M86" s="168">
        <f ca="1">IF($C86-M$1&lt;År1,0,L85*(1-VLOOKUP($A86,[1]Hugst!$R$5:$W$9,MATCH(ROUNDUP((M$1)/10,0)*10,[1]Hugst!$R$4:$W$4,0))))</f>
        <v>6943.305549478473</v>
      </c>
      <c r="N86" s="168">
        <f ca="1">IF($C86-N$1&lt;År1,0,M85*(1-VLOOKUP($A86,[1]Hugst!$R$5:$W$9,MATCH(ROUNDUP((N$1)/10,0)*10,[1]Hugst!$R$4:$W$4,0))))</f>
        <v>6942.8742248108265</v>
      </c>
      <c r="O86" s="168">
        <f ca="1">IF($C86-O$1&lt;År1,0,N85*(1-VLOOKUP($A86,[1]Hugst!$R$5:$W$9,MATCH(ROUNDUP((O$1)/10,0)*10,[1]Hugst!$R$4:$W$4,0))))</f>
        <v>6942.4614158649874</v>
      </c>
      <c r="P86" s="168">
        <f ca="1">IF($C86-P$1&lt;År1,0,O85*(1-VLOOKUP($A86,[1]Hugst!$R$5:$W$9,MATCH(ROUNDUP((P$1)/10,0)*10,[1]Hugst!$R$4:$W$4,0))))</f>
        <v>6931.4776531776424</v>
      </c>
      <c r="Q86" s="168">
        <f ca="1">IF($C86-Q$1&lt;År1,0,P85*(1-VLOOKUP($A86,[1]Hugst!$R$5:$W$9,MATCH(ROUNDUP((Q$1)/10,0)*10,[1]Hugst!$R$4:$W$4,0))))</f>
        <v>6920.5299542134017</v>
      </c>
      <c r="R86" s="168">
        <f ca="1">IF($C86-R$1&lt;År1,0,Q85*(1-VLOOKUP($A86,[1]Hugst!$R$5:$W$9,MATCH(ROUNDUP((R$1)/10,0)*10,[1]Hugst!$R$4:$W$4,0))))</f>
        <v>6909.6183313873562</v>
      </c>
      <c r="S86" s="168">
        <f ca="1">IF($C86-S$1&lt;År1,0,R85*(1-VLOOKUP($A86,[1]Hugst!$R$5:$W$9,MATCH(ROUNDUP((S$1)/10,0)*10,[1]Hugst!$R$4:$W$4,0))))</f>
        <v>6898.7427973302447</v>
      </c>
      <c r="T86" s="168">
        <f ca="1">IF($C86-T$1&lt;År1,0,S85*(1-VLOOKUP($A86,[1]Hugst!$R$5:$W$9,MATCH(ROUNDUP((T$1)/10,0)*10,[1]Hugst!$R$4:$W$4,0))))</f>
        <v>6898.5889242027215</v>
      </c>
      <c r="U86" s="168">
        <f ca="1">IF($C86-U$1&lt;År1,0,T85*(1-VLOOKUP($A86,[1]Hugst!$R$5:$W$9,MATCH(ROUNDUP((U$1)/10,0)*10,[1]Hugst!$R$4:$W$4,0))))</f>
        <v>6898.4714969326624</v>
      </c>
      <c r="V86" s="168">
        <f ca="1">IF($C86-V$1&lt;År1,0,U85*(1-VLOOKUP($A86,[1]Hugst!$R$5:$W$9,MATCH(ROUNDUP((V$1)/10,0)*10,[1]Hugst!$R$4:$W$4,0))))</f>
        <v>6898.3905863754308</v>
      </c>
      <c r="W86" s="168">
        <f ca="1">IF($C86-W$1&lt;År1,0,V85*(1-VLOOKUP($A86,[1]Hugst!$R$5:$W$9,MATCH(ROUNDUP((W$1)/10,0)*10,[1]Hugst!$R$4:$W$4,0))))</f>
        <v>6898.3462637197381</v>
      </c>
      <c r="X86" s="168">
        <f ca="1">IF($C86-X$1&lt;År1,0,W85*(1-VLOOKUP($A86,[1]Hugst!$R$5:$W$9,MATCH(ROUNDUP((X$1)/10,0)*10,[1]Hugst!$R$4:$W$4,0))))</f>
        <v>6898.3386004888371</v>
      </c>
      <c r="Y86" s="168">
        <f ca="1">IF($C86-Y$1&lt;År1,0,X85*(1-VLOOKUP($A86,[1]Hugst!$R$5:$W$9,MATCH(ROUNDUP((Y$1)/10,0)*10,[1]Hugst!$R$4:$W$4,0))))</f>
        <v>6898.3676685414912</v>
      </c>
      <c r="Z86" s="168">
        <f ca="1">IF($C86-Z$1&lt;År1,0,Y85*(1-VLOOKUP($A86,[1]Hugst!$R$5:$W$9,MATCH(ROUNDUP((Z$1)/10,0)*10,[1]Hugst!$R$4:$W$4,0))))</f>
        <v>6896.9697746809634</v>
      </c>
      <c r="AA86" s="168">
        <f ca="1">IF($C86-AA$1&lt;År1,0,Z85*(1-VLOOKUP($A86,[1]Hugst!$R$5:$W$9,MATCH(ROUNDUP((AA$1)/10,0)*10,[1]Hugst!$R$4:$W$4,0))))</f>
        <v>6895.6090238269335</v>
      </c>
      <c r="AB86" s="168">
        <f ca="1">IF($C86-AB$1&lt;År1,0,AA85*(1-VLOOKUP($A86,[1]Hugst!$R$5:$W$9,MATCH(ROUNDUP((AB$1)/10,0)*10,[1]Hugst!$R$4:$W$4,0))))</f>
        <v>6894.2854652839342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176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1938.4496753349667</v>
      </c>
      <c r="E87" s="168">
        <f t="shared" ca="1" si="1"/>
        <v>153.32259686774341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6953.4019018323397</v>
      </c>
      <c r="G87" s="168">
        <f ca="1">IF($C87-G$1&lt;År1,0,F86*(1-VLOOKUP($A87,[1]Hugst!$R$5:$W$9,MATCH(ROUNDUP((G$1)/10,0)*10,[1]Hugst!$R$4:$W$4,0))))</f>
        <v>6951.3146073138578</v>
      </c>
      <c r="H87" s="168">
        <f ca="1">IF($C87-H$1&lt;År1,0,G86*(1-VLOOKUP($A87,[1]Hugst!$R$5:$W$9,MATCH(ROUNDUP((H$1)/10,0)*10,[1]Hugst!$R$4:$W$4,0))))</f>
        <v>6949.2540055901864</v>
      </c>
      <c r="I87" s="168">
        <f ca="1">IF($C87-I$1&lt;År1,0,H86*(1-VLOOKUP($A87,[1]Hugst!$R$5:$W$9,MATCH(ROUNDUP((I$1)/10,0)*10,[1]Hugst!$R$4:$W$4,0))))</f>
        <v>6947.2202603060523</v>
      </c>
      <c r="J87" s="168">
        <f ca="1">IF($C87-J$1&lt;År1,0,I86*(1-VLOOKUP($A87,[1]Hugst!$R$5:$W$9,MATCH(ROUNDUP((J$1)/10,0)*10,[1]Hugst!$R$4:$W$4,0))))</f>
        <v>6945.213535932935</v>
      </c>
      <c r="K87" s="168">
        <f ca="1">IF($C87-K$1&lt;År1,0,J86*(1-VLOOKUP($A87,[1]Hugst!$R$5:$W$9,MATCH(ROUNDUP((K$1)/10,0)*10,[1]Hugst!$R$4:$W$4,0))))</f>
        <v>6944.7093814326308</v>
      </c>
      <c r="L87" s="168">
        <f ca="1">IF($C87-L$1&lt;År1,0,K86*(1-VLOOKUP($A87,[1]Hugst!$R$5:$W$9,MATCH(ROUNDUP((L$1)/10,0)*10,[1]Hugst!$R$4:$W$4,0))))</f>
        <v>6944.2232507608951</v>
      </c>
      <c r="M87" s="168">
        <f ca="1">IF($C87-M$1&lt;År1,0,L86*(1-VLOOKUP($A87,[1]Hugst!$R$5:$W$9,MATCH(ROUNDUP((M$1)/10,0)*10,[1]Hugst!$R$4:$W$4,0))))</f>
        <v>6943.7552658964069</v>
      </c>
      <c r="N87" s="168">
        <f ca="1">IF($C87-N$1&lt;År1,0,M86*(1-VLOOKUP($A87,[1]Hugst!$R$5:$W$9,MATCH(ROUNDUP((N$1)/10,0)*10,[1]Hugst!$R$4:$W$4,0))))</f>
        <v>6943.305549478473</v>
      </c>
      <c r="O87" s="168">
        <f ca="1">IF($C87-O$1&lt;År1,0,N86*(1-VLOOKUP($A87,[1]Hugst!$R$5:$W$9,MATCH(ROUNDUP((O$1)/10,0)*10,[1]Hugst!$R$4:$W$4,0))))</f>
        <v>6942.8742248108265</v>
      </c>
      <c r="P87" s="168">
        <f ca="1">IF($C87-P$1&lt;År1,0,O86*(1-VLOOKUP($A87,[1]Hugst!$R$5:$W$9,MATCH(ROUNDUP((P$1)/10,0)*10,[1]Hugst!$R$4:$W$4,0))))</f>
        <v>6931.8712204848543</v>
      </c>
      <c r="Q87" s="168">
        <f ca="1">IF($C87-Q$1&lt;År1,0,P86*(1-VLOOKUP($A87,[1]Hugst!$R$5:$W$9,MATCH(ROUNDUP((Q$1)/10,0)*10,[1]Hugst!$R$4:$W$4,0))))</f>
        <v>6920.9042126897439</v>
      </c>
      <c r="R87" s="168">
        <f ca="1">IF($C87-R$1&lt;År1,0,Q86*(1-VLOOKUP($A87,[1]Hugst!$R$5:$W$9,MATCH(ROUNDUP((R$1)/10,0)*10,[1]Hugst!$R$4:$W$4,0))))</f>
        <v>6909.9732136052789</v>
      </c>
      <c r="S87" s="168">
        <f ca="1">IF($C87-S$1&lt;År1,0,R86*(1-VLOOKUP($A87,[1]Hugst!$R$5:$W$9,MATCH(ROUNDUP((S$1)/10,0)*10,[1]Hugst!$R$4:$W$4,0))))</f>
        <v>6899.0782356276122</v>
      </c>
      <c r="T87" s="168">
        <f ca="1">IF($C87-T$1&lt;År1,0,S86*(1-VLOOKUP($A87,[1]Hugst!$R$5:$W$9,MATCH(ROUNDUP((T$1)/10,0)*10,[1]Hugst!$R$4:$W$4,0))))</f>
        <v>6888.2192913682156</v>
      </c>
      <c r="U87" s="168">
        <f ca="1">IF($C87-U$1&lt;År1,0,T86*(1-VLOOKUP($A87,[1]Hugst!$R$5:$W$9,MATCH(ROUNDUP((U$1)/10,0)*10,[1]Hugst!$R$4:$W$4,0))))</f>
        <v>6888.0656529624121</v>
      </c>
      <c r="V87" s="168">
        <f ca="1">IF($C87-V$1&lt;År1,0,U86*(1-VLOOKUP($A87,[1]Hugst!$R$5:$W$9,MATCH(ROUNDUP((V$1)/10,0)*10,[1]Hugst!$R$4:$W$4,0))))</f>
        <v>6887.9484048186969</v>
      </c>
      <c r="W87" s="168">
        <f ca="1">IF($C87-W$1&lt;År1,0,V86*(1-VLOOKUP($A87,[1]Hugst!$R$5:$W$9,MATCH(ROUNDUP((W$1)/10,0)*10,[1]Hugst!$R$4:$W$4,0))))</f>
        <v>6887.8676176843492</v>
      </c>
      <c r="X87" s="168">
        <f ca="1">IF($C87-X$1&lt;År1,0,W86*(1-VLOOKUP($A87,[1]Hugst!$R$5:$W$9,MATCH(ROUNDUP((X$1)/10,0)*10,[1]Hugst!$R$4:$W$4,0))))</f>
        <v>6887.8233626394876</v>
      </c>
      <c r="Y87" s="168">
        <f ca="1">IF($C87-Y$1&lt;År1,0,X86*(1-VLOOKUP($A87,[1]Hugst!$R$5:$W$9,MATCH(ROUNDUP((Y$1)/10,0)*10,[1]Hugst!$R$4:$W$4,0))))</f>
        <v>6887.8157110982611</v>
      </c>
      <c r="Z87" s="168">
        <f ca="1">IF($C87-Z$1&lt;År1,0,Y86*(1-VLOOKUP($A87,[1]Hugst!$R$5:$W$9,MATCH(ROUNDUP((Z$1)/10,0)*10,[1]Hugst!$R$4:$W$4,0))))</f>
        <v>6886.383216235974</v>
      </c>
      <c r="AA87" s="168">
        <f ca="1">IF($C87-AA$1&lt;År1,0,Z86*(1-VLOOKUP($A87,[1]Hugst!$R$5:$W$9,MATCH(ROUNDUP((AA$1)/10,0)*10,[1]Hugst!$R$4:$W$4,0))))</f>
        <v>6884.987750919865</v>
      </c>
      <c r="AB87" s="168">
        <f ca="1">IF($C87-AB$1&lt;År1,0,AA86*(1-VLOOKUP($A87,[1]Hugst!$R$5:$W$9,MATCH(ROUNDUP((AB$1)/10,0)*10,[1]Hugst!$R$4:$W$4,0))))</f>
        <v>6883.6293640821496</v>
      </c>
      <c r="AC87" s="168">
        <f ca="1">IF($C87-AC$1&lt;År1,0,AB86*(1-VLOOKUP($A87,[1]Hugst!$R$5:$W$9,MATCH(ROUNDUP((AC$1)/10,0)*10,[1]Hugst!$R$4:$W$4,0))))</f>
        <v>6882.3081049417033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176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1928.7574269582983</v>
      </c>
      <c r="E88" s="168">
        <f t="shared" ca="1" si="1"/>
        <v>165.12866973556811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6955.515726323496</v>
      </c>
      <c r="G88" s="168">
        <f ca="1">IF($C88-G$1&lt;År1,0,F87*(1-VLOOKUP($A88,[1]Hugst!$R$5:$W$9,MATCH(ROUNDUP((G$1)/10,0)*10,[1]Hugst!$R$4:$W$4,0))))</f>
        <v>6953.4019018323397</v>
      </c>
      <c r="H88" s="168">
        <f ca="1">IF($C88-H$1&lt;År1,0,G87*(1-VLOOKUP($A88,[1]Hugst!$R$5:$W$9,MATCH(ROUNDUP((H$1)/10,0)*10,[1]Hugst!$R$4:$W$4,0))))</f>
        <v>6951.3146073138578</v>
      </c>
      <c r="I88" s="168">
        <f ca="1">IF($C88-I$1&lt;År1,0,H87*(1-VLOOKUP($A88,[1]Hugst!$R$5:$W$9,MATCH(ROUNDUP((I$1)/10,0)*10,[1]Hugst!$R$4:$W$4,0))))</f>
        <v>6949.2540055901864</v>
      </c>
      <c r="J88" s="168">
        <f ca="1">IF($C88-J$1&lt;År1,0,I87*(1-VLOOKUP($A88,[1]Hugst!$R$5:$W$9,MATCH(ROUNDUP((J$1)/10,0)*10,[1]Hugst!$R$4:$W$4,0))))</f>
        <v>6947.2202603060523</v>
      </c>
      <c r="K88" s="168">
        <f ca="1">IF($C88-K$1&lt;År1,0,J87*(1-VLOOKUP($A88,[1]Hugst!$R$5:$W$9,MATCH(ROUNDUP((K$1)/10,0)*10,[1]Hugst!$R$4:$W$4,0))))</f>
        <v>6945.213535932935</v>
      </c>
      <c r="L88" s="168">
        <f ca="1">IF($C88-L$1&lt;År1,0,K87*(1-VLOOKUP($A88,[1]Hugst!$R$5:$W$9,MATCH(ROUNDUP((L$1)/10,0)*10,[1]Hugst!$R$4:$W$4,0))))</f>
        <v>6944.7093814326308</v>
      </c>
      <c r="M88" s="168">
        <f ca="1">IF($C88-M$1&lt;År1,0,L87*(1-VLOOKUP($A88,[1]Hugst!$R$5:$W$9,MATCH(ROUNDUP((M$1)/10,0)*10,[1]Hugst!$R$4:$W$4,0))))</f>
        <v>6944.2232507608951</v>
      </c>
      <c r="N88" s="168">
        <f ca="1">IF($C88-N$1&lt;År1,0,M87*(1-VLOOKUP($A88,[1]Hugst!$R$5:$W$9,MATCH(ROUNDUP((N$1)/10,0)*10,[1]Hugst!$R$4:$W$4,0))))</f>
        <v>6943.7552658964069</v>
      </c>
      <c r="O88" s="168">
        <f ca="1">IF($C88-O$1&lt;År1,0,N87*(1-VLOOKUP($A88,[1]Hugst!$R$5:$W$9,MATCH(ROUNDUP((O$1)/10,0)*10,[1]Hugst!$R$4:$W$4,0))))</f>
        <v>6943.305549478473</v>
      </c>
      <c r="P88" s="168">
        <f ca="1">IF($C88-P$1&lt;År1,0,O87*(1-VLOOKUP($A88,[1]Hugst!$R$5:$W$9,MATCH(ROUNDUP((P$1)/10,0)*10,[1]Hugst!$R$4:$W$4,0))))</f>
        <v>6932.2833997221314</v>
      </c>
      <c r="Q88" s="168">
        <f ca="1">IF($C88-Q$1&lt;År1,0,P87*(1-VLOOKUP($A88,[1]Hugst!$R$5:$W$9,MATCH(ROUNDUP((Q$1)/10,0)*10,[1]Hugst!$R$4:$W$4,0))))</f>
        <v>6921.297179640047</v>
      </c>
      <c r="R88" s="168">
        <f ca="1">IF($C88-R$1&lt;År1,0,Q87*(1-VLOOKUP($A88,[1]Hugst!$R$5:$W$9,MATCH(ROUNDUP((R$1)/10,0)*10,[1]Hugst!$R$4:$W$4,0))))</f>
        <v>6910.3469011788611</v>
      </c>
      <c r="S88" s="168">
        <f ca="1">IF($C88-S$1&lt;År1,0,R87*(1-VLOOKUP($A88,[1]Hugst!$R$5:$W$9,MATCH(ROUNDUP((S$1)/10,0)*10,[1]Hugst!$R$4:$W$4,0))))</f>
        <v>6899.4325764997793</v>
      </c>
      <c r="T88" s="168">
        <f ca="1">IF($C88-T$1&lt;År1,0,S87*(1-VLOOKUP($A88,[1]Hugst!$R$5:$W$9,MATCH(ROUNDUP((T$1)/10,0)*10,[1]Hugst!$R$4:$W$4,0))))</f>
        <v>6888.5542179800441</v>
      </c>
      <c r="U88" s="168">
        <f ca="1">IF($C88-U$1&lt;År1,0,T87*(1-VLOOKUP($A88,[1]Hugst!$R$5:$W$9,MATCH(ROUNDUP((U$1)/10,0)*10,[1]Hugst!$R$4:$W$4,0))))</f>
        <v>6877.7118382118906</v>
      </c>
      <c r="V88" s="168">
        <f ca="1">IF($C88-V$1&lt;År1,0,U87*(1-VLOOKUP($A88,[1]Hugst!$R$5:$W$9,MATCH(ROUNDUP((V$1)/10,0)*10,[1]Hugst!$R$4:$W$4,0))))</f>
        <v>6877.5584341697577</v>
      </c>
      <c r="W88" s="168">
        <f ca="1">IF($C88-W$1&lt;År1,0,V87*(1-VLOOKUP($A88,[1]Hugst!$R$5:$W$9,MATCH(ROUNDUP((W$1)/10,0)*10,[1]Hugst!$R$4:$W$4,0))))</f>
        <v>6877.4413648791424</v>
      </c>
      <c r="X88" s="168">
        <f ca="1">IF($C88-X$1&lt;År1,0,W87*(1-VLOOKUP($A88,[1]Hugst!$R$5:$W$9,MATCH(ROUNDUP((X$1)/10,0)*10,[1]Hugst!$R$4:$W$4,0))))</f>
        <v>6877.3607009794068</v>
      </c>
      <c r="Y88" s="168">
        <f ca="1">IF($C88-Y$1&lt;År1,0,X87*(1-VLOOKUP($A88,[1]Hugst!$R$5:$W$9,MATCH(ROUNDUP((Y$1)/10,0)*10,[1]Hugst!$R$4:$W$4,0))))</f>
        <v>6877.3165134422406</v>
      </c>
      <c r="Z88" s="168">
        <f ca="1">IF($C88-Z$1&lt;År1,0,Y87*(1-VLOOKUP($A88,[1]Hugst!$R$5:$W$9,MATCH(ROUNDUP((Z$1)/10,0)*10,[1]Hugst!$R$4:$W$4,0))))</f>
        <v>6875.8495905832169</v>
      </c>
      <c r="AA88" s="168">
        <f ca="1">IF($C88-AA$1&lt;År1,0,Z87*(1-VLOOKUP($A88,[1]Hugst!$R$5:$W$9,MATCH(ROUNDUP((AA$1)/10,0)*10,[1]Hugst!$R$4:$W$4,0))))</f>
        <v>6874.4195843772586</v>
      </c>
      <c r="AB88" s="168">
        <f ca="1">IF($C88-AB$1&lt;År1,0,AA87*(1-VLOOKUP($A88,[1]Hugst!$R$5:$W$9,MATCH(ROUNDUP((AB$1)/10,0)*10,[1]Hugst!$R$4:$W$4,0))))</f>
        <v>6873.026543386487</v>
      </c>
      <c r="AC88" s="168">
        <f ca="1">IF($C88-AC$1&lt;År1,0,AB87*(1-VLOOKUP($A88,[1]Hugst!$R$5:$W$9,MATCH(ROUNDUP((AC$1)/10,0)*10,[1]Hugst!$R$4:$W$4,0))))</f>
        <v>6871.6705164581081</v>
      </c>
      <c r="AD88" s="168">
        <f ca="1">IF($C88-AD$1&lt;År1,0,AC87*(1-VLOOKUP($A88,[1]Hugst!$R$5:$W$9,MATCH(ROUNDUP((AD$1)/10,0)*10,[1]Hugst!$R$4:$W$4,0))))</f>
        <v>6870.3515527254904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176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1919.1136398235103</v>
      </c>
      <c r="E89" s="168">
        <f t="shared" ca="1" si="1"/>
        <v>176.91264933042112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6957.655918783561</v>
      </c>
      <c r="G89" s="168">
        <f ca="1">IF($C89-G$1&lt;År1,0,F88*(1-VLOOKUP($A89,[1]Hugst!$R$5:$W$9,MATCH(ROUNDUP((G$1)/10,0)*10,[1]Hugst!$R$4:$W$4,0))))</f>
        <v>6955.515726323496</v>
      </c>
      <c r="H89" s="168">
        <f ca="1">IF($C89-H$1&lt;År1,0,G88*(1-VLOOKUP($A89,[1]Hugst!$R$5:$W$9,MATCH(ROUNDUP((H$1)/10,0)*10,[1]Hugst!$R$4:$W$4,0))))</f>
        <v>6953.4019018323397</v>
      </c>
      <c r="I89" s="168">
        <f ca="1">IF($C89-I$1&lt;År1,0,H88*(1-VLOOKUP($A89,[1]Hugst!$R$5:$W$9,MATCH(ROUNDUP((I$1)/10,0)*10,[1]Hugst!$R$4:$W$4,0))))</f>
        <v>6951.3146073138578</v>
      </c>
      <c r="J89" s="168">
        <f ca="1">IF($C89-J$1&lt;År1,0,I88*(1-VLOOKUP($A89,[1]Hugst!$R$5:$W$9,MATCH(ROUNDUP((J$1)/10,0)*10,[1]Hugst!$R$4:$W$4,0))))</f>
        <v>6949.2540055901864</v>
      </c>
      <c r="K89" s="168">
        <f ca="1">IF($C89-K$1&lt;År1,0,J88*(1-VLOOKUP($A89,[1]Hugst!$R$5:$W$9,MATCH(ROUNDUP((K$1)/10,0)*10,[1]Hugst!$R$4:$W$4,0))))</f>
        <v>6947.2202603060523</v>
      </c>
      <c r="L89" s="168">
        <f ca="1">IF($C89-L$1&lt;År1,0,K88*(1-VLOOKUP($A89,[1]Hugst!$R$5:$W$9,MATCH(ROUNDUP((L$1)/10,0)*10,[1]Hugst!$R$4:$W$4,0))))</f>
        <v>6945.213535932935</v>
      </c>
      <c r="M89" s="168">
        <f ca="1">IF($C89-M$1&lt;År1,0,L88*(1-VLOOKUP($A89,[1]Hugst!$R$5:$W$9,MATCH(ROUNDUP((M$1)/10,0)*10,[1]Hugst!$R$4:$W$4,0))))</f>
        <v>6944.7093814326308</v>
      </c>
      <c r="N89" s="168">
        <f ca="1">IF($C89-N$1&lt;År1,0,M88*(1-VLOOKUP($A89,[1]Hugst!$R$5:$W$9,MATCH(ROUNDUP((N$1)/10,0)*10,[1]Hugst!$R$4:$W$4,0))))</f>
        <v>6944.2232507608951</v>
      </c>
      <c r="O89" s="168">
        <f ca="1">IF($C89-O$1&lt;År1,0,N88*(1-VLOOKUP($A89,[1]Hugst!$R$5:$W$9,MATCH(ROUNDUP((O$1)/10,0)*10,[1]Hugst!$R$4:$W$4,0))))</f>
        <v>6943.7552658964069</v>
      </c>
      <c r="P89" s="168">
        <f ca="1">IF($C89-P$1&lt;År1,0,O88*(1-VLOOKUP($A89,[1]Hugst!$R$5:$W$9,MATCH(ROUNDUP((P$1)/10,0)*10,[1]Hugst!$R$4:$W$4,0))))</f>
        <v>6932.7140664368953</v>
      </c>
      <c r="Q89" s="168">
        <f ca="1">IF($C89-Q$1&lt;År1,0,P88*(1-VLOOKUP($A89,[1]Hugst!$R$5:$W$9,MATCH(ROUNDUP((Q$1)/10,0)*10,[1]Hugst!$R$4:$W$4,0))))</f>
        <v>6921.708730129335</v>
      </c>
      <c r="R89" s="168">
        <f ca="1">IF($C89-R$1&lt;År1,0,Q88*(1-VLOOKUP($A89,[1]Hugst!$R$5:$W$9,MATCH(ROUNDUP((R$1)/10,0)*10,[1]Hugst!$R$4:$W$4,0))))</f>
        <v>6910.7392686880539</v>
      </c>
      <c r="S89" s="168">
        <f ca="1">IF($C89-S$1&lt;År1,0,R88*(1-VLOOKUP($A89,[1]Hugst!$R$5:$W$9,MATCH(ROUNDUP((S$1)/10,0)*10,[1]Hugst!$R$4:$W$4,0))))</f>
        <v>6899.805694041469</v>
      </c>
      <c r="T89" s="168">
        <f ca="1">IF($C89-T$1&lt;År1,0,S88*(1-VLOOKUP($A89,[1]Hugst!$R$5:$W$9,MATCH(ROUNDUP((T$1)/10,0)*10,[1]Hugst!$R$4:$W$4,0))))</f>
        <v>6888.9080183322367</v>
      </c>
      <c r="U89" s="168">
        <f ca="1">IF($C89-U$1&lt;År1,0,T88*(1-VLOOKUP($A89,[1]Hugst!$R$5:$W$9,MATCH(ROUNDUP((U$1)/10,0)*10,[1]Hugst!$R$4:$W$4,0))))</f>
        <v>6878.0462539187183</v>
      </c>
      <c r="V89" s="168">
        <f ca="1">IF($C89-V$1&lt;År1,0,U88*(1-VLOOKUP($A89,[1]Hugst!$R$5:$W$9,MATCH(ROUNDUP((V$1)/10,0)*10,[1]Hugst!$R$4:$W$4,0))))</f>
        <v>6867.2204133739397</v>
      </c>
      <c r="W89" s="168">
        <f ca="1">IF($C89-W$1&lt;År1,0,V88*(1-VLOOKUP($A89,[1]Hugst!$R$5:$W$9,MATCH(ROUNDUP((W$1)/10,0)*10,[1]Hugst!$R$4:$W$4,0))))</f>
        <v>6867.0672433379732</v>
      </c>
      <c r="X89" s="168">
        <f ca="1">IF($C89-X$1&lt;År1,0,W88*(1-VLOOKUP($A89,[1]Hugst!$R$5:$W$9,MATCH(ROUNDUP((X$1)/10,0)*10,[1]Hugst!$R$4:$W$4,0))))</f>
        <v>6866.9503526276312</v>
      </c>
      <c r="Y89" s="168">
        <f ca="1">IF($C89-Y$1&lt;År1,0,X88*(1-VLOOKUP($A89,[1]Hugst!$R$5:$W$9,MATCH(ROUNDUP((Y$1)/10,0)*10,[1]Hugst!$R$4:$W$4,0))))</f>
        <v>6866.8698117745225</v>
      </c>
      <c r="Z89" s="168">
        <f ca="1">IF($C89-Z$1&lt;År1,0,Y88*(1-VLOOKUP($A89,[1]Hugst!$R$5:$W$9,MATCH(ROUNDUP((Z$1)/10,0)*10,[1]Hugst!$R$4:$W$4,0))))</f>
        <v>6865.3686330587179</v>
      </c>
      <c r="AA89" s="168">
        <f ca="1">IF($C89-AA$1&lt;År1,0,Z88*(1-VLOOKUP($A89,[1]Hugst!$R$5:$W$9,MATCH(ROUNDUP((AA$1)/10,0)*10,[1]Hugst!$R$4:$W$4,0))))</f>
        <v>6863.9042586673731</v>
      </c>
      <c r="AB89" s="168">
        <f ca="1">IF($C89-AB$1&lt;År1,0,AA88*(1-VLOOKUP($A89,[1]Hugst!$R$5:$W$9,MATCH(ROUNDUP((AB$1)/10,0)*10,[1]Hugst!$R$4:$W$4,0))))</f>
        <v>6862.4767367942304</v>
      </c>
      <c r="AC89" s="168">
        <f ca="1">IF($C89-AC$1&lt;År1,0,AB88*(1-VLOOKUP($A89,[1]Hugst!$R$5:$W$9,MATCH(ROUNDUP((AC$1)/10,0)*10,[1]Hugst!$R$4:$W$4,0))))</f>
        <v>6861.0861159170445</v>
      </c>
      <c r="AD89" s="168">
        <f ca="1">IF($C89-AD$1&lt;År1,0,AC88*(1-VLOOKUP($A89,[1]Hugst!$R$5:$W$9,MATCH(ROUNDUP((AD$1)/10,0)*10,[1]Hugst!$R$4:$W$4,0))))</f>
        <v>6859.7324447981591</v>
      </c>
      <c r="AE89" s="168">
        <f ca="1">IF($C89-AE$1&lt;År1,0,AD88*(1-VLOOKUP($A89,[1]Hugst!$R$5:$W$9,MATCH(ROUNDUP((AE$1)/10,0)*10,[1]Hugst!$R$4:$W$4,0))))</f>
        <v>6858.4157724855859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176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1909.5180716244504</v>
      </c>
      <c r="E90" s="168">
        <f t="shared" ca="1" si="1"/>
        <v>188.67461676939274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6959.8223180234727</v>
      </c>
      <c r="G90" s="168">
        <f ca="1">IF($C90-G$1&lt;År1,0,F89*(1-VLOOKUP($A90,[1]Hugst!$R$5:$W$9,MATCH(ROUNDUP((G$1)/10,0)*10,[1]Hugst!$R$4:$W$4,0))))</f>
        <v>6957.655918783561</v>
      </c>
      <c r="H90" s="168">
        <f ca="1">IF($C90-H$1&lt;År1,0,G89*(1-VLOOKUP($A90,[1]Hugst!$R$5:$W$9,MATCH(ROUNDUP((H$1)/10,0)*10,[1]Hugst!$R$4:$W$4,0))))</f>
        <v>6955.515726323496</v>
      </c>
      <c r="I90" s="168">
        <f ca="1">IF($C90-I$1&lt;År1,0,H89*(1-VLOOKUP($A90,[1]Hugst!$R$5:$W$9,MATCH(ROUNDUP((I$1)/10,0)*10,[1]Hugst!$R$4:$W$4,0))))</f>
        <v>6953.4019018323397</v>
      </c>
      <c r="J90" s="168">
        <f ca="1">IF($C90-J$1&lt;År1,0,I89*(1-VLOOKUP($A90,[1]Hugst!$R$5:$W$9,MATCH(ROUNDUP((J$1)/10,0)*10,[1]Hugst!$R$4:$W$4,0))))</f>
        <v>6951.3146073138578</v>
      </c>
      <c r="K90" s="168">
        <f ca="1">IF($C90-K$1&lt;År1,0,J89*(1-VLOOKUP($A90,[1]Hugst!$R$5:$W$9,MATCH(ROUNDUP((K$1)/10,0)*10,[1]Hugst!$R$4:$W$4,0))))</f>
        <v>6949.2540055901864</v>
      </c>
      <c r="L90" s="168">
        <f ca="1">IF($C90-L$1&lt;År1,0,K89*(1-VLOOKUP($A90,[1]Hugst!$R$5:$W$9,MATCH(ROUNDUP((L$1)/10,0)*10,[1]Hugst!$R$4:$W$4,0))))</f>
        <v>6947.2202603060523</v>
      </c>
      <c r="M90" s="168">
        <f ca="1">IF($C90-M$1&lt;År1,0,L89*(1-VLOOKUP($A90,[1]Hugst!$R$5:$W$9,MATCH(ROUNDUP((M$1)/10,0)*10,[1]Hugst!$R$4:$W$4,0))))</f>
        <v>6945.213535932935</v>
      </c>
      <c r="N90" s="168">
        <f ca="1">IF($C90-N$1&lt;År1,0,M89*(1-VLOOKUP($A90,[1]Hugst!$R$5:$W$9,MATCH(ROUNDUP((N$1)/10,0)*10,[1]Hugst!$R$4:$W$4,0))))</f>
        <v>6944.7093814326308</v>
      </c>
      <c r="O90" s="168">
        <f ca="1">IF($C90-O$1&lt;År1,0,N89*(1-VLOOKUP($A90,[1]Hugst!$R$5:$W$9,MATCH(ROUNDUP((O$1)/10,0)*10,[1]Hugst!$R$4:$W$4,0))))</f>
        <v>6944.2232507608951</v>
      </c>
      <c r="P90" s="168">
        <f ca="1">IF($C90-P$1&lt;År1,0,O89*(1-VLOOKUP($A90,[1]Hugst!$R$5:$W$9,MATCH(ROUNDUP((P$1)/10,0)*10,[1]Hugst!$R$4:$W$4,0))))</f>
        <v>6933.1630968467343</v>
      </c>
      <c r="Q90" s="168">
        <f ca="1">IF($C90-Q$1&lt;År1,0,P89*(1-VLOOKUP($A90,[1]Hugst!$R$5:$W$9,MATCH(ROUNDUP((Q$1)/10,0)*10,[1]Hugst!$R$4:$W$4,0))))</f>
        <v>6922.1387398948727</v>
      </c>
      <c r="R90" s="168">
        <f ca="1">IF($C90-R$1&lt;År1,0,Q89*(1-VLOOKUP($A90,[1]Hugst!$R$5:$W$9,MATCH(ROUNDUP((R$1)/10,0)*10,[1]Hugst!$R$4:$W$4,0))))</f>
        <v>6911.1501913884595</v>
      </c>
      <c r="S90" s="168">
        <f ca="1">IF($C90-S$1&lt;År1,0,R89*(1-VLOOKUP($A90,[1]Hugst!$R$5:$W$9,MATCH(ROUNDUP((S$1)/10,0)*10,[1]Hugst!$R$4:$W$4,0))))</f>
        <v>6900.1974630239529</v>
      </c>
      <c r="T90" s="168">
        <f ca="1">IF($C90-T$1&lt;År1,0,S89*(1-VLOOKUP($A90,[1]Hugst!$R$5:$W$9,MATCH(ROUNDUP((T$1)/10,0)*10,[1]Hugst!$R$4:$W$4,0))))</f>
        <v>6889.2805667115754</v>
      </c>
      <c r="U90" s="168">
        <f ca="1">IF($C90-U$1&lt;År1,0,T89*(1-VLOOKUP($A90,[1]Hugst!$R$5:$W$9,MATCH(ROUNDUP((U$1)/10,0)*10,[1]Hugst!$R$4:$W$4,0))))</f>
        <v>6878.3995145754589</v>
      </c>
      <c r="V90" s="168">
        <f ca="1">IF($C90-V$1&lt;År1,0,U89*(1-VLOOKUP($A90,[1]Hugst!$R$5:$W$9,MATCH(ROUNDUP((V$1)/10,0)*10,[1]Hugst!$R$4:$W$4,0))))</f>
        <v>6867.5543189551136</v>
      </c>
      <c r="W90" s="168">
        <f ca="1">IF($C90-W$1&lt;År1,0,V89*(1-VLOOKUP($A90,[1]Hugst!$R$5:$W$9,MATCH(ROUNDUP((W$1)/10,0)*10,[1]Hugst!$R$4:$W$4,0))))</f>
        <v>6856.7449924043858</v>
      </c>
      <c r="X90" s="168">
        <f ca="1">IF($C90-X$1&lt;År1,0,W89*(1-VLOOKUP($A90,[1]Hugst!$R$5:$W$9,MATCH(ROUNDUP((X$1)/10,0)*10,[1]Hugst!$R$4:$W$4,0))))</f>
        <v>6856.5920560176273</v>
      </c>
      <c r="Y90" s="168">
        <f ca="1">IF($C90-Y$1&lt;År1,0,X89*(1-VLOOKUP($A90,[1]Hugst!$R$5:$W$9,MATCH(ROUNDUP((Y$1)/10,0)*10,[1]Hugst!$R$4:$W$4,0))))</f>
        <v>6856.4753436151477</v>
      </c>
      <c r="Z90" s="168">
        <f ca="1">IF($C90-Z$1&lt;År1,0,Y89*(1-VLOOKUP($A90,[1]Hugst!$R$5:$W$9,MATCH(ROUNDUP((Z$1)/10,0)*10,[1]Hugst!$R$4:$W$4,0))))</f>
        <v>6854.9400803218632</v>
      </c>
      <c r="AA90" s="168">
        <f ca="1">IF($C90-AA$1&lt;År1,0,Z89*(1-VLOOKUP($A90,[1]Hugst!$R$5:$W$9,MATCH(ROUNDUP((AA$1)/10,0)*10,[1]Hugst!$R$4:$W$4,0))))</f>
        <v>6853.4415095860313</v>
      </c>
      <c r="AB90" s="168">
        <f ca="1">IF($C90-AB$1&lt;År1,0,AA89*(1-VLOOKUP($A90,[1]Hugst!$R$5:$W$9,MATCH(ROUNDUP((AB$1)/10,0)*10,[1]Hugst!$R$4:$W$4,0))))</f>
        <v>6851.9796792349425</v>
      </c>
      <c r="AC90" s="168">
        <f ca="1">IF($C90-AC$1&lt;År1,0,AB89*(1-VLOOKUP($A90,[1]Hugst!$R$5:$W$9,MATCH(ROUNDUP((AC$1)/10,0)*10,[1]Hugst!$R$4:$W$4,0))))</f>
        <v>6850.5546373786128</v>
      </c>
      <c r="AD90" s="168">
        <f ca="1">IF($C90-AD$1&lt;År1,0,AC89*(1-VLOOKUP($A90,[1]Hugst!$R$5:$W$9,MATCH(ROUNDUP((AD$1)/10,0)*10,[1]Hugst!$R$4:$W$4,0))))</f>
        <v>6849.1664324105777</v>
      </c>
      <c r="AE90" s="168">
        <f ca="1">IF($C90-AE$1&lt;År1,0,AD89*(1-VLOOKUP($A90,[1]Hugst!$R$5:$W$9,MATCH(ROUNDUP((AE$1)/10,0)*10,[1]Hugst!$R$4:$W$4,0))))</f>
        <v>6847.8151130084671</v>
      </c>
      <c r="AF90" s="168">
        <f ca="1">IF($C90-AF$1&lt;År1,0,AE89*(1-VLOOKUP($A90,[1]Hugst!$R$5:$W$9,MATCH(ROUNDUP((AF$1)/10,0)*10,[1]Hugst!$R$4:$W$4,0))))</f>
        <v>6846.5007281350809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176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1899.9704812662094</v>
      </c>
      <c r="E91" s="168">
        <f t="shared" ca="1" si="1"/>
        <v>200.41465276828967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6962.0147636641286</v>
      </c>
      <c r="G91" s="168">
        <f ca="1">IF($C91-G$1&lt;År1,0,F90*(1-VLOOKUP($A91,[1]Hugst!$R$5:$W$9,MATCH(ROUNDUP((G$1)/10,0)*10,[1]Hugst!$R$4:$W$4,0))))</f>
        <v>6959.8223180234727</v>
      </c>
      <c r="H91" s="168">
        <f ca="1">IF($C91-H$1&lt;År1,0,G90*(1-VLOOKUP($A91,[1]Hugst!$R$5:$W$9,MATCH(ROUNDUP((H$1)/10,0)*10,[1]Hugst!$R$4:$W$4,0))))</f>
        <v>6957.655918783561</v>
      </c>
      <c r="I91" s="168">
        <f ca="1">IF($C91-I$1&lt;År1,0,H90*(1-VLOOKUP($A91,[1]Hugst!$R$5:$W$9,MATCH(ROUNDUP((I$1)/10,0)*10,[1]Hugst!$R$4:$W$4,0))))</f>
        <v>6955.515726323496</v>
      </c>
      <c r="J91" s="168">
        <f ca="1">IF($C91-J$1&lt;År1,0,I90*(1-VLOOKUP($A91,[1]Hugst!$R$5:$W$9,MATCH(ROUNDUP((J$1)/10,0)*10,[1]Hugst!$R$4:$W$4,0))))</f>
        <v>6953.4019018323397</v>
      </c>
      <c r="K91" s="168">
        <f ca="1">IF($C91-K$1&lt;År1,0,J90*(1-VLOOKUP($A91,[1]Hugst!$R$5:$W$9,MATCH(ROUNDUP((K$1)/10,0)*10,[1]Hugst!$R$4:$W$4,0))))</f>
        <v>6951.3146073138578</v>
      </c>
      <c r="L91" s="168">
        <f ca="1">IF($C91-L$1&lt;År1,0,K90*(1-VLOOKUP($A91,[1]Hugst!$R$5:$W$9,MATCH(ROUNDUP((L$1)/10,0)*10,[1]Hugst!$R$4:$W$4,0))))</f>
        <v>6949.2540055901864</v>
      </c>
      <c r="M91" s="168">
        <f ca="1">IF($C91-M$1&lt;År1,0,L90*(1-VLOOKUP($A91,[1]Hugst!$R$5:$W$9,MATCH(ROUNDUP((M$1)/10,0)*10,[1]Hugst!$R$4:$W$4,0))))</f>
        <v>6947.2202603060523</v>
      </c>
      <c r="N91" s="168">
        <f ca="1">IF($C91-N$1&lt;År1,0,M90*(1-VLOOKUP($A91,[1]Hugst!$R$5:$W$9,MATCH(ROUNDUP((N$1)/10,0)*10,[1]Hugst!$R$4:$W$4,0))))</f>
        <v>6945.213535932935</v>
      </c>
      <c r="O91" s="168">
        <f ca="1">IF($C91-O$1&lt;År1,0,N90*(1-VLOOKUP($A91,[1]Hugst!$R$5:$W$9,MATCH(ROUNDUP((O$1)/10,0)*10,[1]Hugst!$R$4:$W$4,0))))</f>
        <v>6944.7093814326308</v>
      </c>
      <c r="P91" s="168">
        <f ca="1">IF($C91-P$1&lt;År1,0,O90*(1-VLOOKUP($A91,[1]Hugst!$R$5:$W$9,MATCH(ROUNDUP((P$1)/10,0)*10,[1]Hugst!$R$4:$W$4,0))))</f>
        <v>6933.6303678360055</v>
      </c>
      <c r="Q91" s="168">
        <f ca="1">IF($C91-Q$1&lt;År1,0,P90*(1-VLOOKUP($A91,[1]Hugst!$R$5:$W$9,MATCH(ROUNDUP((Q$1)/10,0)*10,[1]Hugst!$R$4:$W$4,0))))</f>
        <v>6922.5870853430697</v>
      </c>
      <c r="R91" s="168">
        <f ca="1">IF($C91-R$1&lt;År1,0,Q90*(1-VLOOKUP($A91,[1]Hugst!$R$5:$W$9,MATCH(ROUNDUP((R$1)/10,0)*10,[1]Hugst!$R$4:$W$4,0))))</f>
        <v>6911.5795452068969</v>
      </c>
      <c r="S91" s="168">
        <f ca="1">IF($C91-S$1&lt;År1,0,R90*(1-VLOOKUP($A91,[1]Hugst!$R$5:$W$9,MATCH(ROUNDUP((S$1)/10,0)*10,[1]Hugst!$R$4:$W$4,0))))</f>
        <v>6900.6077588931212</v>
      </c>
      <c r="T91" s="168">
        <f ca="1">IF($C91-T$1&lt;År1,0,S90*(1-VLOOKUP($A91,[1]Hugst!$R$5:$W$9,MATCH(ROUNDUP((T$1)/10,0)*10,[1]Hugst!$R$4:$W$4,0))))</f>
        <v>6889.6717380803566</v>
      </c>
      <c r="U91" s="168">
        <f ca="1">IF($C91-U$1&lt;År1,0,T90*(1-VLOOKUP($A91,[1]Hugst!$R$5:$W$9,MATCH(ROUNDUP((U$1)/10,0)*10,[1]Hugst!$R$4:$W$4,0))))</f>
        <v>6878.7714946606593</v>
      </c>
      <c r="V91" s="168">
        <f ca="1">IF($C91-V$1&lt;År1,0,U90*(1-VLOOKUP($A91,[1]Hugst!$R$5:$W$9,MATCH(ROUNDUP((V$1)/10,0)*10,[1]Hugst!$R$4:$W$4,0))))</f>
        <v>6867.9070407396657</v>
      </c>
      <c r="W91" s="168">
        <f ca="1">IF($C91-W$1&lt;År1,0,V90*(1-VLOOKUP($A91,[1]Hugst!$R$5:$W$9,MATCH(ROUNDUP((W$1)/10,0)*10,[1]Hugst!$R$4:$W$4,0))))</f>
        <v>6857.0783886380632</v>
      </c>
      <c r="X91" s="168">
        <f ca="1">IF($C91-X$1&lt;År1,0,W90*(1-VLOOKUP($A91,[1]Hugst!$R$5:$W$9,MATCH(ROUNDUP((X$1)/10,0)*10,[1]Hugst!$R$4:$W$4,0))))</f>
        <v>6846.2855508905486</v>
      </c>
      <c r="Y91" s="168">
        <f ca="1">IF($C91-Y$1&lt;År1,0,X90*(1-VLOOKUP($A91,[1]Hugst!$R$5:$W$9,MATCH(ROUNDUP((Y$1)/10,0)*10,[1]Hugst!$R$4:$W$4,0))))</f>
        <v>6846.1328477965835</v>
      </c>
      <c r="Z91" s="168">
        <f ca="1">IF($C91-Z$1&lt;År1,0,Y90*(1-VLOOKUP($A91,[1]Hugst!$R$5:$W$9,MATCH(ROUNDUP((Z$1)/10,0)*10,[1]Hugst!$R$4:$W$4,0))))</f>
        <v>6844.5636703486971</v>
      </c>
      <c r="AA91" s="168">
        <f ca="1">IF($C91-AA$1&lt;År1,0,Z90*(1-VLOOKUP($A91,[1]Hugst!$R$5:$W$9,MATCH(ROUNDUP((AA$1)/10,0)*10,[1]Hugst!$R$4:$W$4,0))))</f>
        <v>6843.0310742501169</v>
      </c>
      <c r="AB91" s="168">
        <f ca="1">IF($C91-AB$1&lt;År1,0,AA90*(1-VLOOKUP($A91,[1]Hugst!$R$5:$W$9,MATCH(ROUNDUP((AB$1)/10,0)*10,[1]Hugst!$R$4:$W$4,0))))</f>
        <v>6841.5351069634453</v>
      </c>
      <c r="AC91" s="168">
        <f ca="1">IF($C91-AC$1&lt;År1,0,AB90*(1-VLOOKUP($A91,[1]Hugst!$R$5:$W$9,MATCH(ROUNDUP((AC$1)/10,0)*10,[1]Hugst!$R$4:$W$4,0))))</f>
        <v>6840.0758162328812</v>
      </c>
      <c r="AD91" s="168">
        <f ca="1">IF($C91-AD$1&lt;År1,0,AC90*(1-VLOOKUP($A91,[1]Hugst!$R$5:$W$9,MATCH(ROUNDUP((AD$1)/10,0)*10,[1]Hugst!$R$4:$W$4,0))))</f>
        <v>6838.6532500848616</v>
      </c>
      <c r="AE91" s="168">
        <f ca="1">IF($C91-AE$1&lt;År1,0,AD90*(1-VLOOKUP($A91,[1]Hugst!$R$5:$W$9,MATCH(ROUNDUP((AE$1)/10,0)*10,[1]Hugst!$R$4:$W$4,0))))</f>
        <v>6837.2674568288476</v>
      </c>
      <c r="AF91" s="168">
        <f ca="1">IF($C91-AF$1&lt;År1,0,AE90*(1-VLOOKUP($A91,[1]Hugst!$R$5:$W$9,MATCH(ROUNDUP((AF$1)/10,0)*10,[1]Hugst!$R$4:$W$4,0))))</f>
        <v>6835.9184850579013</v>
      </c>
      <c r="AG91" s="168">
        <f ca="1">IF($C91-AG$1&lt;År1,0,AF90*(1-VLOOKUP($A91,[1]Hugst!$R$5:$W$9,MATCH(ROUNDUP((AG$1)/10,0)*10,[1]Hugst!$R$4:$W$4,0))))</f>
        <v>6834.6063836497615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176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1890.4706288599409</v>
      </c>
      <c r="E92" s="168">
        <f t="shared" ca="1" si="1"/>
        <v>212.1328376441088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6964.2330961336793</v>
      </c>
      <c r="G92" s="168">
        <f ca="1">IF($C92-G$1&lt;År1,0,F91*(1-VLOOKUP($A92,[1]Hugst!$R$5:$W$9,MATCH(ROUNDUP((G$1)/10,0)*10,[1]Hugst!$R$4:$W$4,0))))</f>
        <v>6962.0147636641286</v>
      </c>
      <c r="H92" s="168">
        <f ca="1">IF($C92-H$1&lt;År1,0,G91*(1-VLOOKUP($A92,[1]Hugst!$R$5:$W$9,MATCH(ROUNDUP((H$1)/10,0)*10,[1]Hugst!$R$4:$W$4,0))))</f>
        <v>6959.8223180234727</v>
      </c>
      <c r="I92" s="168">
        <f ca="1">IF($C92-I$1&lt;År1,0,H91*(1-VLOOKUP($A92,[1]Hugst!$R$5:$W$9,MATCH(ROUNDUP((I$1)/10,0)*10,[1]Hugst!$R$4:$W$4,0))))</f>
        <v>6957.655918783561</v>
      </c>
      <c r="J92" s="168">
        <f ca="1">IF($C92-J$1&lt;År1,0,I91*(1-VLOOKUP($A92,[1]Hugst!$R$5:$W$9,MATCH(ROUNDUP((J$1)/10,0)*10,[1]Hugst!$R$4:$W$4,0))))</f>
        <v>6955.515726323496</v>
      </c>
      <c r="K92" s="168">
        <f ca="1">IF($C92-K$1&lt;År1,0,J91*(1-VLOOKUP($A92,[1]Hugst!$R$5:$W$9,MATCH(ROUNDUP((K$1)/10,0)*10,[1]Hugst!$R$4:$W$4,0))))</f>
        <v>6953.4019018323397</v>
      </c>
      <c r="L92" s="168">
        <f ca="1">IF($C92-L$1&lt;År1,0,K91*(1-VLOOKUP($A92,[1]Hugst!$R$5:$W$9,MATCH(ROUNDUP((L$1)/10,0)*10,[1]Hugst!$R$4:$W$4,0))))</f>
        <v>6951.3146073138578</v>
      </c>
      <c r="M92" s="168">
        <f ca="1">IF($C92-M$1&lt;År1,0,L91*(1-VLOOKUP($A92,[1]Hugst!$R$5:$W$9,MATCH(ROUNDUP((M$1)/10,0)*10,[1]Hugst!$R$4:$W$4,0))))</f>
        <v>6949.2540055901864</v>
      </c>
      <c r="N92" s="168">
        <f ca="1">IF($C92-N$1&lt;År1,0,M91*(1-VLOOKUP($A92,[1]Hugst!$R$5:$W$9,MATCH(ROUNDUP((N$1)/10,0)*10,[1]Hugst!$R$4:$W$4,0))))</f>
        <v>6947.2202603060523</v>
      </c>
      <c r="O92" s="168">
        <f ca="1">IF($C92-O$1&lt;År1,0,N91*(1-VLOOKUP($A92,[1]Hugst!$R$5:$W$9,MATCH(ROUNDUP((O$1)/10,0)*10,[1]Hugst!$R$4:$W$4,0))))</f>
        <v>6945.213535932935</v>
      </c>
      <c r="P92" s="168">
        <f ca="1">IF($C92-P$1&lt;År1,0,O91*(1-VLOOKUP($A92,[1]Hugst!$R$5:$W$9,MATCH(ROUNDUP((P$1)/10,0)*10,[1]Hugst!$R$4:$W$4,0))))</f>
        <v>6934.1157569524794</v>
      </c>
      <c r="Q92" s="168">
        <f ca="1">IF($C92-Q$1&lt;År1,0,P91*(1-VLOOKUP($A92,[1]Hugst!$R$5:$W$9,MATCH(ROUNDUP((Q$1)/10,0)*10,[1]Hugst!$R$4:$W$4,0))))</f>
        <v>6923.0536435460863</v>
      </c>
      <c r="R92" s="168">
        <f ca="1">IF($C92-R$1&lt;År1,0,Q91*(1-VLOOKUP($A92,[1]Hugst!$R$5:$W$9,MATCH(ROUNDUP((R$1)/10,0)*10,[1]Hugst!$R$4:$W$4,0))))</f>
        <v>6912.0272067383085</v>
      </c>
      <c r="S92" s="168">
        <f ca="1">IF($C92-S$1&lt;År1,0,R91*(1-VLOOKUP($A92,[1]Hugst!$R$5:$W$9,MATCH(ROUNDUP((S$1)/10,0)*10,[1]Hugst!$R$4:$W$4,0))))</f>
        <v>6901.0364577650553</v>
      </c>
      <c r="T92" s="168">
        <f ca="1">IF($C92-T$1&lt;År1,0,S91*(1-VLOOKUP($A92,[1]Hugst!$R$5:$W$9,MATCH(ROUNDUP((T$1)/10,0)*10,[1]Hugst!$R$4:$W$4,0))))</f>
        <v>6890.0814080744703</v>
      </c>
      <c r="U92" s="168">
        <f ca="1">IF($C92-U$1&lt;År1,0,T91*(1-VLOOKUP($A92,[1]Hugst!$R$5:$W$9,MATCH(ROUNDUP((U$1)/10,0)*10,[1]Hugst!$R$4:$W$4,0))))</f>
        <v>6879.1620693273526</v>
      </c>
      <c r="V92" s="168">
        <f ca="1">IF($C92-V$1&lt;År1,0,U91*(1-VLOOKUP($A92,[1]Hugst!$R$5:$W$9,MATCH(ROUNDUP((V$1)/10,0)*10,[1]Hugst!$R$4:$W$4,0))))</f>
        <v>6868.2784533976173</v>
      </c>
      <c r="W92" s="168">
        <f ca="1">IF($C92-W$1&lt;År1,0,V91*(1-VLOOKUP($A92,[1]Hugst!$R$5:$W$9,MATCH(ROUNDUP((W$1)/10,0)*10,[1]Hugst!$R$4:$W$4,0))))</f>
        <v>6857.4305723724356</v>
      </c>
      <c r="X92" s="168">
        <f ca="1">IF($C92-X$1&lt;År1,0,W91*(1-VLOOKUP($A92,[1]Hugst!$R$5:$W$9,MATCH(ROUNDUP((X$1)/10,0)*10,[1]Hugst!$R$4:$W$4,0))))</f>
        <v>6846.6184385536999</v>
      </c>
      <c r="Y92" s="168">
        <f ca="1">IF($C92-Y$1&lt;År1,0,X91*(1-VLOOKUP($A92,[1]Hugst!$R$5:$W$9,MATCH(ROUNDUP((Y$1)/10,0)*10,[1]Hugst!$R$4:$W$4,0))))</f>
        <v>6835.8420644569869</v>
      </c>
      <c r="Z92" s="168">
        <f ca="1">IF($C92-Z$1&lt;År1,0,Y91*(1-VLOOKUP($A92,[1]Hugst!$R$5:$W$9,MATCH(ROUNDUP((Z$1)/10,0)*10,[1]Hugst!$R$4:$W$4,0))))</f>
        <v>6834.239142425411</v>
      </c>
      <c r="AA92" s="168">
        <f ca="1">IF($C92-AA$1&lt;År1,0,Z91*(1-VLOOKUP($A92,[1]Hugst!$R$5:$W$9,MATCH(ROUNDUP((AA$1)/10,0)*10,[1]Hugst!$R$4:$W$4,0))))</f>
        <v>6832.6726910908874</v>
      </c>
      <c r="AB92" s="168">
        <f ca="1">IF($C92-AB$1&lt;År1,0,AA91*(1-VLOOKUP($A92,[1]Hugst!$R$5:$W$9,MATCH(ROUNDUP((AB$1)/10,0)*10,[1]Hugst!$R$4:$W$4,0))))</f>
        <v>6831.1427575533262</v>
      </c>
      <c r="AC92" s="168">
        <f ca="1">IF($C92-AC$1&lt;År1,0,AB91*(1-VLOOKUP($A92,[1]Hugst!$R$5:$W$9,MATCH(ROUNDUP((AC$1)/10,0)*10,[1]Hugst!$R$4:$W$4,0))))</f>
        <v>6829.6493891928731</v>
      </c>
      <c r="AD92" s="168">
        <f ca="1">IF($C92-AD$1&lt;År1,0,AC91*(1-VLOOKUP($A92,[1]Hugst!$R$5:$W$9,MATCH(ROUNDUP((AD$1)/10,0)*10,[1]Hugst!$R$4:$W$4,0))))</f>
        <v>6828.1926336707811</v>
      </c>
      <c r="AE92" s="168">
        <f ca="1">IF($C92-AE$1&lt;År1,0,AD91*(1-VLOOKUP($A92,[1]Hugst!$R$5:$W$9,MATCH(ROUNDUP((AE$1)/10,0)*10,[1]Hugst!$R$4:$W$4,0))))</f>
        <v>6826.7725389300531</v>
      </c>
      <c r="AF92" s="168">
        <f ca="1">IF($C92-AF$1&lt;År1,0,AE91*(1-VLOOKUP($A92,[1]Hugst!$R$5:$W$9,MATCH(ROUNDUP((AF$1)/10,0)*10,[1]Hugst!$R$4:$W$4,0))))</f>
        <v>6825.3891531962208</v>
      </c>
      <c r="AG92" s="168">
        <f ca="1">IF($C92-AG$1&lt;År1,0,AF91*(1-VLOOKUP($A92,[1]Hugst!$R$5:$W$9,MATCH(ROUNDUP((AG$1)/10,0)*10,[1]Hugst!$R$4:$W$4,0))))</f>
        <v>6824.0425249779273</v>
      </c>
      <c r="AH92" s="168">
        <f ca="1">IF($C92-AH$1&lt;År1,0,AG91*(1-VLOOKUP($A92,[1]Hugst!$R$5:$W$9,MATCH(ROUNDUP((AH$1)/10,0)*10,[1]Hugst!$R$4:$W$4,0))))</f>
        <v>6822.7327030679971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176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1881.0182757156435</v>
      </c>
      <c r="E93" s="168">
        <f t="shared" ca="1" si="1"/>
        <v>223.82925131684169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6966.4771566621148</v>
      </c>
      <c r="G93" s="168">
        <f ca="1">IF($C93-G$1&lt;År1,0,F92*(1-VLOOKUP($A93,[1]Hugst!$R$5:$W$9,MATCH(ROUNDUP((G$1)/10,0)*10,[1]Hugst!$R$4:$W$4,0))))</f>
        <v>6964.2330961336793</v>
      </c>
      <c r="H93" s="168">
        <f ca="1">IF($C93-H$1&lt;År1,0,G92*(1-VLOOKUP($A93,[1]Hugst!$R$5:$W$9,MATCH(ROUNDUP((H$1)/10,0)*10,[1]Hugst!$R$4:$W$4,0))))</f>
        <v>6962.0147636641286</v>
      </c>
      <c r="I93" s="168">
        <f ca="1">IF($C93-I$1&lt;År1,0,H92*(1-VLOOKUP($A93,[1]Hugst!$R$5:$W$9,MATCH(ROUNDUP((I$1)/10,0)*10,[1]Hugst!$R$4:$W$4,0))))</f>
        <v>6959.8223180234727</v>
      </c>
      <c r="J93" s="168">
        <f ca="1">IF($C93-J$1&lt;År1,0,I92*(1-VLOOKUP($A93,[1]Hugst!$R$5:$W$9,MATCH(ROUNDUP((J$1)/10,0)*10,[1]Hugst!$R$4:$W$4,0))))</f>
        <v>6957.655918783561</v>
      </c>
      <c r="K93" s="168">
        <f ca="1">IF($C93-K$1&lt;År1,0,J92*(1-VLOOKUP($A93,[1]Hugst!$R$5:$W$9,MATCH(ROUNDUP((K$1)/10,0)*10,[1]Hugst!$R$4:$W$4,0))))</f>
        <v>6955.515726323496</v>
      </c>
      <c r="L93" s="168">
        <f ca="1">IF($C93-L$1&lt;År1,0,K92*(1-VLOOKUP($A93,[1]Hugst!$R$5:$W$9,MATCH(ROUNDUP((L$1)/10,0)*10,[1]Hugst!$R$4:$W$4,0))))</f>
        <v>6953.4019018323397</v>
      </c>
      <c r="M93" s="168">
        <f ca="1">IF($C93-M$1&lt;År1,0,L92*(1-VLOOKUP($A93,[1]Hugst!$R$5:$W$9,MATCH(ROUNDUP((M$1)/10,0)*10,[1]Hugst!$R$4:$W$4,0))))</f>
        <v>6951.3146073138578</v>
      </c>
      <c r="N93" s="168">
        <f ca="1">IF($C93-N$1&lt;År1,0,M92*(1-VLOOKUP($A93,[1]Hugst!$R$5:$W$9,MATCH(ROUNDUP((N$1)/10,0)*10,[1]Hugst!$R$4:$W$4,0))))</f>
        <v>6949.2540055901864</v>
      </c>
      <c r="O93" s="168">
        <f ca="1">IF($C93-O$1&lt;År1,0,N92*(1-VLOOKUP($A93,[1]Hugst!$R$5:$W$9,MATCH(ROUNDUP((O$1)/10,0)*10,[1]Hugst!$R$4:$W$4,0))))</f>
        <v>6947.2202603060523</v>
      </c>
      <c r="P93" s="168">
        <f ca="1">IF($C93-P$1&lt;År1,0,O92*(1-VLOOKUP($A93,[1]Hugst!$R$5:$W$9,MATCH(ROUNDUP((P$1)/10,0)*10,[1]Hugst!$R$4:$W$4,0))))</f>
        <v>6934.6191424035451</v>
      </c>
      <c r="Q93" s="168">
        <f ca="1">IF($C93-Q$1&lt;År1,0,P92*(1-VLOOKUP($A93,[1]Hugst!$R$5:$W$9,MATCH(ROUNDUP((Q$1)/10,0)*10,[1]Hugst!$R$4:$W$4,0))))</f>
        <v>6923.5382922384842</v>
      </c>
      <c r="R93" s="168">
        <f ca="1">IF($C93-R$1&lt;År1,0,Q92*(1-VLOOKUP($A93,[1]Hugst!$R$5:$W$9,MATCH(ROUNDUP((R$1)/10,0)*10,[1]Hugst!$R$4:$W$4,0))))</f>
        <v>6912.4930532423714</v>
      </c>
      <c r="S93" s="168">
        <f ca="1">IF($C93-S$1&lt;År1,0,R92*(1-VLOOKUP($A93,[1]Hugst!$R$5:$W$9,MATCH(ROUNDUP((S$1)/10,0)*10,[1]Hugst!$R$4:$W$4,0))))</f>
        <v>6901.4834364229446</v>
      </c>
      <c r="T93" s="168">
        <f ca="1">IF($C93-T$1&lt;År1,0,S92*(1-VLOOKUP($A93,[1]Hugst!$R$5:$W$9,MATCH(ROUNDUP((T$1)/10,0)*10,[1]Hugst!$R$4:$W$4,0))))</f>
        <v>6890.5094529989728</v>
      </c>
      <c r="U93" s="168">
        <f ca="1">IF($C93-U$1&lt;År1,0,T92*(1-VLOOKUP($A93,[1]Hugst!$R$5:$W$9,MATCH(ROUNDUP((U$1)/10,0)*10,[1]Hugst!$R$4:$W$4,0))))</f>
        <v>6879.5711144011366</v>
      </c>
      <c r="V93" s="168">
        <f ca="1">IF($C93-V$1&lt;År1,0,U92*(1-VLOOKUP($A93,[1]Hugst!$R$5:$W$9,MATCH(ROUNDUP((V$1)/10,0)*10,[1]Hugst!$R$4:$W$4,0))))</f>
        <v>6868.6684322724459</v>
      </c>
      <c r="W93" s="168">
        <f ca="1">IF($C93-W$1&lt;År1,0,V92*(1-VLOOKUP($A93,[1]Hugst!$R$5:$W$9,MATCH(ROUNDUP((W$1)/10,0)*10,[1]Hugst!$R$4:$W$4,0))))</f>
        <v>6857.8014184687054</v>
      </c>
      <c r="X93" s="168">
        <f ca="1">IF($C93-X$1&lt;År1,0,W92*(1-VLOOKUP($A93,[1]Hugst!$R$5:$W$9,MATCH(ROUNDUP((X$1)/10,0)*10,[1]Hugst!$R$4:$W$4,0))))</f>
        <v>6846.9700850586469</v>
      </c>
      <c r="Y93" s="168">
        <f ca="1">IF($C93-Y$1&lt;År1,0,X92*(1-VLOOKUP($A93,[1]Hugst!$R$5:$W$9,MATCH(ROUNDUP((Y$1)/10,0)*10,[1]Hugst!$R$4:$W$4,0))))</f>
        <v>6836.1744443253974</v>
      </c>
      <c r="Z93" s="168">
        <f ca="1">IF($C93-Z$1&lt;År1,0,Y92*(1-VLOOKUP($A93,[1]Hugst!$R$5:$W$9,MATCH(ROUNDUP((Z$1)/10,0)*10,[1]Hugst!$R$4:$W$4,0))))</f>
        <v>6823.9662371416161</v>
      </c>
      <c r="AA93" s="168">
        <f ca="1">IF($C93-AA$1&lt;År1,0,Z92*(1-VLOOKUP($A93,[1]Hugst!$R$5:$W$9,MATCH(ROUNDUP((AA$1)/10,0)*10,[1]Hugst!$R$4:$W$4,0))))</f>
        <v>6822.3660998474679</v>
      </c>
      <c r="AB93" s="168">
        <f ca="1">IF($C93-AB$1&lt;År1,0,AA92*(1-VLOOKUP($A93,[1]Hugst!$R$5:$W$9,MATCH(ROUNDUP((AB$1)/10,0)*10,[1]Hugst!$R$4:$W$4,0))))</f>
        <v>6820.8023698902634</v>
      </c>
      <c r="AC93" s="168">
        <f ca="1">IF($C93-AC$1&lt;År1,0,AB92*(1-VLOOKUP($A93,[1]Hugst!$R$5:$W$9,MATCH(ROUNDUP((AC$1)/10,0)*10,[1]Hugst!$R$4:$W$4,0))))</f>
        <v>6819.2750942880848</v>
      </c>
      <c r="AD93" s="168">
        <f ca="1">IF($C93-AD$1&lt;År1,0,AC92*(1-VLOOKUP($A93,[1]Hugst!$R$5:$W$9,MATCH(ROUNDUP((AD$1)/10,0)*10,[1]Hugst!$R$4:$W$4,0))))</f>
        <v>6817.7843203387665</v>
      </c>
      <c r="AE93" s="168">
        <f ca="1">IF($C93-AE$1&lt;År1,0,AD92*(1-VLOOKUP($A93,[1]Hugst!$R$5:$W$9,MATCH(ROUNDUP((AE$1)/10,0)*10,[1]Hugst!$R$4:$W$4,0))))</f>
        <v>6816.3300956207595</v>
      </c>
      <c r="AF93" s="168">
        <f ca="1">IF($C93-AF$1&lt;År1,0,AE92*(1-VLOOKUP($A93,[1]Hugst!$R$5:$W$9,MATCH(ROUNDUP((AF$1)/10,0)*10,[1]Hugst!$R$4:$W$4,0))))</f>
        <v>6814.9124679937759</v>
      </c>
      <c r="AG93" s="168">
        <f ca="1">IF($C93-AG$1&lt;År1,0,AF92*(1-VLOOKUP($A93,[1]Hugst!$R$5:$W$9,MATCH(ROUNDUP((AG$1)/10,0)*10,[1]Hugst!$R$4:$W$4,0))))</f>
        <v>6813.5314855995657</v>
      </c>
      <c r="AH93" s="168">
        <f ca="1">IF($C93-AH$1&lt;År1,0,AG92*(1-VLOOKUP($A93,[1]Hugst!$R$5:$W$9,MATCH(ROUNDUP((AH$1)/10,0)*10,[1]Hugst!$R$4:$W$4,0))))</f>
        <v>6812.1871968624991</v>
      </c>
      <c r="AI93" s="168">
        <f ca="1">IF($C93-AI$1&lt;År1,0,AH92*(1-VLOOKUP($A93,[1]Hugst!$R$5:$W$9,MATCH(ROUNDUP((AI$1)/10,0)*10,[1]Hugst!$R$4:$W$4,0))))</f>
        <v>6810.8796504906331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176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1871.6131843370968</v>
      </c>
      <c r="E94" s="168">
        <f t="shared" ca="1" si="1"/>
        <v>229.73654591990635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6962.9793598866327</v>
      </c>
      <c r="G94" s="168">
        <f ca="1">IF($C94-G$1&lt;År1,0,F93*(1-VLOOKUP($A94,[1]Hugst!$R$5:$W$9,MATCH(ROUNDUP((G$1)/10,0)*10,[1]Hugst!$R$4:$W$4,0))))</f>
        <v>6966.4771566621148</v>
      </c>
      <c r="H94" s="168">
        <f ca="1">IF($C94-H$1&lt;År1,0,G93*(1-VLOOKUP($A94,[1]Hugst!$R$5:$W$9,MATCH(ROUNDUP((H$1)/10,0)*10,[1]Hugst!$R$4:$W$4,0))))</f>
        <v>6964.2330961336793</v>
      </c>
      <c r="I94" s="168">
        <f ca="1">IF($C94-I$1&lt;År1,0,H93*(1-VLOOKUP($A94,[1]Hugst!$R$5:$W$9,MATCH(ROUNDUP((I$1)/10,0)*10,[1]Hugst!$R$4:$W$4,0))))</f>
        <v>6962.0147636641286</v>
      </c>
      <c r="J94" s="168">
        <f ca="1">IF($C94-J$1&lt;År1,0,I93*(1-VLOOKUP($A94,[1]Hugst!$R$5:$W$9,MATCH(ROUNDUP((J$1)/10,0)*10,[1]Hugst!$R$4:$W$4,0))))</f>
        <v>6959.8223180234727</v>
      </c>
      <c r="K94" s="168">
        <f ca="1">IF($C94-K$1&lt;År1,0,J93*(1-VLOOKUP($A94,[1]Hugst!$R$5:$W$9,MATCH(ROUNDUP((K$1)/10,0)*10,[1]Hugst!$R$4:$W$4,0))))</f>
        <v>6957.655918783561</v>
      </c>
      <c r="L94" s="168">
        <f ca="1">IF($C94-L$1&lt;År1,0,K93*(1-VLOOKUP($A94,[1]Hugst!$R$5:$W$9,MATCH(ROUNDUP((L$1)/10,0)*10,[1]Hugst!$R$4:$W$4,0))))</f>
        <v>6955.515726323496</v>
      </c>
      <c r="M94" s="168">
        <f ca="1">IF($C94-M$1&lt;År1,0,L93*(1-VLOOKUP($A94,[1]Hugst!$R$5:$W$9,MATCH(ROUNDUP((M$1)/10,0)*10,[1]Hugst!$R$4:$W$4,0))))</f>
        <v>6953.4019018323397</v>
      </c>
      <c r="N94" s="168">
        <f ca="1">IF($C94-N$1&lt;År1,0,M93*(1-VLOOKUP($A94,[1]Hugst!$R$5:$W$9,MATCH(ROUNDUP((N$1)/10,0)*10,[1]Hugst!$R$4:$W$4,0))))</f>
        <v>6951.3146073138578</v>
      </c>
      <c r="O94" s="168">
        <f ca="1">IF($C94-O$1&lt;År1,0,N93*(1-VLOOKUP($A94,[1]Hugst!$R$5:$W$9,MATCH(ROUNDUP((O$1)/10,0)*10,[1]Hugst!$R$4:$W$4,0))))</f>
        <v>6949.2540055901864</v>
      </c>
      <c r="P94" s="168">
        <f ca="1">IF($C94-P$1&lt;År1,0,O93*(1-VLOOKUP($A94,[1]Hugst!$R$5:$W$9,MATCH(ROUNDUP((P$1)/10,0)*10,[1]Hugst!$R$4:$W$4,0))))</f>
        <v>6936.6228056716873</v>
      </c>
      <c r="Q94" s="168">
        <f ca="1">IF($C94-Q$1&lt;År1,0,P93*(1-VLOOKUP($A94,[1]Hugst!$R$5:$W$9,MATCH(ROUNDUP((Q$1)/10,0)*10,[1]Hugst!$R$4:$W$4,0))))</f>
        <v>6924.0409098134378</v>
      </c>
      <c r="R94" s="168">
        <f ca="1">IF($C94-R$1&lt;År1,0,Q93*(1-VLOOKUP($A94,[1]Hugst!$R$5:$W$9,MATCH(ROUNDUP((R$1)/10,0)*10,[1]Hugst!$R$4:$W$4,0))))</f>
        <v>6912.9769626401539</v>
      </c>
      <c r="S94" s="168">
        <f ca="1">IF($C94-S$1&lt;År1,0,R93*(1-VLOOKUP($A94,[1]Hugst!$R$5:$W$9,MATCH(ROUNDUP((S$1)/10,0)*10,[1]Hugst!$R$4:$W$4,0))))</f>
        <v>6901.9485723136968</v>
      </c>
      <c r="T94" s="168">
        <f ca="1">IF($C94-T$1&lt;År1,0,S93*(1-VLOOKUP($A94,[1]Hugst!$R$5:$W$9,MATCH(ROUNDUP((T$1)/10,0)*10,[1]Hugst!$R$4:$W$4,0))))</f>
        <v>6890.9557498250115</v>
      </c>
      <c r="U94" s="168">
        <f ca="1">IF($C94-U$1&lt;År1,0,T93*(1-VLOOKUP($A94,[1]Hugst!$R$5:$W$9,MATCH(ROUNDUP((U$1)/10,0)*10,[1]Hugst!$R$4:$W$4,0))))</f>
        <v>6879.998506375754</v>
      </c>
      <c r="V94" s="168">
        <f ca="1">IF($C94-V$1&lt;År1,0,U93*(1-VLOOKUP($A94,[1]Hugst!$R$5:$W$9,MATCH(ROUNDUP((V$1)/10,0)*10,[1]Hugst!$R$4:$W$4,0))))</f>
        <v>6869.0768533791688</v>
      </c>
      <c r="W94" s="168">
        <f ca="1">IF($C94-W$1&lt;År1,0,V93*(1-VLOOKUP($A94,[1]Hugst!$R$5:$W$9,MATCH(ROUNDUP((W$1)/10,0)*10,[1]Hugst!$R$4:$W$4,0))))</f>
        <v>6858.1908024605045</v>
      </c>
      <c r="X94" s="168">
        <f ca="1">IF($C94-X$1&lt;År1,0,W93*(1-VLOOKUP($A94,[1]Hugst!$R$5:$W$9,MATCH(ROUNDUP((X$1)/10,0)*10,[1]Hugst!$R$4:$W$4,0))))</f>
        <v>6847.3403654574813</v>
      </c>
      <c r="Y94" s="168">
        <f ca="1">IF($C94-Y$1&lt;År1,0,X93*(1-VLOOKUP($A94,[1]Hugst!$R$5:$W$9,MATCH(ROUNDUP((Y$1)/10,0)*10,[1]Hugst!$R$4:$W$4,0))))</f>
        <v>6836.5255544204219</v>
      </c>
      <c r="Z94" s="168">
        <f ca="1">IF($C94-Z$1&lt;År1,0,Y93*(1-VLOOKUP($A94,[1]Hugst!$R$5:$W$9,MATCH(ROUNDUP((Z$1)/10,0)*10,[1]Hugst!$R$4:$W$4,0))))</f>
        <v>6824.2980395704253</v>
      </c>
      <c r="AA94" s="168">
        <f ca="1">IF($C94-AA$1&lt;År1,0,Z93*(1-VLOOKUP($A94,[1]Hugst!$R$5:$W$9,MATCH(ROUNDUP((AA$1)/10,0)*10,[1]Hugst!$R$4:$W$4,0))))</f>
        <v>6812.1110415601406</v>
      </c>
      <c r="AB94" s="168">
        <f ca="1">IF($C94-AB$1&lt;År1,0,AA93*(1-VLOOKUP($A94,[1]Hugst!$R$5:$W$9,MATCH(ROUNDUP((AB$1)/10,0)*10,[1]Hugst!$R$4:$W$4,0))))</f>
        <v>6810.5136841655294</v>
      </c>
      <c r="AC94" s="168">
        <f ca="1">IF($C94-AC$1&lt;År1,0,AB93*(1-VLOOKUP($A94,[1]Hugst!$R$5:$W$9,MATCH(ROUNDUP((AC$1)/10,0)*10,[1]Hugst!$R$4:$W$4,0))))</f>
        <v>6808.9526708578269</v>
      </c>
      <c r="AD94" s="168">
        <f ca="1">IF($C94-AD$1&lt;År1,0,AC93*(1-VLOOKUP($A94,[1]Hugst!$R$5:$W$9,MATCH(ROUNDUP((AD$1)/10,0)*10,[1]Hugst!$R$4:$W$4,0))))</f>
        <v>6807.4280485734316</v>
      </c>
      <c r="AE94" s="168">
        <f ca="1">IF($C94-AE$1&lt;År1,0,AD93*(1-VLOOKUP($A94,[1]Hugst!$R$5:$W$9,MATCH(ROUNDUP((AE$1)/10,0)*10,[1]Hugst!$R$4:$W$4,0))))</f>
        <v>6805.939864528008</v>
      </c>
      <c r="AF94" s="168">
        <f ca="1">IF($C94-AF$1&lt;År1,0,AE93*(1-VLOOKUP($A94,[1]Hugst!$R$5:$W$9,MATCH(ROUNDUP((AF$1)/10,0)*10,[1]Hugst!$R$4:$W$4,0))))</f>
        <v>6804.4881662173502</v>
      </c>
      <c r="AG94" s="168">
        <f ca="1">IF($C94-AG$1&lt;År1,0,AF93*(1-VLOOKUP($A94,[1]Hugst!$R$5:$W$9,MATCH(ROUNDUP((AG$1)/10,0)*10,[1]Hugst!$R$4:$W$4,0))))</f>
        <v>6803.0730014180235</v>
      </c>
      <c r="AH94" s="168">
        <f ca="1">IF($C94-AH$1&lt;År1,0,AG93*(1-VLOOKUP($A94,[1]Hugst!$R$5:$W$9,MATCH(ROUNDUP((AH$1)/10,0)*10,[1]Hugst!$R$4:$W$4,0))))</f>
        <v>6801.6944181881427</v>
      </c>
      <c r="AI94" s="168">
        <f ca="1">IF($C94-AI$1&lt;År1,0,AH93*(1-VLOOKUP($A94,[1]Hugst!$R$5:$W$9,MATCH(ROUNDUP((AI$1)/10,0)*10,[1]Hugst!$R$4:$W$4,0))))</f>
        <v>6800.3524648679495</v>
      </c>
      <c r="AJ94" s="168">
        <f ca="1">IF($C94-AJ$1&lt;År1,0,AI93*(1-VLOOKUP($A94,[1]Hugst!$R$5:$W$9,MATCH(ROUNDUP((AJ$1)/10,0)*10,[1]Hugst!$R$4:$W$4,0))))</f>
        <v>6804.8191219880782</v>
      </c>
      <c r="AK94" s="168"/>
      <c r="AL94" s="168">
        <f ca="1">SUM(F94:AJ94)</f>
        <v>213324.01645850574</v>
      </c>
      <c r="AM94" s="168"/>
    </row>
    <row r="95" spans="1:39" s="168" customFormat="1" x14ac:dyDescent="0.25">
      <c r="A95" s="168" t="s">
        <v>176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636.72739188467676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1375.0977622550483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176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633.54375492525287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1371.9141252956244</v>
      </c>
      <c r="G96" s="168">
        <f ca="1">IF($C96-G$1&lt;År1,0,F95*(1-VLOOKUP($A96,[1]Hugst!$R$5:$W$9,MATCH(ROUNDUP((G$1)/10,0)*10,[1]Hugst!$R$4:$W$4,0))))</f>
        <v>1375.0977622550483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176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630.37603615062835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1368.7464065209999</v>
      </c>
      <c r="G97" s="168">
        <f ca="1">IF($C97-G$1&lt;År1,0,F96*(1-VLOOKUP($A97,[1]Hugst!$R$5:$W$9,MATCH(ROUNDUP((G$1)/10,0)*10,[1]Hugst!$R$4:$W$4,0))))</f>
        <v>1371.9141252956244</v>
      </c>
      <c r="H97" s="168">
        <f ca="1">IF($C97-H$1&lt;År1,0,G96*(1-VLOOKUP($A97,[1]Hugst!$R$5:$W$9,MATCH(ROUNDUP((H$1)/10,0)*10,[1]Hugst!$R$4:$W$4,0))))</f>
        <v>1375.0977622550483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176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627.22415596985957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1365.5945263402311</v>
      </c>
      <c r="G98" s="168">
        <f ca="1">IF($C98-G$1&lt;År1,0,F97*(1-VLOOKUP($A98,[1]Hugst!$R$5:$W$9,MATCH(ROUNDUP((G$1)/10,0)*10,[1]Hugst!$R$4:$W$4,0))))</f>
        <v>1368.7464065209999</v>
      </c>
      <c r="H98" s="168">
        <f ca="1">IF($C98-H$1&lt;År1,0,G97*(1-VLOOKUP($A98,[1]Hugst!$R$5:$W$9,MATCH(ROUNDUP((H$1)/10,0)*10,[1]Hugst!$R$4:$W$4,0))))</f>
        <v>1371.9141252956244</v>
      </c>
      <c r="I98" s="168">
        <f ca="1">IF($C98-I$1&lt;År1,0,H97*(1-VLOOKUP($A98,[1]Hugst!$R$5:$W$9,MATCH(ROUNDUP((I$1)/10,0)*10,[1]Hugst!$R$4:$W$4,0))))</f>
        <v>1375.0977622550483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176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624.08803519002686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1362.4584055603984</v>
      </c>
      <c r="G99" s="168">
        <f ca="1">IF($C99-G$1&lt;År1,0,F98*(1-VLOOKUP($A99,[1]Hugst!$R$5:$W$9,MATCH(ROUNDUP((G$1)/10,0)*10,[1]Hugst!$R$4:$W$4,0))))</f>
        <v>1365.5945263402311</v>
      </c>
      <c r="H99" s="168">
        <f ca="1">IF($C99-H$1&lt;År1,0,G98*(1-VLOOKUP($A99,[1]Hugst!$R$5:$W$9,MATCH(ROUNDUP((H$1)/10,0)*10,[1]Hugst!$R$4:$W$4,0))))</f>
        <v>1368.7464065209999</v>
      </c>
      <c r="I99" s="168">
        <f ca="1">IF($C99-I$1&lt;År1,0,H98*(1-VLOOKUP($A99,[1]Hugst!$R$5:$W$9,MATCH(ROUNDUP((I$1)/10,0)*10,[1]Hugst!$R$4:$W$4,0))))</f>
        <v>1371.9141252956244</v>
      </c>
      <c r="J99" s="168">
        <f ca="1">IF($C99-J$1&lt;År1,0,I98*(1-VLOOKUP($A99,[1]Hugst!$R$5:$W$9,MATCH(ROUNDUP((J$1)/10,0)*10,[1]Hugst!$R$4:$W$4,0))))</f>
        <v>1375.0977622550483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176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620.96759501406632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1359.3379653844379</v>
      </c>
      <c r="G100" s="168">
        <f ca="1">IF($C100-G$1&lt;År1,0,F99*(1-VLOOKUP($A100,[1]Hugst!$R$5:$W$9,MATCH(ROUNDUP((G$1)/10,0)*10,[1]Hugst!$R$4:$W$4,0))))</f>
        <v>1362.4584055603984</v>
      </c>
      <c r="H100" s="168">
        <f ca="1">IF($C100-H$1&lt;År1,0,G99*(1-VLOOKUP($A100,[1]Hugst!$R$5:$W$9,MATCH(ROUNDUP((H$1)/10,0)*10,[1]Hugst!$R$4:$W$4,0))))</f>
        <v>1365.5945263402311</v>
      </c>
      <c r="I100" s="168">
        <f ca="1">IF($C100-I$1&lt;År1,0,H99*(1-VLOOKUP($A100,[1]Hugst!$R$5:$W$9,MATCH(ROUNDUP((I$1)/10,0)*10,[1]Hugst!$R$4:$W$4,0))))</f>
        <v>1368.7464065209999</v>
      </c>
      <c r="J100" s="168">
        <f ca="1">IF($C100-J$1&lt;År1,0,I99*(1-VLOOKUP($A100,[1]Hugst!$R$5:$W$9,MATCH(ROUNDUP((J$1)/10,0)*10,[1]Hugst!$R$4:$W$4,0))))</f>
        <v>1371.9141252956244</v>
      </c>
      <c r="K100" s="168">
        <f ca="1">IF($C100-K$1&lt;År1,0,J99*(1-VLOOKUP($A100,[1]Hugst!$R$5:$W$9,MATCH(ROUNDUP((K$1)/10,0)*10,[1]Hugst!$R$4:$W$4,0))))</f>
        <v>1375.0977622550483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176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617.86275703902356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1356.2331274093951</v>
      </c>
      <c r="G101" s="168">
        <f ca="1">IF($C101-G$1&lt;År1,0,F100*(1-VLOOKUP($A101,[1]Hugst!$R$5:$W$9,MATCH(ROUNDUP((G$1)/10,0)*10,[1]Hugst!$R$4:$W$4,0))))</f>
        <v>1359.3379653844379</v>
      </c>
      <c r="H101" s="168">
        <f ca="1">IF($C101-H$1&lt;År1,0,G100*(1-VLOOKUP($A101,[1]Hugst!$R$5:$W$9,MATCH(ROUNDUP((H$1)/10,0)*10,[1]Hugst!$R$4:$W$4,0))))</f>
        <v>1362.4584055603984</v>
      </c>
      <c r="I101" s="168">
        <f ca="1">IF($C101-I$1&lt;År1,0,H100*(1-VLOOKUP($A101,[1]Hugst!$R$5:$W$9,MATCH(ROUNDUP((I$1)/10,0)*10,[1]Hugst!$R$4:$W$4,0))))</f>
        <v>1365.5945263402311</v>
      </c>
      <c r="J101" s="168">
        <f ca="1">IF($C101-J$1&lt;År1,0,I100*(1-VLOOKUP($A101,[1]Hugst!$R$5:$W$9,MATCH(ROUNDUP((J$1)/10,0)*10,[1]Hugst!$R$4:$W$4,0))))</f>
        <v>1368.7464065209999</v>
      </c>
      <c r="K101" s="168">
        <f ca="1">IF($C101-K$1&lt;År1,0,J100*(1-VLOOKUP($A101,[1]Hugst!$R$5:$W$9,MATCH(ROUNDUP((K$1)/10,0)*10,[1]Hugst!$R$4:$W$4,0))))</f>
        <v>1371.9141252956244</v>
      </c>
      <c r="L101" s="168">
        <f ca="1">IF($C101-L$1&lt;År1,0,K100*(1-VLOOKUP($A101,[1]Hugst!$R$5:$W$9,MATCH(ROUNDUP((L$1)/10,0)*10,[1]Hugst!$R$4:$W$4,0))))</f>
        <v>1375.0977622550483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176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614.77344325379818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1353.1438136241698</v>
      </c>
      <c r="G102" s="168">
        <f ca="1">IF($C102-G$1&lt;År1,0,F101*(1-VLOOKUP($A102,[1]Hugst!$R$5:$W$9,MATCH(ROUNDUP((G$1)/10,0)*10,[1]Hugst!$R$4:$W$4,0))))</f>
        <v>1356.2331274093951</v>
      </c>
      <c r="H102" s="168">
        <f ca="1">IF($C102-H$1&lt;År1,0,G101*(1-VLOOKUP($A102,[1]Hugst!$R$5:$W$9,MATCH(ROUNDUP((H$1)/10,0)*10,[1]Hugst!$R$4:$W$4,0))))</f>
        <v>1359.3379653844379</v>
      </c>
      <c r="I102" s="168">
        <f ca="1">IF($C102-I$1&lt;År1,0,H101*(1-VLOOKUP($A102,[1]Hugst!$R$5:$W$9,MATCH(ROUNDUP((I$1)/10,0)*10,[1]Hugst!$R$4:$W$4,0))))</f>
        <v>1362.4584055603984</v>
      </c>
      <c r="J102" s="168">
        <f ca="1">IF($C102-J$1&lt;År1,0,I101*(1-VLOOKUP($A102,[1]Hugst!$R$5:$W$9,MATCH(ROUNDUP((J$1)/10,0)*10,[1]Hugst!$R$4:$W$4,0))))</f>
        <v>1365.5945263402311</v>
      </c>
      <c r="K102" s="168">
        <f ca="1">IF($C102-K$1&lt;År1,0,J101*(1-VLOOKUP($A102,[1]Hugst!$R$5:$W$9,MATCH(ROUNDUP((K$1)/10,0)*10,[1]Hugst!$R$4:$W$4,0))))</f>
        <v>1368.7464065209999</v>
      </c>
      <c r="L102" s="168">
        <f ca="1">IF($C102-L$1&lt;År1,0,K101*(1-VLOOKUP($A102,[1]Hugst!$R$5:$W$9,MATCH(ROUNDUP((L$1)/10,0)*10,[1]Hugst!$R$4:$W$4,0))))</f>
        <v>1371.9141252956244</v>
      </c>
      <c r="M102" s="168">
        <f ca="1">IF($C102-M$1&lt;År1,0,L101*(1-VLOOKUP($A102,[1]Hugst!$R$5:$W$9,MATCH(ROUNDUP((M$1)/10,0)*10,[1]Hugst!$R$4:$W$4,0))))</f>
        <v>1375.0977622550483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176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611.69957603754301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1350.0699464079146</v>
      </c>
      <c r="G103" s="168">
        <f ca="1">IF($C103-G$1&lt;År1,0,F102*(1-VLOOKUP($A103,[1]Hugst!$R$5:$W$9,MATCH(ROUNDUP((G$1)/10,0)*10,[1]Hugst!$R$4:$W$4,0))))</f>
        <v>1353.1438136241698</v>
      </c>
      <c r="H103" s="168">
        <f ca="1">IF($C103-H$1&lt;År1,0,G102*(1-VLOOKUP($A103,[1]Hugst!$R$5:$W$9,MATCH(ROUNDUP((H$1)/10,0)*10,[1]Hugst!$R$4:$W$4,0))))</f>
        <v>1356.2331274093951</v>
      </c>
      <c r="I103" s="168">
        <f ca="1">IF($C103-I$1&lt;År1,0,H102*(1-VLOOKUP($A103,[1]Hugst!$R$5:$W$9,MATCH(ROUNDUP((I$1)/10,0)*10,[1]Hugst!$R$4:$W$4,0))))</f>
        <v>1359.3379653844379</v>
      </c>
      <c r="J103" s="168">
        <f ca="1">IF($C103-J$1&lt;År1,0,I102*(1-VLOOKUP($A103,[1]Hugst!$R$5:$W$9,MATCH(ROUNDUP((J$1)/10,0)*10,[1]Hugst!$R$4:$W$4,0))))</f>
        <v>1362.4584055603984</v>
      </c>
      <c r="K103" s="168">
        <f ca="1">IF($C103-K$1&lt;År1,0,J102*(1-VLOOKUP($A103,[1]Hugst!$R$5:$W$9,MATCH(ROUNDUP((K$1)/10,0)*10,[1]Hugst!$R$4:$W$4,0))))</f>
        <v>1365.5945263402311</v>
      </c>
      <c r="L103" s="168">
        <f ca="1">IF($C103-L$1&lt;År1,0,K102*(1-VLOOKUP($A103,[1]Hugst!$R$5:$W$9,MATCH(ROUNDUP((L$1)/10,0)*10,[1]Hugst!$R$4:$W$4,0))))</f>
        <v>1368.7464065209999</v>
      </c>
      <c r="M103" s="168">
        <f ca="1">IF($C103-M$1&lt;År1,0,L102*(1-VLOOKUP($A103,[1]Hugst!$R$5:$W$9,MATCH(ROUNDUP((M$1)/10,0)*10,[1]Hugst!$R$4:$W$4,0))))</f>
        <v>1371.9141252956244</v>
      </c>
      <c r="N103" s="168">
        <f ca="1">IF($C103-N$1&lt;År1,0,M102*(1-VLOOKUP($A103,[1]Hugst!$R$5:$W$9,MATCH(ROUNDUP((N$1)/10,0)*10,[1]Hugst!$R$4:$W$4,0))))</f>
        <v>1375.0977622550483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176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608.64107815735042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1347.011448527722</v>
      </c>
      <c r="G104" s="168">
        <f ca="1">IF($C104-G$1&lt;År1,0,F103*(1-VLOOKUP($A104,[1]Hugst!$R$5:$W$9,MATCH(ROUNDUP((G$1)/10,0)*10,[1]Hugst!$R$4:$W$4,0))))</f>
        <v>1350.0699464079146</v>
      </c>
      <c r="H104" s="168">
        <f ca="1">IF($C104-H$1&lt;År1,0,G103*(1-VLOOKUP($A104,[1]Hugst!$R$5:$W$9,MATCH(ROUNDUP((H$1)/10,0)*10,[1]Hugst!$R$4:$W$4,0))))</f>
        <v>1353.1438136241698</v>
      </c>
      <c r="I104" s="168">
        <f ca="1">IF($C104-I$1&lt;År1,0,H103*(1-VLOOKUP($A104,[1]Hugst!$R$5:$W$9,MATCH(ROUNDUP((I$1)/10,0)*10,[1]Hugst!$R$4:$W$4,0))))</f>
        <v>1356.2331274093951</v>
      </c>
      <c r="J104" s="168">
        <f ca="1">IF($C104-J$1&lt;År1,0,I103*(1-VLOOKUP($A104,[1]Hugst!$R$5:$W$9,MATCH(ROUNDUP((J$1)/10,0)*10,[1]Hugst!$R$4:$W$4,0))))</f>
        <v>1359.3379653844379</v>
      </c>
      <c r="K104" s="168">
        <f ca="1">IF($C104-K$1&lt;År1,0,J103*(1-VLOOKUP($A104,[1]Hugst!$R$5:$W$9,MATCH(ROUNDUP((K$1)/10,0)*10,[1]Hugst!$R$4:$W$4,0))))</f>
        <v>1362.4584055603984</v>
      </c>
      <c r="L104" s="168">
        <f ca="1">IF($C104-L$1&lt;År1,0,K103*(1-VLOOKUP($A104,[1]Hugst!$R$5:$W$9,MATCH(ROUNDUP((L$1)/10,0)*10,[1]Hugst!$R$4:$W$4,0))))</f>
        <v>1365.5945263402311</v>
      </c>
      <c r="M104" s="168">
        <f ca="1">IF($C104-M$1&lt;År1,0,L103*(1-VLOOKUP($A104,[1]Hugst!$R$5:$W$9,MATCH(ROUNDUP((M$1)/10,0)*10,[1]Hugst!$R$4:$W$4,0))))</f>
        <v>1368.7464065209999</v>
      </c>
      <c r="N104" s="168">
        <f ca="1">IF($C104-N$1&lt;År1,0,M103*(1-VLOOKUP($A104,[1]Hugst!$R$5:$W$9,MATCH(ROUNDUP((N$1)/10,0)*10,[1]Hugst!$R$4:$W$4,0))))</f>
        <v>1371.9141252956244</v>
      </c>
      <c r="O104" s="168">
        <f ca="1">IF($C104-O$1&lt;År1,0,N103*(1-VLOOKUP($A104,[1]Hugst!$R$5:$W$9,MATCH(ROUNDUP((O$1)/10,0)*10,[1]Hugst!$R$4:$W$4,0))))</f>
        <v>1375.0977622550483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176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605.5978727665788</v>
      </c>
      <c r="E105" s="168">
        <f t="shared" ca="1" si="2"/>
        <v>2.0976067559822695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1346.0658498929326</v>
      </c>
      <c r="G105" s="168">
        <f ca="1">IF($C105-G$1&lt;År1,0,F104*(1-VLOOKUP($A105,[1]Hugst!$R$5:$W$9,MATCH(ROUNDUP((G$1)/10,0)*10,[1]Hugst!$R$4:$W$4,0))))</f>
        <v>1347.011448527722</v>
      </c>
      <c r="H105" s="168">
        <f ca="1">IF($C105-H$1&lt;År1,0,G104*(1-VLOOKUP($A105,[1]Hugst!$R$5:$W$9,MATCH(ROUNDUP((H$1)/10,0)*10,[1]Hugst!$R$4:$W$4,0))))</f>
        <v>1350.0699464079146</v>
      </c>
      <c r="I105" s="168">
        <f ca="1">IF($C105-I$1&lt;År1,0,H104*(1-VLOOKUP($A105,[1]Hugst!$R$5:$W$9,MATCH(ROUNDUP((I$1)/10,0)*10,[1]Hugst!$R$4:$W$4,0))))</f>
        <v>1353.1438136241698</v>
      </c>
      <c r="J105" s="168">
        <f ca="1">IF($C105-J$1&lt;År1,0,I104*(1-VLOOKUP($A105,[1]Hugst!$R$5:$W$9,MATCH(ROUNDUP((J$1)/10,0)*10,[1]Hugst!$R$4:$W$4,0))))</f>
        <v>1356.2331274093951</v>
      </c>
      <c r="K105" s="168">
        <f ca="1">IF($C105-K$1&lt;År1,0,J104*(1-VLOOKUP($A105,[1]Hugst!$R$5:$W$9,MATCH(ROUNDUP((K$1)/10,0)*10,[1]Hugst!$R$4:$W$4,0))))</f>
        <v>1359.3379653844379</v>
      </c>
      <c r="L105" s="168">
        <f ca="1">IF($C105-L$1&lt;År1,0,K104*(1-VLOOKUP($A105,[1]Hugst!$R$5:$W$9,MATCH(ROUNDUP((L$1)/10,0)*10,[1]Hugst!$R$4:$W$4,0))))</f>
        <v>1362.4584055603984</v>
      </c>
      <c r="M105" s="168">
        <f ca="1">IF($C105-M$1&lt;År1,0,L104*(1-VLOOKUP($A105,[1]Hugst!$R$5:$W$9,MATCH(ROUNDUP((M$1)/10,0)*10,[1]Hugst!$R$4:$W$4,0))))</f>
        <v>1365.5945263402311</v>
      </c>
      <c r="N105" s="168">
        <f ca="1">IF($C105-N$1&lt;År1,0,M104*(1-VLOOKUP($A105,[1]Hugst!$R$5:$W$9,MATCH(ROUNDUP((N$1)/10,0)*10,[1]Hugst!$R$4:$W$4,0))))</f>
        <v>1368.7464065209999</v>
      </c>
      <c r="O105" s="168">
        <f ca="1">IF($C105-O$1&lt;År1,0,N104*(1-VLOOKUP($A105,[1]Hugst!$R$5:$W$9,MATCH(ROUNDUP((O$1)/10,0)*10,[1]Hugst!$R$4:$W$4,0))))</f>
        <v>1371.9141252956244</v>
      </c>
      <c r="P105" s="168">
        <f ca="1">IF($C105-P$1&lt;År1,0,O104*(1-VLOOKUP($A105,[1]Hugst!$R$5:$W$9,MATCH(ROUNDUP((P$1)/10,0)*10,[1]Hugst!$R$4:$W$4,0))))</f>
        <v>1373.0001554990661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176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602.56988340271346</v>
      </c>
      <c r="E106" s="168">
        <f t="shared" ca="1" si="2"/>
        <v>4.1871573774860735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1345.1274111505688</v>
      </c>
      <c r="G106" s="168">
        <f ca="1">IF($C106-G$1&lt;År1,0,F105*(1-VLOOKUP($A106,[1]Hugst!$R$5:$W$9,MATCH(ROUNDUP((G$1)/10,0)*10,[1]Hugst!$R$4:$W$4,0))))</f>
        <v>1346.0658498929326</v>
      </c>
      <c r="H106" s="168">
        <f ca="1">IF($C106-H$1&lt;År1,0,G105*(1-VLOOKUP($A106,[1]Hugst!$R$5:$W$9,MATCH(ROUNDUP((H$1)/10,0)*10,[1]Hugst!$R$4:$W$4,0))))</f>
        <v>1347.011448527722</v>
      </c>
      <c r="I106" s="168">
        <f ca="1">IF($C106-I$1&lt;År1,0,H105*(1-VLOOKUP($A106,[1]Hugst!$R$5:$W$9,MATCH(ROUNDUP((I$1)/10,0)*10,[1]Hugst!$R$4:$W$4,0))))</f>
        <v>1350.0699464079146</v>
      </c>
      <c r="J106" s="168">
        <f ca="1">IF($C106-J$1&lt;År1,0,I105*(1-VLOOKUP($A106,[1]Hugst!$R$5:$W$9,MATCH(ROUNDUP((J$1)/10,0)*10,[1]Hugst!$R$4:$W$4,0))))</f>
        <v>1353.1438136241698</v>
      </c>
      <c r="K106" s="168">
        <f ca="1">IF($C106-K$1&lt;År1,0,J105*(1-VLOOKUP($A106,[1]Hugst!$R$5:$W$9,MATCH(ROUNDUP((K$1)/10,0)*10,[1]Hugst!$R$4:$W$4,0))))</f>
        <v>1356.2331274093951</v>
      </c>
      <c r="L106" s="168">
        <f ca="1">IF($C106-L$1&lt;År1,0,K105*(1-VLOOKUP($A106,[1]Hugst!$R$5:$W$9,MATCH(ROUNDUP((L$1)/10,0)*10,[1]Hugst!$R$4:$W$4,0))))</f>
        <v>1359.3379653844379</v>
      </c>
      <c r="M106" s="168">
        <f ca="1">IF($C106-M$1&lt;År1,0,L105*(1-VLOOKUP($A106,[1]Hugst!$R$5:$W$9,MATCH(ROUNDUP((M$1)/10,0)*10,[1]Hugst!$R$4:$W$4,0))))</f>
        <v>1362.4584055603984</v>
      </c>
      <c r="N106" s="168">
        <f ca="1">IF($C106-N$1&lt;År1,0,M105*(1-VLOOKUP($A106,[1]Hugst!$R$5:$W$9,MATCH(ROUNDUP((N$1)/10,0)*10,[1]Hugst!$R$4:$W$4,0))))</f>
        <v>1365.5945263402311</v>
      </c>
      <c r="O106" s="168">
        <f ca="1">IF($C106-O$1&lt;År1,0,N105*(1-VLOOKUP($A106,[1]Hugst!$R$5:$W$9,MATCH(ROUNDUP((O$1)/10,0)*10,[1]Hugst!$R$4:$W$4,0))))</f>
        <v>1368.7464065209999</v>
      </c>
      <c r="P106" s="168">
        <f ca="1">IF($C106-P$1&lt;År1,0,O105*(1-VLOOKUP($A106,[1]Hugst!$R$5:$W$9,MATCH(ROUNDUP((P$1)/10,0)*10,[1]Hugst!$R$4:$W$4,0))))</f>
        <v>1369.8213749350039</v>
      </c>
      <c r="Q106" s="168">
        <f ca="1">IF($C106-Q$1&lt;År1,0,P105*(1-VLOOKUP($A106,[1]Hugst!$R$5:$W$9,MATCH(ROUNDUP((Q$1)/10,0)*10,[1]Hugst!$R$4:$W$4,0))))</f>
        <v>1370.9057484822031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176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599.55703398572223</v>
      </c>
      <c r="E107" s="168">
        <f t="shared" ca="1" si="2"/>
        <v>6.2686884354989161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1344.1960927915904</v>
      </c>
      <c r="G107" s="168">
        <f ca="1">IF($C107-G$1&lt;År1,0,F106*(1-VLOOKUP($A107,[1]Hugst!$R$5:$W$9,MATCH(ROUNDUP((G$1)/10,0)*10,[1]Hugst!$R$4:$W$4,0))))</f>
        <v>1345.1274111505688</v>
      </c>
      <c r="H107" s="168">
        <f ca="1">IF($C107-H$1&lt;År1,0,G106*(1-VLOOKUP($A107,[1]Hugst!$R$5:$W$9,MATCH(ROUNDUP((H$1)/10,0)*10,[1]Hugst!$R$4:$W$4,0))))</f>
        <v>1346.0658498929326</v>
      </c>
      <c r="I107" s="168">
        <f ca="1">IF($C107-I$1&lt;År1,0,H106*(1-VLOOKUP($A107,[1]Hugst!$R$5:$W$9,MATCH(ROUNDUP((I$1)/10,0)*10,[1]Hugst!$R$4:$W$4,0))))</f>
        <v>1347.011448527722</v>
      </c>
      <c r="J107" s="168">
        <f ca="1">IF($C107-J$1&lt;År1,0,I106*(1-VLOOKUP($A107,[1]Hugst!$R$5:$W$9,MATCH(ROUNDUP((J$1)/10,0)*10,[1]Hugst!$R$4:$W$4,0))))</f>
        <v>1350.0699464079146</v>
      </c>
      <c r="K107" s="168">
        <f ca="1">IF($C107-K$1&lt;År1,0,J106*(1-VLOOKUP($A107,[1]Hugst!$R$5:$W$9,MATCH(ROUNDUP((K$1)/10,0)*10,[1]Hugst!$R$4:$W$4,0))))</f>
        <v>1353.1438136241698</v>
      </c>
      <c r="L107" s="168">
        <f ca="1">IF($C107-L$1&lt;År1,0,K106*(1-VLOOKUP($A107,[1]Hugst!$R$5:$W$9,MATCH(ROUNDUP((L$1)/10,0)*10,[1]Hugst!$R$4:$W$4,0))))</f>
        <v>1356.2331274093951</v>
      </c>
      <c r="M107" s="168">
        <f ca="1">IF($C107-M$1&lt;År1,0,L106*(1-VLOOKUP($A107,[1]Hugst!$R$5:$W$9,MATCH(ROUNDUP((M$1)/10,0)*10,[1]Hugst!$R$4:$W$4,0))))</f>
        <v>1359.3379653844379</v>
      </c>
      <c r="N107" s="168">
        <f ca="1">IF($C107-N$1&lt;År1,0,M106*(1-VLOOKUP($A107,[1]Hugst!$R$5:$W$9,MATCH(ROUNDUP((N$1)/10,0)*10,[1]Hugst!$R$4:$W$4,0))))</f>
        <v>1362.4584055603984</v>
      </c>
      <c r="O107" s="168">
        <f ca="1">IF($C107-O$1&lt;År1,0,N106*(1-VLOOKUP($A107,[1]Hugst!$R$5:$W$9,MATCH(ROUNDUP((O$1)/10,0)*10,[1]Hugst!$R$4:$W$4,0))))</f>
        <v>1365.5945263402311</v>
      </c>
      <c r="P107" s="168">
        <f ca="1">IF($C107-P$1&lt;År1,0,O106*(1-VLOOKUP($A107,[1]Hugst!$R$5:$W$9,MATCH(ROUNDUP((P$1)/10,0)*10,[1]Hugst!$R$4:$W$4,0))))</f>
        <v>1366.6584882737645</v>
      </c>
      <c r="Q107" s="168">
        <f ca="1">IF($C107-Q$1&lt;År1,0,P106*(1-VLOOKUP($A107,[1]Hugst!$R$5:$W$9,MATCH(ROUNDUP((Q$1)/10,0)*10,[1]Hugst!$R$4:$W$4,0))))</f>
        <v>1367.731816905442</v>
      </c>
      <c r="R107" s="168">
        <f ca="1">IF($C107-R$1&lt;År1,0,Q106*(1-VLOOKUP($A107,[1]Hugst!$R$5:$W$9,MATCH(ROUNDUP((R$1)/10,0)*10,[1]Hugst!$R$4:$W$4,0))))</f>
        <v>1368.8145363235014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176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596.55924881578539</v>
      </c>
      <c r="E108" s="168">
        <f t="shared" ca="1" si="2"/>
        <v>8.3422363238278194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1343.2718555099825</v>
      </c>
      <c r="G108" s="168">
        <f ca="1">IF($C108-G$1&lt;År1,0,F107*(1-VLOOKUP($A108,[1]Hugst!$R$5:$W$9,MATCH(ROUNDUP((G$1)/10,0)*10,[1]Hugst!$R$4:$W$4,0))))</f>
        <v>1344.1960927915904</v>
      </c>
      <c r="H108" s="168">
        <f ca="1">IF($C108-H$1&lt;År1,0,G107*(1-VLOOKUP($A108,[1]Hugst!$R$5:$W$9,MATCH(ROUNDUP((H$1)/10,0)*10,[1]Hugst!$R$4:$W$4,0))))</f>
        <v>1345.1274111505688</v>
      </c>
      <c r="I108" s="168">
        <f ca="1">IF($C108-I$1&lt;År1,0,H107*(1-VLOOKUP($A108,[1]Hugst!$R$5:$W$9,MATCH(ROUNDUP((I$1)/10,0)*10,[1]Hugst!$R$4:$W$4,0))))</f>
        <v>1346.0658498929326</v>
      </c>
      <c r="J108" s="168">
        <f ca="1">IF($C108-J$1&lt;År1,0,I107*(1-VLOOKUP($A108,[1]Hugst!$R$5:$W$9,MATCH(ROUNDUP((J$1)/10,0)*10,[1]Hugst!$R$4:$W$4,0))))</f>
        <v>1347.011448527722</v>
      </c>
      <c r="K108" s="168">
        <f ca="1">IF($C108-K$1&lt;År1,0,J107*(1-VLOOKUP($A108,[1]Hugst!$R$5:$W$9,MATCH(ROUNDUP((K$1)/10,0)*10,[1]Hugst!$R$4:$W$4,0))))</f>
        <v>1350.0699464079146</v>
      </c>
      <c r="L108" s="168">
        <f ca="1">IF($C108-L$1&lt;År1,0,K107*(1-VLOOKUP($A108,[1]Hugst!$R$5:$W$9,MATCH(ROUNDUP((L$1)/10,0)*10,[1]Hugst!$R$4:$W$4,0))))</f>
        <v>1353.1438136241698</v>
      </c>
      <c r="M108" s="168">
        <f ca="1">IF($C108-M$1&lt;År1,0,L107*(1-VLOOKUP($A108,[1]Hugst!$R$5:$W$9,MATCH(ROUNDUP((M$1)/10,0)*10,[1]Hugst!$R$4:$W$4,0))))</f>
        <v>1356.2331274093951</v>
      </c>
      <c r="N108" s="168">
        <f ca="1">IF($C108-N$1&lt;År1,0,M107*(1-VLOOKUP($A108,[1]Hugst!$R$5:$W$9,MATCH(ROUNDUP((N$1)/10,0)*10,[1]Hugst!$R$4:$W$4,0))))</f>
        <v>1359.3379653844379</v>
      </c>
      <c r="O108" s="168">
        <f ca="1">IF($C108-O$1&lt;År1,0,N107*(1-VLOOKUP($A108,[1]Hugst!$R$5:$W$9,MATCH(ROUNDUP((O$1)/10,0)*10,[1]Hugst!$R$4:$W$4,0))))</f>
        <v>1362.4584055603984</v>
      </c>
      <c r="P108" s="168">
        <f ca="1">IF($C108-P$1&lt;År1,0,O107*(1-VLOOKUP($A108,[1]Hugst!$R$5:$W$9,MATCH(ROUNDUP((P$1)/10,0)*10,[1]Hugst!$R$4:$W$4,0))))</f>
        <v>1363.5114160458138</v>
      </c>
      <c r="Q108" s="168">
        <f ca="1">IF($C108-Q$1&lt;År1,0,P107*(1-VLOOKUP($A108,[1]Hugst!$R$5:$W$9,MATCH(ROUNDUP((Q$1)/10,0)*10,[1]Hugst!$R$4:$W$4,0))))</f>
        <v>1364.5737549865671</v>
      </c>
      <c r="R108" s="168">
        <f ca="1">IF($C108-R$1&lt;År1,0,Q107*(1-VLOOKUP($A108,[1]Hugst!$R$5:$W$9,MATCH(ROUNDUP((R$1)/10,0)*10,[1]Hugst!$R$4:$W$4,0))))</f>
        <v>1365.6454463372811</v>
      </c>
      <c r="S108" s="168">
        <f ca="1">IF($C108-S$1&lt;År1,0,R107*(1-VLOOKUP($A108,[1]Hugst!$R$5:$W$9,MATCH(ROUNDUP((S$1)/10,0)*10,[1]Hugst!$R$4:$W$4,0))))</f>
        <v>1366.7265141494486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176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593.57645257170952</v>
      </c>
      <c r="E109" s="168">
        <f t="shared" ca="1" si="2"/>
        <v>10.407837259954249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1342.3546602020331</v>
      </c>
      <c r="G109" s="168">
        <f ca="1">IF($C109-G$1&lt;År1,0,F108*(1-VLOOKUP($A109,[1]Hugst!$R$5:$W$9,MATCH(ROUNDUP((G$1)/10,0)*10,[1]Hugst!$R$4:$W$4,0))))</f>
        <v>1343.2718555099825</v>
      </c>
      <c r="H109" s="168">
        <f ca="1">IF($C109-H$1&lt;År1,0,G108*(1-VLOOKUP($A109,[1]Hugst!$R$5:$W$9,MATCH(ROUNDUP((H$1)/10,0)*10,[1]Hugst!$R$4:$W$4,0))))</f>
        <v>1344.1960927915904</v>
      </c>
      <c r="I109" s="168">
        <f ca="1">IF($C109-I$1&lt;År1,0,H108*(1-VLOOKUP($A109,[1]Hugst!$R$5:$W$9,MATCH(ROUNDUP((I$1)/10,0)*10,[1]Hugst!$R$4:$W$4,0))))</f>
        <v>1345.1274111505688</v>
      </c>
      <c r="J109" s="168">
        <f ca="1">IF($C109-J$1&lt;År1,0,I108*(1-VLOOKUP($A109,[1]Hugst!$R$5:$W$9,MATCH(ROUNDUP((J$1)/10,0)*10,[1]Hugst!$R$4:$W$4,0))))</f>
        <v>1346.0658498929326</v>
      </c>
      <c r="K109" s="168">
        <f ca="1">IF($C109-K$1&lt;År1,0,J108*(1-VLOOKUP($A109,[1]Hugst!$R$5:$W$9,MATCH(ROUNDUP((K$1)/10,0)*10,[1]Hugst!$R$4:$W$4,0))))</f>
        <v>1347.011448527722</v>
      </c>
      <c r="L109" s="168">
        <f ca="1">IF($C109-L$1&lt;År1,0,K108*(1-VLOOKUP($A109,[1]Hugst!$R$5:$W$9,MATCH(ROUNDUP((L$1)/10,0)*10,[1]Hugst!$R$4:$W$4,0))))</f>
        <v>1350.0699464079146</v>
      </c>
      <c r="M109" s="168">
        <f ca="1">IF($C109-M$1&lt;År1,0,L108*(1-VLOOKUP($A109,[1]Hugst!$R$5:$W$9,MATCH(ROUNDUP((M$1)/10,0)*10,[1]Hugst!$R$4:$W$4,0))))</f>
        <v>1353.1438136241698</v>
      </c>
      <c r="N109" s="168">
        <f ca="1">IF($C109-N$1&lt;År1,0,M108*(1-VLOOKUP($A109,[1]Hugst!$R$5:$W$9,MATCH(ROUNDUP((N$1)/10,0)*10,[1]Hugst!$R$4:$W$4,0))))</f>
        <v>1356.2331274093951</v>
      </c>
      <c r="O109" s="168">
        <f ca="1">IF($C109-O$1&lt;År1,0,N108*(1-VLOOKUP($A109,[1]Hugst!$R$5:$W$9,MATCH(ROUNDUP((O$1)/10,0)*10,[1]Hugst!$R$4:$W$4,0))))</f>
        <v>1359.3379653844379</v>
      </c>
      <c r="P109" s="168">
        <f ca="1">IF($C109-P$1&lt;År1,0,O108*(1-VLOOKUP($A109,[1]Hugst!$R$5:$W$9,MATCH(ROUNDUP((P$1)/10,0)*10,[1]Hugst!$R$4:$W$4,0))))</f>
        <v>1360.380079179035</v>
      </c>
      <c r="Q109" s="168">
        <f ca="1">IF($C109-Q$1&lt;År1,0,P108*(1-VLOOKUP($A109,[1]Hugst!$R$5:$W$9,MATCH(ROUNDUP((Q$1)/10,0)*10,[1]Hugst!$R$4:$W$4,0))))</f>
        <v>1361.4314833772694</v>
      </c>
      <c r="R109" s="168">
        <f ca="1">IF($C109-R$1&lt;År1,0,Q108*(1-VLOOKUP($A109,[1]Hugst!$R$5:$W$9,MATCH(ROUNDUP((R$1)/10,0)*10,[1]Hugst!$R$4:$W$4,0))))</f>
        <v>1362.4922018009943</v>
      </c>
      <c r="S109" s="168">
        <f ca="1">IF($C109-S$1&lt;År1,0,R108*(1-VLOOKUP($A109,[1]Hugst!$R$5:$W$9,MATCH(ROUNDUP((S$1)/10,0)*10,[1]Hugst!$R$4:$W$4,0))))</f>
        <v>1363.5622583682921</v>
      </c>
      <c r="T109" s="168">
        <f ca="1">IF($C109-T$1&lt;År1,0,S108*(1-VLOOKUP($A109,[1]Hugst!$R$5:$W$9,MATCH(ROUNDUP((T$1)/10,0)*10,[1]Hugst!$R$4:$W$4,0))))</f>
        <v>1364.6416770939663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176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590.60857030886109</v>
      </c>
      <c r="E110" s="168">
        <f t="shared" ca="1" si="2"/>
        <v>12.465527285901771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1341.4444679651322</v>
      </c>
      <c r="G110" s="168">
        <f ca="1">IF($C110-G$1&lt;År1,0,F109*(1-VLOOKUP($A110,[1]Hugst!$R$5:$W$9,MATCH(ROUNDUP((G$1)/10,0)*10,[1]Hugst!$R$4:$W$4,0))))</f>
        <v>1342.3546602020331</v>
      </c>
      <c r="H110" s="168">
        <f ca="1">IF($C110-H$1&lt;År1,0,G109*(1-VLOOKUP($A110,[1]Hugst!$R$5:$W$9,MATCH(ROUNDUP((H$1)/10,0)*10,[1]Hugst!$R$4:$W$4,0))))</f>
        <v>1343.2718555099825</v>
      </c>
      <c r="I110" s="168">
        <f ca="1">IF($C110-I$1&lt;År1,0,H109*(1-VLOOKUP($A110,[1]Hugst!$R$5:$W$9,MATCH(ROUNDUP((I$1)/10,0)*10,[1]Hugst!$R$4:$W$4,0))))</f>
        <v>1344.1960927915904</v>
      </c>
      <c r="J110" s="168">
        <f ca="1">IF($C110-J$1&lt;År1,0,I109*(1-VLOOKUP($A110,[1]Hugst!$R$5:$W$9,MATCH(ROUNDUP((J$1)/10,0)*10,[1]Hugst!$R$4:$W$4,0))))</f>
        <v>1345.1274111505688</v>
      </c>
      <c r="K110" s="168">
        <f ca="1">IF($C110-K$1&lt;År1,0,J109*(1-VLOOKUP($A110,[1]Hugst!$R$5:$W$9,MATCH(ROUNDUP((K$1)/10,0)*10,[1]Hugst!$R$4:$W$4,0))))</f>
        <v>1346.0658498929326</v>
      </c>
      <c r="L110" s="168">
        <f ca="1">IF($C110-L$1&lt;År1,0,K109*(1-VLOOKUP($A110,[1]Hugst!$R$5:$W$9,MATCH(ROUNDUP((L$1)/10,0)*10,[1]Hugst!$R$4:$W$4,0))))</f>
        <v>1347.011448527722</v>
      </c>
      <c r="M110" s="168">
        <f ca="1">IF($C110-M$1&lt;År1,0,L109*(1-VLOOKUP($A110,[1]Hugst!$R$5:$W$9,MATCH(ROUNDUP((M$1)/10,0)*10,[1]Hugst!$R$4:$W$4,0))))</f>
        <v>1350.0699464079146</v>
      </c>
      <c r="N110" s="168">
        <f ca="1">IF($C110-N$1&lt;År1,0,M109*(1-VLOOKUP($A110,[1]Hugst!$R$5:$W$9,MATCH(ROUNDUP((N$1)/10,0)*10,[1]Hugst!$R$4:$W$4,0))))</f>
        <v>1353.1438136241698</v>
      </c>
      <c r="O110" s="168">
        <f ca="1">IF($C110-O$1&lt;År1,0,N109*(1-VLOOKUP($A110,[1]Hugst!$R$5:$W$9,MATCH(ROUNDUP((O$1)/10,0)*10,[1]Hugst!$R$4:$W$4,0))))</f>
        <v>1356.2331274093951</v>
      </c>
      <c r="P110" s="168">
        <f ca="1">IF($C110-P$1&lt;År1,0,O109*(1-VLOOKUP($A110,[1]Hugst!$R$5:$W$9,MATCH(ROUNDUP((P$1)/10,0)*10,[1]Hugst!$R$4:$W$4,0))))</f>
        <v>1357.2643989965634</v>
      </c>
      <c r="Q110" s="168">
        <f ca="1">IF($C110-Q$1&lt;År1,0,P109*(1-VLOOKUP($A110,[1]Hugst!$R$5:$W$9,MATCH(ROUNDUP((Q$1)/10,0)*10,[1]Hugst!$R$4:$W$4,0))))</f>
        <v>1358.30492312605</v>
      </c>
      <c r="R110" s="168">
        <f ca="1">IF($C110-R$1&lt;År1,0,Q109*(1-VLOOKUP($A110,[1]Hugst!$R$5:$W$9,MATCH(ROUNDUP((R$1)/10,0)*10,[1]Hugst!$R$4:$W$4,0))))</f>
        <v>1359.3547234873718</v>
      </c>
      <c r="S110" s="168">
        <f ca="1">IF($C110-S$1&lt;År1,0,R109*(1-VLOOKUP($A110,[1]Hugst!$R$5:$W$9,MATCH(ROUNDUP((S$1)/10,0)*10,[1]Hugst!$R$4:$W$4,0))))</f>
        <v>1360.4138238660435</v>
      </c>
      <c r="T110" s="168">
        <f ca="1">IF($C110-T$1&lt;År1,0,S109*(1-VLOOKUP($A110,[1]Hugst!$R$5:$W$9,MATCH(ROUNDUP((T$1)/10,0)*10,[1]Hugst!$R$4:$W$4,0))))</f>
        <v>1361.4822481436624</v>
      </c>
      <c r="U110" s="168">
        <f ca="1">IF($C110-U$1&lt;År1,0,T109*(1-VLOOKUP($A110,[1]Hugst!$R$5:$W$9,MATCH(ROUNDUP((U$1)/10,0)*10,[1]Hugst!$R$4:$W$4,0))))</f>
        <v>1362.5600202983992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176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587.65552745730383</v>
      </c>
      <c r="E111" s="168">
        <f t="shared" ca="1" si="2"/>
        <v>14.515342269151006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1340.5412400968241</v>
      </c>
      <c r="G111" s="168">
        <f ca="1">IF($C111-G$1&lt;År1,0,F110*(1-VLOOKUP($A111,[1]Hugst!$R$5:$W$9,MATCH(ROUNDUP((G$1)/10,0)*10,[1]Hugst!$R$4:$W$4,0))))</f>
        <v>1341.4444679651322</v>
      </c>
      <c r="H111" s="168">
        <f ca="1">IF($C111-H$1&lt;År1,0,G110*(1-VLOOKUP($A111,[1]Hugst!$R$5:$W$9,MATCH(ROUNDUP((H$1)/10,0)*10,[1]Hugst!$R$4:$W$4,0))))</f>
        <v>1342.3546602020331</v>
      </c>
      <c r="I111" s="168">
        <f ca="1">IF($C111-I$1&lt;År1,0,H110*(1-VLOOKUP($A111,[1]Hugst!$R$5:$W$9,MATCH(ROUNDUP((I$1)/10,0)*10,[1]Hugst!$R$4:$W$4,0))))</f>
        <v>1343.2718555099825</v>
      </c>
      <c r="J111" s="168">
        <f ca="1">IF($C111-J$1&lt;År1,0,I110*(1-VLOOKUP($A111,[1]Hugst!$R$5:$W$9,MATCH(ROUNDUP((J$1)/10,0)*10,[1]Hugst!$R$4:$W$4,0))))</f>
        <v>1344.1960927915904</v>
      </c>
      <c r="K111" s="168">
        <f ca="1">IF($C111-K$1&lt;År1,0,J110*(1-VLOOKUP($A111,[1]Hugst!$R$5:$W$9,MATCH(ROUNDUP((K$1)/10,0)*10,[1]Hugst!$R$4:$W$4,0))))</f>
        <v>1345.1274111505688</v>
      </c>
      <c r="L111" s="168">
        <f ca="1">IF($C111-L$1&lt;År1,0,K110*(1-VLOOKUP($A111,[1]Hugst!$R$5:$W$9,MATCH(ROUNDUP((L$1)/10,0)*10,[1]Hugst!$R$4:$W$4,0))))</f>
        <v>1346.0658498929326</v>
      </c>
      <c r="M111" s="168">
        <f ca="1">IF($C111-M$1&lt;År1,0,L110*(1-VLOOKUP($A111,[1]Hugst!$R$5:$W$9,MATCH(ROUNDUP((M$1)/10,0)*10,[1]Hugst!$R$4:$W$4,0))))</f>
        <v>1347.011448527722</v>
      </c>
      <c r="N111" s="168">
        <f ca="1">IF($C111-N$1&lt;År1,0,M110*(1-VLOOKUP($A111,[1]Hugst!$R$5:$W$9,MATCH(ROUNDUP((N$1)/10,0)*10,[1]Hugst!$R$4:$W$4,0))))</f>
        <v>1350.0699464079146</v>
      </c>
      <c r="O111" s="168">
        <f ca="1">IF($C111-O$1&lt;År1,0,N110*(1-VLOOKUP($A111,[1]Hugst!$R$5:$W$9,MATCH(ROUNDUP((O$1)/10,0)*10,[1]Hugst!$R$4:$W$4,0))))</f>
        <v>1353.1438136241698</v>
      </c>
      <c r="P111" s="168">
        <f ca="1">IF($C111-P$1&lt;År1,0,O110*(1-VLOOKUP($A111,[1]Hugst!$R$5:$W$9,MATCH(ROUNDUP((P$1)/10,0)*10,[1]Hugst!$R$4:$W$4,0))))</f>
        <v>1354.1642972150419</v>
      </c>
      <c r="Q111" s="168">
        <f ca="1">IF($C111-Q$1&lt;År1,0,P110*(1-VLOOKUP($A111,[1]Hugst!$R$5:$W$9,MATCH(ROUNDUP((Q$1)/10,0)*10,[1]Hugst!$R$4:$W$4,0))))</f>
        <v>1355.19399567606</v>
      </c>
      <c r="R111" s="168">
        <f ca="1">IF($C111-R$1&lt;År1,0,Q110*(1-VLOOKUP($A111,[1]Hugst!$R$5:$W$9,MATCH(ROUNDUP((R$1)/10,0)*10,[1]Hugst!$R$4:$W$4,0))))</f>
        <v>1356.2329325653491</v>
      </c>
      <c r="S111" s="168">
        <f ca="1">IF($C111-S$1&lt;År1,0,R110*(1-VLOOKUP($A111,[1]Hugst!$R$5:$W$9,MATCH(ROUNDUP((S$1)/10,0)*10,[1]Hugst!$R$4:$W$4,0))))</f>
        <v>1357.2811315362892</v>
      </c>
      <c r="T111" s="168">
        <f ca="1">IF($C111-T$1&lt;År1,0,S110*(1-VLOOKUP($A111,[1]Hugst!$R$5:$W$9,MATCH(ROUNDUP((T$1)/10,0)*10,[1]Hugst!$R$4:$W$4,0))))</f>
        <v>1358.3386163381122</v>
      </c>
      <c r="U111" s="168">
        <f ca="1">IF($C111-U$1&lt;År1,0,T110*(1-VLOOKUP($A111,[1]Hugst!$R$5:$W$9,MATCH(ROUNDUP((U$1)/10,0)*10,[1]Hugst!$R$4:$W$4,0))))</f>
        <v>1359.4054108159855</v>
      </c>
      <c r="V111" s="168">
        <f ca="1">IF($C111-V$1&lt;År1,0,U110*(1-VLOOKUP($A111,[1]Hugst!$R$5:$W$9,MATCH(ROUNDUP((V$1)/10,0)*10,[1]Hugst!$R$4:$W$4,0))))</f>
        <v>1360.4815389115033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176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584.71724982002343</v>
      </c>
      <c r="E112" s="168">
        <f t="shared" ca="1" si="2"/>
        <v>16.557317903418152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1339.6449380938109</v>
      </c>
      <c r="G112" s="168">
        <f ca="1">IF($C112-G$1&lt;År1,0,F111*(1-VLOOKUP($A112,[1]Hugst!$R$5:$W$9,MATCH(ROUNDUP((G$1)/10,0)*10,[1]Hugst!$R$4:$W$4,0))))</f>
        <v>1340.5412400968241</v>
      </c>
      <c r="H112" s="168">
        <f ca="1">IF($C112-H$1&lt;År1,0,G111*(1-VLOOKUP($A112,[1]Hugst!$R$5:$W$9,MATCH(ROUNDUP((H$1)/10,0)*10,[1]Hugst!$R$4:$W$4,0))))</f>
        <v>1341.4444679651322</v>
      </c>
      <c r="I112" s="168">
        <f ca="1">IF($C112-I$1&lt;År1,0,H111*(1-VLOOKUP($A112,[1]Hugst!$R$5:$W$9,MATCH(ROUNDUP((I$1)/10,0)*10,[1]Hugst!$R$4:$W$4,0))))</f>
        <v>1342.3546602020331</v>
      </c>
      <c r="J112" s="168">
        <f ca="1">IF($C112-J$1&lt;År1,0,I111*(1-VLOOKUP($A112,[1]Hugst!$R$5:$W$9,MATCH(ROUNDUP((J$1)/10,0)*10,[1]Hugst!$R$4:$W$4,0))))</f>
        <v>1343.2718555099825</v>
      </c>
      <c r="K112" s="168">
        <f ca="1">IF($C112-K$1&lt;År1,0,J111*(1-VLOOKUP($A112,[1]Hugst!$R$5:$W$9,MATCH(ROUNDUP((K$1)/10,0)*10,[1]Hugst!$R$4:$W$4,0))))</f>
        <v>1344.1960927915904</v>
      </c>
      <c r="L112" s="168">
        <f ca="1">IF($C112-L$1&lt;År1,0,K111*(1-VLOOKUP($A112,[1]Hugst!$R$5:$W$9,MATCH(ROUNDUP((L$1)/10,0)*10,[1]Hugst!$R$4:$W$4,0))))</f>
        <v>1345.1274111505688</v>
      </c>
      <c r="M112" s="168">
        <f ca="1">IF($C112-M$1&lt;År1,0,L111*(1-VLOOKUP($A112,[1]Hugst!$R$5:$W$9,MATCH(ROUNDUP((M$1)/10,0)*10,[1]Hugst!$R$4:$W$4,0))))</f>
        <v>1346.0658498929326</v>
      </c>
      <c r="N112" s="168">
        <f ca="1">IF($C112-N$1&lt;År1,0,M111*(1-VLOOKUP($A112,[1]Hugst!$R$5:$W$9,MATCH(ROUNDUP((N$1)/10,0)*10,[1]Hugst!$R$4:$W$4,0))))</f>
        <v>1347.011448527722</v>
      </c>
      <c r="O112" s="168">
        <f ca="1">IF($C112-O$1&lt;År1,0,N111*(1-VLOOKUP($A112,[1]Hugst!$R$5:$W$9,MATCH(ROUNDUP((O$1)/10,0)*10,[1]Hugst!$R$4:$W$4,0))))</f>
        <v>1350.0699464079146</v>
      </c>
      <c r="P112" s="168">
        <f ca="1">IF($C112-P$1&lt;År1,0,O111*(1-VLOOKUP($A112,[1]Hugst!$R$5:$W$9,MATCH(ROUNDUP((P$1)/10,0)*10,[1]Hugst!$R$4:$W$4,0))))</f>
        <v>1351.0796959423701</v>
      </c>
      <c r="Q112" s="168">
        <f ca="1">IF($C112-Q$1&lt;År1,0,P111*(1-VLOOKUP($A112,[1]Hugst!$R$5:$W$9,MATCH(ROUNDUP((Q$1)/10,0)*10,[1]Hugst!$R$4:$W$4,0))))</f>
        <v>1352.0986228633578</v>
      </c>
      <c r="R112" s="168">
        <f ca="1">IF($C112-R$1&lt;År1,0,Q111*(1-VLOOKUP($A112,[1]Hugst!$R$5:$W$9,MATCH(ROUNDUP((R$1)/10,0)*10,[1]Hugst!$R$4:$W$4,0))))</f>
        <v>1353.1267505979101</v>
      </c>
      <c r="S112" s="168">
        <f ca="1">IF($C112-S$1&lt;År1,0,R111*(1-VLOOKUP($A112,[1]Hugst!$R$5:$W$9,MATCH(ROUNDUP((S$1)/10,0)*10,[1]Hugst!$R$4:$W$4,0))))</f>
        <v>1354.1641026682155</v>
      </c>
      <c r="T112" s="168">
        <f ca="1">IF($C112-T$1&lt;År1,0,S111*(1-VLOOKUP($A112,[1]Hugst!$R$5:$W$9,MATCH(ROUNDUP((T$1)/10,0)*10,[1]Hugst!$R$4:$W$4,0))))</f>
        <v>1355.2107026915728</v>
      </c>
      <c r="U112" s="168">
        <f ca="1">IF($C112-U$1&lt;År1,0,T111*(1-VLOOKUP($A112,[1]Hugst!$R$5:$W$9,MATCH(ROUNDUP((U$1)/10,0)*10,[1]Hugst!$R$4:$W$4,0))))</f>
        <v>1356.2665743809862</v>
      </c>
      <c r="V112" s="168">
        <f ca="1">IF($C112-V$1&lt;År1,0,U111*(1-VLOOKUP($A112,[1]Hugst!$R$5:$W$9,MATCH(ROUNDUP((V$1)/10,0)*10,[1]Hugst!$R$4:$W$4,0))))</f>
        <v>1357.3317415452493</v>
      </c>
      <c r="W112" s="168">
        <f ca="1">IF($C112-W$1&lt;År1,0,V111*(1-VLOOKUP($A112,[1]Hugst!$R$5:$W$9,MATCH(ROUNDUP((W$1)/10,0)*10,[1]Hugst!$R$4:$W$4,0))))</f>
        <v>1358.406228089435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176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581.79366357093386</v>
      </c>
      <c r="E113" s="168">
        <f t="shared" ca="1" si="2"/>
        <v>18.59148970960814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1338.7555236509113</v>
      </c>
      <c r="G113" s="168">
        <f ca="1">IF($C113-G$1&lt;År1,0,F112*(1-VLOOKUP($A113,[1]Hugst!$R$5:$W$9,MATCH(ROUNDUP((G$1)/10,0)*10,[1]Hugst!$R$4:$W$4,0))))</f>
        <v>1339.6449380938109</v>
      </c>
      <c r="H113" s="168">
        <f ca="1">IF($C113-H$1&lt;År1,0,G112*(1-VLOOKUP($A113,[1]Hugst!$R$5:$W$9,MATCH(ROUNDUP((H$1)/10,0)*10,[1]Hugst!$R$4:$W$4,0))))</f>
        <v>1340.5412400968241</v>
      </c>
      <c r="I113" s="168">
        <f ca="1">IF($C113-I$1&lt;År1,0,H112*(1-VLOOKUP($A113,[1]Hugst!$R$5:$W$9,MATCH(ROUNDUP((I$1)/10,0)*10,[1]Hugst!$R$4:$W$4,0))))</f>
        <v>1341.4444679651322</v>
      </c>
      <c r="J113" s="168">
        <f ca="1">IF($C113-J$1&lt;År1,0,I112*(1-VLOOKUP($A113,[1]Hugst!$R$5:$W$9,MATCH(ROUNDUP((J$1)/10,0)*10,[1]Hugst!$R$4:$W$4,0))))</f>
        <v>1342.3546602020331</v>
      </c>
      <c r="K113" s="168">
        <f ca="1">IF($C113-K$1&lt;År1,0,J112*(1-VLOOKUP($A113,[1]Hugst!$R$5:$W$9,MATCH(ROUNDUP((K$1)/10,0)*10,[1]Hugst!$R$4:$W$4,0))))</f>
        <v>1343.2718555099825</v>
      </c>
      <c r="L113" s="168">
        <f ca="1">IF($C113-L$1&lt;År1,0,K112*(1-VLOOKUP($A113,[1]Hugst!$R$5:$W$9,MATCH(ROUNDUP((L$1)/10,0)*10,[1]Hugst!$R$4:$W$4,0))))</f>
        <v>1344.1960927915904</v>
      </c>
      <c r="M113" s="168">
        <f ca="1">IF($C113-M$1&lt;År1,0,L112*(1-VLOOKUP($A113,[1]Hugst!$R$5:$W$9,MATCH(ROUNDUP((M$1)/10,0)*10,[1]Hugst!$R$4:$W$4,0))))</f>
        <v>1345.1274111505688</v>
      </c>
      <c r="N113" s="168">
        <f ca="1">IF($C113-N$1&lt;År1,0,M112*(1-VLOOKUP($A113,[1]Hugst!$R$5:$W$9,MATCH(ROUNDUP((N$1)/10,0)*10,[1]Hugst!$R$4:$W$4,0))))</f>
        <v>1346.0658498929326</v>
      </c>
      <c r="O113" s="168">
        <f ca="1">IF($C113-O$1&lt;År1,0,N112*(1-VLOOKUP($A113,[1]Hugst!$R$5:$W$9,MATCH(ROUNDUP((O$1)/10,0)*10,[1]Hugst!$R$4:$W$4,0))))</f>
        <v>1347.011448527722</v>
      </c>
      <c r="P113" s="168">
        <f ca="1">IF($C113-P$1&lt;År1,0,O112*(1-VLOOKUP($A113,[1]Hugst!$R$5:$W$9,MATCH(ROUNDUP((P$1)/10,0)*10,[1]Hugst!$R$4:$W$4,0))))</f>
        <v>1348.0105176761058</v>
      </c>
      <c r="Q113" s="168">
        <f ca="1">IF($C113-Q$1&lt;År1,0,P112*(1-VLOOKUP($A113,[1]Hugst!$R$5:$W$9,MATCH(ROUNDUP((Q$1)/10,0)*10,[1]Hugst!$R$4:$W$4,0))))</f>
        <v>1349.0187269146613</v>
      </c>
      <c r="R113" s="168">
        <f ca="1">IF($C113-R$1&lt;År1,0,Q112*(1-VLOOKUP($A113,[1]Hugst!$R$5:$W$9,MATCH(ROUNDUP((R$1)/10,0)*10,[1]Hugst!$R$4:$W$4,0))))</f>
        <v>1350.036099540346</v>
      </c>
      <c r="S113" s="168">
        <f ca="1">IF($C113-S$1&lt;År1,0,R112*(1-VLOOKUP($A113,[1]Hugst!$R$5:$W$9,MATCH(ROUNDUP((S$1)/10,0)*10,[1]Hugst!$R$4:$W$4,0))))</f>
        <v>1351.0626589444557</v>
      </c>
      <c r="T113" s="168">
        <f ca="1">IF($C113-T$1&lt;År1,0,S112*(1-VLOOKUP($A113,[1]Hugst!$R$5:$W$9,MATCH(ROUNDUP((T$1)/10,0)*10,[1]Hugst!$R$4:$W$4,0))))</f>
        <v>1352.0984286132978</v>
      </c>
      <c r="U113" s="168">
        <f ca="1">IF($C113-U$1&lt;År1,0,T112*(1-VLOOKUP($A113,[1]Hugst!$R$5:$W$9,MATCH(ROUNDUP((U$1)/10,0)*10,[1]Hugst!$R$4:$W$4,0))))</f>
        <v>1353.1434321281449</v>
      </c>
      <c r="V113" s="168">
        <f ca="1">IF($C113-V$1&lt;År1,0,U112*(1-VLOOKUP($A113,[1]Hugst!$R$5:$W$9,MATCH(ROUNDUP((V$1)/10,0)*10,[1]Hugst!$R$4:$W$4,0))))</f>
        <v>1354.1976931658287</v>
      </c>
      <c r="W113" s="168">
        <f ca="1">IF($C113-W$1&lt;År1,0,V112*(1-VLOOKUP($A113,[1]Hugst!$R$5:$W$9,MATCH(ROUNDUP((W$1)/10,0)*10,[1]Hugst!$R$4:$W$4,0))))</f>
        <v>1355.2612354988244</v>
      </c>
      <c r="X113" s="168">
        <f ca="1">IF($C113-X$1&lt;År1,0,W112*(1-VLOOKUP($A113,[1]Hugst!$R$5:$W$9,MATCH(ROUNDUP((X$1)/10,0)*10,[1]Hugst!$R$4:$W$4,0))))</f>
        <v>1356.3340829957392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176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578.88469525305845</v>
      </c>
      <c r="E114" s="168">
        <f t="shared" ca="1" si="2"/>
        <v>20.617893036614987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1337.8729586600427</v>
      </c>
      <c r="G114" s="168">
        <f ca="1">IF($C114-G$1&lt;År1,0,F113*(1-VLOOKUP($A114,[1]Hugst!$R$5:$W$9,MATCH(ROUNDUP((G$1)/10,0)*10,[1]Hugst!$R$4:$W$4,0))))</f>
        <v>1338.7555236509113</v>
      </c>
      <c r="H114" s="168">
        <f ca="1">IF($C114-H$1&lt;År1,0,G113*(1-VLOOKUP($A114,[1]Hugst!$R$5:$W$9,MATCH(ROUNDUP((H$1)/10,0)*10,[1]Hugst!$R$4:$W$4,0))))</f>
        <v>1339.6449380938109</v>
      </c>
      <c r="I114" s="168">
        <f ca="1">IF($C114-I$1&lt;År1,0,H113*(1-VLOOKUP($A114,[1]Hugst!$R$5:$W$9,MATCH(ROUNDUP((I$1)/10,0)*10,[1]Hugst!$R$4:$W$4,0))))</f>
        <v>1340.5412400968241</v>
      </c>
      <c r="J114" s="168">
        <f ca="1">IF($C114-J$1&lt;År1,0,I113*(1-VLOOKUP($A114,[1]Hugst!$R$5:$W$9,MATCH(ROUNDUP((J$1)/10,0)*10,[1]Hugst!$R$4:$W$4,0))))</f>
        <v>1341.4444679651322</v>
      </c>
      <c r="K114" s="168">
        <f ca="1">IF($C114-K$1&lt;År1,0,J113*(1-VLOOKUP($A114,[1]Hugst!$R$5:$W$9,MATCH(ROUNDUP((K$1)/10,0)*10,[1]Hugst!$R$4:$W$4,0))))</f>
        <v>1342.3546602020331</v>
      </c>
      <c r="L114" s="168">
        <f ca="1">IF($C114-L$1&lt;År1,0,K113*(1-VLOOKUP($A114,[1]Hugst!$R$5:$W$9,MATCH(ROUNDUP((L$1)/10,0)*10,[1]Hugst!$R$4:$W$4,0))))</f>
        <v>1343.2718555099825</v>
      </c>
      <c r="M114" s="168">
        <f ca="1">IF($C114-M$1&lt;År1,0,L113*(1-VLOOKUP($A114,[1]Hugst!$R$5:$W$9,MATCH(ROUNDUP((M$1)/10,0)*10,[1]Hugst!$R$4:$W$4,0))))</f>
        <v>1344.1960927915904</v>
      </c>
      <c r="N114" s="168">
        <f ca="1">IF($C114-N$1&lt;År1,0,M113*(1-VLOOKUP($A114,[1]Hugst!$R$5:$W$9,MATCH(ROUNDUP((N$1)/10,0)*10,[1]Hugst!$R$4:$W$4,0))))</f>
        <v>1345.1274111505688</v>
      </c>
      <c r="O114" s="168">
        <f ca="1">IF($C114-O$1&lt;År1,0,N113*(1-VLOOKUP($A114,[1]Hugst!$R$5:$W$9,MATCH(ROUNDUP((O$1)/10,0)*10,[1]Hugst!$R$4:$W$4,0))))</f>
        <v>1346.0658498929326</v>
      </c>
      <c r="P114" s="168">
        <f ca="1">IF($C114-P$1&lt;År1,0,O113*(1-VLOOKUP($A114,[1]Hugst!$R$5:$W$9,MATCH(ROUNDUP((P$1)/10,0)*10,[1]Hugst!$R$4:$W$4,0))))</f>
        <v>1344.9566853011543</v>
      </c>
      <c r="Q114" s="168">
        <f ca="1">IF($C114-Q$1&lt;År1,0,P113*(1-VLOOKUP($A114,[1]Hugst!$R$5:$W$9,MATCH(ROUNDUP((Q$1)/10,0)*10,[1]Hugst!$R$4:$W$4,0))))</f>
        <v>1345.9542304457523</v>
      </c>
      <c r="R114" s="168">
        <f ca="1">IF($C114-R$1&lt;År1,0,Q113*(1-VLOOKUP($A114,[1]Hugst!$R$5:$W$9,MATCH(ROUNDUP((R$1)/10,0)*10,[1]Hugst!$R$4:$W$4,0))))</f>
        <v>1346.9609017380119</v>
      </c>
      <c r="S114" s="168">
        <f ca="1">IF($C114-S$1&lt;År1,0,R113*(1-VLOOKUP($A114,[1]Hugst!$R$5:$W$9,MATCH(ROUNDUP((S$1)/10,0)*10,[1]Hugst!$R$4:$W$4,0))))</f>
        <v>1347.9767224393522</v>
      </c>
      <c r="T114" s="168">
        <f ca="1">IF($C114-T$1&lt;År1,0,S113*(1-VLOOKUP($A114,[1]Hugst!$R$5:$W$9,MATCH(ROUNDUP((T$1)/10,0)*10,[1]Hugst!$R$4:$W$4,0))))</f>
        <v>1349.001715905388</v>
      </c>
      <c r="U114" s="168">
        <f ca="1">IF($C114-U$1&lt;År1,0,T113*(1-VLOOKUP($A114,[1]Hugst!$R$5:$W$9,MATCH(ROUNDUP((U$1)/10,0)*10,[1]Hugst!$R$4:$W$4,0))))</f>
        <v>1350.0359055865995</v>
      </c>
      <c r="V114" s="168">
        <f ca="1">IF($C114-V$1&lt;År1,0,U113*(1-VLOOKUP($A114,[1]Hugst!$R$5:$W$9,MATCH(ROUNDUP((V$1)/10,0)*10,[1]Hugst!$R$4:$W$4,0))))</f>
        <v>1351.0793150282884</v>
      </c>
      <c r="W114" s="168">
        <f ca="1">IF($C114-W$1&lt;År1,0,V113*(1-VLOOKUP($A114,[1]Hugst!$R$5:$W$9,MATCH(ROUNDUP((W$1)/10,0)*10,[1]Hugst!$R$4:$W$4,0))))</f>
        <v>1352.1319678711689</v>
      </c>
      <c r="X114" s="168">
        <f ca="1">IF($C114-X$1&lt;År1,0,W113*(1-VLOOKUP($A114,[1]Hugst!$R$5:$W$9,MATCH(ROUNDUP((X$1)/10,0)*10,[1]Hugst!$R$4:$W$4,0))))</f>
        <v>1353.1938878514532</v>
      </c>
      <c r="Y114" s="168">
        <f ca="1">IF($C114-Y$1&lt;År1,0,X113*(1-VLOOKUP($A114,[1]Hugst!$R$5:$W$9,MATCH(ROUNDUP((Y$1)/10,0)*10,[1]Hugst!$R$4:$W$4,0))))</f>
        <v>1354.2650988013388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176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575.99027177679818</v>
      </c>
      <c r="E115" s="168">
        <f t="shared" ca="1" si="2"/>
        <v>22.926683373098058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1337.2873255202655</v>
      </c>
      <c r="G115" s="168">
        <f ca="1">IF($C115-G$1&lt;År1,0,F114*(1-VLOOKUP($A115,[1]Hugst!$R$5:$W$9,MATCH(ROUNDUP((G$1)/10,0)*10,[1]Hugst!$R$4:$W$4,0))))</f>
        <v>1337.8729586600427</v>
      </c>
      <c r="H115" s="168">
        <f ca="1">IF($C115-H$1&lt;År1,0,G114*(1-VLOOKUP($A115,[1]Hugst!$R$5:$W$9,MATCH(ROUNDUP((H$1)/10,0)*10,[1]Hugst!$R$4:$W$4,0))))</f>
        <v>1338.7555236509113</v>
      </c>
      <c r="I115" s="168">
        <f ca="1">IF($C115-I$1&lt;År1,0,H114*(1-VLOOKUP($A115,[1]Hugst!$R$5:$W$9,MATCH(ROUNDUP((I$1)/10,0)*10,[1]Hugst!$R$4:$W$4,0))))</f>
        <v>1339.6449380938109</v>
      </c>
      <c r="J115" s="168">
        <f ca="1">IF($C115-J$1&lt;År1,0,I114*(1-VLOOKUP($A115,[1]Hugst!$R$5:$W$9,MATCH(ROUNDUP((J$1)/10,0)*10,[1]Hugst!$R$4:$W$4,0))))</f>
        <v>1340.5412400968241</v>
      </c>
      <c r="K115" s="168">
        <f ca="1">IF($C115-K$1&lt;År1,0,J114*(1-VLOOKUP($A115,[1]Hugst!$R$5:$W$9,MATCH(ROUNDUP((K$1)/10,0)*10,[1]Hugst!$R$4:$W$4,0))))</f>
        <v>1341.4444679651322</v>
      </c>
      <c r="L115" s="168">
        <f ca="1">IF($C115-L$1&lt;År1,0,K114*(1-VLOOKUP($A115,[1]Hugst!$R$5:$W$9,MATCH(ROUNDUP((L$1)/10,0)*10,[1]Hugst!$R$4:$W$4,0))))</f>
        <v>1342.3546602020331</v>
      </c>
      <c r="M115" s="168">
        <f ca="1">IF($C115-M$1&lt;År1,0,L114*(1-VLOOKUP($A115,[1]Hugst!$R$5:$W$9,MATCH(ROUNDUP((M$1)/10,0)*10,[1]Hugst!$R$4:$W$4,0))))</f>
        <v>1343.2718555099825</v>
      </c>
      <c r="N115" s="168">
        <f ca="1">IF($C115-N$1&lt;År1,0,M114*(1-VLOOKUP($A115,[1]Hugst!$R$5:$W$9,MATCH(ROUNDUP((N$1)/10,0)*10,[1]Hugst!$R$4:$W$4,0))))</f>
        <v>1344.1960927915904</v>
      </c>
      <c r="O115" s="168">
        <f ca="1">IF($C115-O$1&lt;År1,0,N114*(1-VLOOKUP($A115,[1]Hugst!$R$5:$W$9,MATCH(ROUNDUP((O$1)/10,0)*10,[1]Hugst!$R$4:$W$4,0))))</f>
        <v>1345.1274111505688</v>
      </c>
      <c r="P115" s="168">
        <f ca="1">IF($C115-P$1&lt;År1,0,O114*(1-VLOOKUP($A115,[1]Hugst!$R$5:$W$9,MATCH(ROUNDUP((P$1)/10,0)*10,[1]Hugst!$R$4:$W$4,0))))</f>
        <v>1344.0125291049603</v>
      </c>
      <c r="Q115" s="168">
        <f ca="1">IF($C115-Q$1&lt;År1,0,P114*(1-VLOOKUP($A115,[1]Hugst!$R$5:$W$9,MATCH(ROUNDUP((Q$1)/10,0)*10,[1]Hugst!$R$4:$W$4,0))))</f>
        <v>1342.9050564591694</v>
      </c>
      <c r="R115" s="168">
        <f ca="1">IF($C115-R$1&lt;År1,0,Q114*(1-VLOOKUP($A115,[1]Hugst!$R$5:$W$9,MATCH(ROUNDUP((R$1)/10,0)*10,[1]Hugst!$R$4:$W$4,0))))</f>
        <v>1343.9010799247333</v>
      </c>
      <c r="S115" s="168">
        <f ca="1">IF($C115-S$1&lt;År1,0,R114*(1-VLOOKUP($A115,[1]Hugst!$R$5:$W$9,MATCH(ROUNDUP((S$1)/10,0)*10,[1]Hugst!$R$4:$W$4,0))))</f>
        <v>1344.9062156167165</v>
      </c>
      <c r="T115" s="168">
        <f ca="1">IF($C115-T$1&lt;År1,0,S114*(1-VLOOKUP($A115,[1]Hugst!$R$5:$W$9,MATCH(ROUNDUP((T$1)/10,0)*10,[1]Hugst!$R$4:$W$4,0))))</f>
        <v>1345.9204867610549</v>
      </c>
      <c r="U115" s="168">
        <f ca="1">IF($C115-U$1&lt;År1,0,T114*(1-VLOOKUP($A115,[1]Hugst!$R$5:$W$9,MATCH(ROUNDUP((U$1)/10,0)*10,[1]Hugst!$R$4:$W$4,0))))</f>
        <v>1346.9439166777356</v>
      </c>
      <c r="V115" s="168">
        <f ca="1">IF($C115-V$1&lt;År1,0,U114*(1-VLOOKUP($A115,[1]Hugst!$R$5:$W$9,MATCH(ROUNDUP((V$1)/10,0)*10,[1]Hugst!$R$4:$W$4,0))))</f>
        <v>1347.9765287814673</v>
      </c>
      <c r="W115" s="168">
        <f ca="1">IF($C115-W$1&lt;År1,0,V114*(1-VLOOKUP($A115,[1]Hugst!$R$5:$W$9,MATCH(ROUNDUP((W$1)/10,0)*10,[1]Hugst!$R$4:$W$4,0))))</f>
        <v>1349.0183465816351</v>
      </c>
      <c r="X115" s="168">
        <f ca="1">IF($C115-X$1&lt;År1,0,W114*(1-VLOOKUP($A115,[1]Hugst!$R$5:$W$9,MATCH(ROUNDUP((X$1)/10,0)*10,[1]Hugst!$R$4:$W$4,0))))</f>
        <v>1350.0693936828907</v>
      </c>
      <c r="Y115" s="168">
        <f ca="1">IF($C115-Y$1&lt;År1,0,X114*(1-VLOOKUP($A115,[1]Hugst!$R$5:$W$9,MATCH(ROUNDUP((Y$1)/10,0)*10,[1]Hugst!$R$4:$W$4,0))))</f>
        <v>1351.1296937852389</v>
      </c>
      <c r="Z115" s="168">
        <f ca="1">IF($C115-Z$1&lt;År1,0,Y114*(1-VLOOKUP($A115,[1]Hugst!$R$5:$W$9,MATCH(ROUNDUP((Z$1)/10,0)*10,[1]Hugst!$R$4:$W$4,0))))</f>
        <v>1351.9123501127433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176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573.1103204179235</v>
      </c>
      <c r="E116" s="168">
        <f t="shared" ca="1" si="2"/>
        <v>25.229357564854581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1336.7100483531474</v>
      </c>
      <c r="G116" s="168">
        <f ca="1">IF($C116-G$1&lt;År1,0,F115*(1-VLOOKUP($A116,[1]Hugst!$R$5:$W$9,MATCH(ROUNDUP((G$1)/10,0)*10,[1]Hugst!$R$4:$W$4,0))))</f>
        <v>1337.2873255202655</v>
      </c>
      <c r="H116" s="168">
        <f ca="1">IF($C116-H$1&lt;År1,0,G115*(1-VLOOKUP($A116,[1]Hugst!$R$5:$W$9,MATCH(ROUNDUP((H$1)/10,0)*10,[1]Hugst!$R$4:$W$4,0))))</f>
        <v>1337.8729586600427</v>
      </c>
      <c r="I116" s="168">
        <f ca="1">IF($C116-I$1&lt;År1,0,H115*(1-VLOOKUP($A116,[1]Hugst!$R$5:$W$9,MATCH(ROUNDUP((I$1)/10,0)*10,[1]Hugst!$R$4:$W$4,0))))</f>
        <v>1338.7555236509113</v>
      </c>
      <c r="J116" s="168">
        <f ca="1">IF($C116-J$1&lt;År1,0,I115*(1-VLOOKUP($A116,[1]Hugst!$R$5:$W$9,MATCH(ROUNDUP((J$1)/10,0)*10,[1]Hugst!$R$4:$W$4,0))))</f>
        <v>1339.6449380938109</v>
      </c>
      <c r="K116" s="168">
        <f ca="1">IF($C116-K$1&lt;År1,0,J115*(1-VLOOKUP($A116,[1]Hugst!$R$5:$W$9,MATCH(ROUNDUP((K$1)/10,0)*10,[1]Hugst!$R$4:$W$4,0))))</f>
        <v>1340.5412400968241</v>
      </c>
      <c r="L116" s="168">
        <f ca="1">IF($C116-L$1&lt;År1,0,K115*(1-VLOOKUP($A116,[1]Hugst!$R$5:$W$9,MATCH(ROUNDUP((L$1)/10,0)*10,[1]Hugst!$R$4:$W$4,0))))</f>
        <v>1341.4444679651322</v>
      </c>
      <c r="M116" s="168">
        <f ca="1">IF($C116-M$1&lt;År1,0,L115*(1-VLOOKUP($A116,[1]Hugst!$R$5:$W$9,MATCH(ROUNDUP((M$1)/10,0)*10,[1]Hugst!$R$4:$W$4,0))))</f>
        <v>1342.3546602020331</v>
      </c>
      <c r="N116" s="168">
        <f ca="1">IF($C116-N$1&lt;År1,0,M115*(1-VLOOKUP($A116,[1]Hugst!$R$5:$W$9,MATCH(ROUNDUP((N$1)/10,0)*10,[1]Hugst!$R$4:$W$4,0))))</f>
        <v>1343.2718555099825</v>
      </c>
      <c r="O116" s="168">
        <f ca="1">IF($C116-O$1&lt;År1,0,N115*(1-VLOOKUP($A116,[1]Hugst!$R$5:$W$9,MATCH(ROUNDUP((O$1)/10,0)*10,[1]Hugst!$R$4:$W$4,0))))</f>
        <v>1344.1960927915904</v>
      </c>
      <c r="P116" s="168">
        <f ca="1">IF($C116-P$1&lt;År1,0,O115*(1-VLOOKUP($A116,[1]Hugst!$R$5:$W$9,MATCH(ROUNDUP((P$1)/10,0)*10,[1]Hugst!$R$4:$W$4,0))))</f>
        <v>1343.0755218793222</v>
      </c>
      <c r="Q116" s="168">
        <f ca="1">IF($C116-Q$1&lt;År1,0,P115*(1-VLOOKUP($A116,[1]Hugst!$R$5:$W$9,MATCH(ROUNDUP((Q$1)/10,0)*10,[1]Hugst!$R$4:$W$4,0))))</f>
        <v>1341.9623405012408</v>
      </c>
      <c r="R116" s="168">
        <f ca="1">IF($C116-R$1&lt;År1,0,Q115*(1-VLOOKUP($A116,[1]Hugst!$R$5:$W$9,MATCH(ROUNDUP((R$1)/10,0)*10,[1]Hugst!$R$4:$W$4,0))))</f>
        <v>1340.8565572205027</v>
      </c>
      <c r="S116" s="168">
        <f ca="1">IF($C116-S$1&lt;År1,0,R115*(1-VLOOKUP($A116,[1]Hugst!$R$5:$W$9,MATCH(ROUNDUP((S$1)/10,0)*10,[1]Hugst!$R$4:$W$4,0))))</f>
        <v>1341.8510613282378</v>
      </c>
      <c r="T116" s="168">
        <f ca="1">IF($C116-T$1&lt;År1,0,S115*(1-VLOOKUP($A116,[1]Hugst!$R$5:$W$9,MATCH(ROUNDUP((T$1)/10,0)*10,[1]Hugst!$R$4:$W$4,0))))</f>
        <v>1342.8546637623858</v>
      </c>
      <c r="U116" s="168">
        <f ca="1">IF($C116-U$1&lt;År1,0,T115*(1-VLOOKUP($A116,[1]Hugst!$R$5:$W$9,MATCH(ROUNDUP((U$1)/10,0)*10,[1]Hugst!$R$4:$W$4,0))))</f>
        <v>1343.8673877134534</v>
      </c>
      <c r="V116" s="168">
        <f ca="1">IF($C116-V$1&lt;År1,0,U115*(1-VLOOKUP($A116,[1]Hugst!$R$5:$W$9,MATCH(ROUNDUP((V$1)/10,0)*10,[1]Hugst!$R$4:$W$4,0))))</f>
        <v>1344.8892564658543</v>
      </c>
      <c r="W116" s="168">
        <f ca="1">IF($C116-W$1&lt;År1,0,V115*(1-VLOOKUP($A116,[1]Hugst!$R$5:$W$9,MATCH(ROUNDUP((W$1)/10,0)*10,[1]Hugst!$R$4:$W$4,0))))</f>
        <v>1345.9202933985803</v>
      </c>
      <c r="X116" s="168">
        <f ca="1">IF($C116-X$1&lt;År1,0,W115*(1-VLOOKUP($A116,[1]Hugst!$R$5:$W$9,MATCH(ROUNDUP((X$1)/10,0)*10,[1]Hugst!$R$4:$W$4,0))))</f>
        <v>1346.9605219851546</v>
      </c>
      <c r="Y116" s="168">
        <f ca="1">IF($C116-Y$1&lt;År1,0,X115*(1-VLOOKUP($A116,[1]Hugst!$R$5:$W$9,MATCH(ROUNDUP((Y$1)/10,0)*10,[1]Hugst!$R$4:$W$4,0))))</f>
        <v>1348.0099657942219</v>
      </c>
      <c r="Z116" s="168">
        <f ca="1">IF($C116-Z$1&lt;År1,0,Y115*(1-VLOOKUP($A116,[1]Hugst!$R$5:$W$9,MATCH(ROUNDUP((Z$1)/10,0)*10,[1]Hugst!$R$4:$W$4,0))))</f>
        <v>1348.782392198578</v>
      </c>
      <c r="AA116" s="168">
        <f ca="1">IF($C116-AA$1&lt;År1,0,Z115*(1-VLOOKUP($A116,[1]Hugst!$R$5:$W$9,MATCH(ROUNDUP((AA$1)/10,0)*10,[1]Hugst!$R$4:$W$4,0))))</f>
        <v>1349.5636888265303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176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570.24476881582814</v>
      </c>
      <c r="E117" s="168">
        <f t="shared" ca="1" si="2"/>
        <v>27.525941144624085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1336.1410803308215</v>
      </c>
      <c r="G117" s="168">
        <f ca="1">IF($C117-G$1&lt;År1,0,F116*(1-VLOOKUP($A117,[1]Hugst!$R$5:$W$9,MATCH(ROUNDUP((G$1)/10,0)*10,[1]Hugst!$R$4:$W$4,0))))</f>
        <v>1336.7100483531474</v>
      </c>
      <c r="H117" s="168">
        <f ca="1">IF($C117-H$1&lt;År1,0,G116*(1-VLOOKUP($A117,[1]Hugst!$R$5:$W$9,MATCH(ROUNDUP((H$1)/10,0)*10,[1]Hugst!$R$4:$W$4,0))))</f>
        <v>1337.2873255202655</v>
      </c>
      <c r="I117" s="168">
        <f ca="1">IF($C117-I$1&lt;År1,0,H116*(1-VLOOKUP($A117,[1]Hugst!$R$5:$W$9,MATCH(ROUNDUP((I$1)/10,0)*10,[1]Hugst!$R$4:$W$4,0))))</f>
        <v>1337.8729586600427</v>
      </c>
      <c r="J117" s="168">
        <f ca="1">IF($C117-J$1&lt;År1,0,I116*(1-VLOOKUP($A117,[1]Hugst!$R$5:$W$9,MATCH(ROUNDUP((J$1)/10,0)*10,[1]Hugst!$R$4:$W$4,0))))</f>
        <v>1338.7555236509113</v>
      </c>
      <c r="K117" s="168">
        <f ca="1">IF($C117-K$1&lt;År1,0,J116*(1-VLOOKUP($A117,[1]Hugst!$R$5:$W$9,MATCH(ROUNDUP((K$1)/10,0)*10,[1]Hugst!$R$4:$W$4,0))))</f>
        <v>1339.6449380938109</v>
      </c>
      <c r="L117" s="168">
        <f ca="1">IF($C117-L$1&lt;År1,0,K116*(1-VLOOKUP($A117,[1]Hugst!$R$5:$W$9,MATCH(ROUNDUP((L$1)/10,0)*10,[1]Hugst!$R$4:$W$4,0))))</f>
        <v>1340.5412400968241</v>
      </c>
      <c r="M117" s="168">
        <f ca="1">IF($C117-M$1&lt;År1,0,L116*(1-VLOOKUP($A117,[1]Hugst!$R$5:$W$9,MATCH(ROUNDUP((M$1)/10,0)*10,[1]Hugst!$R$4:$W$4,0))))</f>
        <v>1341.4444679651322</v>
      </c>
      <c r="N117" s="168">
        <f ca="1">IF($C117-N$1&lt;År1,0,M116*(1-VLOOKUP($A117,[1]Hugst!$R$5:$W$9,MATCH(ROUNDUP((N$1)/10,0)*10,[1]Hugst!$R$4:$W$4,0))))</f>
        <v>1342.3546602020331</v>
      </c>
      <c r="O117" s="168">
        <f ca="1">IF($C117-O$1&lt;År1,0,N116*(1-VLOOKUP($A117,[1]Hugst!$R$5:$W$9,MATCH(ROUNDUP((O$1)/10,0)*10,[1]Hugst!$R$4:$W$4,0))))</f>
        <v>1343.2718555099825</v>
      </c>
      <c r="P117" s="168">
        <f ca="1">IF($C117-P$1&lt;År1,0,O116*(1-VLOOKUP($A117,[1]Hugst!$R$5:$W$9,MATCH(ROUNDUP((P$1)/10,0)*10,[1]Hugst!$R$4:$W$4,0))))</f>
        <v>1342.1456241754677</v>
      </c>
      <c r="Q117" s="168">
        <f ca="1">IF($C117-Q$1&lt;År1,0,P116*(1-VLOOKUP($A117,[1]Hugst!$R$5:$W$9,MATCH(ROUNDUP((Q$1)/10,0)*10,[1]Hugst!$R$4:$W$4,0))))</f>
        <v>1341.0267626086588</v>
      </c>
      <c r="R117" s="168">
        <f ca="1">IF($C117-R$1&lt;År1,0,Q116*(1-VLOOKUP($A117,[1]Hugst!$R$5:$W$9,MATCH(ROUNDUP((R$1)/10,0)*10,[1]Hugst!$R$4:$W$4,0))))</f>
        <v>1339.9152793038659</v>
      </c>
      <c r="S117" s="168">
        <f ca="1">IF($C117-S$1&lt;År1,0,R116*(1-VLOOKUP($A117,[1]Hugst!$R$5:$W$9,MATCH(ROUNDUP((S$1)/10,0)*10,[1]Hugst!$R$4:$W$4,0))))</f>
        <v>1338.8111828111832</v>
      </c>
      <c r="T117" s="168">
        <f ca="1">IF($C117-T$1&lt;År1,0,S116*(1-VLOOKUP($A117,[1]Hugst!$R$5:$W$9,MATCH(ROUNDUP((T$1)/10,0)*10,[1]Hugst!$R$4:$W$4,0))))</f>
        <v>1339.804169878754</v>
      </c>
      <c r="U117" s="168">
        <f ca="1">IF($C117-U$1&lt;År1,0,T116*(1-VLOOKUP($A117,[1]Hugst!$R$5:$W$9,MATCH(ROUNDUP((U$1)/10,0)*10,[1]Hugst!$R$4:$W$4,0))))</f>
        <v>1340.8062413939347</v>
      </c>
      <c r="V117" s="168">
        <f ca="1">IF($C117-V$1&lt;År1,0,U116*(1-VLOOKUP($A117,[1]Hugst!$R$5:$W$9,MATCH(ROUNDUP((V$1)/10,0)*10,[1]Hugst!$R$4:$W$4,0))))</f>
        <v>1341.8174205118564</v>
      </c>
      <c r="W117" s="168">
        <f ca="1">IF($C117-W$1&lt;År1,0,V116*(1-VLOOKUP($A117,[1]Hugst!$R$5:$W$9,MATCH(ROUNDUP((W$1)/10,0)*10,[1]Hugst!$R$4:$W$4,0))))</f>
        <v>1342.8377304814148</v>
      </c>
      <c r="X117" s="168">
        <f ca="1">IF($C117-X$1&lt;År1,0,W116*(1-VLOOKUP($A117,[1]Hugst!$R$5:$W$9,MATCH(ROUNDUP((X$1)/10,0)*10,[1]Hugst!$R$4:$W$4,0))))</f>
        <v>1343.8671946459383</v>
      </c>
      <c r="Y117" s="168">
        <f ca="1">IF($C117-Y$1&lt;År1,0,X116*(1-VLOOKUP($A117,[1]Hugst!$R$5:$W$9,MATCH(ROUNDUP((Y$1)/10,0)*10,[1]Hugst!$R$4:$W$4,0))))</f>
        <v>1344.9058364431432</v>
      </c>
      <c r="Z117" s="168">
        <f ca="1">IF($C117-Z$1&lt;År1,0,Y116*(1-VLOOKUP($A117,[1]Hugst!$R$5:$W$9,MATCH(ROUNDUP((Z$1)/10,0)*10,[1]Hugst!$R$4:$W$4,0))))</f>
        <v>1345.6680840739862</v>
      </c>
      <c r="AA117" s="168">
        <f ca="1">IF($C117-AA$1&lt;År1,0,Z116*(1-VLOOKUP($A117,[1]Hugst!$R$5:$W$9,MATCH(ROUNDUP((AA$1)/10,0)*10,[1]Hugst!$R$4:$W$4,0))))</f>
        <v>1346.4391685511143</v>
      </c>
      <c r="AB117" s="168">
        <f ca="1">IF($C117-AB$1&lt;År1,0,AA116*(1-VLOOKUP($A117,[1]Hugst!$R$5:$W$9,MATCH(ROUNDUP((AB$1)/10,0)*10,[1]Hugst!$R$4:$W$4,0))))</f>
        <v>1347.2191078417045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176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567.39354497175373</v>
      </c>
      <c r="E118" s="168">
        <f t="shared" ca="1" si="2"/>
        <v>29.816459520374337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1335.5803748624974</v>
      </c>
      <c r="G118" s="168">
        <f ca="1">IF($C118-G$1&lt;År1,0,F117*(1-VLOOKUP($A118,[1]Hugst!$R$5:$W$9,MATCH(ROUNDUP((G$1)/10,0)*10,[1]Hugst!$R$4:$W$4,0))))</f>
        <v>1336.1410803308215</v>
      </c>
      <c r="H118" s="168">
        <f ca="1">IF($C118-H$1&lt;År1,0,G117*(1-VLOOKUP($A118,[1]Hugst!$R$5:$W$9,MATCH(ROUNDUP((H$1)/10,0)*10,[1]Hugst!$R$4:$W$4,0))))</f>
        <v>1336.7100483531474</v>
      </c>
      <c r="I118" s="168">
        <f ca="1">IF($C118-I$1&lt;År1,0,H117*(1-VLOOKUP($A118,[1]Hugst!$R$5:$W$9,MATCH(ROUNDUP((I$1)/10,0)*10,[1]Hugst!$R$4:$W$4,0))))</f>
        <v>1337.2873255202655</v>
      </c>
      <c r="J118" s="168">
        <f ca="1">IF($C118-J$1&lt;År1,0,I117*(1-VLOOKUP($A118,[1]Hugst!$R$5:$W$9,MATCH(ROUNDUP((J$1)/10,0)*10,[1]Hugst!$R$4:$W$4,0))))</f>
        <v>1337.8729586600427</v>
      </c>
      <c r="K118" s="168">
        <f ca="1">IF($C118-K$1&lt;År1,0,J117*(1-VLOOKUP($A118,[1]Hugst!$R$5:$W$9,MATCH(ROUNDUP((K$1)/10,0)*10,[1]Hugst!$R$4:$W$4,0))))</f>
        <v>1338.7555236509113</v>
      </c>
      <c r="L118" s="168">
        <f ca="1">IF($C118-L$1&lt;År1,0,K117*(1-VLOOKUP($A118,[1]Hugst!$R$5:$W$9,MATCH(ROUNDUP((L$1)/10,0)*10,[1]Hugst!$R$4:$W$4,0))))</f>
        <v>1339.6449380938109</v>
      </c>
      <c r="M118" s="168">
        <f ca="1">IF($C118-M$1&lt;År1,0,L117*(1-VLOOKUP($A118,[1]Hugst!$R$5:$W$9,MATCH(ROUNDUP((M$1)/10,0)*10,[1]Hugst!$R$4:$W$4,0))))</f>
        <v>1340.5412400968241</v>
      </c>
      <c r="N118" s="168">
        <f ca="1">IF($C118-N$1&lt;År1,0,M117*(1-VLOOKUP($A118,[1]Hugst!$R$5:$W$9,MATCH(ROUNDUP((N$1)/10,0)*10,[1]Hugst!$R$4:$W$4,0))))</f>
        <v>1341.4444679651322</v>
      </c>
      <c r="O118" s="168">
        <f ca="1">IF($C118-O$1&lt;År1,0,N117*(1-VLOOKUP($A118,[1]Hugst!$R$5:$W$9,MATCH(ROUNDUP((O$1)/10,0)*10,[1]Hugst!$R$4:$W$4,0))))</f>
        <v>1342.3546602020331</v>
      </c>
      <c r="P118" s="168">
        <f ca="1">IF($C118-P$1&lt;År1,0,O117*(1-VLOOKUP($A118,[1]Hugst!$R$5:$W$9,MATCH(ROUNDUP((P$1)/10,0)*10,[1]Hugst!$R$4:$W$4,0))))</f>
        <v>1341.2227967473402</v>
      </c>
      <c r="Q118" s="168">
        <f ca="1">IF($C118-Q$1&lt;År1,0,P117*(1-VLOOKUP($A118,[1]Hugst!$R$5:$W$9,MATCH(ROUNDUP((Q$1)/10,0)*10,[1]Hugst!$R$4:$W$4,0))))</f>
        <v>1340.0982833928272</v>
      </c>
      <c r="R118" s="168">
        <f ca="1">IF($C118-R$1&lt;År1,0,Q117*(1-VLOOKUP($A118,[1]Hugst!$R$5:$W$9,MATCH(ROUNDUP((R$1)/10,0)*10,[1]Hugst!$R$4:$W$4,0))))</f>
        <v>1338.9811285640014</v>
      </c>
      <c r="S118" s="168">
        <f ca="1">IF($C118-S$1&lt;År1,0,R117*(1-VLOOKUP($A118,[1]Hugst!$R$5:$W$9,MATCH(ROUNDUP((S$1)/10,0)*10,[1]Hugst!$R$4:$W$4,0))))</f>
        <v>1337.8713407422158</v>
      </c>
      <c r="T118" s="168">
        <f ca="1">IF($C118-T$1&lt;År1,0,S117*(1-VLOOKUP($A118,[1]Hugst!$R$5:$W$9,MATCH(ROUNDUP((T$1)/10,0)*10,[1]Hugst!$R$4:$W$4,0))))</f>
        <v>1336.7689284645221</v>
      </c>
      <c r="U118" s="168">
        <f ca="1">IF($C118-U$1&lt;År1,0,T117*(1-VLOOKUP($A118,[1]Hugst!$R$5:$W$9,MATCH(ROUNDUP((U$1)/10,0)*10,[1]Hugst!$R$4:$W$4,0))))</f>
        <v>1337.7604008060575</v>
      </c>
      <c r="V118" s="168">
        <f ca="1">IF($C118-V$1&lt;År1,0,U117*(1-VLOOKUP($A118,[1]Hugst!$R$5:$W$9,MATCH(ROUNDUP((V$1)/10,0)*10,[1]Hugst!$R$4:$W$4,0))))</f>
        <v>1338.7609437375711</v>
      </c>
      <c r="W118" s="168">
        <f ca="1">IF($C118-W$1&lt;År1,0,V117*(1-VLOOKUP($A118,[1]Hugst!$R$5:$W$9,MATCH(ROUNDUP((W$1)/10,0)*10,[1]Hugst!$R$4:$W$4,0))))</f>
        <v>1339.7705803788722</v>
      </c>
      <c r="X118" s="168">
        <f ca="1">IF($C118-X$1&lt;År1,0,W117*(1-VLOOKUP($A118,[1]Hugst!$R$5:$W$9,MATCH(ROUNDUP((X$1)/10,0)*10,[1]Hugst!$R$4:$W$4,0))))</f>
        <v>1340.7893339433922</v>
      </c>
      <c r="Y118" s="168">
        <f ca="1">IF($C118-Y$1&lt;År1,0,X117*(1-VLOOKUP($A118,[1]Hugst!$R$5:$W$9,MATCH(ROUNDUP((Y$1)/10,0)*10,[1]Hugst!$R$4:$W$4,0))))</f>
        <v>1341.8172277388512</v>
      </c>
      <c r="Z118" s="168">
        <f ca="1">IF($C118-Z$1&lt;År1,0,Y117*(1-VLOOKUP($A118,[1]Hugst!$R$5:$W$9,MATCH(ROUNDUP((Z$1)/10,0)*10,[1]Hugst!$R$4:$W$4,0))))</f>
        <v>1342.5693474900004</v>
      </c>
      <c r="AA118" s="168">
        <f ca="1">IF($C118-AA$1&lt;År1,0,Z117*(1-VLOOKUP($A118,[1]Hugst!$R$5:$W$9,MATCH(ROUNDUP((AA$1)/10,0)*10,[1]Hugst!$R$4:$W$4,0))))</f>
        <v>1343.330270877078</v>
      </c>
      <c r="AB118" s="168">
        <f ca="1">IF($C118-AB$1&lt;År1,0,AA117*(1-VLOOKUP($A118,[1]Hugst!$R$5:$W$9,MATCH(ROUNDUP((AB$1)/10,0)*10,[1]Hugst!$R$4:$W$4,0))))</f>
        <v>1344.1000157582923</v>
      </c>
      <c r="AC118" s="168">
        <f ca="1">IF($C118-AC$1&lt;År1,0,AB117*(1-VLOOKUP($A118,[1]Hugst!$R$5:$W$9,MATCH(ROUNDUP((AC$1)/10,0)*10,[1]Hugst!$R$4:$W$4,0))))</f>
        <v>1344.8786000696066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176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564.55657724688353</v>
      </c>
      <c r="E119" s="168">
        <f t="shared" ca="1" si="2"/>
        <v>32.100937975872512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1335.0278855931253</v>
      </c>
      <c r="G119" s="168">
        <f ca="1">IF($C119-G$1&lt;År1,0,F118*(1-VLOOKUP($A119,[1]Hugst!$R$5:$W$9,MATCH(ROUNDUP((G$1)/10,0)*10,[1]Hugst!$R$4:$W$4,0))))</f>
        <v>1335.5803748624974</v>
      </c>
      <c r="H119" s="168">
        <f ca="1">IF($C119-H$1&lt;År1,0,G118*(1-VLOOKUP($A119,[1]Hugst!$R$5:$W$9,MATCH(ROUNDUP((H$1)/10,0)*10,[1]Hugst!$R$4:$W$4,0))))</f>
        <v>1336.1410803308215</v>
      </c>
      <c r="I119" s="168">
        <f ca="1">IF($C119-I$1&lt;År1,0,H118*(1-VLOOKUP($A119,[1]Hugst!$R$5:$W$9,MATCH(ROUNDUP((I$1)/10,0)*10,[1]Hugst!$R$4:$W$4,0))))</f>
        <v>1336.7100483531474</v>
      </c>
      <c r="J119" s="168">
        <f ca="1">IF($C119-J$1&lt;År1,0,I118*(1-VLOOKUP($A119,[1]Hugst!$R$5:$W$9,MATCH(ROUNDUP((J$1)/10,0)*10,[1]Hugst!$R$4:$W$4,0))))</f>
        <v>1337.2873255202655</v>
      </c>
      <c r="K119" s="168">
        <f ca="1">IF($C119-K$1&lt;År1,0,J118*(1-VLOOKUP($A119,[1]Hugst!$R$5:$W$9,MATCH(ROUNDUP((K$1)/10,0)*10,[1]Hugst!$R$4:$W$4,0))))</f>
        <v>1337.8729586600427</v>
      </c>
      <c r="L119" s="168">
        <f ca="1">IF($C119-L$1&lt;År1,0,K118*(1-VLOOKUP($A119,[1]Hugst!$R$5:$W$9,MATCH(ROUNDUP((L$1)/10,0)*10,[1]Hugst!$R$4:$W$4,0))))</f>
        <v>1338.7555236509113</v>
      </c>
      <c r="M119" s="168">
        <f ca="1">IF($C119-M$1&lt;År1,0,L118*(1-VLOOKUP($A119,[1]Hugst!$R$5:$W$9,MATCH(ROUNDUP((M$1)/10,0)*10,[1]Hugst!$R$4:$W$4,0))))</f>
        <v>1339.6449380938109</v>
      </c>
      <c r="N119" s="168">
        <f ca="1">IF($C119-N$1&lt;År1,0,M118*(1-VLOOKUP($A119,[1]Hugst!$R$5:$W$9,MATCH(ROUNDUP((N$1)/10,0)*10,[1]Hugst!$R$4:$W$4,0))))</f>
        <v>1340.5412400968241</v>
      </c>
      <c r="O119" s="168">
        <f ca="1">IF($C119-O$1&lt;År1,0,N118*(1-VLOOKUP($A119,[1]Hugst!$R$5:$W$9,MATCH(ROUNDUP((O$1)/10,0)*10,[1]Hugst!$R$4:$W$4,0))))</f>
        <v>1341.4444679651322</v>
      </c>
      <c r="P119" s="168">
        <f ca="1">IF($C119-P$1&lt;År1,0,O118*(1-VLOOKUP($A119,[1]Hugst!$R$5:$W$9,MATCH(ROUNDUP((P$1)/10,0)*10,[1]Hugst!$R$4:$W$4,0))))</f>
        <v>1340.3070005508773</v>
      </c>
      <c r="Q119" s="168">
        <f ca="1">IF($C119-Q$1&lt;År1,0,P118*(1-VLOOKUP($A119,[1]Hugst!$R$5:$W$9,MATCH(ROUNDUP((Q$1)/10,0)*10,[1]Hugst!$R$4:$W$4,0))))</f>
        <v>1339.1768636675561</v>
      </c>
      <c r="R119" s="168">
        <f ca="1">IF($C119-R$1&lt;År1,0,Q118*(1-VLOOKUP($A119,[1]Hugst!$R$5:$W$9,MATCH(ROUNDUP((R$1)/10,0)*10,[1]Hugst!$R$4:$W$4,0))))</f>
        <v>1338.0540656723974</v>
      </c>
      <c r="S119" s="168">
        <f ca="1">IF($C119-S$1&lt;År1,0,R118*(1-VLOOKUP($A119,[1]Hugst!$R$5:$W$9,MATCH(ROUNDUP((S$1)/10,0)*10,[1]Hugst!$R$4:$W$4,0))))</f>
        <v>1336.9386149780564</v>
      </c>
      <c r="T119" s="168">
        <f ca="1">IF($C119-T$1&lt;År1,0,S118*(1-VLOOKUP($A119,[1]Hugst!$R$5:$W$9,MATCH(ROUNDUP((T$1)/10,0)*10,[1]Hugst!$R$4:$W$4,0))))</f>
        <v>1335.830520052948</v>
      </c>
      <c r="U119" s="168">
        <f ca="1">IF($C119-U$1&lt;År1,0,T118*(1-VLOOKUP($A119,[1]Hugst!$R$5:$W$9,MATCH(ROUNDUP((U$1)/10,0)*10,[1]Hugst!$R$4:$W$4,0))))</f>
        <v>1334.7297894211017</v>
      </c>
      <c r="V119" s="168">
        <f ca="1">IF($C119-V$1&lt;År1,0,U118*(1-VLOOKUP($A119,[1]Hugst!$R$5:$W$9,MATCH(ROUNDUP((V$1)/10,0)*10,[1]Hugst!$R$4:$W$4,0))))</f>
        <v>1335.7197493472008</v>
      </c>
      <c r="W119" s="168">
        <f ca="1">IF($C119-W$1&lt;År1,0,V118*(1-VLOOKUP($A119,[1]Hugst!$R$5:$W$9,MATCH(ROUNDUP((W$1)/10,0)*10,[1]Hugst!$R$4:$W$4,0))))</f>
        <v>1336.718766026785</v>
      </c>
      <c r="X119" s="168">
        <f ca="1">IF($C119-X$1&lt;År1,0,W118*(1-VLOOKUP($A119,[1]Hugst!$R$5:$W$9,MATCH(ROUNDUP((X$1)/10,0)*10,[1]Hugst!$R$4:$W$4,0))))</f>
        <v>1337.726862544396</v>
      </c>
      <c r="Y119" s="168">
        <f ca="1">IF($C119-Y$1&lt;År1,0,X118*(1-VLOOKUP($A119,[1]Hugst!$R$5:$W$9,MATCH(ROUNDUP((Y$1)/10,0)*10,[1]Hugst!$R$4:$W$4,0))))</f>
        <v>1338.7440620780549</v>
      </c>
      <c r="Z119" s="168">
        <f ca="1">IF($C119-Z$1&lt;År1,0,Y118*(1-VLOOKUP($A119,[1]Hugst!$R$5:$W$9,MATCH(ROUNDUP((Z$1)/10,0)*10,[1]Hugst!$R$4:$W$4,0))))</f>
        <v>1339.4861045889659</v>
      </c>
      <c r="AA119" s="168">
        <f ca="1">IF($C119-AA$1&lt;År1,0,Z118*(1-VLOOKUP($A119,[1]Hugst!$R$5:$W$9,MATCH(ROUNDUP((AA$1)/10,0)*10,[1]Hugst!$R$4:$W$4,0))))</f>
        <v>1340.2369176913949</v>
      </c>
      <c r="AB119" s="168">
        <f ca="1">IF($C119-AB$1&lt;År1,0,AA118*(1-VLOOKUP($A119,[1]Hugst!$R$5:$W$9,MATCH(ROUNDUP((AB$1)/10,0)*10,[1]Hugst!$R$4:$W$4,0))))</f>
        <v>1340.9965191352999</v>
      </c>
      <c r="AC119" s="168">
        <f ca="1">IF($C119-AC$1&lt;År1,0,AB118*(1-VLOOKUP($A119,[1]Hugst!$R$5:$W$9,MATCH(ROUNDUP((AC$1)/10,0)*10,[1]Hugst!$R$4:$W$4,0))))</f>
        <v>1341.7649267478648</v>
      </c>
      <c r="AD119" s="168">
        <f ca="1">IF($C119-AD$1&lt;År1,0,AC118*(1-VLOOKUP($A119,[1]Hugst!$R$5:$W$9,MATCH(ROUNDUP((AD$1)/10,0)*10,[1]Hugst!$R$4:$W$4,0))))</f>
        <v>1342.5421584338924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176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561.73379436065443</v>
      </c>
      <c r="E120" s="168">
        <f t="shared" ca="1" si="2"/>
        <v>34.379401671350934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1334.4835664023747</v>
      </c>
      <c r="G120" s="168">
        <f ca="1">IF($C120-G$1&lt;År1,0,F119*(1-VLOOKUP($A120,[1]Hugst!$R$5:$W$9,MATCH(ROUNDUP((G$1)/10,0)*10,[1]Hugst!$R$4:$W$4,0))))</f>
        <v>1335.0278855931253</v>
      </c>
      <c r="H120" s="168">
        <f ca="1">IF($C120-H$1&lt;År1,0,G119*(1-VLOOKUP($A120,[1]Hugst!$R$5:$W$9,MATCH(ROUNDUP((H$1)/10,0)*10,[1]Hugst!$R$4:$W$4,0))))</f>
        <v>1335.5803748624974</v>
      </c>
      <c r="I120" s="168">
        <f ca="1">IF($C120-I$1&lt;År1,0,H119*(1-VLOOKUP($A120,[1]Hugst!$R$5:$W$9,MATCH(ROUNDUP((I$1)/10,0)*10,[1]Hugst!$R$4:$W$4,0))))</f>
        <v>1336.1410803308215</v>
      </c>
      <c r="J120" s="168">
        <f ca="1">IF($C120-J$1&lt;År1,0,I119*(1-VLOOKUP($A120,[1]Hugst!$R$5:$W$9,MATCH(ROUNDUP((J$1)/10,0)*10,[1]Hugst!$R$4:$W$4,0))))</f>
        <v>1336.7100483531474</v>
      </c>
      <c r="K120" s="168">
        <f ca="1">IF($C120-K$1&lt;År1,0,J119*(1-VLOOKUP($A120,[1]Hugst!$R$5:$W$9,MATCH(ROUNDUP((K$1)/10,0)*10,[1]Hugst!$R$4:$W$4,0))))</f>
        <v>1337.2873255202655</v>
      </c>
      <c r="L120" s="168">
        <f ca="1">IF($C120-L$1&lt;År1,0,K119*(1-VLOOKUP($A120,[1]Hugst!$R$5:$W$9,MATCH(ROUNDUP((L$1)/10,0)*10,[1]Hugst!$R$4:$W$4,0))))</f>
        <v>1337.8729586600427</v>
      </c>
      <c r="M120" s="168">
        <f ca="1">IF($C120-M$1&lt;År1,0,L119*(1-VLOOKUP($A120,[1]Hugst!$R$5:$W$9,MATCH(ROUNDUP((M$1)/10,0)*10,[1]Hugst!$R$4:$W$4,0))))</f>
        <v>1338.7555236509113</v>
      </c>
      <c r="N120" s="168">
        <f ca="1">IF($C120-N$1&lt;År1,0,M119*(1-VLOOKUP($A120,[1]Hugst!$R$5:$W$9,MATCH(ROUNDUP((N$1)/10,0)*10,[1]Hugst!$R$4:$W$4,0))))</f>
        <v>1339.6449380938109</v>
      </c>
      <c r="O120" s="168">
        <f ca="1">IF($C120-O$1&lt;År1,0,N119*(1-VLOOKUP($A120,[1]Hugst!$R$5:$W$9,MATCH(ROUNDUP((O$1)/10,0)*10,[1]Hugst!$R$4:$W$4,0))))</f>
        <v>1340.5412400968241</v>
      </c>
      <c r="P120" s="168">
        <f ca="1">IF($C120-P$1&lt;År1,0,O119*(1-VLOOKUP($A120,[1]Hugst!$R$5:$W$9,MATCH(ROUNDUP((P$1)/10,0)*10,[1]Hugst!$R$4:$W$4,0))))</f>
        <v>1339.3981967428124</v>
      </c>
      <c r="Q120" s="168">
        <f ca="1">IF($C120-Q$1&lt;År1,0,P119*(1-VLOOKUP($A120,[1]Hugst!$R$5:$W$9,MATCH(ROUNDUP((Q$1)/10,0)*10,[1]Hugst!$R$4:$W$4,0))))</f>
        <v>1338.2624644483421</v>
      </c>
      <c r="R120" s="168">
        <f ca="1">IF($C120-R$1&lt;År1,0,Q119*(1-VLOOKUP($A120,[1]Hugst!$R$5:$W$9,MATCH(ROUNDUP((R$1)/10,0)*10,[1]Hugst!$R$4:$W$4,0))))</f>
        <v>1337.1340515026395</v>
      </c>
      <c r="S120" s="168">
        <f ca="1">IF($C120-S$1&lt;År1,0,R119*(1-VLOOKUP($A120,[1]Hugst!$R$5:$W$9,MATCH(ROUNDUP((S$1)/10,0)*10,[1]Hugst!$R$4:$W$4,0))))</f>
        <v>1336.0129662501852</v>
      </c>
      <c r="T120" s="168">
        <f ca="1">IF($C120-T$1&lt;År1,0,S119*(1-VLOOKUP($A120,[1]Hugst!$R$5:$W$9,MATCH(ROUNDUP((T$1)/10,0)*10,[1]Hugst!$R$4:$W$4,0))))</f>
        <v>1334.8992170908018</v>
      </c>
      <c r="U120" s="168">
        <f ca="1">IF($C120-U$1&lt;År1,0,T119*(1-VLOOKUP($A120,[1]Hugst!$R$5:$W$9,MATCH(ROUNDUP((U$1)/10,0)*10,[1]Hugst!$R$4:$W$4,0))))</f>
        <v>1333.792812479986</v>
      </c>
      <c r="V120" s="168">
        <f ca="1">IF($C120-V$1&lt;År1,0,U119*(1-VLOOKUP($A120,[1]Hugst!$R$5:$W$9,MATCH(ROUNDUP((V$1)/10,0)*10,[1]Hugst!$R$4:$W$4,0))))</f>
        <v>1332.6937609287645</v>
      </c>
      <c r="W120" s="168">
        <f ca="1">IF($C120-W$1&lt;År1,0,V119*(1-VLOOKUP($A120,[1]Hugst!$R$5:$W$9,MATCH(ROUNDUP((W$1)/10,0)*10,[1]Hugst!$R$4:$W$4,0))))</f>
        <v>1333.6822107465016</v>
      </c>
      <c r="X120" s="168">
        <f ca="1">IF($C120-X$1&lt;År1,0,W119*(1-VLOOKUP($A120,[1]Hugst!$R$5:$W$9,MATCH(ROUNDUP((X$1)/10,0)*10,[1]Hugst!$R$4:$W$4,0))))</f>
        <v>1334.6797035023374</v>
      </c>
      <c r="Y120" s="168">
        <f ca="1">IF($C120-Y$1&lt;År1,0,X119*(1-VLOOKUP($A120,[1]Hugst!$R$5:$W$9,MATCH(ROUNDUP((Y$1)/10,0)*10,[1]Hugst!$R$4:$W$4,0))))</f>
        <v>1335.6862622455994</v>
      </c>
      <c r="Z120" s="168">
        <f ca="1">IF($C120-Z$1&lt;År1,0,Y119*(1-VLOOKUP($A120,[1]Hugst!$R$5:$W$9,MATCH(ROUNDUP((Z$1)/10,0)*10,[1]Hugst!$R$4:$W$4,0))))</f>
        <v>1336.4182779024106</v>
      </c>
      <c r="AA120" s="168">
        <f ca="1">IF($C120-AA$1&lt;År1,0,Z119*(1-VLOOKUP($A120,[1]Hugst!$R$5:$W$9,MATCH(ROUNDUP((AA$1)/10,0)*10,[1]Hugst!$R$4:$W$4,0))))</f>
        <v>1337.1590312716714</v>
      </c>
      <c r="AB120" s="168">
        <f ca="1">IF($C120-AB$1&lt;År1,0,AA119*(1-VLOOKUP($A120,[1]Hugst!$R$5:$W$9,MATCH(ROUNDUP((AB$1)/10,0)*10,[1]Hugst!$R$4:$W$4,0))))</f>
        <v>1337.9085399954056</v>
      </c>
      <c r="AC120" s="168">
        <f ca="1">IF($C120-AC$1&lt;År1,0,AB119*(1-VLOOKUP($A120,[1]Hugst!$R$5:$W$9,MATCH(ROUNDUP((AC$1)/10,0)*10,[1]Hugst!$R$4:$W$4,0))))</f>
        <v>1338.6668217927343</v>
      </c>
      <c r="AD120" s="168">
        <f ca="1">IF($C120-AD$1&lt;År1,0,AC119*(1-VLOOKUP($A120,[1]Hugst!$R$5:$W$9,MATCH(ROUNDUP((AD$1)/10,0)*10,[1]Hugst!$R$4:$W$4,0))))</f>
        <v>1339.4338944598705</v>
      </c>
      <c r="AE120" s="168">
        <f ca="1">IF($C120-AE$1&lt;År1,0,AD119*(1-VLOOKUP($A120,[1]Hugst!$R$5:$W$9,MATCH(ROUNDUP((AE$1)/10,0)*10,[1]Hugst!$R$4:$W$4,0))))</f>
        <v>1340.2097758705115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176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558.92512538886513</v>
      </c>
      <c r="E121" s="168">
        <f t="shared" ca="1" si="2"/>
        <v>36.651875644129177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1333.9473714033636</v>
      </c>
      <c r="G121" s="168">
        <f ca="1">IF($C121-G$1&lt;År1,0,F120*(1-VLOOKUP($A121,[1]Hugst!$R$5:$W$9,MATCH(ROUNDUP((G$1)/10,0)*10,[1]Hugst!$R$4:$W$4,0))))</f>
        <v>1334.4835664023747</v>
      </c>
      <c r="H121" s="168">
        <f ca="1">IF($C121-H$1&lt;År1,0,G120*(1-VLOOKUP($A121,[1]Hugst!$R$5:$W$9,MATCH(ROUNDUP((H$1)/10,0)*10,[1]Hugst!$R$4:$W$4,0))))</f>
        <v>1335.0278855931253</v>
      </c>
      <c r="I121" s="168">
        <f ca="1">IF($C121-I$1&lt;År1,0,H120*(1-VLOOKUP($A121,[1]Hugst!$R$5:$W$9,MATCH(ROUNDUP((I$1)/10,0)*10,[1]Hugst!$R$4:$W$4,0))))</f>
        <v>1335.5803748624974</v>
      </c>
      <c r="J121" s="168">
        <f ca="1">IF($C121-J$1&lt;År1,0,I120*(1-VLOOKUP($A121,[1]Hugst!$R$5:$W$9,MATCH(ROUNDUP((J$1)/10,0)*10,[1]Hugst!$R$4:$W$4,0))))</f>
        <v>1336.1410803308215</v>
      </c>
      <c r="K121" s="168">
        <f ca="1">IF($C121-K$1&lt;År1,0,J120*(1-VLOOKUP($A121,[1]Hugst!$R$5:$W$9,MATCH(ROUNDUP((K$1)/10,0)*10,[1]Hugst!$R$4:$W$4,0))))</f>
        <v>1336.7100483531474</v>
      </c>
      <c r="L121" s="168">
        <f ca="1">IF($C121-L$1&lt;År1,0,K120*(1-VLOOKUP($A121,[1]Hugst!$R$5:$W$9,MATCH(ROUNDUP((L$1)/10,0)*10,[1]Hugst!$R$4:$W$4,0))))</f>
        <v>1337.2873255202655</v>
      </c>
      <c r="M121" s="168">
        <f ca="1">IF($C121-M$1&lt;År1,0,L120*(1-VLOOKUP($A121,[1]Hugst!$R$5:$W$9,MATCH(ROUNDUP((M$1)/10,0)*10,[1]Hugst!$R$4:$W$4,0))))</f>
        <v>1337.8729586600427</v>
      </c>
      <c r="N121" s="168">
        <f ca="1">IF($C121-N$1&lt;År1,0,M120*(1-VLOOKUP($A121,[1]Hugst!$R$5:$W$9,MATCH(ROUNDUP((N$1)/10,0)*10,[1]Hugst!$R$4:$W$4,0))))</f>
        <v>1338.7555236509113</v>
      </c>
      <c r="O121" s="168">
        <f ca="1">IF($C121-O$1&lt;År1,0,N120*(1-VLOOKUP($A121,[1]Hugst!$R$5:$W$9,MATCH(ROUNDUP((O$1)/10,0)*10,[1]Hugst!$R$4:$W$4,0))))</f>
        <v>1339.6449380938109</v>
      </c>
      <c r="P121" s="168">
        <f ca="1">IF($C121-P$1&lt;År1,0,O120*(1-VLOOKUP($A121,[1]Hugst!$R$5:$W$9,MATCH(ROUNDUP((P$1)/10,0)*10,[1]Hugst!$R$4:$W$4,0))))</f>
        <v>1338.4963466797271</v>
      </c>
      <c r="Q121" s="168">
        <f ca="1">IF($C121-Q$1&lt;År1,0,P120*(1-VLOOKUP($A121,[1]Hugst!$R$5:$W$9,MATCH(ROUNDUP((Q$1)/10,0)*10,[1]Hugst!$R$4:$W$4,0))))</f>
        <v>1337.3550469511708</v>
      </c>
      <c r="R121" s="168">
        <f ca="1">IF($C121-R$1&lt;År1,0,Q120*(1-VLOOKUP($A121,[1]Hugst!$R$5:$W$9,MATCH(ROUNDUP((R$1)/10,0)*10,[1]Hugst!$R$4:$W$4,0))))</f>
        <v>1336.2210471296921</v>
      </c>
      <c r="S121" s="168">
        <f ca="1">IF($C121-S$1&lt;År1,0,R120*(1-VLOOKUP($A121,[1]Hugst!$R$5:$W$9,MATCH(ROUNDUP((S$1)/10,0)*10,[1]Hugst!$R$4:$W$4,0))))</f>
        <v>1335.0943554918726</v>
      </c>
      <c r="T121" s="168">
        <f ca="1">IF($C121-T$1&lt;År1,0,S120*(1-VLOOKUP($A121,[1]Hugst!$R$5:$W$9,MATCH(ROUNDUP((T$1)/10,0)*10,[1]Hugst!$R$4:$W$4,0))))</f>
        <v>1333.9749803694644</v>
      </c>
      <c r="U121" s="168">
        <f ca="1">IF($C121-U$1&lt;År1,0,T120*(1-VLOOKUP($A121,[1]Hugst!$R$5:$W$9,MATCH(ROUNDUP((U$1)/10,0)*10,[1]Hugst!$R$4:$W$4,0))))</f>
        <v>1332.8629301494768</v>
      </c>
      <c r="V121" s="168">
        <f ca="1">IF($C121-V$1&lt;År1,0,U120*(1-VLOOKUP($A121,[1]Hugst!$R$5:$W$9,MATCH(ROUNDUP((V$1)/10,0)*10,[1]Hugst!$R$4:$W$4,0))))</f>
        <v>1331.7582132745081</v>
      </c>
      <c r="W121" s="168">
        <f ca="1">IF($C121-W$1&lt;År1,0,V120*(1-VLOOKUP($A121,[1]Hugst!$R$5:$W$9,MATCH(ROUNDUP((W$1)/10,0)*10,[1]Hugst!$R$4:$W$4,0))))</f>
        <v>1330.660838242602</v>
      </c>
      <c r="X121" s="168">
        <f ca="1">IF($C121-X$1&lt;År1,0,W120*(1-VLOOKUP($A121,[1]Hugst!$R$5:$W$9,MATCH(ROUNDUP((X$1)/10,0)*10,[1]Hugst!$R$4:$W$4,0))))</f>
        <v>1331.6477802555323</v>
      </c>
      <c r="Y121" s="168">
        <f ca="1">IF($C121-Y$1&lt;År1,0,X120*(1-VLOOKUP($A121,[1]Hugst!$R$5:$W$9,MATCH(ROUNDUP((Y$1)/10,0)*10,[1]Hugst!$R$4:$W$4,0))))</f>
        <v>1332.643751412249</v>
      </c>
      <c r="Z121" s="168">
        <f ca="1">IF($C121-Z$1&lt;År1,0,Y120*(1-VLOOKUP($A121,[1]Hugst!$R$5:$W$9,MATCH(ROUNDUP((Z$1)/10,0)*10,[1]Hugst!$R$4:$W$4,0))))</f>
        <v>1333.3657903493252</v>
      </c>
      <c r="AA121" s="168">
        <f ca="1">IF($C121-AA$1&lt;År1,0,Z120*(1-VLOOKUP($A121,[1]Hugst!$R$5:$W$9,MATCH(ROUNDUP((AA$1)/10,0)*10,[1]Hugst!$R$4:$W$4,0))))</f>
        <v>1334.0965342840209</v>
      </c>
      <c r="AB121" s="168">
        <f ca="1">IF($C121-AB$1&lt;År1,0,AA120*(1-VLOOKUP($A121,[1]Hugst!$R$5:$W$9,MATCH(ROUNDUP((AB$1)/10,0)*10,[1]Hugst!$R$4:$W$4,0))))</f>
        <v>1334.8360007512417</v>
      </c>
      <c r="AC121" s="168">
        <f ca="1">IF($C121-AC$1&lt;År1,0,AB120*(1-VLOOKUP($A121,[1]Hugst!$R$5:$W$9,MATCH(ROUNDUP((AC$1)/10,0)*10,[1]Hugst!$R$4:$W$4,0))))</f>
        <v>1335.5842073623626</v>
      </c>
      <c r="AD121" s="168">
        <f ca="1">IF($C121-AD$1&lt;År1,0,AC120*(1-VLOOKUP($A121,[1]Hugst!$R$5:$W$9,MATCH(ROUNDUP((AD$1)/10,0)*10,[1]Hugst!$R$4:$W$4,0))))</f>
        <v>1336.3411718057214</v>
      </c>
      <c r="AE121" s="168">
        <f ca="1">IF($C121-AE$1&lt;År1,0,AD120*(1-VLOOKUP($A121,[1]Hugst!$R$5:$W$9,MATCH(ROUNDUP((AE$1)/10,0)*10,[1]Hugst!$R$4:$W$4,0))))</f>
        <v>1337.1069118466139</v>
      </c>
      <c r="AF121" s="168">
        <f ca="1">IF($C121-AF$1&lt;År1,0,AE120*(1-VLOOKUP($A121,[1]Hugst!$R$5:$W$9,MATCH(ROUNDUP((AF$1)/10,0)*10,[1]Hugst!$R$4:$W$4,0))))</f>
        <v>1337.8814453276855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176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556.13049976188631</v>
      </c>
      <c r="E122" s="168">
        <f t="shared" ca="1" si="2"/>
        <v>38.918384809221607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1333.4192549414772</v>
      </c>
      <c r="G122" s="168">
        <f ca="1">IF($C122-G$1&lt;År1,0,F121*(1-VLOOKUP($A122,[1]Hugst!$R$5:$W$9,MATCH(ROUNDUP((G$1)/10,0)*10,[1]Hugst!$R$4:$W$4,0))))</f>
        <v>1333.9473714033636</v>
      </c>
      <c r="H122" s="168">
        <f ca="1">IF($C122-H$1&lt;År1,0,G121*(1-VLOOKUP($A122,[1]Hugst!$R$5:$W$9,MATCH(ROUNDUP((H$1)/10,0)*10,[1]Hugst!$R$4:$W$4,0))))</f>
        <v>1334.4835664023747</v>
      </c>
      <c r="I122" s="168">
        <f ca="1">IF($C122-I$1&lt;År1,0,H121*(1-VLOOKUP($A122,[1]Hugst!$R$5:$W$9,MATCH(ROUNDUP((I$1)/10,0)*10,[1]Hugst!$R$4:$W$4,0))))</f>
        <v>1335.0278855931253</v>
      </c>
      <c r="J122" s="168">
        <f ca="1">IF($C122-J$1&lt;År1,0,I121*(1-VLOOKUP($A122,[1]Hugst!$R$5:$W$9,MATCH(ROUNDUP((J$1)/10,0)*10,[1]Hugst!$R$4:$W$4,0))))</f>
        <v>1335.5803748624974</v>
      </c>
      <c r="K122" s="168">
        <f ca="1">IF($C122-K$1&lt;År1,0,J121*(1-VLOOKUP($A122,[1]Hugst!$R$5:$W$9,MATCH(ROUNDUP((K$1)/10,0)*10,[1]Hugst!$R$4:$W$4,0))))</f>
        <v>1336.1410803308215</v>
      </c>
      <c r="L122" s="168">
        <f ca="1">IF($C122-L$1&lt;År1,0,K121*(1-VLOOKUP($A122,[1]Hugst!$R$5:$W$9,MATCH(ROUNDUP((L$1)/10,0)*10,[1]Hugst!$R$4:$W$4,0))))</f>
        <v>1336.7100483531474</v>
      </c>
      <c r="M122" s="168">
        <f ca="1">IF($C122-M$1&lt;År1,0,L121*(1-VLOOKUP($A122,[1]Hugst!$R$5:$W$9,MATCH(ROUNDUP((M$1)/10,0)*10,[1]Hugst!$R$4:$W$4,0))))</f>
        <v>1337.2873255202655</v>
      </c>
      <c r="N122" s="168">
        <f ca="1">IF($C122-N$1&lt;År1,0,M121*(1-VLOOKUP($A122,[1]Hugst!$R$5:$W$9,MATCH(ROUNDUP((N$1)/10,0)*10,[1]Hugst!$R$4:$W$4,0))))</f>
        <v>1337.8729586600427</v>
      </c>
      <c r="O122" s="168">
        <f ca="1">IF($C122-O$1&lt;År1,0,N121*(1-VLOOKUP($A122,[1]Hugst!$R$5:$W$9,MATCH(ROUNDUP((O$1)/10,0)*10,[1]Hugst!$R$4:$W$4,0))))</f>
        <v>1338.7555236509113</v>
      </c>
      <c r="P122" s="168">
        <f ca="1">IF($C122-P$1&lt;År1,0,O121*(1-VLOOKUP($A122,[1]Hugst!$R$5:$W$9,MATCH(ROUNDUP((P$1)/10,0)*10,[1]Hugst!$R$4:$W$4,0))))</f>
        <v>1337.6014119170575</v>
      </c>
      <c r="Q122" s="168">
        <f ca="1">IF($C122-Q$1&lt;År1,0,P121*(1-VLOOKUP($A122,[1]Hugst!$R$5:$W$9,MATCH(ROUNDUP((Q$1)/10,0)*10,[1]Hugst!$R$4:$W$4,0))))</f>
        <v>1336.4545725915716</v>
      </c>
      <c r="R122" s="168">
        <f ca="1">IF($C122-R$1&lt;År1,0,Q121*(1-VLOOKUP($A122,[1]Hugst!$R$5:$W$9,MATCH(ROUNDUP((R$1)/10,0)*10,[1]Hugst!$R$4:$W$4,0))))</f>
        <v>1335.3150138287028</v>
      </c>
      <c r="S122" s="168">
        <f ca="1">IF($C122-S$1&lt;År1,0,R121*(1-VLOOKUP($A122,[1]Hugst!$R$5:$W$9,MATCH(ROUNDUP((S$1)/10,0)*10,[1]Hugst!$R$4:$W$4,0))))</f>
        <v>1334.1827438374603</v>
      </c>
      <c r="T122" s="168">
        <f ca="1">IF($C122-T$1&lt;År1,0,S121*(1-VLOOKUP($A122,[1]Hugst!$R$5:$W$9,MATCH(ROUNDUP((T$1)/10,0)*10,[1]Hugst!$R$4:$W$4,0))))</f>
        <v>1333.0577708818003</v>
      </c>
      <c r="U122" s="168">
        <f ca="1">IF($C122-U$1&lt;År1,0,T121*(1-VLOOKUP($A122,[1]Hugst!$R$5:$W$9,MATCH(ROUNDUP((U$1)/10,0)*10,[1]Hugst!$R$4:$W$4,0))))</f>
        <v>1331.9401032807652</v>
      </c>
      <c r="V122" s="168">
        <f ca="1">IF($C122-V$1&lt;År1,0,U121*(1-VLOOKUP($A122,[1]Hugst!$R$5:$W$9,MATCH(ROUNDUP((V$1)/10,0)*10,[1]Hugst!$R$4:$W$4,0))))</f>
        <v>1330.8297494085707</v>
      </c>
      <c r="W122" s="168">
        <f ca="1">IF($C122-W$1&lt;År1,0,V121*(1-VLOOKUP($A122,[1]Hugst!$R$5:$W$9,MATCH(ROUNDUP((W$1)/10,0)*10,[1]Hugst!$R$4:$W$4,0))))</f>
        <v>1329.7267176949367</v>
      </c>
      <c r="X122" s="168">
        <f ca="1">IF($C122-X$1&lt;År1,0,W121*(1-VLOOKUP($A122,[1]Hugst!$R$5:$W$9,MATCH(ROUNDUP((X$1)/10,0)*10,[1]Hugst!$R$4:$W$4,0))))</f>
        <v>1328.6310166249439</v>
      </c>
      <c r="Y122" s="168">
        <f ca="1">IF($C122-Y$1&lt;År1,0,X121*(1-VLOOKUP($A122,[1]Hugst!$R$5:$W$9,MATCH(ROUNDUP((Y$1)/10,0)*10,[1]Hugst!$R$4:$W$4,0))))</f>
        <v>1329.6164531331085</v>
      </c>
      <c r="Z122" s="168">
        <f ca="1">IF($C122-Z$1&lt;År1,0,Y121*(1-VLOOKUP($A122,[1]Hugst!$R$5:$W$9,MATCH(ROUNDUP((Z$1)/10,0)*10,[1]Hugst!$R$4:$W$4,0))))</f>
        <v>1330.328565233948</v>
      </c>
      <c r="AA122" s="168">
        <f ca="1">IF($C122-AA$1&lt;År1,0,Z121*(1-VLOOKUP($A122,[1]Hugst!$R$5:$W$9,MATCH(ROUNDUP((AA$1)/10,0)*10,[1]Hugst!$R$4:$W$4,0))))</f>
        <v>1331.0493497813454</v>
      </c>
      <c r="AB122" s="168">
        <f ca="1">IF($C122-AB$1&lt;År1,0,AA121*(1-VLOOKUP($A122,[1]Hugst!$R$5:$W$9,MATCH(ROUNDUP((AB$1)/10,0)*10,[1]Hugst!$R$4:$W$4,0))))</f>
        <v>1331.7788242032732</v>
      </c>
      <c r="AC122" s="168">
        <f ca="1">IF($C122-AC$1&lt;År1,0,AB121*(1-VLOOKUP($A122,[1]Hugst!$R$5:$W$9,MATCH(ROUNDUP((AC$1)/10,0)*10,[1]Hugst!$R$4:$W$4,0))))</f>
        <v>1332.5170060041739</v>
      </c>
      <c r="AD122" s="168">
        <f ca="1">IF($C122-AD$1&lt;År1,0,AC121*(1-VLOOKUP($A122,[1]Hugst!$R$5:$W$9,MATCH(ROUNDUP((AD$1)/10,0)*10,[1]Hugst!$R$4:$W$4,0))))</f>
        <v>1333.2639127648263</v>
      </c>
      <c r="AE122" s="168">
        <f ca="1">IF($C122-AE$1&lt;År1,0,AD121*(1-VLOOKUP($A122,[1]Hugst!$R$5:$W$9,MATCH(ROUNDUP((AE$1)/10,0)*10,[1]Hugst!$R$4:$W$4,0))))</f>
        <v>1334.0195621428386</v>
      </c>
      <c r="AF122" s="168">
        <f ca="1">IF($C122-AF$1&lt;År1,0,AE121*(1-VLOOKUP($A122,[1]Hugst!$R$5:$W$9,MATCH(ROUNDUP((AF$1)/10,0)*10,[1]Hugst!$R$4:$W$4,0))))</f>
        <v>1334.783971872643</v>
      </c>
      <c r="AG122" s="168">
        <f ca="1">IF($C122-AG$1&lt;År1,0,AF121*(1-VLOOKUP($A122,[1]Hugst!$R$5:$W$9,MATCH(ROUNDUP((AG$1)/10,0)*10,[1]Hugst!$R$4:$W$4,0))))</f>
        <v>1335.5571597658873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176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553.34984726308903</v>
      </c>
      <c r="E123" s="168">
        <f t="shared" ca="1" si="2"/>
        <v>41.178953959941282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1332.8991715933996</v>
      </c>
      <c r="G123" s="168">
        <f ca="1">IF($C123-G$1&lt;År1,0,F122*(1-VLOOKUP($A123,[1]Hugst!$R$5:$W$9,MATCH(ROUNDUP((G$1)/10,0)*10,[1]Hugst!$R$4:$W$4,0))))</f>
        <v>1333.4192549414772</v>
      </c>
      <c r="H123" s="168">
        <f ca="1">IF($C123-H$1&lt;År1,0,G122*(1-VLOOKUP($A123,[1]Hugst!$R$5:$W$9,MATCH(ROUNDUP((H$1)/10,0)*10,[1]Hugst!$R$4:$W$4,0))))</f>
        <v>1333.9473714033636</v>
      </c>
      <c r="I123" s="168">
        <f ca="1">IF($C123-I$1&lt;År1,0,H122*(1-VLOOKUP($A123,[1]Hugst!$R$5:$W$9,MATCH(ROUNDUP((I$1)/10,0)*10,[1]Hugst!$R$4:$W$4,0))))</f>
        <v>1334.4835664023747</v>
      </c>
      <c r="J123" s="168">
        <f ca="1">IF($C123-J$1&lt;År1,0,I122*(1-VLOOKUP($A123,[1]Hugst!$R$5:$W$9,MATCH(ROUNDUP((J$1)/10,0)*10,[1]Hugst!$R$4:$W$4,0))))</f>
        <v>1335.0278855931253</v>
      </c>
      <c r="K123" s="168">
        <f ca="1">IF($C123-K$1&lt;År1,0,J122*(1-VLOOKUP($A123,[1]Hugst!$R$5:$W$9,MATCH(ROUNDUP((K$1)/10,0)*10,[1]Hugst!$R$4:$W$4,0))))</f>
        <v>1335.5803748624974</v>
      </c>
      <c r="L123" s="168">
        <f ca="1">IF($C123-L$1&lt;År1,0,K122*(1-VLOOKUP($A123,[1]Hugst!$R$5:$W$9,MATCH(ROUNDUP((L$1)/10,0)*10,[1]Hugst!$R$4:$W$4,0))))</f>
        <v>1336.1410803308215</v>
      </c>
      <c r="M123" s="168">
        <f ca="1">IF($C123-M$1&lt;År1,0,L122*(1-VLOOKUP($A123,[1]Hugst!$R$5:$W$9,MATCH(ROUNDUP((M$1)/10,0)*10,[1]Hugst!$R$4:$W$4,0))))</f>
        <v>1336.7100483531474</v>
      </c>
      <c r="N123" s="168">
        <f ca="1">IF($C123-N$1&lt;År1,0,M122*(1-VLOOKUP($A123,[1]Hugst!$R$5:$W$9,MATCH(ROUNDUP((N$1)/10,0)*10,[1]Hugst!$R$4:$W$4,0))))</f>
        <v>1337.2873255202655</v>
      </c>
      <c r="O123" s="168">
        <f ca="1">IF($C123-O$1&lt;År1,0,N122*(1-VLOOKUP($A123,[1]Hugst!$R$5:$W$9,MATCH(ROUNDUP((O$1)/10,0)*10,[1]Hugst!$R$4:$W$4,0))))</f>
        <v>1337.8729586600427</v>
      </c>
      <c r="P123" s="168">
        <f ca="1">IF($C123-P$1&lt;År1,0,O122*(1-VLOOKUP($A123,[1]Hugst!$R$5:$W$9,MATCH(ROUNDUP((P$1)/10,0)*10,[1]Hugst!$R$4:$W$4,0))))</f>
        <v>1336.7133542080539</v>
      </c>
      <c r="Q123" s="168">
        <f ca="1">IF($C123-Q$1&lt;År1,0,P122*(1-VLOOKUP($A123,[1]Hugst!$R$5:$W$9,MATCH(ROUNDUP((Q$1)/10,0)*10,[1]Hugst!$R$4:$W$4,0))))</f>
        <v>1335.5610029836246</v>
      </c>
      <c r="R123" s="168">
        <f ca="1">IF($C123-R$1&lt;År1,0,Q122*(1-VLOOKUP($A123,[1]Hugst!$R$5:$W$9,MATCH(ROUNDUP((R$1)/10,0)*10,[1]Hugst!$R$4:$W$4,0))))</f>
        <v>1334.4159130740591</v>
      </c>
      <c r="S123" s="168">
        <f ca="1">IF($C123-S$1&lt;År1,0,R122*(1-VLOOKUP($A123,[1]Hugst!$R$5:$W$9,MATCH(ROUNDUP((S$1)/10,0)*10,[1]Hugst!$R$4:$W$4,0))))</f>
        <v>1333.2780926211674</v>
      </c>
      <c r="T123" s="168">
        <f ca="1">IF($C123-T$1&lt;År1,0,S122*(1-VLOOKUP($A123,[1]Hugst!$R$5:$W$9,MATCH(ROUNDUP((T$1)/10,0)*10,[1]Hugst!$R$4:$W$4,0))))</f>
        <v>1332.147549821437</v>
      </c>
      <c r="U123" s="168">
        <f ca="1">IF($C123-U$1&lt;År1,0,T122*(1-VLOOKUP($A123,[1]Hugst!$R$5:$W$9,MATCH(ROUNDUP((U$1)/10,0)*10,[1]Hugst!$R$4:$W$4,0))))</f>
        <v>1331.0242929262179</v>
      </c>
      <c r="V123" s="168">
        <f ca="1">IF($C123-V$1&lt;År1,0,U122*(1-VLOOKUP($A123,[1]Hugst!$R$5:$W$9,MATCH(ROUNDUP((V$1)/10,0)*10,[1]Hugst!$R$4:$W$4,0))))</f>
        <v>1329.9083302418624</v>
      </c>
      <c r="W123" s="168">
        <f ca="1">IF($C123-W$1&lt;År1,0,V122*(1-VLOOKUP($A123,[1]Hugst!$R$5:$W$9,MATCH(ROUNDUP((W$1)/10,0)*10,[1]Hugst!$R$4:$W$4,0))))</f>
        <v>1328.7996701298118</v>
      </c>
      <c r="X123" s="168">
        <f ca="1">IF($C123-X$1&lt;År1,0,W122*(1-VLOOKUP($A123,[1]Hugst!$R$5:$W$9,MATCH(ROUNDUP((X$1)/10,0)*10,[1]Hugst!$R$4:$W$4,0))))</f>
        <v>1327.6983210069275</v>
      </c>
      <c r="Y123" s="168">
        <f ca="1">IF($C123-Y$1&lt;År1,0,X122*(1-VLOOKUP($A123,[1]Hugst!$R$5:$W$9,MATCH(ROUNDUP((Y$1)/10,0)*10,[1]Hugst!$R$4:$W$4,0))))</f>
        <v>1326.6042913453464</v>
      </c>
      <c r="Z123" s="168">
        <f ca="1">IF($C123-Z$1&lt;År1,0,Y122*(1-VLOOKUP($A123,[1]Hugst!$R$5:$W$9,MATCH(ROUNDUP((Z$1)/10,0)*10,[1]Hugst!$R$4:$W$4,0))))</f>
        <v>1327.3065262441908</v>
      </c>
      <c r="AA123" s="168">
        <f ca="1">IF($C123-AA$1&lt;År1,0,Z122*(1-VLOOKUP($A123,[1]Hugst!$R$5:$W$9,MATCH(ROUNDUP((AA$1)/10,0)*10,[1]Hugst!$R$4:$W$4,0))))</f>
        <v>1328.0174012011262</v>
      </c>
      <c r="AB123" s="168">
        <f ca="1">IF($C123-AB$1&lt;År1,0,AA122*(1-VLOOKUP($A123,[1]Hugst!$R$5:$W$9,MATCH(ROUNDUP((AB$1)/10,0)*10,[1]Hugst!$R$4:$W$4,0))))</f>
        <v>1328.7369335380811</v>
      </c>
      <c r="AC123" s="168">
        <f ca="1">IF($C123-AC$1&lt;År1,0,AB122*(1-VLOOKUP($A123,[1]Hugst!$R$5:$W$9,MATCH(ROUNDUP((AC$1)/10,0)*10,[1]Hugst!$R$4:$W$4,0))))</f>
        <v>1329.4651406527505</v>
      </c>
      <c r="AD123" s="168">
        <f ca="1">IF($C123-AD$1&lt;År1,0,AC122*(1-VLOOKUP($A123,[1]Hugst!$R$5:$W$9,MATCH(ROUNDUP((AD$1)/10,0)*10,[1]Hugst!$R$4:$W$4,0))))</f>
        <v>1330.2020400191666</v>
      </c>
      <c r="AE123" s="168">
        <f ca="1">IF($C123-AE$1&lt;År1,0,AD122*(1-VLOOKUP($A123,[1]Hugst!$R$5:$W$9,MATCH(ROUNDUP((AE$1)/10,0)*10,[1]Hugst!$R$4:$W$4,0))))</f>
        <v>1330.9476491875653</v>
      </c>
      <c r="AF123" s="168">
        <f ca="1">IF($C123-AF$1&lt;År1,0,AE122*(1-VLOOKUP($A123,[1]Hugst!$R$5:$W$9,MATCH(ROUNDUP((AF$1)/10,0)*10,[1]Hugst!$R$4:$W$4,0))))</f>
        <v>1331.7019857848786</v>
      </c>
      <c r="AG123" s="168">
        <f ca="1">IF($C123-AG$1&lt;År1,0,AF122*(1-VLOOKUP($A123,[1]Hugst!$R$5:$W$9,MATCH(ROUNDUP((AG$1)/10,0)*10,[1]Hugst!$R$4:$W$4,0))))</f>
        <v>1332.4650675147286</v>
      </c>
      <c r="AH123" s="168">
        <f ca="1">IF($C123-AH$1&lt;År1,0,AG122*(1-VLOOKUP($A123,[1]Hugst!$R$5:$W$9,MATCH(ROUNDUP((AH$1)/10,0)*10,[1]Hugst!$R$4:$W$4,0))))</f>
        <v>1333.2369121578195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176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550.58309802679287</v>
      </c>
      <c r="E124" s="168">
        <f t="shared" ca="1" si="2"/>
        <v>43.433607768536604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1332.3870761656988</v>
      </c>
      <c r="G124" s="168">
        <f ca="1">IF($C124-G$1&lt;År1,0,F123*(1-VLOOKUP($A124,[1]Hugst!$R$5:$W$9,MATCH(ROUNDUP((G$1)/10,0)*10,[1]Hugst!$R$4:$W$4,0))))</f>
        <v>1332.8991715933996</v>
      </c>
      <c r="H124" s="168">
        <f ca="1">IF($C124-H$1&lt;År1,0,G123*(1-VLOOKUP($A124,[1]Hugst!$R$5:$W$9,MATCH(ROUNDUP((H$1)/10,0)*10,[1]Hugst!$R$4:$W$4,0))))</f>
        <v>1333.4192549414772</v>
      </c>
      <c r="I124" s="168">
        <f ca="1">IF($C124-I$1&lt;År1,0,H123*(1-VLOOKUP($A124,[1]Hugst!$R$5:$W$9,MATCH(ROUNDUP((I$1)/10,0)*10,[1]Hugst!$R$4:$W$4,0))))</f>
        <v>1333.9473714033636</v>
      </c>
      <c r="J124" s="168">
        <f ca="1">IF($C124-J$1&lt;År1,0,I123*(1-VLOOKUP($A124,[1]Hugst!$R$5:$W$9,MATCH(ROUNDUP((J$1)/10,0)*10,[1]Hugst!$R$4:$W$4,0))))</f>
        <v>1334.4835664023747</v>
      </c>
      <c r="K124" s="168">
        <f ca="1">IF($C124-K$1&lt;År1,0,J123*(1-VLOOKUP($A124,[1]Hugst!$R$5:$W$9,MATCH(ROUNDUP((K$1)/10,0)*10,[1]Hugst!$R$4:$W$4,0))))</f>
        <v>1335.0278855931253</v>
      </c>
      <c r="L124" s="168">
        <f ca="1">IF($C124-L$1&lt;År1,0,K123*(1-VLOOKUP($A124,[1]Hugst!$R$5:$W$9,MATCH(ROUNDUP((L$1)/10,0)*10,[1]Hugst!$R$4:$W$4,0))))</f>
        <v>1335.5803748624974</v>
      </c>
      <c r="M124" s="168">
        <f ca="1">IF($C124-M$1&lt;År1,0,L123*(1-VLOOKUP($A124,[1]Hugst!$R$5:$W$9,MATCH(ROUNDUP((M$1)/10,0)*10,[1]Hugst!$R$4:$W$4,0))))</f>
        <v>1336.1410803308215</v>
      </c>
      <c r="N124" s="168">
        <f ca="1">IF($C124-N$1&lt;År1,0,M123*(1-VLOOKUP($A124,[1]Hugst!$R$5:$W$9,MATCH(ROUNDUP((N$1)/10,0)*10,[1]Hugst!$R$4:$W$4,0))))</f>
        <v>1336.7100483531474</v>
      </c>
      <c r="O124" s="168">
        <f ca="1">IF($C124-O$1&lt;År1,0,N123*(1-VLOOKUP($A124,[1]Hugst!$R$5:$W$9,MATCH(ROUNDUP((O$1)/10,0)*10,[1]Hugst!$R$4:$W$4,0))))</f>
        <v>1337.2873255202655</v>
      </c>
      <c r="P124" s="168">
        <f ca="1">IF($C124-P$1&lt;År1,0,O123*(1-VLOOKUP($A124,[1]Hugst!$R$5:$W$9,MATCH(ROUNDUP((P$1)/10,0)*10,[1]Hugst!$R$4:$W$4,0))))</f>
        <v>1335.8321355027647</v>
      </c>
      <c r="Q124" s="168">
        <f ca="1">IF($C124-Q$1&lt;År1,0,P123*(1-VLOOKUP($A124,[1]Hugst!$R$5:$W$9,MATCH(ROUNDUP((Q$1)/10,0)*10,[1]Hugst!$R$4:$W$4,0))))</f>
        <v>1334.674299938923</v>
      </c>
      <c r="R124" s="168">
        <f ca="1">IF($C124-R$1&lt;År1,0,Q123*(1-VLOOKUP($A124,[1]Hugst!$R$5:$W$9,MATCH(ROUNDUP((R$1)/10,0)*10,[1]Hugst!$R$4:$W$4,0))))</f>
        <v>1333.5237065383953</v>
      </c>
      <c r="S124" s="168">
        <f ca="1">IF($C124-S$1&lt;År1,0,R123*(1-VLOOKUP($A124,[1]Hugst!$R$5:$W$9,MATCH(ROUNDUP((S$1)/10,0)*10,[1]Hugst!$R$4:$W$4,0))))</f>
        <v>1332.3803633761495</v>
      </c>
      <c r="T124" s="168">
        <f ca="1">IF($C124-T$1&lt;År1,0,S123*(1-VLOOKUP($A124,[1]Hugst!$R$5:$W$9,MATCH(ROUNDUP((T$1)/10,0)*10,[1]Hugst!$R$4:$W$4,0))))</f>
        <v>1331.2442785815758</v>
      </c>
      <c r="U124" s="168">
        <f ca="1">IF($C124-U$1&lt;År1,0,T123*(1-VLOOKUP($A124,[1]Hugst!$R$5:$W$9,MATCH(ROUNDUP((U$1)/10,0)*10,[1]Hugst!$R$4:$W$4,0))))</f>
        <v>1330.1154603386585</v>
      </c>
      <c r="V124" s="168">
        <f ca="1">IF($C124-V$1&lt;År1,0,U123*(1-VLOOKUP($A124,[1]Hugst!$R$5:$W$9,MATCH(ROUNDUP((V$1)/10,0)*10,[1]Hugst!$R$4:$W$4,0))))</f>
        <v>1328.9939168861608</v>
      </c>
      <c r="W124" s="168">
        <f ca="1">IF($C124-W$1&lt;År1,0,V123*(1-VLOOKUP($A124,[1]Hugst!$R$5:$W$9,MATCH(ROUNDUP((W$1)/10,0)*10,[1]Hugst!$R$4:$W$4,0))))</f>
        <v>1327.8796565177645</v>
      </c>
      <c r="X124" s="168">
        <f ca="1">IF($C124-X$1&lt;År1,0,W123*(1-VLOOKUP($A124,[1]Hugst!$R$5:$W$9,MATCH(ROUNDUP((X$1)/10,0)*10,[1]Hugst!$R$4:$W$4,0))))</f>
        <v>1326.7726875821561</v>
      </c>
      <c r="Y124" s="168">
        <f ca="1">IF($C124-Y$1&lt;År1,0,X123*(1-VLOOKUP($A124,[1]Hugst!$R$5:$W$9,MATCH(ROUNDUP((Y$1)/10,0)*10,[1]Hugst!$R$4:$W$4,0))))</f>
        <v>1325.6730184833575</v>
      </c>
      <c r="Z124" s="168">
        <f ca="1">IF($C124-Z$1&lt;År1,0,Y123*(1-VLOOKUP($A124,[1]Hugst!$R$5:$W$9,MATCH(ROUNDUP((Z$1)/10,0)*10,[1]Hugst!$R$4:$W$4,0))))</f>
        <v>1324.2995974493649</v>
      </c>
      <c r="AA124" s="168">
        <f ca="1">IF($C124-AA$1&lt;År1,0,Z123*(1-VLOOKUP($A124,[1]Hugst!$R$5:$W$9,MATCH(ROUNDUP((AA$1)/10,0)*10,[1]Hugst!$R$4:$W$4,0))))</f>
        <v>1325.0006123638511</v>
      </c>
      <c r="AB124" s="168">
        <f ca="1">IF($C124-AB$1&lt;År1,0,AA123*(1-VLOOKUP($A124,[1]Hugst!$R$5:$W$9,MATCH(ROUNDUP((AB$1)/10,0)*10,[1]Hugst!$R$4:$W$4,0))))</f>
        <v>1325.7102523261581</v>
      </c>
      <c r="AC124" s="168">
        <f ca="1">IF($C124-AC$1&lt;År1,0,AB123*(1-VLOOKUP($A124,[1]Hugst!$R$5:$W$9,MATCH(ROUNDUP((AC$1)/10,0)*10,[1]Hugst!$R$4:$W$4,0))))</f>
        <v>1326.4285346281208</v>
      </c>
      <c r="AD124" s="168">
        <f ca="1">IF($C124-AD$1&lt;År1,0,AC123*(1-VLOOKUP($A124,[1]Hugst!$R$5:$W$9,MATCH(ROUNDUP((AD$1)/10,0)*10,[1]Hugst!$R$4:$W$4,0))))</f>
        <v>1327.1554766372096</v>
      </c>
      <c r="AE124" s="168">
        <f ca="1">IF($C124-AE$1&lt;År1,0,AD123*(1-VLOOKUP($A124,[1]Hugst!$R$5:$W$9,MATCH(ROUNDUP((AE$1)/10,0)*10,[1]Hugst!$R$4:$W$4,0))))</f>
        <v>1327.8910957970993</v>
      </c>
      <c r="AF124" s="168">
        <f ca="1">IF($C124-AF$1&lt;År1,0,AE123*(1-VLOOKUP($A124,[1]Hugst!$R$5:$W$9,MATCH(ROUNDUP((AF$1)/10,0)*10,[1]Hugst!$R$4:$W$4,0))))</f>
        <v>1328.6354096275359</v>
      </c>
      <c r="AG124" s="168">
        <f ca="1">IF($C124-AG$1&lt;År1,0,AF123*(1-VLOOKUP($A124,[1]Hugst!$R$5:$W$9,MATCH(ROUNDUP((AG$1)/10,0)*10,[1]Hugst!$R$4:$W$4,0))))</f>
        <v>1329.3884357248285</v>
      </c>
      <c r="AH124" s="168">
        <f ca="1">IF($C124-AH$1&lt;År1,0,AG123*(1-VLOOKUP($A124,[1]Hugst!$R$5:$W$9,MATCH(ROUNDUP((AH$1)/10,0)*10,[1]Hugst!$R$4:$W$4,0))))</f>
        <v>1330.1501917618427</v>
      </c>
      <c r="AI124" s="168">
        <f ca="1">IF($C124-AI$1&lt;År1,0,AH123*(1-VLOOKUP($A124,[1]Hugst!$R$5:$W$9,MATCH(ROUNDUP((AI$1)/10,0)*10,[1]Hugst!$R$4:$W$4,0))))</f>
        <v>1330.9206954883928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176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547.83018253665068</v>
      </c>
      <c r="E125" s="168">
        <f ca="1">IF(C125=2020,SUM(G125:AJ125),SUM(F124:AJ124)-SUM(G125:AJ125))</f>
        <v>44.555352124167257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1330.7559050311872</v>
      </c>
      <c r="G125" s="168">
        <f ca="1">IF($C125-G$1&lt;År1,0,F124*(1-VLOOKUP($A125,[1]Hugst!$R$5:$W$9,MATCH(ROUNDUP((G$1)/10,0)*10,[1]Hugst!$R$4:$W$4,0))))</f>
        <v>1332.3870761656988</v>
      </c>
      <c r="H125" s="168">
        <f ca="1">IF($C125-H$1&lt;År1,0,G124*(1-VLOOKUP($A125,[1]Hugst!$R$5:$W$9,MATCH(ROUNDUP((H$1)/10,0)*10,[1]Hugst!$R$4:$W$4,0))))</f>
        <v>1332.8991715933996</v>
      </c>
      <c r="I125" s="168">
        <f ca="1">IF($C125-I$1&lt;År1,0,H124*(1-VLOOKUP($A125,[1]Hugst!$R$5:$W$9,MATCH(ROUNDUP((I$1)/10,0)*10,[1]Hugst!$R$4:$W$4,0))))</f>
        <v>1333.4192549414772</v>
      </c>
      <c r="J125" s="168">
        <f ca="1">IF($C125-J$1&lt;År1,0,I124*(1-VLOOKUP($A125,[1]Hugst!$R$5:$W$9,MATCH(ROUNDUP((J$1)/10,0)*10,[1]Hugst!$R$4:$W$4,0))))</f>
        <v>1333.9473714033636</v>
      </c>
      <c r="K125" s="168">
        <f ca="1">IF($C125-K$1&lt;År1,0,J124*(1-VLOOKUP($A125,[1]Hugst!$R$5:$W$9,MATCH(ROUNDUP((K$1)/10,0)*10,[1]Hugst!$R$4:$W$4,0))))</f>
        <v>1334.4835664023747</v>
      </c>
      <c r="L125" s="168">
        <f ca="1">IF($C125-L$1&lt;År1,0,K124*(1-VLOOKUP($A125,[1]Hugst!$R$5:$W$9,MATCH(ROUNDUP((L$1)/10,0)*10,[1]Hugst!$R$4:$W$4,0))))</f>
        <v>1335.0278855931253</v>
      </c>
      <c r="M125" s="168">
        <f ca="1">IF($C125-M$1&lt;År1,0,L124*(1-VLOOKUP($A125,[1]Hugst!$R$5:$W$9,MATCH(ROUNDUP((M$1)/10,0)*10,[1]Hugst!$R$4:$W$4,0))))</f>
        <v>1335.5803748624974</v>
      </c>
      <c r="N125" s="168">
        <f ca="1">IF($C125-N$1&lt;År1,0,M124*(1-VLOOKUP($A125,[1]Hugst!$R$5:$W$9,MATCH(ROUNDUP((N$1)/10,0)*10,[1]Hugst!$R$4:$W$4,0))))</f>
        <v>1336.1410803308215</v>
      </c>
      <c r="O125" s="168">
        <f ca="1">IF($C125-O$1&lt;År1,0,N124*(1-VLOOKUP($A125,[1]Hugst!$R$5:$W$9,MATCH(ROUNDUP((O$1)/10,0)*10,[1]Hugst!$R$4:$W$4,0))))</f>
        <v>1336.7100483531474</v>
      </c>
      <c r="P125" s="168">
        <f ca="1">IF($C125-P$1&lt;År1,0,O124*(1-VLOOKUP($A125,[1]Hugst!$R$5:$W$9,MATCH(ROUNDUP((P$1)/10,0)*10,[1]Hugst!$R$4:$W$4,0))))</f>
        <v>1335.2473957016753</v>
      </c>
      <c r="Q125" s="168">
        <f ca="1">IF($C125-Q$1&lt;År1,0,P124*(1-VLOOKUP($A125,[1]Hugst!$R$5:$W$9,MATCH(ROUNDUP((Q$1)/10,0)*10,[1]Hugst!$R$4:$W$4,0))))</f>
        <v>1333.794425465557</v>
      </c>
      <c r="R125" s="168">
        <f ca="1">IF($C125-R$1&lt;År1,0,Q124*(1-VLOOKUP($A125,[1]Hugst!$R$5:$W$9,MATCH(ROUNDUP((R$1)/10,0)*10,[1]Hugst!$R$4:$W$4,0))))</f>
        <v>1332.6383560915585</v>
      </c>
      <c r="S125" s="168">
        <f ca="1">IF($C125-S$1&lt;År1,0,R124*(1-VLOOKUP($A125,[1]Hugst!$R$5:$W$9,MATCH(ROUNDUP((S$1)/10,0)*10,[1]Hugst!$R$4:$W$4,0))))</f>
        <v>1331.4895178335062</v>
      </c>
      <c r="T125" s="168">
        <f ca="1">IF($C125-T$1&lt;År1,0,S124*(1-VLOOKUP($A125,[1]Hugst!$R$5:$W$9,MATCH(ROUNDUP((T$1)/10,0)*10,[1]Hugst!$R$4:$W$4,0))))</f>
        <v>1330.3479187540502</v>
      </c>
      <c r="U125" s="168">
        <f ca="1">IF($C125-U$1&lt;År1,0,T124*(1-VLOOKUP($A125,[1]Hugst!$R$5:$W$9,MATCH(ROUNDUP((U$1)/10,0)*10,[1]Hugst!$R$4:$W$4,0))))</f>
        <v>1329.2135669701802</v>
      </c>
      <c r="V125" s="168">
        <f ca="1">IF($C125-V$1&lt;År1,0,U124*(1-VLOOKUP($A125,[1]Hugst!$R$5:$W$9,MATCH(ROUNDUP((V$1)/10,0)*10,[1]Hugst!$R$4:$W$4,0))))</f>
        <v>1328.0864706533962</v>
      </c>
      <c r="W125" s="168">
        <f ca="1">IF($C125-W$1&lt;År1,0,V124*(1-VLOOKUP($A125,[1]Hugst!$R$5:$W$9,MATCH(ROUNDUP((W$1)/10,0)*10,[1]Hugst!$R$4:$W$4,0))))</f>
        <v>1326.9666380298938</v>
      </c>
      <c r="X125" s="168">
        <f ca="1">IF($C125-X$1&lt;År1,0,W124*(1-VLOOKUP($A125,[1]Hugst!$R$5:$W$9,MATCH(ROUNDUP((X$1)/10,0)*10,[1]Hugst!$R$4:$W$4,0))))</f>
        <v>1325.8540773807035</v>
      </c>
      <c r="Y125" s="168">
        <f ca="1">IF($C125-Y$1&lt;År1,0,X124*(1-VLOOKUP($A125,[1]Hugst!$R$5:$W$9,MATCH(ROUNDUP((Y$1)/10,0)*10,[1]Hugst!$R$4:$W$4,0))))</f>
        <v>1324.7487970417765</v>
      </c>
      <c r="Z125" s="168">
        <f ca="1">IF($C125-Z$1&lt;År1,0,Y124*(1-VLOOKUP($A125,[1]Hugst!$R$5:$W$9,MATCH(ROUNDUP((Z$1)/10,0)*10,[1]Hugst!$R$4:$W$4,0))))</f>
        <v>1323.3699424766703</v>
      </c>
      <c r="AA125" s="168">
        <f ca="1">IF($C125-AA$1&lt;År1,0,Z124*(1-VLOOKUP($A125,[1]Hugst!$R$5:$W$9,MATCH(ROUNDUP((AA$1)/10,0)*10,[1]Hugst!$R$4:$W$4,0))))</f>
        <v>1321.9989074707453</v>
      </c>
      <c r="AB125" s="168">
        <f ca="1">IF($C125-AB$1&lt;År1,0,AA124*(1-VLOOKUP($A125,[1]Hugst!$R$5:$W$9,MATCH(ROUNDUP((AB$1)/10,0)*10,[1]Hugst!$R$4:$W$4,0))))</f>
        <v>1322.6987045203375</v>
      </c>
      <c r="AC125" s="168">
        <f ca="1">IF($C125-AC$1&lt;År1,0,AB124*(1-VLOOKUP($A125,[1]Hugst!$R$5:$W$9,MATCH(ROUNDUP((AC$1)/10,0)*10,[1]Hugst!$R$4:$W$4,0))))</f>
        <v>1323.4071116335574</v>
      </c>
      <c r="AD125" s="168">
        <f ca="1">IF($C125-AD$1&lt;År1,0,AC124*(1-VLOOKUP($A125,[1]Hugst!$R$5:$W$9,MATCH(ROUNDUP((AD$1)/10,0)*10,[1]Hugst!$R$4:$W$4,0))))</f>
        <v>1324.124146072199</v>
      </c>
      <c r="AE125" s="168">
        <f ca="1">IF($C125-AE$1&lt;År1,0,AD124*(1-VLOOKUP($A125,[1]Hugst!$R$5:$W$9,MATCH(ROUNDUP((AE$1)/10,0)*10,[1]Hugst!$R$4:$W$4,0))))</f>
        <v>1324.8498251735602</v>
      </c>
      <c r="AF125" s="168">
        <f ca="1">IF($C125-AF$1&lt;År1,0,AE124*(1-VLOOKUP($A125,[1]Hugst!$R$5:$W$9,MATCH(ROUNDUP((AF$1)/10,0)*10,[1]Hugst!$R$4:$W$4,0))))</f>
        <v>1325.5841663510112</v>
      </c>
      <c r="AG125" s="168">
        <f ca="1">IF($C125-AG$1&lt;År1,0,AF124*(1-VLOOKUP($A125,[1]Hugst!$R$5:$W$9,MATCH(ROUNDUP((AG$1)/10,0)*10,[1]Hugst!$R$4:$W$4,0))))</f>
        <v>1326.3271870938609</v>
      </c>
      <c r="AH125" s="168">
        <f ca="1">IF($C125-AH$1&lt;År1,0,AG124*(1-VLOOKUP($A125,[1]Hugst!$R$5:$W$9,MATCH(ROUNDUP((AH$1)/10,0)*10,[1]Hugst!$R$4:$W$4,0))))</f>
        <v>1327.0789049678488</v>
      </c>
      <c r="AI125" s="168">
        <f ca="1">IF($C125-AI$1&lt;År1,0,AH124*(1-VLOOKUP($A125,[1]Hugst!$R$5:$W$9,MATCH(ROUNDUP((AI$1)/10,0)*10,[1]Hugst!$R$4:$W$4,0))))</f>
        <v>1327.8393376151378</v>
      </c>
      <c r="AJ125" s="168">
        <f ca="1">IF($C125-AJ$1&lt;År1,0,AI124*(1-VLOOKUP($A125,[1]Hugst!$R$5:$W$9,MATCH(ROUNDUP((AJ$1)/10,0)*10,[1]Hugst!$R$4:$W$4,0))))</f>
        <v>1329.736401649187</v>
      </c>
      <c r="AL125" s="168">
        <f ca="1">SUM(F125:AJ125)</f>
        <v>41216.753533623509</v>
      </c>
    </row>
    <row r="126" spans="1:38" x14ac:dyDescent="0.25">
      <c r="A126" s="168" t="s">
        <v>177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177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736009.99999999977</v>
      </c>
    </row>
    <row r="128" spans="1:38" x14ac:dyDescent="0.25">
      <c r="A128" s="168" t="s">
        <v>177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177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177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177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177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177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177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177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177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177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177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177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177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177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177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177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177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177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177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177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177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177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177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177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177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177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177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177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177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177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177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177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177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177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177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177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177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177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177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177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177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177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177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177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177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177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177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177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177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177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177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177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177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177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177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177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177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177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177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177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178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178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178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178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178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178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178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178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178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178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178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178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178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178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178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178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178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178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178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178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178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178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178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178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178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178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178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178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178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178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178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178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178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178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178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178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178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178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178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178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178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178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178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178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178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178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178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178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178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178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178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178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178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178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178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178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178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178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178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178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178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178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179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179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179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179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179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179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179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179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179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179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179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179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179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179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179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179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179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179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179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179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179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179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179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179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179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179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179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179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179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179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179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179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179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179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179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179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179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179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179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179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179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179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179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179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179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179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179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179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179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179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179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179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179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179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179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179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179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179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179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179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179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179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269</v>
      </c>
      <c r="F1" s="75"/>
    </row>
    <row r="2" spans="1:7" s="320" customFormat="1" x14ac:dyDescent="0.25">
      <c r="A2" s="319"/>
      <c r="C2" s="453" t="s">
        <v>315</v>
      </c>
      <c r="D2" s="453"/>
      <c r="E2" s="453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316</v>
      </c>
      <c r="G3" s="12" t="s">
        <v>312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54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54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55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55"/>
    </row>
    <row r="8" spans="1:7" s="12" customFormat="1" x14ac:dyDescent="0.25">
      <c r="A8" s="317"/>
      <c r="C8" s="12" t="s">
        <v>236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269</v>
      </c>
    </row>
    <row r="2" spans="1:10" ht="15.75" x14ac:dyDescent="0.25">
      <c r="A2" s="224" t="s">
        <v>25</v>
      </c>
    </row>
    <row r="3" spans="1:10" x14ac:dyDescent="0.25">
      <c r="A3" s="6" t="s">
        <v>300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319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216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203848.02665897482</v>
      </c>
      <c r="J5" s="10">
        <f>SUMIFS('Resultat-Produktion &amp; forbrug'!$N$3:$N$1000,'Resultat-Produktion &amp; forbrug'!$A$3:$A$1000,Adfærd!$G5,'Resultat-Produktion &amp; forbrug'!$D$3:$D$1000,Adfærd!J$4)</f>
        <v>205066.21856529321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205</v>
      </c>
      <c r="B8" s="87">
        <v>0</v>
      </c>
      <c r="C8" s="3"/>
      <c r="D8" s="3"/>
    </row>
    <row r="9" spans="1:10" x14ac:dyDescent="0.25">
      <c r="A9" s="1" t="s">
        <v>217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317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318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204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206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205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311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8" sqref="D18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570312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269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59" t="s">
        <v>322</v>
      </c>
      <c r="G2" s="460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0.92359551211194857</v>
      </c>
      <c r="AC3" s="230">
        <f>SUM(E12:E14)/SUM(E12:E15)</f>
        <v>0.91827054490109961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v>0.9</v>
      </c>
      <c r="E4" s="155"/>
      <c r="F4" s="171"/>
      <c r="G4" s="172"/>
      <c r="N4" s="245"/>
      <c r="Z4" s="345" t="s">
        <v>201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v>0.9</v>
      </c>
      <c r="E5" s="155"/>
      <c r="F5" s="171"/>
      <c r="G5" s="172"/>
      <c r="H5" s="124"/>
      <c r="N5" s="245"/>
      <c r="Z5" s="177" t="s">
        <v>135</v>
      </c>
      <c r="AA5" s="346">
        <f t="shared" ref="AA5:AC6" si="0">C12/C$29</f>
        <v>0.22267199142680771</v>
      </c>
      <c r="AB5" s="346">
        <f t="shared" si="0"/>
        <v>0.46579769502117996</v>
      </c>
      <c r="AC5" s="346">
        <f t="shared" si="0"/>
        <v>0.45593257985793972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7" t="s">
        <v>136</v>
      </c>
      <c r="AA6" s="346">
        <f t="shared" si="0"/>
        <v>0.33257225498473725</v>
      </c>
      <c r="AB6" s="346">
        <f t="shared" si="0"/>
        <v>0.37530946113271868</v>
      </c>
      <c r="AC6" s="346">
        <f t="shared" si="0"/>
        <v>0.37638400456451676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.75" thickBot="1" x14ac:dyDescent="0.25">
      <c r="A8" s="177" t="s">
        <v>207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57" t="s">
        <v>209</v>
      </c>
      <c r="D10" s="457"/>
      <c r="E10" s="457"/>
      <c r="F10" s="456" t="s">
        <v>323</v>
      </c>
      <c r="G10" s="456"/>
      <c r="J10" s="458" t="s">
        <v>210</v>
      </c>
      <c r="K10" s="458"/>
      <c r="L10" s="458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213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18639863.655037832</v>
      </c>
      <c r="E12" s="130">
        <f>SUMIFS('Resultater - Danmark'!J$3:J$504,'Resultater - Danmark'!$F$3:$F$504,$A12)*D3</f>
        <v>17845368.345954176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forbrug'!$D$3:$D$290,Biogasanlæg!F$11)-IFERROR(VLOOKUP($A12,'Forbrug til andet'!$A$24:$D$29,MATCH(F$11,'Forbrug til andet'!$A$23:$D$23,0),FALSE),0)</f>
        <v>2071095.9616708681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forbrug'!$D$3:$D$290,Biogasanlæg!G$11)-IFERROR(VLOOKUP($A12,'Forbrug til andet'!$A$24:$D$29,MATCH(G$11,'Forbrug til andet'!$A$23:$D$23,0),FALSE),0)</f>
        <v>1982818.70510602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0.46579769502117996</v>
      </c>
      <c r="L12" s="131">
        <f t="shared" ref="L12:L28" si="3">E12/E$29</f>
        <v>0.45593257985793972</v>
      </c>
      <c r="M12" s="123" t="s">
        <v>211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15018788.754722152</v>
      </c>
      <c r="E13" s="133">
        <f>SUMIFS('Resultater - Danmark'!J$3:J$504,'Resultater - Danmark'!$F$3:$F$504,$A13)*D4</f>
        <v>14731807.942024903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forbrug'!$D$3:$D$290,Biogasanlæg!F$11)-IFERROR(VLOOKUP($A13,'Forbrug til andet'!$A$24:$D$29,MATCH(F$11,'Forbrug til andet'!$A$23:$D$23,0),FALSE),0)</f>
        <v>1668754.3060802389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forbrug'!$D$3:$D$290,Biogasanlæg!G$11)-IFERROR(VLOOKUP($A13,'Forbrug til andet'!$A$24:$D$29,MATCH(G$11,'Forbrug til andet'!$A$23:$D$23,0),FALSE),0)</f>
        <v>1636867.5491138771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0.37530946113271868</v>
      </c>
      <c r="L13" s="134">
        <f t="shared" si="3"/>
        <v>0.37638400456451676</v>
      </c>
      <c r="M13" s="123" t="s">
        <v>212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9766.3623055542048</v>
      </c>
      <c r="E14" s="133">
        <f>SUMIFS('Resultater - Danmark'!J$3:J$504,'Resultater - Danmark'!$F$3:$F$504,$A14)*D5</f>
        <v>10085.720529439053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forbrug'!$D$3:$D$290,Biogasanlæg!F$11)-IFERROR(VLOOKUP($A14,'Forbrug til andet'!$A$24:$D$29,MATCH(F$11,'Forbrug til andet'!$A$23:$D$23,0),FALSE),0)</f>
        <v>1085.1513672837991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forbrug'!$D$3:$D$290,Biogasanlæg!G$11)-IFERROR(VLOOKUP($A14,'Forbrug til andet'!$A$24:$D$29,MATCH(G$11,'Forbrug til andet'!$A$23:$D$23,0),FALSE),0)</f>
        <v>1120.6356143821176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2.4405484583248969E-4</v>
      </c>
      <c r="L14" s="134">
        <f t="shared" si="3"/>
        <v>2.5768078817806327E-4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2785221.7345641684</v>
      </c>
      <c r="E15" s="133">
        <f>SUMIFS('Resultater - Danmark'!J$3:J$504,'Resultater - Danmark'!$F$3:$F$504,$A15)*D6</f>
        <v>2900386.1464459291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forbrug'!$D$3:$D$290,Biogasanlæg!F$11)-IFERROR(VLOOKUP($A15,'Forbrug til andet'!$A$24:$D$29,MATCH(F$11,'Forbrug til andet'!$A$23:$D$23,0),FALSE),0)</f>
        <v>4558826.316875292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forbrug'!$D$3:$D$290,Biogasanlæg!G$11)-IFERROR(VLOOKUP($A15,'Forbrug til andet'!$A$24:$D$29,MATCH(G$11,'Forbrug til andet'!$A$23:$D$23,0),FALSE),0)</f>
        <v>4747326.4083181685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6.9600823701961204E-2</v>
      </c>
      <c r="L15" s="134">
        <f t="shared" si="3"/>
        <v>7.4102171089851718E-2</v>
      </c>
      <c r="M15" s="136" t="s">
        <v>289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291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1806588.5568306167</v>
      </c>
      <c r="E16" s="133">
        <f>SUMIFS('Resultater - Danmark'!J$3:J$504,'Resultater - Danmark'!$F$3:$F$504,$A16)*D7</f>
        <v>1893021.5008227446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forbrug'!$D$3:$D$290,Biogasanlæg!F$11)-IFERROR(VLOOKUP($A16,'Forbrug til andet'!$A$24:$D$29,MATCH(F$11,'Forbrug til andet'!$A$23:$D$23,0),FALSE),0)</f>
        <v>1806588.5568306167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forbrug'!$D$3:$D$290,Biogasanlæg!G$11)-IFERROR(VLOOKUP($A16,'Forbrug til andet'!$A$24:$D$29,MATCH(G$11,'Forbrug til andet'!$A$23:$D$23,0),FALSE),0)</f>
        <v>1893021.5008227448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4.5145436747650571E-2</v>
      </c>
      <c r="L16" s="134">
        <f t="shared" si="3"/>
        <v>4.8364940407203134E-2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207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forbrug'!$D$3:$D$290,Biogasanlæg!F$11)-IFERROR(VLOOKUP($A17,'Forbrug til andet'!$A$24:$D$29,MATCH(F$11,'Forbrug til andet'!$A$23:$D$23,0),FALSE),0)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forbrug'!$D$3:$D$290,Biogasanlæg!G$11)-IFERROR(VLOOKUP($A17,'Forbrug til andet'!$A$24:$D$29,MATCH(G$11,'Forbrug til andet'!$A$23:$D$23,0),FALSE),0)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forbrug'!$D$3:$D$290,Biogasanlæg!F$11)-IFERROR(VLOOKUP($A18,'Forbrug til andet'!$A$24:$D$29,MATCH(F$11,'Forbrug til andet'!$A$23:$D$23,0),FALSE),0)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forbrug'!$D$3:$D$290,Biogasanlæg!G$11)-IFERROR(VLOOKUP($A18,'Forbrug til andet'!$A$24:$D$29,MATCH(G$11,'Forbrug til andet'!$A$23:$D$23,0),FALSE),0)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9.0959909974132423E-3</v>
      </c>
      <c r="L18" s="134">
        <f t="shared" si="3"/>
        <v>9.4474587642990361E-3</v>
      </c>
      <c r="M18" s="158" t="s">
        <v>287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forbrug'!$D$3:$D$290,Biogasanlæg!F$11)-IFERROR(VLOOKUP($A19,'Forbrug til andet'!$A$24:$D$29,MATCH(F$11,'Forbrug til andet'!$A$23:$D$23,0),FALSE),0)</f>
        <v>74190.483462749049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forbrug'!$D$3:$D$290,Biogasanlæg!G$11)-IFERROR(VLOOKUP($A19,'Forbrug til andet'!$A$24:$D$29,MATCH(G$11,'Forbrug til andet'!$A$23:$D$23,0),FALSE),0)</f>
        <v>73602.662086251541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1.8141453570543815E-2</v>
      </c>
      <c r="L19" s="134">
        <f t="shared" si="3"/>
        <v>1.8472795780345073E-2</v>
      </c>
      <c r="M19" s="160" t="s">
        <v>288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forbrug'!$D$3:$D$290,Biogasanlæg!F$11)-IFERROR(VLOOKUP($A20,'Forbrug til andet'!$A$24:$D$29,MATCH(F$11,'Forbrug til andet'!$A$23:$D$23,0),FALSE),0)</f>
        <v>1743733.1674536662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forbrug'!$D$3:$D$290,Biogasanlæg!G$11)-IFERROR(VLOOKUP($A20,'Forbrug til andet'!$A$24:$D$29,MATCH(G$11,'Forbrug til andet'!$A$23:$D$23,0),FALSE),0)</f>
        <v>1515245.9453953849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1.8975397475173481E-3</v>
      </c>
      <c r="L20" s="134">
        <f t="shared" si="3"/>
        <v>1.9400431444040137E-3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forbrug'!$D$3:$D$290,Biogasanlæg!F$11)-IFERROR(VLOOKUP($A21,'Forbrug til andet'!$A$24:$D$29,MATCH(F$11,'Forbrug til andet'!$A$23:$D$23,0),FALSE),0)</f>
        <v>-1266664.7695340686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forbrug'!$D$3:$D$290,Biogasanlæg!G$11)-IFERROR(VLOOKUP($A21,'Forbrug til andet'!$A$24:$D$29,MATCH(G$11,'Forbrug til andet'!$A$23:$D$23,0),FALSE),0)</f>
        <v>-1227462.8752921629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9.4609601550039248E-5</v>
      </c>
      <c r="L21" s="134">
        <f t="shared" si="3"/>
        <v>9.6728782162319856E-5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forbrug'!$D$3:$D$290,Biogasanlæg!F$11)-IFERROR(VLOOKUP($A22,'Forbrug til andet'!$A$24:$D$29,MATCH(F$11,'Forbrug til andet'!$A$23:$D$23,0),FALSE),0)</f>
        <v>19723096.985306643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forbrug'!$D$3:$D$290,Biogasanlæg!G$11)-IFERROR(VLOOKUP($A22,'Forbrug til andet'!$A$24:$D$29,MATCH(G$11,'Forbrug til andet'!$A$23:$D$23,0),FALSE),0)</f>
        <v>20383745.098430585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2.1410107849980753E-3</v>
      </c>
      <c r="L22" s="134">
        <f t="shared" si="3"/>
        <v>2.1889677415005489E-3</v>
      </c>
      <c r="M22" s="162" t="s">
        <v>290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forbrug'!$D$3:$D$290,Biogasanlæg!F$11)-IFERROR(VLOOKUP($A23,'Forbrug til andet'!$A$24:$D$29,MATCH(F$11,'Forbrug til andet'!$A$23:$D$23,0),FALSE),0)</f>
        <v>-324298.75274267234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forbrug'!$D$3:$D$290,Biogasanlæg!G$11)-IFERROR(VLOOKUP($A23,'Forbrug til andet'!$A$24:$D$29,MATCH(G$11,'Forbrug til andet'!$A$23:$D$23,0),FALSE),0)</f>
        <v>-203165.93454885297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8.2471284630621366E-3</v>
      </c>
      <c r="L23" s="134">
        <f t="shared" si="3"/>
        <v>8.4318576497363368E-3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forbrug'!$D$3:$D$290,Biogasanlæg!F$11)-IFERROR(VLOOKUP($A24,'Forbrug til andet'!$A$24:$D$29,MATCH(F$11,'Forbrug til andet'!$A$23:$D$23,0),FALSE),0)</f>
        <v>3992657.0381550752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forbrug'!$D$3:$D$290,Biogasanlæg!G$11)-IFERROR(VLOOKUP($A24,'Forbrug til andet'!$A$24:$D$29,MATCH(G$11,'Forbrug til andet'!$A$23:$D$23,0),FALSE),0)</f>
        <v>4010965.6722763837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7.15819344004457E-4</v>
      </c>
      <c r="L24" s="134">
        <f t="shared" si="3"/>
        <v>7.3185313392489502E-4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forbrug'!$D$3:$D$290,Biogasanlæg!F$11)-IFERROR(VLOOKUP($A25,'Forbrug til andet'!$A$24:$D$29,MATCH(F$11,'Forbrug til andet'!$A$23:$D$23,0),FALSE),0)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forbrug'!$D$3:$D$290,Biogasanlæg!G$11)-IFERROR(VLOOKUP($A25,'Forbrug til andet'!$A$24:$D$29,MATCH(G$11,'Forbrug til andet'!$A$23:$D$23,0),FALSE),0)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1.9491677022987484E-6</v>
      </c>
      <c r="L25" s="134">
        <f t="shared" si="3"/>
        <v>1.9928275247387611E-6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forbrug'!$D$3:$D$290,Biogasanlæg!F$11)-IFERROR(VLOOKUP($A26,'Forbrug til andet'!$A$24:$D$29,MATCH(F$11,'Forbrug til andet'!$A$23:$D$23,0),FALSE),0)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forbrug'!$D$3:$D$290,Biogasanlæg!G$11)-IFERROR(VLOOKUP($A26,'Forbrug til andet'!$A$24:$D$29,MATCH(G$11,'Forbrug til andet'!$A$23:$D$23,0),FALSE),0)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3.5670268738657428E-3</v>
      </c>
      <c r="L26" s="134">
        <f t="shared" si="3"/>
        <v>3.6469254684135927E-3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forbrug'!$D$3:$D$290,Biogasanlæg!F$11)-IFERROR(VLOOKUP($A27,'Forbrug til andet'!$A$24:$D$29,MATCH(F$11,'Forbrug til andet'!$A$23:$D$23,0),FALSE),0)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forbrug'!$D$3:$D$290,Biogasanlæg!G$11)-IFERROR(VLOOKUP($A27,'Forbrug til andet'!$A$24:$D$29,MATCH(G$11,'Forbrug til andet'!$A$23:$D$23,0),FALSE),0)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forbrug'!$D$3:$D$290,Biogasanlæg!F$11)-IFERROR(VLOOKUP($A28,'Forbrug til andet'!$A$24:$D$29,MATCH(F$11,'Forbrug til andet'!$A$23:$D$23,0),FALSE),0)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forbrug'!$D$3:$D$290,Biogasanlæg!G$11)-IFERROR(VLOOKUP($A28,'Forbrug til andet'!$A$24:$D$29,MATCH(G$11,'Forbrug til andet'!$A$23:$D$23,0),FALSE),0)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40017080.06346032</v>
      </c>
      <c r="E29" s="142">
        <f>SUM(E12:E28)</f>
        <v>39140366.655777194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8.7784679803929122E-2</v>
      </c>
      <c r="E30" s="146">
        <f>SUMPRODUCT(E12:E28,$H$12:$H$28)/E29</f>
        <v>8.9028214553125595E-2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1.1198568193614708E-2</v>
      </c>
      <c r="E31" s="146">
        <f>SUM(E21:E24)/E29</f>
        <v>1.1449407307324102E-2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804255168.19851792</v>
      </c>
      <c r="E32" s="123">
        <f>SUMPRODUCT(E12:E28,$I$12:$I$28)</f>
        <v>797713233.4678998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28.872760538326798</v>
      </c>
      <c r="E33" s="123">
        <f>E32*[1]Energiindhold!$C$10</f>
        <v>28.637905081497607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16280819.829951556</v>
      </c>
      <c r="E39" s="130">
        <f>SUMIFS('Resultater - Vestdanmark'!J$3:J$504,'Resultater - Vestdanmark'!$F$3:$F$504,$A39)*D3</f>
        <v>15586875.108985925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2359043.8250862737</v>
      </c>
      <c r="M39" s="130">
        <f>SUMIFS('Resultater - Østdanmark'!J$3:J$504,'Resultater - Østdanmark'!$F$3:$F$504,$A39)*D3</f>
        <v>2258493.2369682519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14022176.448242648</v>
      </c>
      <c r="E40" s="133">
        <f>SUMIFS('Resultater - Vestdanmark'!J$3:J$504,'Resultater - Vestdanmark'!$F$3:$F$504,$A40)*D4</f>
        <v>13754239.022753812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996612.30647950561</v>
      </c>
      <c r="M40" s="133">
        <f>SUMIFS('Resultater - Østdanmark'!J$3:J$504,'Resultater - Østdanmark'!$F$3:$F$504,$A40)*D4</f>
        <v>977568.91927108995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9010.1442263891222</v>
      </c>
      <c r="E41" s="133">
        <f>SUMIFS('Resultater - Vestdanmark'!J$3:J$504,'Resultater - Vestdanmark'!$F$3:$F$504,$A41)*D5</f>
        <v>9304.7742602810158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756.21807916508294</v>
      </c>
      <c r="M41" s="133">
        <f>SUMIFS('Resultater - Østdanmark'!J$3:J$504,'Resultater - Østdanmark'!$F$3:$F$504,$A41)*D5</f>
        <v>780.94626915803735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1516336.6800324824</v>
      </c>
      <c r="E42" s="133">
        <f>SUMIFS('Resultater - Vestdanmark'!J$3:J$504,'Resultater - Vestdanmark'!$F$3:$F$504,$A42)*D6</f>
        <v>1572264.2235564108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1268885.054531686</v>
      </c>
      <c r="M42" s="133">
        <f>SUMIFS('Resultater - Østdanmark'!J$3:J$504,'Resultater - Østdanmark'!$F$3:$F$504,$A42)*D6</f>
        <v>1328121.9228895183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1591755.4910753078</v>
      </c>
      <c r="E43" s="133">
        <f>SUMIFS('Resultater - Vestdanmark'!J$3:J$504,'Resultater - Vestdanmark'!$F$3:$F$504,$A43)*D7</f>
        <v>1666786.636613145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214833.06575530887</v>
      </c>
      <c r="M43" s="133">
        <f>SUMIFS('Resultater - Østdanmark'!J$3:J$504,'Resultater - Østdanmark'!$F$3:$F$504,$A43)*D7</f>
        <v>226234.86420959991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534945.77839568327</v>
      </c>
      <c r="E46" s="133">
        <f>SUMIFS('Resultater - Vestdanmark'!J$3:J$504,'Resultater - Vestdanmark'!$F$3:$F$504,$A46)/SUMIFS('Resultater - Danmark'!J$3:J$504,'Resultater - Danmark'!$F$3:$F$504,$A46)*E19</f>
        <v>531600.61023474101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191022.2216043165</v>
      </c>
      <c r="M46" s="133">
        <f>SUMIFS('Resultater - Østdanmark'!J$3:J$504,'Resultater - Østdanmark'!$F$3:$F$504,$A46)/SUMIFS('Resultater - Danmark'!J$3:J$504,'Resultater - Danmark'!$F$3:$F$504,$A46)*E19</f>
        <v>191431.38976525888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55810.751214204123</v>
      </c>
      <c r="E47" s="133">
        <f>SUMIFS('Resultater - Vestdanmark'!J$3:J$504,'Resultater - Vestdanmark'!$F$3:$F$504,$A47)/SUMIFS('Resultater - Danmark'!J$3:J$504,'Resultater - Danmark'!$F$3:$F$504,$A47)*E20</f>
        <v>55092.89141892772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20123.248785795862</v>
      </c>
      <c r="M47" s="133">
        <f>SUMIFS('Resultater - Østdanmark'!J$3:J$504,'Resultater - Østdanmark'!$F$3:$F$504,$A47)/SUMIFS('Resultater - Danmark'!J$3:J$504,'Resultater - Danmark'!$F$3:$F$504,$A47)*E20</f>
        <v>20841.108581072287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2922.545553110308</v>
      </c>
      <c r="E48" s="133">
        <f>SUMIFS('Resultater - Vestdanmark'!J$3:J$504,'Resultater - Vestdanmark'!$F$3:$F$504,$A48)/SUMIFS('Resultater - Danmark'!J$3:J$504,'Resultater - Danmark'!$F$3:$F$504,$A48)*E21</f>
        <v>2904.8671673179329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863.45444688969167</v>
      </c>
      <c r="M48" s="133">
        <f>SUMIFS('Resultater - Østdanmark'!J$3:J$504,'Resultater - Østdanmark'!$F$3:$F$504,$A48)/SUMIFS('Resultater - Danmark'!J$3:J$504,'Resultater - Danmark'!$F$3:$F$504,$A48)*E21</f>
        <v>881.1328326820676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67038.95730919046</v>
      </c>
      <c r="E49" s="133">
        <f>SUMIFS('Resultater - Vestdanmark'!J$3:J$504,'Resultater - Vestdanmark'!$F$3:$F$504,$A49)/SUMIFS('Resultater - Danmark'!J$3:J$504,'Resultater - Danmark'!$F$3:$F$504,$A49)*E22</f>
        <v>66710.304652357008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18638.04269080954</v>
      </c>
      <c r="M49" s="133">
        <f>SUMIFS('Resultater - Østdanmark'!J$3:J$504,'Resultater - Østdanmark'!$F$3:$F$504,$A49)/SUMIFS('Resultater - Danmark'!J$3:J$504,'Resultater - Danmark'!$F$3:$F$504,$A49)*E22</f>
        <v>18966.695347643046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256198.86995640022</v>
      </c>
      <c r="E50" s="133">
        <f>SUMIFS('Resultater - Vestdanmark'!J$3:J$504,'Resultater - Vestdanmark'!$F$3:$F$504,$A50)/SUMIFS('Resultater - Danmark'!J$3:J$504,'Resultater - Danmark'!$F$3:$F$504,$A50)*E23</f>
        <v>254724.42475046791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73827.130043599784</v>
      </c>
      <c r="M50" s="133">
        <f>SUMIFS('Resultater - Østdanmark'!J$3:J$504,'Resultater - Østdanmark'!$F$3:$F$504,$A50)/SUMIFS('Resultater - Danmark'!J$3:J$504,'Resultater - Danmark'!$F$3:$F$504,$A50)*E23</f>
        <v>75301.575249532107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22018.622466809651</v>
      </c>
      <c r="E51" s="133">
        <f>SUMIFS('Resultater - Vestdanmark'!J$3:J$504,'Resultater - Vestdanmark'!$F$3:$F$504,$A51)/SUMIFS('Resultater - Danmark'!J$3:J$504,'Resultater - Danmark'!$F$3:$F$504,$A51)*E24</f>
        <v>21875.621442119991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6626.3775331903453</v>
      </c>
      <c r="M51" s="133">
        <f>SUMIFS('Resultater - Østdanmark'!J$3:J$504,'Resultater - Østdanmark'!$F$3:$F$504,$A51)/SUMIFS('Resultater - Danmark'!J$3:J$504,'Resultater - Danmark'!$F$3:$F$504,$A51)*E24</f>
        <v>6769.3785578800062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34668351.763464183</v>
      </c>
      <c r="E56" s="142">
        <f ca="1">SUM(E39:E55)</f>
        <v>33834097.976296611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5348728.2999961358</v>
      </c>
      <c r="M56" s="142">
        <f ca="1">SUM(M39:M55)</f>
        <v>5306268.6794805741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8.5936226962791434E-2</v>
      </c>
      <c r="E57" s="146">
        <f ca="1">SUMPRODUCT(E39:E55,$F$39:$F$55)/E56</f>
        <v>8.7136336565850986E-2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9.9765623632162653E-2</v>
      </c>
      <c r="M57" s="146">
        <f ca="1">SUMPRODUCT(M39:M55,$N$39:$N$55)/M56</f>
        <v>0.10109130239264208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1.0043136681578408E-2</v>
      </c>
      <c r="E58" s="146">
        <f ca="1">SUM(E48:E51)/E56</f>
        <v>1.023273084610718E-2</v>
      </c>
      <c r="I58" s="145" t="s">
        <v>160</v>
      </c>
      <c r="K58" s="146">
        <f ca="1">SUM(K48:K51)/K56</f>
        <v>1.898804560837036E-2</v>
      </c>
      <c r="L58" s="146">
        <f ca="1">SUM(L48:L51)/L56</f>
        <v>1.8687620516181683E-2</v>
      </c>
      <c r="M58" s="146">
        <f ca="1">SUM(M48:M51)/M56</f>
        <v>1.9207241122534708E-2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671488273.63161719</v>
      </c>
      <c r="E59" s="123">
        <f ca="1">SUMPRODUCT(E39:E55,$I$12:$I$28)</f>
        <v>664258811.47332835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132766894.56690092</v>
      </c>
      <c r="M59" s="123">
        <f ca="1">SUMPRODUCT(M39:M55,$I$12:$I$28)</f>
        <v>133454421.99457157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24.10642902337506</v>
      </c>
      <c r="E60" s="123">
        <f ca="1">E59*[1]Energiindhold!$C$10</f>
        <v>23.84689133189249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4.7663315149517436</v>
      </c>
      <c r="M60" s="123">
        <f ca="1">M59*[1]Energiindhold!$C$10</f>
        <v>4.7910137496051197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7" priority="7" operator="greaterThan">
      <formula>13%</formula>
    </cfRule>
  </conditionalFormatting>
  <conditionalFormatting sqref="K57:M57">
    <cfRule type="cellIs" dxfId="16" priority="5" operator="greaterThan">
      <formula>13%</formula>
    </cfRule>
  </conditionalFormatting>
  <conditionalFormatting sqref="C58:E58">
    <cfRule type="cellIs" dxfId="15" priority="2" operator="greaterThan">
      <formula>13%</formula>
    </cfRule>
  </conditionalFormatting>
  <conditionalFormatting sqref="K58:M58">
    <cfRule type="cellIs" dxfId="14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J30"/>
  <sheetViews>
    <sheetView zoomScaleNormal="100" workbookViewId="0">
      <selection activeCell="D10" sqref="D10"/>
    </sheetView>
  </sheetViews>
  <sheetFormatPr defaultColWidth="9.140625" defaultRowHeight="15" x14ac:dyDescent="0.25"/>
  <cols>
    <col min="1" max="1" width="23.85546875" style="1" customWidth="1"/>
    <col min="2" max="2" width="11.5703125" style="1" bestFit="1" customWidth="1"/>
    <col min="3" max="4" width="9.140625" style="1"/>
    <col min="5" max="5" width="21.140625" style="1" customWidth="1"/>
    <col min="6" max="6" width="9.140625" style="1"/>
    <col min="7" max="7" width="18.42578125" style="1" customWidth="1"/>
    <col min="8" max="16384" width="9.140625" style="1"/>
  </cols>
  <sheetData>
    <row r="1" spans="1:10" x14ac:dyDescent="0.25">
      <c r="A1" s="226" t="s">
        <v>269</v>
      </c>
    </row>
    <row r="2" spans="1:10" ht="15.75" x14ac:dyDescent="0.25">
      <c r="A2" s="224" t="s">
        <v>334</v>
      </c>
      <c r="G2" s="434" t="s">
        <v>349</v>
      </c>
    </row>
    <row r="3" spans="1:10" x14ac:dyDescent="0.25">
      <c r="A3" s="436" t="s">
        <v>139</v>
      </c>
      <c r="B3" s="2">
        <f>År1</f>
        <v>2019</v>
      </c>
      <c r="C3" s="2">
        <f>År2</f>
        <v>2030</v>
      </c>
      <c r="D3" s="2">
        <f>År3</f>
        <v>2050</v>
      </c>
      <c r="G3" s="2"/>
      <c r="H3" s="2">
        <v>2019</v>
      </c>
      <c r="I3" s="2">
        <v>2030</v>
      </c>
      <c r="J3" s="2">
        <v>2050</v>
      </c>
    </row>
    <row r="4" spans="1:10" x14ac:dyDescent="0.25">
      <c r="A4" s="2" t="s">
        <v>67</v>
      </c>
      <c r="B4" s="109">
        <v>0</v>
      </c>
      <c r="C4" s="110">
        <v>0</v>
      </c>
      <c r="D4" s="110">
        <v>0</v>
      </c>
      <c r="G4" s="2" t="str">
        <f>A24</f>
        <v>Halm</v>
      </c>
      <c r="H4" s="435">
        <f>SUMIFS('Resultat-Produktion &amp; forbrug'!$F$3:$F$290,'Resultat-Produktion &amp; forbrug'!$A$3:$A$290,$G4,'Resultat-Produktion &amp; forbrug'!$D$3:$D$290,H$3)-SUMIFS('Resultat-Produktion &amp; forbrug'!$G$3:$G$290,'Resultat-Produktion &amp; forbrug'!$A$3:$A$290,$G4,'Resultat-Produktion &amp; forbrug'!$D$3:$D$290,H$3)-SUMIFS('Resultat-Produktion &amp; forbrug'!$H$3:$H$290,'Resultat-Produktion &amp; forbrug'!$A$3:$A$290,$G4,'Resultat-Produktion &amp; forbrug'!$D$3:$D$290,H$3)-SUMIFS('Resultat-Produktion &amp; forbrug'!$I$3:$I$290,'Resultat-Produktion &amp; forbrug'!$A$3:$A$290,$G4,'Resultat-Produktion &amp; forbrug'!$D$3:$D$290,H$3)-SUMIFS('Resultat-Produktion &amp; forbrug'!$J$3:$J$290,'Resultat-Produktion &amp; forbrug'!$A$3:$A$290,$G4,'Resultat-Produktion &amp; forbrug'!$D$3:$D$290,H$3)-SUMIFS('Resultat-Produktion &amp; forbrug'!$M$3:$M$290,'Resultat-Produktion &amp; forbrug'!$A$3:$A$290,$G4,'Resultat-Produktion &amp; forbrug'!$D$3:$D$290,H$3)-IFERROR(VLOOKUP($G4,'Forbrug til andet'!$A$24:$D$29,MATCH(H$3,'Forbrug til andet'!$A$23:$D$23,0),FALSE),0)</f>
        <v>1895494.5192748317</v>
      </c>
      <c r="I4" s="435">
        <f>SUMIFS('Resultat-Produktion &amp; forbrug'!$F$3:$F$290,'Resultat-Produktion &amp; forbrug'!$A$3:$A$290,$G4,'Resultat-Produktion &amp; forbrug'!$D$3:$D$290,I$3)-SUMIFS('Resultat-Produktion &amp; forbrug'!$G$3:$G$290,'Resultat-Produktion &amp; forbrug'!$A$3:$A$290,$G4,'Resultat-Produktion &amp; forbrug'!$D$3:$D$290,I$3)-SUMIFS('Resultat-Produktion &amp; forbrug'!$H$3:$H$290,'Resultat-Produktion &amp; forbrug'!$A$3:$A$290,$G4,'Resultat-Produktion &amp; forbrug'!$D$3:$D$290,I$3)-SUMIFS('Resultat-Produktion &amp; forbrug'!$I$3:$I$290,'Resultat-Produktion &amp; forbrug'!$A$3:$A$290,$G4,'Resultat-Produktion &amp; forbrug'!$D$3:$D$290,I$3)-SUMIFS('Resultat-Produktion &amp; forbrug'!$J$3:$J$290,'Resultat-Produktion &amp; forbrug'!$A$3:$A$290,$G4,'Resultat-Produktion &amp; forbrug'!$D$3:$D$290,I$3)-SUMIFS('Resultat-Produktion &amp; forbrug'!$M$3:$M$290,'Resultat-Produktion &amp; forbrug'!$A$3:$A$290,$G4,'Resultat-Produktion &amp; forbrug'!$D$3:$D$290,I$3)-IFERROR(VLOOKUP($G4,'Forbrug til andet'!$A$24:$D$29,MATCH(I$3,'Forbrug til andet'!$A$23:$D$23,0),FALSE),0)</f>
        <v>1743733.1674536662</v>
      </c>
      <c r="J4" s="435">
        <f>SUMIFS('Resultat-Produktion &amp; forbrug'!$F$3:$F$290,'Resultat-Produktion &amp; forbrug'!$A$3:$A$290,$G4,'Resultat-Produktion &amp; forbrug'!$D$3:$D$290,J$3)-SUMIFS('Resultat-Produktion &amp; forbrug'!$G$3:$G$290,'Resultat-Produktion &amp; forbrug'!$A$3:$A$290,$G4,'Resultat-Produktion &amp; forbrug'!$D$3:$D$290,J$3)-SUMIFS('Resultat-Produktion &amp; forbrug'!$H$3:$H$290,'Resultat-Produktion &amp; forbrug'!$A$3:$A$290,$G4,'Resultat-Produktion &amp; forbrug'!$D$3:$D$290,J$3)-SUMIFS('Resultat-Produktion &amp; forbrug'!$I$3:$I$290,'Resultat-Produktion &amp; forbrug'!$A$3:$A$290,$G4,'Resultat-Produktion &amp; forbrug'!$D$3:$D$290,J$3)-SUMIFS('Resultat-Produktion &amp; forbrug'!$J$3:$J$290,'Resultat-Produktion &amp; forbrug'!$A$3:$A$290,$G4,'Resultat-Produktion &amp; forbrug'!$D$3:$D$290,J$3)-SUMIFS('Resultat-Produktion &amp; forbrug'!$M$3:$M$290,'Resultat-Produktion &amp; forbrug'!$A$3:$A$290,$G4,'Resultat-Produktion &amp; forbrug'!$D$3:$D$290,J$3)-IFERROR(VLOOKUP($G4,'Forbrug til andet'!$A$24:$D$29,MATCH(J$3,'Forbrug til andet'!$A$23:$D$23,0),FALSE),0)</f>
        <v>1515245.9453953849</v>
      </c>
    </row>
    <row r="5" spans="1:10" x14ac:dyDescent="0.25">
      <c r="A5" s="2" t="s">
        <v>119</v>
      </c>
      <c r="B5" s="109">
        <v>0</v>
      </c>
      <c r="C5" s="110">
        <v>0</v>
      </c>
      <c r="D5" s="110">
        <v>0</v>
      </c>
      <c r="G5" s="2" t="str">
        <f t="shared" ref="G5:G9" si="0">A25</f>
        <v>Rapsolie</v>
      </c>
      <c r="H5" s="435">
        <f>SUMIFS('Resultat-Produktion &amp; forbrug'!$F$3:$F$290,'Resultat-Produktion &amp; forbrug'!$A$3:$A$290,$G5,'Resultat-Produktion &amp; forbrug'!$D$3:$D$290,H$3)-SUMIFS('Resultat-Produktion &amp; forbrug'!$G$3:$G$290,'Resultat-Produktion &amp; forbrug'!$A$3:$A$290,$G5,'Resultat-Produktion &amp; forbrug'!$D$3:$D$290,H$3)-SUMIFS('Resultat-Produktion &amp; forbrug'!$H$3:$H$290,'Resultat-Produktion &amp; forbrug'!$A$3:$A$290,$G5,'Resultat-Produktion &amp; forbrug'!$D$3:$D$290,H$3)-SUMIFS('Resultat-Produktion &amp; forbrug'!$I$3:$I$290,'Resultat-Produktion &amp; forbrug'!$A$3:$A$290,$G5,'Resultat-Produktion &amp; forbrug'!$D$3:$D$290,H$3)-SUMIFS('Resultat-Produktion &amp; forbrug'!$J$3:$J$290,'Resultat-Produktion &amp; forbrug'!$A$3:$A$290,$G5,'Resultat-Produktion &amp; forbrug'!$D$3:$D$290,H$3)-SUMIFS('Resultat-Produktion &amp; forbrug'!$M$3:$M$290,'Resultat-Produktion &amp; forbrug'!$A$3:$A$290,$G5,'Resultat-Produktion &amp; forbrug'!$D$3:$D$290,H$3)-IFERROR(VLOOKUP($G5,'Forbrug til andet'!$A$24:$D$29,MATCH(H$3,'Forbrug til andet'!$A$23:$D$23,0),FALSE),0)</f>
        <v>112873.31802427147</v>
      </c>
      <c r="I5" s="435">
        <f>SUMIFS('Resultat-Produktion &amp; forbrug'!$F$3:$F$290,'Resultat-Produktion &amp; forbrug'!$A$3:$A$290,$G5,'Resultat-Produktion &amp; forbrug'!$D$3:$D$290,I$3)-SUMIFS('Resultat-Produktion &amp; forbrug'!$G$3:$G$290,'Resultat-Produktion &amp; forbrug'!$A$3:$A$290,$G5,'Resultat-Produktion &amp; forbrug'!$D$3:$D$290,I$3)-SUMIFS('Resultat-Produktion &amp; forbrug'!$H$3:$H$290,'Resultat-Produktion &amp; forbrug'!$A$3:$A$290,$G5,'Resultat-Produktion &amp; forbrug'!$D$3:$D$290,I$3)-SUMIFS('Resultat-Produktion &amp; forbrug'!$I$3:$I$290,'Resultat-Produktion &amp; forbrug'!$A$3:$A$290,$G5,'Resultat-Produktion &amp; forbrug'!$D$3:$D$290,I$3)-SUMIFS('Resultat-Produktion &amp; forbrug'!$J$3:$J$290,'Resultat-Produktion &amp; forbrug'!$A$3:$A$290,$G5,'Resultat-Produktion &amp; forbrug'!$D$3:$D$290,I$3)-SUMIFS('Resultat-Produktion &amp; forbrug'!$M$3:$M$290,'Resultat-Produktion &amp; forbrug'!$A$3:$A$290,$G5,'Resultat-Produktion &amp; forbrug'!$D$3:$D$290,I$3)-IFERROR(VLOOKUP($G5,'Forbrug til andet'!$A$24:$D$29,MATCH(I$3,'Forbrug til andet'!$A$23:$D$23,0),FALSE),0)</f>
        <v>154345.60798437634</v>
      </c>
      <c r="J5" s="435">
        <f>SUMIFS('Resultat-Produktion &amp; forbrug'!$F$3:$F$290,'Resultat-Produktion &amp; forbrug'!$A$3:$A$290,$G5,'Resultat-Produktion &amp; forbrug'!$D$3:$D$290,J$3)-SUMIFS('Resultat-Produktion &amp; forbrug'!$G$3:$G$290,'Resultat-Produktion &amp; forbrug'!$A$3:$A$290,$G5,'Resultat-Produktion &amp; forbrug'!$D$3:$D$290,J$3)-SUMIFS('Resultat-Produktion &amp; forbrug'!$H$3:$H$290,'Resultat-Produktion &amp; forbrug'!$A$3:$A$290,$G5,'Resultat-Produktion &amp; forbrug'!$D$3:$D$290,J$3)-SUMIFS('Resultat-Produktion &amp; forbrug'!$I$3:$I$290,'Resultat-Produktion &amp; forbrug'!$A$3:$A$290,$G5,'Resultat-Produktion &amp; forbrug'!$D$3:$D$290,J$3)-SUMIFS('Resultat-Produktion &amp; forbrug'!$J$3:$J$290,'Resultat-Produktion &amp; forbrug'!$A$3:$A$290,$G5,'Resultat-Produktion &amp; forbrug'!$D$3:$D$290,J$3)-SUMIFS('Resultat-Produktion &amp; forbrug'!$M$3:$M$290,'Resultat-Produktion &amp; forbrug'!$A$3:$A$290,$G5,'Resultat-Produktion &amp; forbrug'!$D$3:$D$290,J$3)-IFERROR(VLOOKUP($G5,'Forbrug til andet'!$A$24:$D$29,MATCH(J$3,'Forbrug til andet'!$A$23:$D$23,0),FALSE),0)</f>
        <v>154829.65482897466</v>
      </c>
    </row>
    <row r="6" spans="1:10" x14ac:dyDescent="0.25">
      <c r="A6" s="306"/>
      <c r="G6" s="2" t="str">
        <f t="shared" si="0"/>
        <v>Træ til energi</v>
      </c>
      <c r="H6" s="435">
        <f ca="1">SUMIFS('Resultat-Produktion &amp; forbrug'!$F$3:$F$290,'Resultat-Produktion &amp; forbrug'!$A$3:$A$290,$G6,'Resultat-Produktion &amp; forbrug'!$D$3:$D$290,H$3)-SUMIFS('Resultat-Produktion &amp; forbrug'!$G$3:$G$290,'Resultat-Produktion &amp; forbrug'!$A$3:$A$290,$G6,'Resultat-Produktion &amp; forbrug'!$D$3:$D$290,H$3)-SUMIFS('Resultat-Produktion &amp; forbrug'!$H$3:$H$290,'Resultat-Produktion &amp; forbrug'!$A$3:$A$290,$G6,'Resultat-Produktion &amp; forbrug'!$D$3:$D$290,H$3)-SUMIFS('Resultat-Produktion &amp; forbrug'!$I$3:$I$290,'Resultat-Produktion &amp; forbrug'!$A$3:$A$290,$G6,'Resultat-Produktion &amp; forbrug'!$D$3:$D$290,H$3)-SUMIFS('Resultat-Produktion &amp; forbrug'!$J$3:$J$290,'Resultat-Produktion &amp; forbrug'!$A$3:$A$290,$G6,'Resultat-Produktion &amp; forbrug'!$D$3:$D$290,H$3)-SUMIFS('Resultat-Produktion &amp; forbrug'!$M$3:$M$290,'Resultat-Produktion &amp; forbrug'!$A$3:$A$290,$G6,'Resultat-Produktion &amp; forbrug'!$D$3:$D$290,H$3)-IFERROR(VLOOKUP($G6,'Forbrug til andet'!$A$24:$D$29,MATCH(H$3,'Forbrug til andet'!$A$23:$D$23,0),FALSE),0)</f>
        <v>1611192.2070124748</v>
      </c>
      <c r="I6" s="435">
        <f ca="1">SUMIFS('Resultat-Produktion &amp; forbrug'!$F$3:$F$290,'Resultat-Produktion &amp; forbrug'!$A$3:$A$290,$G6,'Resultat-Produktion &amp; forbrug'!$D$3:$D$290,I$3)-SUMIFS('Resultat-Produktion &amp; forbrug'!$G$3:$G$290,'Resultat-Produktion &amp; forbrug'!$A$3:$A$290,$G6,'Resultat-Produktion &amp; forbrug'!$D$3:$D$290,I$3)-SUMIFS('Resultat-Produktion &amp; forbrug'!$H$3:$H$290,'Resultat-Produktion &amp; forbrug'!$A$3:$A$290,$G6,'Resultat-Produktion &amp; forbrug'!$D$3:$D$290,I$3)-SUMIFS('Resultat-Produktion &amp; forbrug'!$I$3:$I$290,'Resultat-Produktion &amp; forbrug'!$A$3:$A$290,$G6,'Resultat-Produktion &amp; forbrug'!$D$3:$D$290,I$3)-SUMIFS('Resultat-Produktion &amp; forbrug'!$J$3:$J$290,'Resultat-Produktion &amp; forbrug'!$A$3:$A$290,$G6,'Resultat-Produktion &amp; forbrug'!$D$3:$D$290,I$3)-SUMIFS('Resultat-Produktion &amp; forbrug'!$M$3:$M$290,'Resultat-Produktion &amp; forbrug'!$A$3:$A$290,$G6,'Resultat-Produktion &amp; forbrug'!$D$3:$D$290,I$3)-IFERROR(VLOOKUP($G6,'Forbrug til andet'!$A$24:$D$29,MATCH(I$3,'Forbrug til andet'!$A$23:$D$23,0),FALSE),0)</f>
        <v>1641575.358461577</v>
      </c>
      <c r="J6" s="435">
        <f ca="1">SUMIFS('Resultat-Produktion &amp; forbrug'!$F$3:$F$290,'Resultat-Produktion &amp; forbrug'!$A$3:$A$290,$G6,'Resultat-Produktion &amp; forbrug'!$D$3:$D$290,J$3)-SUMIFS('Resultat-Produktion &amp; forbrug'!$G$3:$G$290,'Resultat-Produktion &amp; forbrug'!$A$3:$A$290,$G6,'Resultat-Produktion &amp; forbrug'!$D$3:$D$290,J$3)-SUMIFS('Resultat-Produktion &amp; forbrug'!$H$3:$H$290,'Resultat-Produktion &amp; forbrug'!$A$3:$A$290,$G6,'Resultat-Produktion &amp; forbrug'!$D$3:$D$290,J$3)-SUMIFS('Resultat-Produktion &amp; forbrug'!$I$3:$I$290,'Resultat-Produktion &amp; forbrug'!$A$3:$A$290,$G6,'Resultat-Produktion &amp; forbrug'!$D$3:$D$290,J$3)-SUMIFS('Resultat-Produktion &amp; forbrug'!$J$3:$J$290,'Resultat-Produktion &amp; forbrug'!$A$3:$A$290,$G6,'Resultat-Produktion &amp; forbrug'!$D$3:$D$290,J$3)-SUMIFS('Resultat-Produktion &amp; forbrug'!$M$3:$M$290,'Resultat-Produktion &amp; forbrug'!$A$3:$A$290,$G6,'Resultat-Produktion &amp; forbrug'!$D$3:$D$290,J$3)-IFERROR(VLOOKUP($G6,'Forbrug til andet'!$A$24:$D$29,MATCH(J$3,'Forbrug til andet'!$A$23:$D$23,0),FALSE),0)</f>
        <v>1750479.8979828311</v>
      </c>
    </row>
    <row r="7" spans="1:10" ht="15.75" x14ac:dyDescent="0.25">
      <c r="A7" s="224" t="s">
        <v>292</v>
      </c>
      <c r="G7" s="2" t="str">
        <f t="shared" si="0"/>
        <v>Pil &amp; poppel</v>
      </c>
      <c r="H7" s="435">
        <f>SUMIFS('Resultat-Produktion &amp; forbrug'!$F$3:$F$290,'Resultat-Produktion &amp; forbrug'!$A$3:$A$290,$G7,'Resultat-Produktion &amp; forbrug'!$D$3:$D$290,H$3)-SUMIFS('Resultat-Produktion &amp; forbrug'!$G$3:$G$290,'Resultat-Produktion &amp; forbrug'!$A$3:$A$290,$G7,'Resultat-Produktion &amp; forbrug'!$D$3:$D$290,H$3)-SUMIFS('Resultat-Produktion &amp; forbrug'!$H$3:$H$290,'Resultat-Produktion &amp; forbrug'!$A$3:$A$290,$G7,'Resultat-Produktion &amp; forbrug'!$D$3:$D$290,H$3)-SUMIFS('Resultat-Produktion &amp; forbrug'!$I$3:$I$290,'Resultat-Produktion &amp; forbrug'!$A$3:$A$290,$G7,'Resultat-Produktion &amp; forbrug'!$D$3:$D$290,H$3)-SUMIFS('Resultat-Produktion &amp; forbrug'!$J$3:$J$290,'Resultat-Produktion &amp; forbrug'!$A$3:$A$290,$G7,'Resultat-Produktion &amp; forbrug'!$D$3:$D$290,H$3)-SUMIFS('Resultat-Produktion &amp; forbrug'!$M$3:$M$290,'Resultat-Produktion &amp; forbrug'!$A$3:$A$290,$G7,'Resultat-Produktion &amp; forbrug'!$D$3:$D$290,H$3)-IFERROR(VLOOKUP($G7,'Forbrug til andet'!$A$24:$D$29,MATCH(H$3,'Forbrug til andet'!$A$23:$D$23,0),FALSE),0)</f>
        <v>209867.13867694439</v>
      </c>
      <c r="I7" s="435">
        <f>SUMIFS('Resultat-Produktion &amp; forbrug'!$F$3:$F$290,'Resultat-Produktion &amp; forbrug'!$A$3:$A$290,$G7,'Resultat-Produktion &amp; forbrug'!$D$3:$D$290,I$3)-SUMIFS('Resultat-Produktion &amp; forbrug'!$G$3:$G$290,'Resultat-Produktion &amp; forbrug'!$A$3:$A$290,$G7,'Resultat-Produktion &amp; forbrug'!$D$3:$D$290,I$3)-SUMIFS('Resultat-Produktion &amp; forbrug'!$H$3:$H$290,'Resultat-Produktion &amp; forbrug'!$A$3:$A$290,$G7,'Resultat-Produktion &amp; forbrug'!$D$3:$D$290,I$3)-SUMIFS('Resultat-Produktion &amp; forbrug'!$I$3:$I$290,'Resultat-Produktion &amp; forbrug'!$A$3:$A$290,$G7,'Resultat-Produktion &amp; forbrug'!$D$3:$D$290,I$3)-SUMIFS('Resultat-Produktion &amp; forbrug'!$J$3:$J$290,'Resultat-Produktion &amp; forbrug'!$A$3:$A$290,$G7,'Resultat-Produktion &amp; forbrug'!$D$3:$D$290,I$3)-SUMIFS('Resultat-Produktion &amp; forbrug'!$M$3:$M$290,'Resultat-Produktion &amp; forbrug'!$A$3:$A$290,$G7,'Resultat-Produktion &amp; forbrug'!$D$3:$D$290,I$3)-IFERROR(VLOOKUP($G7,'Forbrug til andet'!$A$24:$D$29,MATCH(I$3,'Forbrug til andet'!$A$23:$D$23,0),FALSE),0)</f>
        <v>196601.20651859304</v>
      </c>
      <c r="J7" s="435">
        <f>SUMIFS('Resultat-Produktion &amp; forbrug'!$F$3:$F$290,'Resultat-Produktion &amp; forbrug'!$A$3:$A$290,$G7,'Resultat-Produktion &amp; forbrug'!$D$3:$D$290,J$3)-SUMIFS('Resultat-Produktion &amp; forbrug'!$G$3:$G$290,'Resultat-Produktion &amp; forbrug'!$A$3:$A$290,$G7,'Resultat-Produktion &amp; forbrug'!$D$3:$D$290,J$3)-SUMIFS('Resultat-Produktion &amp; forbrug'!$H$3:$H$290,'Resultat-Produktion &amp; forbrug'!$A$3:$A$290,$G7,'Resultat-Produktion &amp; forbrug'!$D$3:$D$290,J$3)-SUMIFS('Resultat-Produktion &amp; forbrug'!$I$3:$I$290,'Resultat-Produktion &amp; forbrug'!$A$3:$A$290,$G7,'Resultat-Produktion &amp; forbrug'!$D$3:$D$290,J$3)-SUMIFS('Resultat-Produktion &amp; forbrug'!$J$3:$J$290,'Resultat-Produktion &amp; forbrug'!$A$3:$A$290,$G7,'Resultat-Produktion &amp; forbrug'!$D$3:$D$290,J$3)-SUMIFS('Resultat-Produktion &amp; forbrug'!$M$3:$M$290,'Resultat-Produktion &amp; forbrug'!$A$3:$A$290,$G7,'Resultat-Produktion &amp; forbrug'!$D$3:$D$290,J$3)-IFERROR(VLOOKUP($G7,'Forbrug til andet'!$A$24:$D$29,MATCH(J$3,'Forbrug til andet'!$A$23:$D$23,0),FALSE),0)</f>
        <v>198579.43612733553</v>
      </c>
    </row>
    <row r="8" spans="1:10" x14ac:dyDescent="0.25">
      <c r="A8" s="2"/>
      <c r="B8" s="2">
        <f>År1</f>
        <v>2019</v>
      </c>
      <c r="C8" s="2">
        <f>År2</f>
        <v>2030</v>
      </c>
      <c r="D8" s="2">
        <f>År3</f>
        <v>2050</v>
      </c>
      <c r="G8" s="2" t="str">
        <f t="shared" si="0"/>
        <v>Have/parkaffald</v>
      </c>
      <c r="H8" s="435">
        <f>SUMIFS('Resultat-Produktion &amp; forbrug'!$F$3:$F$290,'Resultat-Produktion &amp; forbrug'!$A$3:$A$290,$G8,'Resultat-Produktion &amp; forbrug'!$D$3:$D$290,H$3)-SUMIFS('Resultat-Produktion &amp; forbrug'!$G$3:$G$290,'Resultat-Produktion &amp; forbrug'!$A$3:$A$290,$G8,'Resultat-Produktion &amp; forbrug'!$D$3:$D$290,H$3)-SUMIFS('Resultat-Produktion &amp; forbrug'!$H$3:$H$290,'Resultat-Produktion &amp; forbrug'!$A$3:$A$290,$G8,'Resultat-Produktion &amp; forbrug'!$D$3:$D$290,H$3)-SUMIFS('Resultat-Produktion &amp; forbrug'!$I$3:$I$290,'Resultat-Produktion &amp; forbrug'!$A$3:$A$290,$G8,'Resultat-Produktion &amp; forbrug'!$D$3:$D$290,H$3)-SUMIFS('Resultat-Produktion &amp; forbrug'!$J$3:$J$290,'Resultat-Produktion &amp; forbrug'!$A$3:$A$290,$G8,'Resultat-Produktion &amp; forbrug'!$D$3:$D$290,H$3)-SUMIFS('Resultat-Produktion &amp; forbrug'!$M$3:$M$290,'Resultat-Produktion &amp; forbrug'!$A$3:$A$290,$G8,'Resultat-Produktion &amp; forbrug'!$D$3:$D$290,H$3)-IFERROR(VLOOKUP($G8,'Forbrug til andet'!$A$24:$D$29,MATCH(H$3,'Forbrug til andet'!$A$23:$D$23,0),FALSE),0)</f>
        <v>982731</v>
      </c>
      <c r="I8" s="435">
        <f>SUMIFS('Resultat-Produktion &amp; forbrug'!$F$3:$F$290,'Resultat-Produktion &amp; forbrug'!$A$3:$A$290,$G8,'Resultat-Produktion &amp; forbrug'!$D$3:$D$290,I$3)-SUMIFS('Resultat-Produktion &amp; forbrug'!$G$3:$G$290,'Resultat-Produktion &amp; forbrug'!$A$3:$A$290,$G8,'Resultat-Produktion &amp; forbrug'!$D$3:$D$290,I$3)-SUMIFS('Resultat-Produktion &amp; forbrug'!$H$3:$H$290,'Resultat-Produktion &amp; forbrug'!$A$3:$A$290,$G8,'Resultat-Produktion &amp; forbrug'!$D$3:$D$290,I$3)-SUMIFS('Resultat-Produktion &amp; forbrug'!$I$3:$I$290,'Resultat-Produktion &amp; forbrug'!$A$3:$A$290,$G8,'Resultat-Produktion &amp; forbrug'!$D$3:$D$290,I$3)-SUMIFS('Resultat-Produktion &amp; forbrug'!$J$3:$J$290,'Resultat-Produktion &amp; forbrug'!$A$3:$A$290,$G8,'Resultat-Produktion &amp; forbrug'!$D$3:$D$290,I$3)-SUMIFS('Resultat-Produktion &amp; forbrug'!$M$3:$M$290,'Resultat-Produktion &amp; forbrug'!$A$3:$A$290,$G8,'Resultat-Produktion &amp; forbrug'!$D$3:$D$290,I$3)-IFERROR(VLOOKUP($G8,'Forbrug til andet'!$A$24:$D$29,MATCH(I$3,'Forbrug til andet'!$A$23:$D$23,0),FALSE),0)</f>
        <v>982731</v>
      </c>
      <c r="J8" s="435">
        <f>SUMIFS('Resultat-Produktion &amp; forbrug'!$F$3:$F$290,'Resultat-Produktion &amp; forbrug'!$A$3:$A$290,$G8,'Resultat-Produktion &amp; forbrug'!$D$3:$D$290,J$3)-SUMIFS('Resultat-Produktion &amp; forbrug'!$G$3:$G$290,'Resultat-Produktion &amp; forbrug'!$A$3:$A$290,$G8,'Resultat-Produktion &amp; forbrug'!$D$3:$D$290,J$3)-SUMIFS('Resultat-Produktion &amp; forbrug'!$H$3:$H$290,'Resultat-Produktion &amp; forbrug'!$A$3:$A$290,$G8,'Resultat-Produktion &amp; forbrug'!$D$3:$D$290,J$3)-SUMIFS('Resultat-Produktion &amp; forbrug'!$I$3:$I$290,'Resultat-Produktion &amp; forbrug'!$A$3:$A$290,$G8,'Resultat-Produktion &amp; forbrug'!$D$3:$D$290,J$3)-SUMIFS('Resultat-Produktion &amp; forbrug'!$J$3:$J$290,'Resultat-Produktion &amp; forbrug'!$A$3:$A$290,$G8,'Resultat-Produktion &amp; forbrug'!$D$3:$D$290,J$3)-SUMIFS('Resultat-Produktion &amp; forbrug'!$M$3:$M$290,'Resultat-Produktion &amp; forbrug'!$A$3:$A$290,$G8,'Resultat-Produktion &amp; forbrug'!$D$3:$D$290,J$3)-IFERROR(VLOOKUP($G8,'Forbrug til andet'!$A$24:$D$29,MATCH(J$3,'Forbrug til andet'!$A$23:$D$23,0),FALSE),0)</f>
        <v>982731</v>
      </c>
    </row>
    <row r="9" spans="1:10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  <c r="G9" s="2" t="str">
        <f t="shared" si="0"/>
        <v>Bioaffald</v>
      </c>
      <c r="H9" s="435">
        <f ca="1">SUMIFS('Resultat-Produktion &amp; forbrug'!$F$3:$F$290,'Resultat-Produktion &amp; forbrug'!$A$3:$A$290,$G9,'Resultat-Produktion &amp; forbrug'!$D$3:$D$290,H$3)-SUMIFS('Resultat-Produktion &amp; forbrug'!$G$3:$G$290,'Resultat-Produktion &amp; forbrug'!$A$3:$A$290,$G9,'Resultat-Produktion &amp; forbrug'!$D$3:$D$290,H$3)-SUMIFS('Resultat-Produktion &amp; forbrug'!$H$3:$H$290,'Resultat-Produktion &amp; forbrug'!$A$3:$A$290,$G9,'Resultat-Produktion &amp; forbrug'!$D$3:$D$290,H$3)-SUMIFS('Resultat-Produktion &amp; forbrug'!$I$3:$I$290,'Resultat-Produktion &amp; forbrug'!$A$3:$A$290,$G9,'Resultat-Produktion &amp; forbrug'!$D$3:$D$290,H$3)-SUMIFS('Resultat-Produktion &amp; forbrug'!$J$3:$J$290,'Resultat-Produktion &amp; forbrug'!$A$3:$A$290,$G9,'Resultat-Produktion &amp; forbrug'!$D$3:$D$290,H$3)-SUMIFS('Resultat-Produktion &amp; forbrug'!$M$3:$M$290,'Resultat-Produktion &amp; forbrug'!$A$3:$A$290,$G9,'Resultat-Produktion &amp; forbrug'!$D$3:$D$290,H$3)-IFERROR(VLOOKUP($G9,'Forbrug til andet'!$A$24:$D$29,MATCH(H$3,'Forbrug til andet'!$A$23:$D$23,0),FALSE),0)</f>
        <v>-370459.67448149773</v>
      </c>
      <c r="I9" s="435">
        <f ca="1">SUMIFS('Resultat-Produktion &amp; forbrug'!$F$3:$F$290,'Resultat-Produktion &amp; forbrug'!$A$3:$A$290,$G9,'Resultat-Produktion &amp; forbrug'!$D$3:$D$290,I$3)-SUMIFS('Resultat-Produktion &amp; forbrug'!$G$3:$G$290,'Resultat-Produktion &amp; forbrug'!$A$3:$A$290,$G9,'Resultat-Produktion &amp; forbrug'!$D$3:$D$290,I$3)-SUMIFS('Resultat-Produktion &amp; forbrug'!$H$3:$H$290,'Resultat-Produktion &amp; forbrug'!$A$3:$A$290,$G9,'Resultat-Produktion &amp; forbrug'!$D$3:$D$290,I$3)-SUMIFS('Resultat-Produktion &amp; forbrug'!$I$3:$I$290,'Resultat-Produktion &amp; forbrug'!$A$3:$A$290,$G9,'Resultat-Produktion &amp; forbrug'!$D$3:$D$290,I$3)-SUMIFS('Resultat-Produktion &amp; forbrug'!$J$3:$J$290,'Resultat-Produktion &amp; forbrug'!$A$3:$A$290,$G9,'Resultat-Produktion &amp; forbrug'!$D$3:$D$290,I$3)-SUMIFS('Resultat-Produktion &amp; forbrug'!$M$3:$M$290,'Resultat-Produktion &amp; forbrug'!$A$3:$A$290,$G9,'Resultat-Produktion &amp; forbrug'!$D$3:$D$290,I$3)-IFERROR(VLOOKUP($G9,'Forbrug til andet'!$A$24:$D$29,MATCH(I$3,'Forbrug til andet'!$A$23:$D$23,0),FALSE),0)</f>
        <v>-2.8257256140932441E-2</v>
      </c>
      <c r="J9" s="435">
        <f ca="1">SUMIFS('Resultat-Produktion &amp; forbrug'!$F$3:$F$290,'Resultat-Produktion &amp; forbrug'!$A$3:$A$290,$G9,'Resultat-Produktion &amp; forbrug'!$D$3:$D$290,J$3)-SUMIFS('Resultat-Produktion &amp; forbrug'!$G$3:$G$290,'Resultat-Produktion &amp; forbrug'!$A$3:$A$290,$G9,'Resultat-Produktion &amp; forbrug'!$D$3:$D$290,J$3)-SUMIFS('Resultat-Produktion &amp; forbrug'!$H$3:$H$290,'Resultat-Produktion &amp; forbrug'!$A$3:$A$290,$G9,'Resultat-Produktion &amp; forbrug'!$D$3:$D$290,J$3)-SUMIFS('Resultat-Produktion &amp; forbrug'!$I$3:$I$290,'Resultat-Produktion &amp; forbrug'!$A$3:$A$290,$G9,'Resultat-Produktion &amp; forbrug'!$D$3:$D$290,J$3)-SUMIFS('Resultat-Produktion &amp; forbrug'!$J$3:$J$290,'Resultat-Produktion &amp; forbrug'!$A$3:$A$290,$G9,'Resultat-Produktion &amp; forbrug'!$D$3:$D$290,J$3)-SUMIFS('Resultat-Produktion &amp; forbrug'!$M$3:$M$290,'Resultat-Produktion &amp; forbrug'!$A$3:$A$290,$G9,'Resultat-Produktion &amp; forbrug'!$D$3:$D$290,J$3)-IFERROR(VLOOKUP($G9,'Forbrug til andet'!$A$24:$D$29,MATCH(J$3,'Forbrug til andet'!$A$23:$D$23,0),FALSE),0)</f>
        <v>-0.18489040050189942</v>
      </c>
    </row>
    <row r="10" spans="1:10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10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10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10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10" x14ac:dyDescent="0.25">
      <c r="A15" s="436" t="s">
        <v>351</v>
      </c>
      <c r="B15" s="2">
        <f>År1</f>
        <v>2019</v>
      </c>
      <c r="C15" s="2">
        <f>År2</f>
        <v>2030</v>
      </c>
      <c r="D15" s="2">
        <f>År3</f>
        <v>2050</v>
      </c>
    </row>
    <row r="16" spans="1:10" x14ac:dyDescent="0.25">
      <c r="A16" s="2" t="str">
        <f>A9</f>
        <v>Halm</v>
      </c>
      <c r="B16" s="348">
        <f>SUMIFS('Forbrug af biomasse'!$E$2:$E$409,'Forbrug af biomasse'!$D$2:$D$409,'Forbrug til andet'!B$15,'Forbrug af biomasse'!$C$2:$C$409,'Forbrug til andet'!$A16,'Forbrug af biomasse'!$A$2:$A$409,"Materialer")</f>
        <v>0</v>
      </c>
      <c r="C16" s="348">
        <f>SUMIFS('Forbrug af biomasse'!$E$2:$E$409,'Forbrug af biomasse'!$D$2:$D$409,'Forbrug til andet'!C$15,'Forbrug af biomasse'!$C$2:$C$409,'Forbrug til andet'!$A16,'Forbrug af biomasse'!$A$2:$A$409,"Materialer")</f>
        <v>0</v>
      </c>
      <c r="D16" s="348">
        <f>SUMIFS('Forbrug af biomasse'!$E$2:$E$409,'Forbrug af biomasse'!$D$2:$D$409,'Forbrug til andet'!D$15,'Forbrug af biomasse'!$C$2:$C$409,'Forbrug til andet'!$A16,'Forbrug af biomasse'!$A$2:$A$409,"Materialer")</f>
        <v>0</v>
      </c>
    </row>
    <row r="17" spans="1:4" x14ac:dyDescent="0.25">
      <c r="A17" s="2" t="str">
        <f>A10</f>
        <v>Rapsolie</v>
      </c>
      <c r="B17" s="348">
        <f>SUMIFS('Forbrug af biomasse'!$E$2:$E$409,'Forbrug af biomasse'!$D$2:$D$409,'Forbrug til andet'!B$15,'Forbrug af biomasse'!$C$2:$C$409,'Forbrug til andet'!$A17,'Forbrug af biomasse'!$A$2:$A$409,"Materialer")</f>
        <v>104190.75509932752</v>
      </c>
      <c r="C17" s="348">
        <f>SUMIFS('Forbrug af biomasse'!$E$2:$E$409,'Forbrug af biomasse'!$D$2:$D$409,'Forbrug til andet'!C$15,'Forbrug af biomasse'!$C$2:$C$409,'Forbrug til andet'!$A17,'Forbrug af biomasse'!$A$2:$A$409,"Materialer")</f>
        <v>0</v>
      </c>
      <c r="D17" s="348">
        <f>SUMIFS('Forbrug af biomasse'!$E$2:$E$409,'Forbrug af biomasse'!$D$2:$D$409,'Forbrug til andet'!D$15,'Forbrug af biomasse'!$C$2:$C$409,'Forbrug til andet'!$A17,'Forbrug af biomasse'!$A$2:$A$409,"Materialer")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biomasse'!$E$2:$E$409,'Forbrug af biomasse'!$D$2:$D$409,'Forbrug til andet'!B$15,'Forbrug af biomasse'!$C$2:$C$409,'Forbrug til andet'!$A18,'Forbrug af biomasse'!$A$2:$A$409,"Materialer")</f>
        <v>0</v>
      </c>
      <c r="C18" s="348">
        <f>SUMIFS('Forbrug af biomasse'!$E$2:$E$409,'Forbrug af biomasse'!$D$2:$D$409,'Forbrug til andet'!C$15,'Forbrug af biomasse'!$C$2:$C$409,'Forbrug til andet'!$A18,'Forbrug af biomasse'!$A$2:$A$409,"Materialer")</f>
        <v>0</v>
      </c>
      <c r="D18" s="348">
        <f>SUMIFS('Forbrug af biomasse'!$E$2:$E$409,'Forbrug af biomasse'!$D$2:$D$409,'Forbrug til andet'!D$15,'Forbrug af biomasse'!$C$2:$C$409,'Forbrug til andet'!$A18,'Forbrug af biomasse'!$A$2:$A$409,"Materialer")</f>
        <v>0</v>
      </c>
    </row>
    <row r="19" spans="1:4" x14ac:dyDescent="0.25">
      <c r="A19" s="2" t="str">
        <f t="shared" ref="A19:A20" si="1">A12</f>
        <v>Have/parkaffald</v>
      </c>
      <c r="B19" s="348">
        <f>SUMIFS('Forbrug af biomasse'!$E$2:$E$409,'Forbrug af biomasse'!$D$2:$D$409,'Forbrug til andet'!B$15,'Forbrug af biomasse'!$C$2:$C$409,'Forbrug til andet'!$A19,'Forbrug af biomasse'!$A$2:$A$409,"Materialer")</f>
        <v>0</v>
      </c>
      <c r="C19" s="348">
        <f>SUMIFS('Forbrug af biomasse'!$E$2:$E$409,'Forbrug af biomasse'!$D$2:$D$409,'Forbrug til andet'!C$15,'Forbrug af biomasse'!$C$2:$C$409,'Forbrug til andet'!$A19,'Forbrug af biomasse'!$A$2:$A$409,"Materialer")</f>
        <v>0</v>
      </c>
      <c r="D19" s="348">
        <f>SUMIFS('Forbrug af biomasse'!$E$2:$E$409,'Forbrug af biomasse'!$D$2:$D$409,'Forbrug til andet'!D$15,'Forbrug af biomasse'!$C$2:$C$409,'Forbrug til andet'!$A19,'Forbrug af biomasse'!$A$2:$A$409,"Materialer")</f>
        <v>0</v>
      </c>
    </row>
    <row r="20" spans="1:4" x14ac:dyDescent="0.25">
      <c r="A20" s="2" t="str">
        <f t="shared" si="1"/>
        <v>Bioaffald</v>
      </c>
      <c r="B20" s="348">
        <f ca="1">SUMIFS('Forbrug af biomasse'!$E$2:$E$409,'Forbrug af biomasse'!$D$2:$D$409,'Forbrug til andet'!B$15,'Forbrug af biomasse'!$C$2:$C$409,'Forbrug til andet'!$A20,'Forbrug af biomasse'!$A$2:$A$409,"Materialer")</f>
        <v>0</v>
      </c>
      <c r="C20" s="348">
        <f ca="1">SUMIFS('Forbrug af biomasse'!$E$2:$E$409,'Forbrug af biomasse'!$D$2:$D$409,'Forbrug til andet'!C$15,'Forbrug af biomasse'!$C$2:$C$409,'Forbrug til andet'!$A20,'Forbrug af biomasse'!$A$2:$A$409,"Materialer")</f>
        <v>0</v>
      </c>
      <c r="D20" s="348">
        <f ca="1">SUMIFS('Forbrug af biomasse'!$E$2:$E$409,'Forbrug af biomasse'!$D$2:$D$409,'Forbrug til andet'!D$15,'Forbrug af biomasse'!$C$2:$C$409,'Forbrug til andet'!$A20,'Forbrug af biomasse'!$A$2:$A$409,"Materialer")</f>
        <v>0</v>
      </c>
    </row>
    <row r="21" spans="1:4" x14ac:dyDescent="0.25">
      <c r="A21" s="12"/>
      <c r="B21" s="433"/>
      <c r="C21" s="433"/>
      <c r="D21" s="433"/>
    </row>
    <row r="22" spans="1:4" ht="15.75" x14ac:dyDescent="0.25">
      <c r="A22" s="434" t="s">
        <v>348</v>
      </c>
    </row>
    <row r="23" spans="1:4" x14ac:dyDescent="0.25">
      <c r="A23" s="436" t="s">
        <v>139</v>
      </c>
      <c r="B23" s="2">
        <f>År1</f>
        <v>2019</v>
      </c>
      <c r="C23" s="2">
        <f>År2</f>
        <v>2030</v>
      </c>
      <c r="D23" s="2">
        <f>År3</f>
        <v>2050</v>
      </c>
    </row>
    <row r="24" spans="1:4" x14ac:dyDescent="0.25">
      <c r="A24" s="2" t="str">
        <f>A9</f>
        <v>Halm</v>
      </c>
      <c r="B24" s="115">
        <v>0</v>
      </c>
      <c r="C24" s="418">
        <v>0</v>
      </c>
      <c r="D24" s="418">
        <v>0</v>
      </c>
    </row>
    <row r="25" spans="1:4" x14ac:dyDescent="0.25">
      <c r="A25" s="2" t="str">
        <f t="shared" ref="A25" si="2">A10</f>
        <v>Rapsolie</v>
      </c>
      <c r="B25" s="115">
        <v>0</v>
      </c>
      <c r="C25" s="418">
        <v>0</v>
      </c>
      <c r="D25" s="418">
        <v>0</v>
      </c>
    </row>
    <row r="26" spans="1:4" x14ac:dyDescent="0.25">
      <c r="A26" s="2" t="s">
        <v>119</v>
      </c>
      <c r="B26" s="115">
        <v>0</v>
      </c>
      <c r="C26" s="418">
        <v>0</v>
      </c>
      <c r="D26" s="418">
        <v>0</v>
      </c>
    </row>
    <row r="27" spans="1:4" x14ac:dyDescent="0.25">
      <c r="A27" s="2" t="str">
        <f>A11</f>
        <v>Pil &amp; poppel</v>
      </c>
      <c r="B27" s="115">
        <v>0</v>
      </c>
      <c r="C27" s="418">
        <v>0</v>
      </c>
      <c r="D27" s="418">
        <v>0</v>
      </c>
    </row>
    <row r="28" spans="1:4" x14ac:dyDescent="0.25">
      <c r="A28" s="2" t="str">
        <f>A12</f>
        <v>Have/parkaffald</v>
      </c>
      <c r="B28" s="115">
        <v>0</v>
      </c>
      <c r="C28" s="418">
        <v>0</v>
      </c>
      <c r="D28" s="418">
        <v>0</v>
      </c>
    </row>
    <row r="29" spans="1:4" x14ac:dyDescent="0.25">
      <c r="A29" s="2" t="str">
        <f>A13</f>
        <v>Bioaffald</v>
      </c>
      <c r="B29" s="115">
        <v>0</v>
      </c>
      <c r="C29" s="418">
        <v>0</v>
      </c>
      <c r="D29" s="418">
        <v>0</v>
      </c>
    </row>
    <row r="30" spans="1:4" x14ac:dyDescent="0.25">
      <c r="A30" s="1" t="s">
        <v>345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sqref="A1:I230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626883.0692116532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565604.28432456835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48240.728267248036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43525.122829055959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70593.939138620815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63693.272932644599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390893.45805628493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352683.02088476752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8107.6700316972328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7315.1328071193957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34101.613418011875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30768.128218654325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52119.510438661928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47024.748073158291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105524.55030616655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95209.363094857908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3161.7072804056943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2852.6455273812289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27983.408918054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25247.987625446389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62909.407824974456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56759.916382609546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11815.471108305517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10660.490621600164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4543.567209346289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4099.4265213680974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110217.685427045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99443.737034197344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11922.834521505016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11371.489572533685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1022.0754868257757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974.81188049857212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1094.4210545362032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1043.8119884304829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10099.70379845663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9632.665472516439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47.236694555604771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45.052338738004543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745.74497398137646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711.25965726547463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19.564857598470493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18.660124299119257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2525.5291048375989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2408.741631781525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43.024559384581636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41.034984384138554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760.92811477857106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725.74068750557353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1878.1949843406051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1791.3420370878605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215.79157245738358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205.81277141889186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354.40933333477273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338.02046242911848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39110.220617481486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37301.655502222224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6568.2132942811186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6264.4808876091583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378.19261338172629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360.7039376184095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489.74230890359979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467.09526571730612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11295.003626335274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10772.691319915146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13.128323987624659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12.5212338610293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694.88603847076718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662.7525800443733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7.5145411853341644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7.1670479513302716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934.50676064688525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891.29257518344548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26.780123981156589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25.541736745033738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473.63063203897667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451.72863749382168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1506.9343192300419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1437.2494952194038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134.31689126300301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128.10570553985832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317.05822466486404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302.39657265724026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30276.156716444439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28876.103226666663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97837.242015691561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119976.66637187812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7528.8997873739718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9232.6018122239911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11017.551195044869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13510.694258439762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61006.493453871066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74811.549884647669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1265.3589066810709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1551.6948378738111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5322.2171230423164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6526.5726524418269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8134.2588545888566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9974.9465609729705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16469.14946974854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20195.925504969862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493.44564491880783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605.1066270202607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4367.3528369217229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5355.6337387310523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9818.2312790422566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12039.982262977783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1844.0330631459478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2261.3161924606407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709.11164538930529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869.57532271444495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17201.604083989681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21094.126037557013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1860.7892027782393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2412.1341517495694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159.51467135431182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206.77827768151528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170.80559810680631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221.41466421252667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1576.2543500481449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2043.2926759883358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7.3722008844007449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9.5565567020009645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116.3879439161686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150.87326063207038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3.0534748853104241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3.9582081846616606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394.15772156424953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510.94519462032349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6.7148156264954011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8.7043906269384816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118.75756704636659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153.9449943193641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293.12869697801352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379.98164423075826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33.678453504909584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43.657254543401301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55.312439306583023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71.701310212237246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6103.9072640000013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7912.4723792592595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1025.0968725178625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1328.8292791898216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59.024280701194286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76.512956464511106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76.433770753741015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99.080813940034645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1762.8040341679332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2285.1163405880611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2.0489291772593399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2.6560193038547002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108.45042218907928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140.58388061547313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1.1727896647631355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1.5202828987670274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145.84787593910929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189.06206140254903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4.179556921914612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5.4179441580374599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73.919231589898089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95.821226135053067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235.18628103590248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304.87110504654026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20.962751815613185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27.173937538757826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49.483075525730229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64.144727533353986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4725.1805279999999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6125.2340177777769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187305.27967177058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173739.65540685106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14413.761582410933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13369.841869022375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21092.637786692238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19564.999059840939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116794.36258371505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108335.50631523239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2422.4763394602992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2247.0279812006529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10189.160550390856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9451.2084550534455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15572.696023432285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14444.840239463545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31529.493103379747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29245.962935659205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944.68090698540937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876.26219365888448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8361.1130863002563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7755.5577129332478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18796.590313821274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17435.243307982681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3530.3236426180865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3274.6392104801239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1357.5643826596311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1259.2424967903694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32931.746616876299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30546.657943588849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2375.5987604442375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2265.7444825046196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64.239987833704873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61.269352558157827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259.47534600330442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247.47648607251574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762.96623833418812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727.68456257306946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14.449754284656063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13.781557554729771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24.565904760198027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23.429909164350718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68.631969490483968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65.45823679728241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73.172270559585186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69.788581747581247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15.784762928163095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15.054831694490812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112.71086310178345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107.49880006817496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818.27552117261337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780.43619071376429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24.7346336830864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23.590835593695122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52.496130811402679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50.06856406867886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5939.9481825185194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5665.2684977777781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1427.1048367650103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1361.1115495157612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25.920929852399002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24.722274136681126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126.61767705687262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120.76252436060103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930.46087280069128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887.43378041684423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4.3793061312021848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4.1767948650194251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24.96152253063563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23.807232471415485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28.745329849000054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27.416066040953808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29.525119108453932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28.159795681473401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10.713941541908843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10.218499158467973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76.502738996228061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72.965040083107695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715.92621229665679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682.81979785519286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16.788685427026323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16.012330031556893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51.212529273544646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48.844319827369169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4598.2558835555546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4385.6197733333329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29232.61590253067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36853.866298422952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2249.5466053473715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2836.0270631259582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3291.9145678652631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4150.1513157238351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18228.021906128943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22980.258915352326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378.0743419966941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476.64229904256274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1590.2158084425039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2004.8017934961854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2430.4207666628422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3064.0570204922674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4920.7879409899033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6203.6891075640742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147.43574848905234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185.87379865491488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1304.9136030642019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1645.1183027434163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2933.5718986888692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3698.3849441175385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550.97536618894992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694.6204385866929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211.87421001046266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267.11204477371473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5139.6367552350293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6479.5941092461198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370.75818804621053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480.61246598582835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10.025894054971282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12.996529330518326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40.49615226641167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52.49501219720031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119.07565569377503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154.35733145489354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2.2551639635012357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2.9233606934275271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3.8339851359846633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4.9699807318319706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10.711347839555303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13.885080532756874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11.419949740513296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14.803638552517233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2.4635179136439516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3.1934491473162328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17.590712738428632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22.802775772037112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127.70774029861599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165.54707075746515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3.860318551695566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5.0041166410868438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8.1930377566929042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10.620604499416729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927.04393600000026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1201.7236207407409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222.72734446621553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288.72063171546455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4.0454630405478218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5.2441187562656939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19.761140349916538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25.616293046188098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145.21643679548362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188.24352917933061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0.68347552336681505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0.88598678954957488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3.8957289498679888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5.0500190090881336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4.486265352156078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5.8155291602023231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4.6079665660592841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5.9732899930398125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1.6721180441129408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2.1675604275538123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11.939733831781261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15.47743274490163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111.73414873994066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144.84056318140455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2.6201994597093101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3.3965548551787355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7.9927068808422277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10.3609163270177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717.64687200000003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930.28298222222213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12097501.629685199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11581864.3656852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1752893.0862546694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1678178.7342546694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793429.97031479969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1309067.2343147993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114965.71374533066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189680.06574533062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1383454.9238496127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1316616.6518496128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98327.688833282911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93577.224833282919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287501.87615038722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354340.14815038722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20433.911166717073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25184.375166717069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21348681.831473798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20327513.7994738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1791786.9860528908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1706080.730052891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4180518.9685262032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5201687.0005262028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350869.41394710902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436575.66994710901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181</v>
      </c>
      <c r="D185" t="s">
        <v>181</v>
      </c>
      <c r="E185" s="152" t="s">
        <v>180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175</v>
      </c>
      <c r="D186" t="s">
        <v>175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175</v>
      </c>
      <c r="D187" t="s">
        <v>175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175</v>
      </c>
      <c r="D188" t="s">
        <v>175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175</v>
      </c>
      <c r="D189" t="s">
        <v>175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176</v>
      </c>
      <c r="D190" t="s">
        <v>176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69790.927092835627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69582.668854213465</v>
      </c>
    </row>
    <row r="191" spans="1:9" x14ac:dyDescent="0.25">
      <c r="A191" t="s">
        <v>23</v>
      </c>
      <c r="B191" t="s">
        <v>176</v>
      </c>
      <c r="D191" t="s">
        <v>176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7026.2179038229688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68857.677082357332</v>
      </c>
    </row>
    <row r="192" spans="1:9" x14ac:dyDescent="0.25">
      <c r="A192" t="s">
        <v>23</v>
      </c>
      <c r="B192" t="s">
        <v>176</v>
      </c>
      <c r="D192" t="s">
        <v>176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68078.851399946827</v>
      </c>
    </row>
    <row r="193" spans="1:9" x14ac:dyDescent="0.25">
      <c r="A193" t="s">
        <v>23</v>
      </c>
      <c r="B193" t="s">
        <v>176</v>
      </c>
      <c r="D193" t="s">
        <v>176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6804.8191219880782</v>
      </c>
    </row>
    <row r="194" spans="1:9" x14ac:dyDescent="0.25">
      <c r="A194" t="s">
        <v>23</v>
      </c>
      <c r="B194" t="s">
        <v>177</v>
      </c>
      <c r="D194" t="s">
        <v>177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177</v>
      </c>
      <c r="D195" t="s">
        <v>177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177</v>
      </c>
      <c r="D196" t="s">
        <v>177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177</v>
      </c>
      <c r="D197" t="s">
        <v>177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178</v>
      </c>
      <c r="D198" t="s">
        <v>178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178</v>
      </c>
      <c r="D199" t="s">
        <v>178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178</v>
      </c>
      <c r="D200" t="s">
        <v>178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178</v>
      </c>
      <c r="D201" t="s">
        <v>178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179</v>
      </c>
      <c r="D202" t="s">
        <v>179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179</v>
      </c>
      <c r="D203" t="s">
        <v>179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179</v>
      </c>
      <c r="D204" t="s">
        <v>179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179</v>
      </c>
      <c r="D205" t="s">
        <v>179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181</v>
      </c>
      <c r="D206" t="s">
        <v>181</v>
      </c>
      <c r="E206" t="s">
        <v>180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175</v>
      </c>
      <c r="D207" t="s">
        <v>175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175</v>
      </c>
      <c r="D208" t="s">
        <v>175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175</v>
      </c>
      <c r="D209" t="s">
        <v>175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175</v>
      </c>
      <c r="D210" t="s">
        <v>175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176</v>
      </c>
      <c r="D211" t="s">
        <v>176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13580.575614963827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13341.351734677091</v>
      </c>
    </row>
    <row r="212" spans="1:9" x14ac:dyDescent="0.25">
      <c r="A212" t="s">
        <v>24</v>
      </c>
      <c r="B212" t="s">
        <v>176</v>
      </c>
      <c r="D212" t="s">
        <v>176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1373.0001554990661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13298.387163922296</v>
      </c>
    </row>
    <row r="213" spans="1:9" x14ac:dyDescent="0.25">
      <c r="A213" t="s">
        <v>24</v>
      </c>
      <c r="B213" t="s">
        <v>176</v>
      </c>
      <c r="D213" t="s">
        <v>176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13247.278233374929</v>
      </c>
    </row>
    <row r="214" spans="1:9" x14ac:dyDescent="0.25">
      <c r="A214" t="s">
        <v>24</v>
      </c>
      <c r="B214" t="s">
        <v>176</v>
      </c>
      <c r="D214" t="s">
        <v>176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1329.736401649187</v>
      </c>
    </row>
    <row r="215" spans="1:9" x14ac:dyDescent="0.25">
      <c r="A215" t="s">
        <v>24</v>
      </c>
      <c r="B215" t="s">
        <v>177</v>
      </c>
      <c r="D215" t="s">
        <v>177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177</v>
      </c>
      <c r="D216" t="s">
        <v>177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177</v>
      </c>
      <c r="D217" t="s">
        <v>177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177</v>
      </c>
      <c r="D218" t="s">
        <v>177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178</v>
      </c>
      <c r="D219" t="s">
        <v>178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178</v>
      </c>
      <c r="D220" t="s">
        <v>178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178</v>
      </c>
      <c r="D221" t="s">
        <v>178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178</v>
      </c>
      <c r="D222" t="s">
        <v>178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179</v>
      </c>
      <c r="D223" t="s">
        <v>179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179</v>
      </c>
      <c r="D224" t="s">
        <v>179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179</v>
      </c>
      <c r="D225" t="s">
        <v>179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179</v>
      </c>
      <c r="D226" t="s">
        <v>179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27"/>
  <sheetViews>
    <sheetView workbookViewId="0">
      <selection activeCell="I2" sqref="I2"/>
    </sheetView>
  </sheetViews>
  <sheetFormatPr defaultRowHeight="15" x14ac:dyDescent="0.25"/>
  <cols>
    <col min="2" max="2" width="12.7109375" bestFit="1" customWidth="1"/>
    <col min="3" max="3" width="20.7109375" bestFit="1" customWidth="1"/>
    <col min="5" max="5" width="10.5703125" bestFit="1" customWidth="1"/>
    <col min="18" max="18" width="14.5703125" bestFit="1" customWidth="1"/>
  </cols>
  <sheetData>
    <row r="1" spans="1:13" x14ac:dyDescent="0.25">
      <c r="A1" t="s">
        <v>172</v>
      </c>
      <c r="B1" t="s">
        <v>64</v>
      </c>
      <c r="C1" t="s">
        <v>128</v>
      </c>
      <c r="D1" t="s">
        <v>58</v>
      </c>
      <c r="E1" t="s">
        <v>155</v>
      </c>
      <c r="F1" t="s">
        <v>307</v>
      </c>
      <c r="G1" t="s">
        <v>219</v>
      </c>
      <c r="I1" s="153" t="s">
        <v>188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16280819.829951556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14022176.448242648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9010.1442263891222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1516336.6800324824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534945.77839568327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1591755.4910753078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55810.751214204123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2922.545553110308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67038.95730919046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256198.86995640022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22018.622466809651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15586875.108985925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13754239.022753812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9304.7742602810158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1572264.2235564108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531600.61023474101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1666786.636613145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55092.89141892772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2904.8671673179329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66710.304652357008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254724.42475046791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21875.621442119991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2359043.8250862737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996612.30647950561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756.21807916508294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1268885.054531686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191022.2216043165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214833.06575530887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20123.248785795862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863.45444688969167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18638.04269080954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73827.130043599784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6626.3775331903453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2258493.2369682519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977568.91927108995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780.94626915803735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1328121.9228895183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191431.38976525888</v>
      </c>
    </row>
    <row r="177" spans="1:5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226234.86420959991</v>
      </c>
    </row>
    <row r="178" spans="1:5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5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20841.108581072287</v>
      </c>
    </row>
    <row r="180" spans="1:5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881.1328326820676</v>
      </c>
    </row>
    <row r="181" spans="1:5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18966.695347643046</v>
      </c>
    </row>
    <row r="182" spans="1:5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75301.575249532107</v>
      </c>
    </row>
    <row r="183" spans="1:5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6769.3785578800062</v>
      </c>
    </row>
    <row r="184" spans="1:5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5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5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5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5" s="168" customFormat="1" x14ac:dyDescent="0.25">
      <c r="A188" s="168" t="s">
        <v>124</v>
      </c>
      <c r="B188" s="168" t="s">
        <v>23</v>
      </c>
      <c r="C188" s="101" t="s">
        <v>67</v>
      </c>
      <c r="D188" s="168">
        <f>År1</f>
        <v>2019</v>
      </c>
      <c r="E188" s="168">
        <f>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Vestdanmark'!$F$3:$F$504,C188,'Resultater - Vestdanmark'!$C$3:$C$504,""))</f>
        <v>728216.84089200001</v>
      </c>
    </row>
    <row r="189" spans="1:5" s="168" customFormat="1" x14ac:dyDescent="0.25">
      <c r="A189" s="168" t="s">
        <v>124</v>
      </c>
      <c r="B189" s="168" t="s">
        <v>23</v>
      </c>
      <c r="C189" s="101" t="s">
        <v>67</v>
      </c>
      <c r="D189" s="168">
        <f>År2</f>
        <v>2030</v>
      </c>
      <c r="E189" s="168">
        <f>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Vestdanmark'!$F$3:$F$504,C189,'Resultater - Vestdanmark'!$C$3:$C$504,""))</f>
        <v>872369.9448285551</v>
      </c>
    </row>
    <row r="190" spans="1:5" s="168" customFormat="1" x14ac:dyDescent="0.25">
      <c r="A190" s="168" t="s">
        <v>124</v>
      </c>
      <c r="B190" s="168" t="s">
        <v>23</v>
      </c>
      <c r="C190" s="101" t="s">
        <v>67</v>
      </c>
      <c r="D190" s="168">
        <f>År3</f>
        <v>2050</v>
      </c>
      <c r="E190" s="168">
        <f>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Vestdanmark'!$F$3:$F$504,C190,'Resultater - Vestdanmark'!$C$3:$C$504,""))</f>
        <v>868816.20672013925</v>
      </c>
    </row>
    <row r="191" spans="1:5" s="168" customFormat="1" x14ac:dyDescent="0.25">
      <c r="A191" s="168" t="s">
        <v>124</v>
      </c>
      <c r="B191" s="168" t="s">
        <v>24</v>
      </c>
      <c r="C191" s="101" t="s">
        <v>67</v>
      </c>
      <c r="D191" s="168">
        <f>År1</f>
        <v>2019</v>
      </c>
      <c r="E191" s="168">
        <f>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Vestdanmark'!$F$3:$F$504,C191,'Resultater - Vestdanmark'!$C$3:$C$504,""))</f>
        <v>104128.58905499999</v>
      </c>
    </row>
    <row r="192" spans="1:5" s="168" customFormat="1" x14ac:dyDescent="0.25">
      <c r="A192" s="168" t="s">
        <v>124</v>
      </c>
      <c r="B192" s="168" t="s">
        <v>24</v>
      </c>
      <c r="C192" s="101" t="s">
        <v>67</v>
      </c>
      <c r="D192" s="168">
        <f>År2</f>
        <v>2030</v>
      </c>
      <c r="E192" s="168">
        <f>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Vestdanmark'!$F$3:$F$504,C192,'Resultater - Vestdanmark'!$C$3:$C$504,""))</f>
        <v>124225.03152224726</v>
      </c>
    </row>
    <row r="193" spans="1:18" s="168" customFormat="1" x14ac:dyDescent="0.25">
      <c r="A193" s="168" t="s">
        <v>124</v>
      </c>
      <c r="B193" s="168" t="s">
        <v>24</v>
      </c>
      <c r="C193" s="101" t="s">
        <v>67</v>
      </c>
      <c r="D193" s="168">
        <f>År3</f>
        <v>2050</v>
      </c>
      <c r="E193" s="168">
        <f>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Vestdanmark'!$F$3:$F$504,C193,'Resultater - Vestdanmark'!$C$3:$C$504,""))</f>
        <v>123674.90928891925</v>
      </c>
    </row>
    <row r="194" spans="1:18" x14ac:dyDescent="0.25">
      <c r="A194" s="100" t="s">
        <v>112</v>
      </c>
      <c r="B194" t="s">
        <v>23</v>
      </c>
      <c r="C194" s="101" t="str">
        <f>Fodersammensætning!A3</f>
        <v>Korn</v>
      </c>
      <c r="D194">
        <f t="shared" ref="D194:D208" si="12">År1</f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5879215.2019956242</v>
      </c>
      <c r="G194" s="314"/>
    </row>
    <row r="195" spans="1:18" x14ac:dyDescent="0.25">
      <c r="A195" s="100" t="s">
        <v>112</v>
      </c>
      <c r="B195" t="s">
        <v>23</v>
      </c>
      <c r="C195" s="101" t="str">
        <f>Fodersammensætning!A4</f>
        <v>Halm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773085.89354292618</v>
      </c>
      <c r="R195" s="98">
        <f>-SUMIFS('Resultater - Vestdanmark'!H$3:H$504,'Resultater - Vestdanmark'!$F$3:$F$504,"Foder",'Resultater - Vestdanmark'!$A$3:$A$504,"&lt;&gt;Foderproduktion")</f>
        <v>13228458157.530001</v>
      </c>
    </row>
    <row r="196" spans="1:18" x14ac:dyDescent="0.25">
      <c r="A196" s="100" t="s">
        <v>112</v>
      </c>
      <c r="B196" t="s">
        <v>23</v>
      </c>
      <c r="C196" s="101" t="str">
        <f>Fodersammensætning!A5</f>
        <v>Kartofler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18" x14ac:dyDescent="0.25">
      <c r="A197" s="100" t="s">
        <v>112</v>
      </c>
      <c r="B197" t="s">
        <v>23</v>
      </c>
      <c r="C197" s="101" t="str">
        <f>Fodersammensætning!A6</f>
        <v>Bælgsæd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64498.47547519199</v>
      </c>
    </row>
    <row r="198" spans="1:18" x14ac:dyDescent="0.25">
      <c r="A198" s="100" t="s">
        <v>112</v>
      </c>
      <c r="B198" t="s">
        <v>23</v>
      </c>
      <c r="C198" s="101" t="str">
        <f>Fodersammensætning!A7</f>
        <v>Roer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841167.61765562883</v>
      </c>
    </row>
    <row r="199" spans="1:18" x14ac:dyDescent="0.25">
      <c r="A199" s="100" t="s">
        <v>112</v>
      </c>
      <c r="B199" t="s">
        <v>23</v>
      </c>
      <c r="C199" s="101" t="str">
        <f>Fodersammensætning!A8</f>
        <v>Majs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5657053.7864699634</v>
      </c>
    </row>
    <row r="200" spans="1:18" x14ac:dyDescent="0.25">
      <c r="A200" s="100" t="s">
        <v>112</v>
      </c>
      <c r="B200" t="s">
        <v>23</v>
      </c>
      <c r="C200" s="101" t="str">
        <f>Fodersammensætning!A9</f>
        <v>Rapskage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214099.10609126228</v>
      </c>
    </row>
    <row r="201" spans="1:18" x14ac:dyDescent="0.25">
      <c r="A201" s="100" t="s">
        <v>112</v>
      </c>
      <c r="B201" t="s">
        <v>23</v>
      </c>
      <c r="C201" s="101" t="str">
        <f>Fodersammensætning!A10</f>
        <v>Tang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0</v>
      </c>
    </row>
    <row r="202" spans="1:18" x14ac:dyDescent="0.25">
      <c r="A202" s="100" t="s">
        <v>112</v>
      </c>
      <c r="B202" t="s">
        <v>23</v>
      </c>
      <c r="C202" s="101" t="str">
        <f>Fodersammensætning!A11</f>
        <v>Muslinger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0</v>
      </c>
    </row>
    <row r="203" spans="1:18" x14ac:dyDescent="0.25">
      <c r="A203" s="100" t="s">
        <v>112</v>
      </c>
      <c r="B203" t="s">
        <v>23</v>
      </c>
      <c r="C203" s="101" t="str">
        <f>Fodersammensætning!A12</f>
        <v>Græs</v>
      </c>
      <c r="D203">
        <f t="shared" si="12"/>
        <v>2019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12237689.9092583</v>
      </c>
    </row>
    <row r="204" spans="1:18" x14ac:dyDescent="0.25">
      <c r="A204" s="100" t="s">
        <v>112</v>
      </c>
      <c r="B204" t="s">
        <v>23</v>
      </c>
      <c r="C204" s="101" t="str">
        <f>Fodersammensætning!A13</f>
        <v>Mælk til foder</v>
      </c>
      <c r="D204">
        <f t="shared" si="12"/>
        <v>2019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1515714.1736670118</v>
      </c>
    </row>
    <row r="205" spans="1:18" x14ac:dyDescent="0.25">
      <c r="A205" s="100" t="s">
        <v>112</v>
      </c>
      <c r="B205" t="s">
        <v>23</v>
      </c>
      <c r="C205" s="101" t="str">
        <f>Fodersammensætning!A14</f>
        <v>Fiberfraktion</v>
      </c>
      <c r="D205">
        <f t="shared" si="12"/>
        <v>2019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</row>
    <row r="206" spans="1:18" x14ac:dyDescent="0.25">
      <c r="A206" s="100" t="s">
        <v>112</v>
      </c>
      <c r="B206" t="s">
        <v>23</v>
      </c>
      <c r="C206" s="101" t="str">
        <f>Fodersammensætning!A15</f>
        <v>Græsprotein</v>
      </c>
      <c r="D206">
        <f t="shared" si="12"/>
        <v>2019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0</v>
      </c>
    </row>
    <row r="207" spans="1:18" x14ac:dyDescent="0.25">
      <c r="A207" s="100" t="s">
        <v>112</v>
      </c>
      <c r="B207" t="s">
        <v>23</v>
      </c>
      <c r="C207" s="101" t="str">
        <f>Fodersammensætning!A16</f>
        <v>Slagteriaffald til foder</v>
      </c>
      <c r="D207">
        <f t="shared" si="12"/>
        <v>2019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39415.735012617326</v>
      </c>
    </row>
    <row r="208" spans="1:18" x14ac:dyDescent="0.25">
      <c r="A208" s="100" t="s">
        <v>112</v>
      </c>
      <c r="B208" t="s">
        <v>23</v>
      </c>
      <c r="C208" s="101" t="str">
        <f>Fodersammensætning!A17</f>
        <v>Import af foder</v>
      </c>
      <c r="D208">
        <f t="shared" si="12"/>
        <v>2019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4828427.5390456235</v>
      </c>
    </row>
    <row r="209" spans="1:7" x14ac:dyDescent="0.25">
      <c r="A209" s="100" t="s">
        <v>112</v>
      </c>
      <c r="B209" t="s">
        <v>23</v>
      </c>
      <c r="C209" s="101" t="str">
        <f>C194</f>
        <v>Korn</v>
      </c>
      <c r="D209">
        <f t="shared" ref="D209:D223" si="13">År2</f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6861973.5066809058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ref="C210:C273" si="14">C195</f>
        <v>Halm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927703.07225151139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Kartofler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Bælgsæd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77398.170570230373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Roer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2150400.0267747981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Majs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6788464.5437639551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Rapskage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256918.92730951472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Tang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0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Muslinger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0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Græs</v>
      </c>
      <c r="D218">
        <f t="shared" si="13"/>
        <v>2030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14685227.891109958</v>
      </c>
      <c r="G218" s="314"/>
    </row>
    <row r="219" spans="1:7" x14ac:dyDescent="0.25">
      <c r="A219" s="100" t="s">
        <v>112</v>
      </c>
      <c r="B219" t="s">
        <v>23</v>
      </c>
      <c r="C219" s="101" t="str">
        <f t="shared" si="14"/>
        <v>Mælk til foder</v>
      </c>
      <c r="D219">
        <f t="shared" si="13"/>
        <v>2030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1818857.0084004137</v>
      </c>
      <c r="G219" s="314"/>
    </row>
    <row r="220" spans="1:7" x14ac:dyDescent="0.25">
      <c r="A220" s="100" t="s">
        <v>112</v>
      </c>
      <c r="B220" t="s">
        <v>23</v>
      </c>
      <c r="C220" s="101" t="str">
        <f t="shared" si="14"/>
        <v>Fiberfraktion</v>
      </c>
      <c r="D220">
        <f t="shared" si="13"/>
        <v>2030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  <c r="G220" s="314"/>
    </row>
    <row r="221" spans="1:7" x14ac:dyDescent="0.25">
      <c r="A221" s="100" t="s">
        <v>112</v>
      </c>
      <c r="B221" t="s">
        <v>23</v>
      </c>
      <c r="C221" s="101" t="str">
        <f t="shared" si="14"/>
        <v>Græsprotein</v>
      </c>
      <c r="D221">
        <f t="shared" si="13"/>
        <v>2030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0</v>
      </c>
      <c r="G221" s="314"/>
    </row>
    <row r="222" spans="1:7" x14ac:dyDescent="0.25">
      <c r="A222" s="100" t="s">
        <v>112</v>
      </c>
      <c r="B222" t="s">
        <v>23</v>
      </c>
      <c r="C222" s="101" t="str">
        <f t="shared" si="14"/>
        <v>Slagteriaffald til foder</v>
      </c>
      <c r="D222">
        <f t="shared" si="13"/>
        <v>2030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47298.882015140785</v>
      </c>
      <c r="G222" s="314"/>
    </row>
    <row r="223" spans="1:7" x14ac:dyDescent="0.25">
      <c r="A223" s="100" t="s">
        <v>112</v>
      </c>
      <c r="B223" t="s">
        <v>23</v>
      </c>
      <c r="C223" s="101" t="str">
        <f t="shared" si="14"/>
        <v>Import af foder</v>
      </c>
      <c r="D223">
        <f t="shared" si="13"/>
        <v>2030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5794113.0468547465</v>
      </c>
      <c r="G223" s="314"/>
    </row>
    <row r="224" spans="1:7" x14ac:dyDescent="0.25">
      <c r="A224" s="100" t="s">
        <v>112</v>
      </c>
      <c r="B224" t="s">
        <v>23</v>
      </c>
      <c r="C224" s="101" t="str">
        <f t="shared" si="14"/>
        <v>Korn</v>
      </c>
      <c r="D224">
        <f t="shared" ref="D224:D238" si="15">År3</f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6861973.5066809058</v>
      </c>
    </row>
    <row r="225" spans="1:5" x14ac:dyDescent="0.25">
      <c r="A225" s="100" t="s">
        <v>112</v>
      </c>
      <c r="B225" t="s">
        <v>23</v>
      </c>
      <c r="C225" s="101" t="str">
        <f t="shared" si="14"/>
        <v>Halm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927703.07225151139</v>
      </c>
    </row>
    <row r="226" spans="1:5" x14ac:dyDescent="0.25">
      <c r="A226" s="100" t="s">
        <v>112</v>
      </c>
      <c r="B226" t="s">
        <v>23</v>
      </c>
      <c r="C226" s="101" t="str">
        <f t="shared" si="14"/>
        <v>Kartofler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Bælgsæd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77398.170570230373</v>
      </c>
    </row>
    <row r="228" spans="1:5" x14ac:dyDescent="0.25">
      <c r="A228" s="100" t="s">
        <v>112</v>
      </c>
      <c r="B228" t="s">
        <v>23</v>
      </c>
      <c r="C228" s="101" t="str">
        <f t="shared" si="14"/>
        <v>Roer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2150400.0267747981</v>
      </c>
    </row>
    <row r="229" spans="1:5" x14ac:dyDescent="0.25">
      <c r="A229" s="100" t="s">
        <v>112</v>
      </c>
      <c r="B229" t="s">
        <v>23</v>
      </c>
      <c r="C229" s="101" t="str">
        <f t="shared" si="14"/>
        <v>Majs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6788464.5437639551</v>
      </c>
    </row>
    <row r="230" spans="1:5" x14ac:dyDescent="0.25">
      <c r="A230" s="100" t="s">
        <v>112</v>
      </c>
      <c r="B230" t="s">
        <v>23</v>
      </c>
      <c r="C230" s="101" t="str">
        <f t="shared" si="14"/>
        <v>Rapskage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256918.92730951472</v>
      </c>
    </row>
    <row r="231" spans="1:5" x14ac:dyDescent="0.25">
      <c r="A231" s="100" t="s">
        <v>112</v>
      </c>
      <c r="B231" t="s">
        <v>23</v>
      </c>
      <c r="C231" s="101" t="str">
        <f t="shared" si="14"/>
        <v>Tang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0</v>
      </c>
    </row>
    <row r="232" spans="1:5" x14ac:dyDescent="0.25">
      <c r="A232" s="100" t="s">
        <v>112</v>
      </c>
      <c r="B232" t="s">
        <v>23</v>
      </c>
      <c r="C232" s="101" t="str">
        <f t="shared" si="14"/>
        <v>Muslinger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23</v>
      </c>
      <c r="C233" s="101" t="str">
        <f t="shared" si="14"/>
        <v>Græs</v>
      </c>
      <c r="D233">
        <f t="shared" si="15"/>
        <v>2050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14685227.891109958</v>
      </c>
    </row>
    <row r="234" spans="1:5" x14ac:dyDescent="0.25">
      <c r="A234" s="100" t="s">
        <v>112</v>
      </c>
      <c r="B234" t="s">
        <v>23</v>
      </c>
      <c r="C234" s="101" t="str">
        <f t="shared" si="14"/>
        <v>Mælk til foder</v>
      </c>
      <c r="D234">
        <f t="shared" si="15"/>
        <v>2050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1818857.0084004137</v>
      </c>
    </row>
    <row r="235" spans="1:5" x14ac:dyDescent="0.25">
      <c r="A235" s="100" t="s">
        <v>112</v>
      </c>
      <c r="B235" t="s">
        <v>23</v>
      </c>
      <c r="C235" s="101" t="str">
        <f t="shared" si="14"/>
        <v>Fiberfraktion</v>
      </c>
      <c r="D235">
        <f t="shared" si="15"/>
        <v>2050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23</v>
      </c>
      <c r="C236" s="101" t="str">
        <f t="shared" si="14"/>
        <v>Græsprotein</v>
      </c>
      <c r="D236">
        <f t="shared" si="15"/>
        <v>2050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0</v>
      </c>
    </row>
    <row r="237" spans="1:5" x14ac:dyDescent="0.25">
      <c r="A237" s="100" t="s">
        <v>112</v>
      </c>
      <c r="B237" t="s">
        <v>23</v>
      </c>
      <c r="C237" s="101" t="str">
        <f t="shared" si="14"/>
        <v>Slagteriaffald til foder</v>
      </c>
      <c r="D237">
        <f t="shared" si="15"/>
        <v>2050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47298.882015140785</v>
      </c>
    </row>
    <row r="238" spans="1:5" x14ac:dyDescent="0.25">
      <c r="A238" s="100" t="s">
        <v>112</v>
      </c>
      <c r="B238" t="s">
        <v>23</v>
      </c>
      <c r="C238" s="101" t="str">
        <f t="shared" si="14"/>
        <v>Import af foder</v>
      </c>
      <c r="D238">
        <f t="shared" si="15"/>
        <v>2050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5794113.0468547465</v>
      </c>
    </row>
    <row r="239" spans="1:5" x14ac:dyDescent="0.25">
      <c r="A239" s="100" t="s">
        <v>112</v>
      </c>
      <c r="B239" t="s">
        <v>24</v>
      </c>
      <c r="C239" s="101" t="str">
        <f t="shared" si="14"/>
        <v>Korn</v>
      </c>
      <c r="D239">
        <f t="shared" ref="D239:D253" si="16">År1</f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721621.60770550335</v>
      </c>
    </row>
    <row r="240" spans="1:5" x14ac:dyDescent="0.25">
      <c r="A240" s="100" t="s">
        <v>112</v>
      </c>
      <c r="B240" t="s">
        <v>24</v>
      </c>
      <c r="C240" s="101" t="str">
        <f t="shared" si="14"/>
        <v>Halm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94889.448034412548</v>
      </c>
    </row>
    <row r="241" spans="1:5" x14ac:dyDescent="0.25">
      <c r="A241" s="100" t="s">
        <v>112</v>
      </c>
      <c r="B241" t="s">
        <v>24</v>
      </c>
      <c r="C241" s="101" t="str">
        <f t="shared" si="14"/>
        <v>Kartofler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Bælgsæd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7916.616753740097</v>
      </c>
    </row>
    <row r="243" spans="1:5" x14ac:dyDescent="0.25">
      <c r="A243" s="100" t="s">
        <v>112</v>
      </c>
      <c r="B243" t="s">
        <v>24</v>
      </c>
      <c r="C243" s="101" t="str">
        <f t="shared" si="14"/>
        <v>Roer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103245.87683002709</v>
      </c>
    </row>
    <row r="244" spans="1:5" x14ac:dyDescent="0.25">
      <c r="A244" s="100" t="s">
        <v>112</v>
      </c>
      <c r="B244" t="s">
        <v>24</v>
      </c>
      <c r="C244" s="101" t="str">
        <f t="shared" si="14"/>
        <v>Majs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694353.2611092875</v>
      </c>
    </row>
    <row r="245" spans="1:5" x14ac:dyDescent="0.25">
      <c r="A245" s="100" t="s">
        <v>112</v>
      </c>
      <c r="B245" t="s">
        <v>24</v>
      </c>
      <c r="C245" s="101" t="str">
        <f t="shared" si="14"/>
        <v>Rapskage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26278.769501998373</v>
      </c>
    </row>
    <row r="246" spans="1:5" x14ac:dyDescent="0.25">
      <c r="A246" s="100" t="s">
        <v>112</v>
      </c>
      <c r="B246" t="s">
        <v>24</v>
      </c>
      <c r="C246" s="101" t="str">
        <f t="shared" si="14"/>
        <v>Tang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0</v>
      </c>
    </row>
    <row r="247" spans="1:5" x14ac:dyDescent="0.25">
      <c r="A247" s="100" t="s">
        <v>112</v>
      </c>
      <c r="B247" t="s">
        <v>24</v>
      </c>
      <c r="C247" s="101" t="str">
        <f t="shared" si="14"/>
        <v>Muslinger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0</v>
      </c>
    </row>
    <row r="248" spans="1:5" x14ac:dyDescent="0.25">
      <c r="A248" s="100" t="s">
        <v>112</v>
      </c>
      <c r="B248" t="s">
        <v>24</v>
      </c>
      <c r="C248" s="101" t="str">
        <f t="shared" si="14"/>
        <v>Græs</v>
      </c>
      <c r="D248">
        <f t="shared" si="16"/>
        <v>2019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1502068.0760117143</v>
      </c>
    </row>
    <row r="249" spans="1:5" x14ac:dyDescent="0.25">
      <c r="A249" s="100" t="s">
        <v>112</v>
      </c>
      <c r="B249" t="s">
        <v>24</v>
      </c>
      <c r="C249" s="101" t="str">
        <f t="shared" si="14"/>
        <v>Mælk til foder</v>
      </c>
      <c r="D249">
        <f t="shared" si="16"/>
        <v>2019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186040.49371289223</v>
      </c>
    </row>
    <row r="250" spans="1:5" x14ac:dyDescent="0.25">
      <c r="A250" s="100" t="s">
        <v>112</v>
      </c>
      <c r="B250" t="s">
        <v>24</v>
      </c>
      <c r="C250" s="101" t="str">
        <f t="shared" si="14"/>
        <v>Fiberfraktion</v>
      </c>
      <c r="D250">
        <f t="shared" si="16"/>
        <v>2019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Græsprotein</v>
      </c>
      <c r="D251">
        <f t="shared" si="16"/>
        <v>2019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0</v>
      </c>
    </row>
    <row r="252" spans="1:5" x14ac:dyDescent="0.25">
      <c r="A252" s="100" t="s">
        <v>112</v>
      </c>
      <c r="B252" t="s">
        <v>24</v>
      </c>
      <c r="C252" s="101" t="str">
        <f t="shared" si="14"/>
        <v>Slagteriaffald til foder</v>
      </c>
      <c r="D252">
        <f t="shared" si="16"/>
        <v>2019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4837.9324606189475</v>
      </c>
    </row>
    <row r="253" spans="1:5" x14ac:dyDescent="0.25">
      <c r="A253" s="100" t="s">
        <v>112</v>
      </c>
      <c r="B253" t="s">
        <v>24</v>
      </c>
      <c r="C253" s="101" t="str">
        <f t="shared" si="14"/>
        <v>Import af foder</v>
      </c>
      <c r="D253">
        <f t="shared" si="16"/>
        <v>2019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592646.72642582108</v>
      </c>
    </row>
    <row r="254" spans="1:5" x14ac:dyDescent="0.25">
      <c r="A254" s="100" t="s">
        <v>112</v>
      </c>
      <c r="B254" t="s">
        <v>24</v>
      </c>
      <c r="C254" s="101" t="str">
        <f t="shared" si="14"/>
        <v>Korn</v>
      </c>
      <c r="D254">
        <f t="shared" ref="D254:D268" si="17">År2</f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842246.48763373005</v>
      </c>
    </row>
    <row r="255" spans="1:5" x14ac:dyDescent="0.25">
      <c r="A255" s="100" t="s">
        <v>112</v>
      </c>
      <c r="B255" t="s">
        <v>24</v>
      </c>
      <c r="C255" s="101" t="str">
        <f t="shared" si="14"/>
        <v>Halm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113867.33764129503</v>
      </c>
    </row>
    <row r="256" spans="1:5" x14ac:dyDescent="0.25">
      <c r="A256" s="100" t="s">
        <v>112</v>
      </c>
      <c r="B256" t="s">
        <v>24</v>
      </c>
      <c r="C256" s="101" t="str">
        <f t="shared" si="14"/>
        <v>Kartofler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Bælgsæd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9499.9401044881142</v>
      </c>
    </row>
    <row r="258" spans="1:5" x14ac:dyDescent="0.25">
      <c r="A258" s="100" t="s">
        <v>112</v>
      </c>
      <c r="B258" t="s">
        <v>24</v>
      </c>
      <c r="C258" s="101" t="str">
        <f t="shared" si="14"/>
        <v>Roer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263942.56226655166</v>
      </c>
    </row>
    <row r="259" spans="1:5" x14ac:dyDescent="0.25">
      <c r="A259" s="100" t="s">
        <v>112</v>
      </c>
      <c r="B259" t="s">
        <v>24</v>
      </c>
      <c r="C259" s="101" t="str">
        <f t="shared" si="14"/>
        <v>Majs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833223.91333114496</v>
      </c>
    </row>
    <row r="260" spans="1:5" x14ac:dyDescent="0.25">
      <c r="A260" s="100" t="s">
        <v>112</v>
      </c>
      <c r="B260" t="s">
        <v>24</v>
      </c>
      <c r="C260" s="101" t="str">
        <f t="shared" si="14"/>
        <v>Rapskage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31534.523402398045</v>
      </c>
    </row>
    <row r="261" spans="1:5" x14ac:dyDescent="0.25">
      <c r="A261" s="100" t="s">
        <v>112</v>
      </c>
      <c r="B261" t="s">
        <v>24</v>
      </c>
      <c r="C261" s="101" t="str">
        <f t="shared" si="14"/>
        <v>Tang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0</v>
      </c>
    </row>
    <row r="262" spans="1:5" x14ac:dyDescent="0.25">
      <c r="A262" s="100" t="s">
        <v>112</v>
      </c>
      <c r="B262" t="s">
        <v>24</v>
      </c>
      <c r="C262" s="101" t="str">
        <f t="shared" si="14"/>
        <v>Muslinger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0</v>
      </c>
    </row>
    <row r="263" spans="1:5" x14ac:dyDescent="0.25">
      <c r="A263" s="100" t="s">
        <v>112</v>
      </c>
      <c r="B263" t="s">
        <v>24</v>
      </c>
      <c r="C263" s="101" t="str">
        <f t="shared" si="14"/>
        <v>Græs</v>
      </c>
      <c r="D263">
        <f t="shared" si="17"/>
        <v>2030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1802481.6912140569</v>
      </c>
    </row>
    <row r="264" spans="1:5" x14ac:dyDescent="0.25">
      <c r="A264" s="100" t="s">
        <v>112</v>
      </c>
      <c r="B264" t="s">
        <v>24</v>
      </c>
      <c r="C264" s="101" t="str">
        <f t="shared" si="14"/>
        <v>Mælk til foder</v>
      </c>
      <c r="D264">
        <f t="shared" si="17"/>
        <v>2030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223248.59245547064</v>
      </c>
    </row>
    <row r="265" spans="1:5" x14ac:dyDescent="0.25">
      <c r="A265" s="100" t="s">
        <v>112</v>
      </c>
      <c r="B265" t="s">
        <v>24</v>
      </c>
      <c r="C265" s="101" t="str">
        <f t="shared" si="14"/>
        <v>Fiberfraktion</v>
      </c>
      <c r="D265">
        <f t="shared" si="17"/>
        <v>2030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Græsprotein</v>
      </c>
      <c r="D266">
        <f t="shared" si="17"/>
        <v>2030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0</v>
      </c>
    </row>
    <row r="267" spans="1:5" x14ac:dyDescent="0.25">
      <c r="A267" s="100" t="s">
        <v>112</v>
      </c>
      <c r="B267" t="s">
        <v>24</v>
      </c>
      <c r="C267" s="101" t="str">
        <f t="shared" si="14"/>
        <v>Slagteriaffald til foder</v>
      </c>
      <c r="D267">
        <f t="shared" si="17"/>
        <v>2030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5805.5189527427374</v>
      </c>
    </row>
    <row r="268" spans="1:5" x14ac:dyDescent="0.25">
      <c r="A268" s="100" t="s">
        <v>112</v>
      </c>
      <c r="B268" t="s">
        <v>24</v>
      </c>
      <c r="C268" s="101" t="str">
        <f t="shared" si="14"/>
        <v>Import af foder</v>
      </c>
      <c r="D268">
        <f t="shared" si="17"/>
        <v>2030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711176.07171098527</v>
      </c>
    </row>
    <row r="269" spans="1:5" x14ac:dyDescent="0.25">
      <c r="A269" s="100" t="s">
        <v>112</v>
      </c>
      <c r="B269" t="s">
        <v>24</v>
      </c>
      <c r="C269" s="101" t="str">
        <f t="shared" si="14"/>
        <v>Korn</v>
      </c>
      <c r="D269">
        <f t="shared" ref="D269:D283" si="18">År3</f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842246.48763373028</v>
      </c>
    </row>
    <row r="270" spans="1:5" x14ac:dyDescent="0.25">
      <c r="A270" s="100" t="s">
        <v>112</v>
      </c>
      <c r="B270" t="s">
        <v>24</v>
      </c>
      <c r="C270" s="101" t="str">
        <f t="shared" si="14"/>
        <v>Halm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113867.33764129507</v>
      </c>
    </row>
    <row r="271" spans="1:5" x14ac:dyDescent="0.25">
      <c r="A271" s="100" t="s">
        <v>112</v>
      </c>
      <c r="B271" t="s">
        <v>24</v>
      </c>
      <c r="C271" s="101" t="str">
        <f t="shared" si="14"/>
        <v>Kartofler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4"/>
        <v>Bælgsæd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9499.9401044881179</v>
      </c>
    </row>
    <row r="273" spans="1:6" x14ac:dyDescent="0.25">
      <c r="A273" s="100" t="s">
        <v>112</v>
      </c>
      <c r="B273" t="s">
        <v>24</v>
      </c>
      <c r="C273" s="101" t="str">
        <f t="shared" si="14"/>
        <v>Roer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263942.56226655171</v>
      </c>
    </row>
    <row r="274" spans="1:6" x14ac:dyDescent="0.25">
      <c r="A274" s="100" t="s">
        <v>112</v>
      </c>
      <c r="B274" t="s">
        <v>24</v>
      </c>
      <c r="C274" s="101" t="str">
        <f t="shared" ref="C274:C283" si="19">C259</f>
        <v>Majs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833223.91333114507</v>
      </c>
    </row>
    <row r="275" spans="1:6" x14ac:dyDescent="0.25">
      <c r="A275" s="100" t="s">
        <v>112</v>
      </c>
      <c r="B275" t="s">
        <v>24</v>
      </c>
      <c r="C275" s="101" t="str">
        <f t="shared" si="19"/>
        <v>Rapskage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31534.523402398052</v>
      </c>
    </row>
    <row r="276" spans="1:6" x14ac:dyDescent="0.25">
      <c r="A276" s="100" t="s">
        <v>112</v>
      </c>
      <c r="B276" t="s">
        <v>24</v>
      </c>
      <c r="C276" s="101" t="str">
        <f t="shared" si="19"/>
        <v>Tang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0</v>
      </c>
    </row>
    <row r="277" spans="1:6" x14ac:dyDescent="0.25">
      <c r="A277" s="100" t="s">
        <v>112</v>
      </c>
      <c r="B277" t="s">
        <v>24</v>
      </c>
      <c r="C277" s="101" t="str">
        <f t="shared" si="19"/>
        <v>Muslinger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6" x14ac:dyDescent="0.25">
      <c r="A278" s="100" t="s">
        <v>112</v>
      </c>
      <c r="B278" t="s">
        <v>24</v>
      </c>
      <c r="C278" s="101" t="str">
        <f t="shared" si="19"/>
        <v>Græs</v>
      </c>
      <c r="D278">
        <f t="shared" si="18"/>
        <v>2050</v>
      </c>
      <c r="E278" s="148">
        <f>VLOOKUP($C278,Fodersammensætning!A$3:E$17,MATCH(D278,Fodersammensætning!$A$2:$E$2,0),FALSE)*(-SUMIFS(IF(D278=År1,IF(B278="Vestdanmark",'Resultater - Vestdanmark'!H$3:H$504,'Resultater - Østdanmark'!H$3:H$504),IF(D278=År2,IF(B278="Vestdanmark",'Resultater - Vestdanmark'!I$3:I$504,'Resultater - Østdanmark'!I$3:I$504),IF(B278="Vestdanmark",'Resultater - Vestdanmark'!J$3:J$504,'Resultater - Østdanmark'!J$3:J$504))),'Resultater - Vestdanmark'!$F$3:$F$504,"Foder",'Resultater - Vestdanmark'!$A$3:$A$504,"&lt;&gt;Foderproduktion"))/SUMIFS(IF(D278=År1,'[1]Processer - data'!H$3:H$486,IF(D278=År2,'[1]Processer - data'!I$3:I$486,'[1]Processer - data'!J$3:J$486)),'[1]Processer - data'!$A$3:$A$486,"Foderproduktion",'[1]Processer - data'!$D$3:$D$486,$C278)</f>
        <v>1802481.6912140576</v>
      </c>
    </row>
    <row r="279" spans="1:6" x14ac:dyDescent="0.25">
      <c r="A279" s="100" t="s">
        <v>112</v>
      </c>
      <c r="B279" t="s">
        <v>24</v>
      </c>
      <c r="C279" s="101" t="str">
        <f t="shared" si="19"/>
        <v>Mælk til foder</v>
      </c>
      <c r="D279">
        <f t="shared" si="18"/>
        <v>2050</v>
      </c>
      <c r="E279" s="148">
        <f>VLOOKUP($C279,Fodersammensætning!A$3:E$17,MATCH(D279,Fodersammensætning!$A$2:$E$2,0),FALSE)*(-SUMIFS(IF(D279=År1,IF(B279="Vestdanmark",'Resultater - Vestdanmark'!H$3:H$504,'Resultater - Østdanmark'!H$3:H$504),IF(D279=År2,IF(B279="Vestdanmark",'Resultater - Vestdanmark'!I$3:I$504,'Resultater - Østdanmark'!I$3:I$504),IF(B279="Vestdanmark",'Resultater - Vestdanmark'!J$3:J$504,'Resultater - Østdanmark'!J$3:J$504))),'Resultater - Vestdanmark'!$F$3:$F$504,"Foder",'Resultater - Vestdanmark'!$A$3:$A$504,"&lt;&gt;Foderproduktion"))/SUMIFS(IF(D279=År1,'[1]Processer - data'!H$3:H$486,IF(D279=År2,'[1]Processer - data'!I$3:I$486,'[1]Processer - data'!J$3:J$486)),'[1]Processer - data'!$A$3:$A$486,"Foderproduktion",'[1]Processer - data'!$D$3:$D$486,$C279)</f>
        <v>223248.59245547073</v>
      </c>
    </row>
    <row r="280" spans="1:6" x14ac:dyDescent="0.25">
      <c r="A280" s="100" t="s">
        <v>112</v>
      </c>
      <c r="B280" t="s">
        <v>24</v>
      </c>
      <c r="C280" s="101" t="str">
        <f t="shared" si="19"/>
        <v>Fiberfraktion</v>
      </c>
      <c r="D280">
        <f t="shared" si="18"/>
        <v>2050</v>
      </c>
      <c r="E280" s="148">
        <f>VLOOKUP($C280,Fodersammensætning!A$3:E$17,MATCH(D280,Fodersammensætning!$A$2:$E$2,0),FALSE)*(-SUMIFS(IF(D280=År1,IF(B280="Vestdanmark",'Resultater - Vestdanmark'!H$3:H$504,'Resultater - Østdanmark'!H$3:H$504),IF(D280=År2,IF(B280="Vestdanmark",'Resultater - Vestdanmark'!I$3:I$504,'Resultater - Østdanmark'!I$3:I$504),IF(B280="Vestdanmark",'Resultater - Vestdanmark'!J$3:J$504,'Resultater - Østdanmark'!J$3:J$504))),'Resultater - Vestdanmark'!$F$3:$F$504,"Foder",'Resultater - Vestdanmark'!$A$3:$A$504,"&lt;&gt;Foderproduktion"))/SUMIFS(IF(D280=År1,'[1]Processer - data'!H$3:H$486,IF(D280=År2,'[1]Processer - data'!I$3:I$486,'[1]Processer - data'!J$3:J$486)),'[1]Processer - data'!$A$3:$A$486,"Foderproduktion",'[1]Processer - data'!$D$3:$D$486,$C280)</f>
        <v>0</v>
      </c>
    </row>
    <row r="281" spans="1:6" x14ac:dyDescent="0.25">
      <c r="A281" s="100" t="s">
        <v>112</v>
      </c>
      <c r="B281" t="s">
        <v>24</v>
      </c>
      <c r="C281" s="101" t="str">
        <f t="shared" si="19"/>
        <v>Græsprotein</v>
      </c>
      <c r="D281">
        <f t="shared" si="18"/>
        <v>2050</v>
      </c>
      <c r="E281" s="148">
        <f>VLOOKUP($C281,Fodersammensætning!A$3:E$17,MATCH(D281,Fodersammensætning!$A$2:$E$2,0),FALSE)*(-SUMIFS(IF(D281=År1,IF(B281="Vestdanmark",'Resultater - Vestdanmark'!H$3:H$504,'Resultater - Østdanmark'!H$3:H$504),IF(D281=År2,IF(B281="Vestdanmark",'Resultater - Vestdanmark'!I$3:I$504,'Resultater - Østdanmark'!I$3:I$504),IF(B281="Vestdanmark",'Resultater - Vestdanmark'!J$3:J$504,'Resultater - Østdanmark'!J$3:J$504))),'Resultater - Vestdanmark'!$F$3:$F$504,"Foder",'Resultater - Vestdanmark'!$A$3:$A$504,"&lt;&gt;Foderproduktion"))/SUMIFS(IF(D281=År1,'[1]Processer - data'!H$3:H$486,IF(D281=År2,'[1]Processer - data'!I$3:I$486,'[1]Processer - data'!J$3:J$486)),'[1]Processer - data'!$A$3:$A$486,"Foderproduktion",'[1]Processer - data'!$D$3:$D$486,$C281)</f>
        <v>0</v>
      </c>
    </row>
    <row r="282" spans="1:6" x14ac:dyDescent="0.25">
      <c r="A282" s="100" t="s">
        <v>112</v>
      </c>
      <c r="B282" t="s">
        <v>24</v>
      </c>
      <c r="C282" s="101" t="str">
        <f t="shared" si="19"/>
        <v>Slagteriaffald til foder</v>
      </c>
      <c r="D282">
        <f t="shared" si="18"/>
        <v>2050</v>
      </c>
      <c r="E282" s="148">
        <f>VLOOKUP($C282,Fodersammensætning!A$3:E$17,MATCH(D282,Fodersammensætning!$A$2:$E$2,0),FALSE)*(-SUMIFS(IF(D282=År1,IF(B282="Vestdanmark",'Resultater - Vestdanmark'!H$3:H$504,'Resultater - Østdanmark'!H$3:H$504),IF(D282=År2,IF(B282="Vestdanmark",'Resultater - Vestdanmark'!I$3:I$504,'Resultater - Østdanmark'!I$3:I$504),IF(B282="Vestdanmark",'Resultater - Vestdanmark'!J$3:J$504,'Resultater - Østdanmark'!J$3:J$504))),'Resultater - Vestdanmark'!$F$3:$F$504,"Foder",'Resultater - Vestdanmark'!$A$3:$A$504,"&lt;&gt;Foderproduktion"))/SUMIFS(IF(D282=År1,'[1]Processer - data'!H$3:H$486,IF(D282=År2,'[1]Processer - data'!I$3:I$486,'[1]Processer - data'!J$3:J$486)),'[1]Processer - data'!$A$3:$A$486,"Foderproduktion",'[1]Processer - data'!$D$3:$D$486,$C282)</f>
        <v>5805.5189527427383</v>
      </c>
    </row>
    <row r="283" spans="1:6" x14ac:dyDescent="0.25">
      <c r="A283" s="100" t="s">
        <v>112</v>
      </c>
      <c r="B283" t="s">
        <v>24</v>
      </c>
      <c r="C283" s="101" t="str">
        <f t="shared" si="19"/>
        <v>Import af foder</v>
      </c>
      <c r="D283">
        <f t="shared" si="18"/>
        <v>2050</v>
      </c>
      <c r="E283" s="148">
        <f>VLOOKUP($C283,Fodersammensætning!A$3:E$17,MATCH(D283,Fodersammensætning!$A$2:$E$2,0),FALSE)*(-SUMIFS(IF(D283=År1,IF(B283="Vestdanmark",'Resultater - Vestdanmark'!H$3:H$504,'Resultater - Østdanmark'!H$3:H$504),IF(D283=År2,IF(B283="Vestdanmark",'Resultater - Vestdanmark'!I$3:I$504,'Resultater - Østdanmark'!I$3:I$504),IF(B283="Vestdanmark",'Resultater - Vestdanmark'!J$3:J$504,'Resultater - Østdanmark'!J$3:J$504))),'Resultater - Vestdanmark'!$F$3:$F$504,"Foder",'Resultater - Vestdanmark'!$A$3:$A$504,"&lt;&gt;Foderproduktion"))/SUMIFS(IF(D283=År1,'[1]Processer - data'!H$3:H$486,IF(D283=År2,'[1]Processer - data'!I$3:I$486,'[1]Processer - data'!J$3:J$486)),'[1]Processer - data'!$A$3:$A$486,"Foderproduktion",'[1]Processer - data'!$D$3:$D$486,$C283)</f>
        <v>711176.0717109855</v>
      </c>
    </row>
    <row r="284" spans="1:6" x14ac:dyDescent="0.25">
      <c r="A284" t="s">
        <v>120</v>
      </c>
      <c r="B284" t="s">
        <v>23</v>
      </c>
      <c r="C284" t="str">
        <f>'Forbrug til andet'!A9</f>
        <v>Halm</v>
      </c>
      <c r="D284">
        <f t="shared" ref="D284:D307" si="20">År1</f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1162838.9310658486</v>
      </c>
      <c r="F284">
        <v>1</v>
      </c>
    </row>
    <row r="285" spans="1:6" x14ac:dyDescent="0.25">
      <c r="A285" t="s">
        <v>120</v>
      </c>
      <c r="B285" t="s">
        <v>23</v>
      </c>
      <c r="C285" t="str">
        <f>'Forbrug til andet'!A10</f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80830.79719489353</v>
      </c>
      <c r="F285" s="168">
        <v>1</v>
      </c>
    </row>
    <row r="286" spans="1:6" x14ac:dyDescent="0.25">
      <c r="A286" t="s">
        <v>120</v>
      </c>
      <c r="B286" t="s">
        <v>23</v>
      </c>
      <c r="C286" t="str">
        <f>'Forbrug til andet'!A11</f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171006.78248665464</v>
      </c>
      <c r="F286" s="168">
        <v>1</v>
      </c>
    </row>
    <row r="287" spans="1:6" x14ac:dyDescent="0.25">
      <c r="A287" t="s">
        <v>120</v>
      </c>
      <c r="B287" t="s">
        <v>23</v>
      </c>
      <c r="C287" t="s">
        <v>119</v>
      </c>
      <c r="D287">
        <f t="shared" si="20"/>
        <v>2019</v>
      </c>
      <c r="E287" s="168">
        <f ca="1"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1246372.8717247061</v>
      </c>
      <c r="F287" s="168">
        <v>1</v>
      </c>
    </row>
    <row r="288" spans="1:6" x14ac:dyDescent="0.25">
      <c r="A288" t="s">
        <v>120</v>
      </c>
      <c r="B288" t="s">
        <v>23</v>
      </c>
      <c r="C288" t="str">
        <f>'Forbrug til andet'!A12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530420.38785042788</v>
      </c>
      <c r="F288" s="168">
        <v>1</v>
      </c>
    </row>
    <row r="289" spans="1:7" x14ac:dyDescent="0.25">
      <c r="A289" t="s">
        <v>120</v>
      </c>
      <c r="B289" t="s">
        <v>23</v>
      </c>
      <c r="C289" t="str">
        <f>'Forbrug til andet'!A13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</row>
    <row r="290" spans="1:7" x14ac:dyDescent="0.25">
      <c r="A290" t="s">
        <v>164</v>
      </c>
      <c r="B290" t="s">
        <v>23</v>
      </c>
      <c r="C290" t="str">
        <f t="shared" ref="C290:C292" si="21">C284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0</v>
      </c>
      <c r="F290" s="168">
        <v>1</v>
      </c>
      <c r="G290">
        <v>1</v>
      </c>
    </row>
    <row r="291" spans="1:7" x14ac:dyDescent="0.25">
      <c r="A291" t="s">
        <v>164</v>
      </c>
      <c r="B291" t="s">
        <v>23</v>
      </c>
      <c r="C291" t="str">
        <f t="shared" si="21"/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74613.043564517109</v>
      </c>
      <c r="F291" s="168">
        <v>1</v>
      </c>
      <c r="G291" s="168">
        <v>1</v>
      </c>
    </row>
    <row r="292" spans="1:7" x14ac:dyDescent="0.25">
      <c r="A292" t="s">
        <v>164</v>
      </c>
      <c r="B292" t="s">
        <v>23</v>
      </c>
      <c r="C292" t="str">
        <f t="shared" si="21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0</v>
      </c>
      <c r="F292" s="168">
        <v>1</v>
      </c>
      <c r="G292" s="168">
        <v>1</v>
      </c>
    </row>
    <row r="293" spans="1:7" s="168" customFormat="1" x14ac:dyDescent="0.25">
      <c r="A293" s="168" t="s">
        <v>164</v>
      </c>
      <c r="B293" s="168" t="s">
        <v>23</v>
      </c>
      <c r="C293" s="168" t="s">
        <v>118</v>
      </c>
      <c r="D293" s="168">
        <f t="shared" si="20"/>
        <v>2019</v>
      </c>
      <c r="E293" s="168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383772.68751608918</v>
      </c>
      <c r="F293" s="168">
        <v>1</v>
      </c>
      <c r="G293" s="168">
        <v>1</v>
      </c>
    </row>
    <row r="294" spans="1:7" x14ac:dyDescent="0.25">
      <c r="A294" t="s">
        <v>164</v>
      </c>
      <c r="B294" t="s">
        <v>23</v>
      </c>
      <c r="C294" t="str">
        <f>C288</f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0</v>
      </c>
      <c r="F294" s="168">
        <v>1</v>
      </c>
      <c r="G294" s="168">
        <v>1</v>
      </c>
    </row>
    <row r="295" spans="1:7" x14ac:dyDescent="0.25">
      <c r="A295" t="s">
        <v>164</v>
      </c>
      <c r="B295" t="s">
        <v>23</v>
      </c>
      <c r="C295" t="str">
        <f>C289</f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  <c r="G295" s="168">
        <v>1</v>
      </c>
    </row>
    <row r="296" spans="1:7" x14ac:dyDescent="0.25">
      <c r="A296" t="s">
        <v>120</v>
      </c>
      <c r="B296" t="s">
        <v>24</v>
      </c>
      <c r="C296" t="str">
        <f>C284</f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732655.58820898295</v>
      </c>
      <c r="F296" s="168">
        <v>1</v>
      </c>
    </row>
    <row r="297" spans="1:7" x14ac:dyDescent="0.25">
      <c r="A297" t="s">
        <v>120</v>
      </c>
      <c r="B297" t="s">
        <v>24</v>
      </c>
      <c r="C297" s="168" t="str">
        <f t="shared" ref="C297:C355" si="22">C285</f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32042.520829377954</v>
      </c>
      <c r="F297" s="168">
        <v>1</v>
      </c>
    </row>
    <row r="298" spans="1:7" x14ac:dyDescent="0.25">
      <c r="A298" t="s">
        <v>120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38860.356190289756</v>
      </c>
      <c r="F298" s="168">
        <v>1</v>
      </c>
    </row>
    <row r="299" spans="1:7" x14ac:dyDescent="0.25">
      <c r="A299" t="s">
        <v>120</v>
      </c>
      <c r="B299" t="s">
        <v>24</v>
      </c>
      <c r="C299" s="168" t="str">
        <f t="shared" si="22"/>
        <v>Træ til energi</v>
      </c>
      <c r="D299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364819.33528776863</v>
      </c>
      <c r="F299" s="168">
        <v>1</v>
      </c>
    </row>
    <row r="300" spans="1:7" x14ac:dyDescent="0.25">
      <c r="A300" t="s">
        <v>120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452310.61214957217</v>
      </c>
      <c r="F300" s="168">
        <v>1</v>
      </c>
    </row>
    <row r="301" spans="1:7" x14ac:dyDescent="0.25">
      <c r="A301" t="s">
        <v>120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</row>
    <row r="302" spans="1:7" x14ac:dyDescent="0.25">
      <c r="A302" t="s">
        <v>164</v>
      </c>
      <c r="B302" t="s">
        <v>24</v>
      </c>
      <c r="C302" s="168" t="str">
        <f t="shared" si="22"/>
        <v>Halm</v>
      </c>
      <c r="D302">
        <f t="shared" si="20"/>
        <v>2019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0</v>
      </c>
      <c r="F302" s="168">
        <v>1</v>
      </c>
      <c r="G302" s="168">
        <v>1</v>
      </c>
    </row>
    <row r="303" spans="1:7" x14ac:dyDescent="0.25">
      <c r="A303" t="s">
        <v>164</v>
      </c>
      <c r="B303" t="s">
        <v>24</v>
      </c>
      <c r="C303" s="168" t="str">
        <f t="shared" si="22"/>
        <v>Rapsolie</v>
      </c>
      <c r="D303">
        <f t="shared" si="20"/>
        <v>2019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29577.711534810416</v>
      </c>
      <c r="F303" s="168">
        <v>1</v>
      </c>
      <c r="G303" s="168">
        <v>1</v>
      </c>
    </row>
    <row r="304" spans="1:7" x14ac:dyDescent="0.25">
      <c r="A304" t="s">
        <v>164</v>
      </c>
      <c r="B304" t="s">
        <v>24</v>
      </c>
      <c r="C304" s="168" t="str">
        <f t="shared" si="22"/>
        <v>Pil &amp; poppel</v>
      </c>
      <c r="D304">
        <f t="shared" si="20"/>
        <v>2019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0</v>
      </c>
      <c r="F304" s="168">
        <v>1</v>
      </c>
      <c r="G304" s="168">
        <v>1</v>
      </c>
    </row>
    <row r="305" spans="1:7" s="168" customFormat="1" x14ac:dyDescent="0.25">
      <c r="A305" s="168" t="s">
        <v>164</v>
      </c>
      <c r="B305" s="168" t="s">
        <v>24</v>
      </c>
      <c r="C305" s="168" t="str">
        <f t="shared" si="22"/>
        <v>Træmaterialer</v>
      </c>
      <c r="D305" s="168">
        <f t="shared" si="20"/>
        <v>2019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112332.11179209981</v>
      </c>
      <c r="F305" s="168">
        <v>1</v>
      </c>
      <c r="G305" s="168">
        <v>1</v>
      </c>
    </row>
    <row r="306" spans="1:7" x14ac:dyDescent="0.25">
      <c r="A306" t="s">
        <v>164</v>
      </c>
      <c r="B306" t="s">
        <v>24</v>
      </c>
      <c r="C306" s="168" t="str">
        <f t="shared" si="22"/>
        <v>Have/parkaffald</v>
      </c>
      <c r="D306">
        <f t="shared" si="20"/>
        <v>2019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0</v>
      </c>
      <c r="F306" s="168">
        <v>1</v>
      </c>
      <c r="G306" s="168">
        <v>1</v>
      </c>
    </row>
    <row r="307" spans="1:7" x14ac:dyDescent="0.25">
      <c r="A307" t="s">
        <v>164</v>
      </c>
      <c r="B307" t="s">
        <v>24</v>
      </c>
      <c r="C307" s="168" t="str">
        <f t="shared" si="22"/>
        <v>Bioaffald</v>
      </c>
      <c r="D307">
        <f t="shared" si="20"/>
        <v>2019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  <c r="G307" s="168">
        <v>1</v>
      </c>
    </row>
    <row r="308" spans="1:7" x14ac:dyDescent="0.25">
      <c r="A308" t="s">
        <v>120</v>
      </c>
      <c r="B308" t="s">
        <v>23</v>
      </c>
      <c r="C308" s="168" t="str">
        <f>C296</f>
        <v>Halm</v>
      </c>
      <c r="D308">
        <f t="shared" ref="D308:D331" si="23">År2</f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1119467.9580026143</v>
      </c>
      <c r="F308" s="168">
        <v>1</v>
      </c>
    </row>
    <row r="309" spans="1:7" x14ac:dyDescent="0.25">
      <c r="A309" t="s">
        <v>120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118975.23871053761</v>
      </c>
      <c r="F309" s="168">
        <v>1</v>
      </c>
    </row>
    <row r="310" spans="1:7" x14ac:dyDescent="0.25">
      <c r="A310" t="s">
        <v>120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154113.19774513159</v>
      </c>
      <c r="F310" s="168">
        <v>1</v>
      </c>
    </row>
    <row r="311" spans="1:7" x14ac:dyDescent="0.25">
      <c r="A311" t="s">
        <v>120</v>
      </c>
      <c r="B311" t="s">
        <v>23</v>
      </c>
      <c r="C311" s="168" t="str">
        <f t="shared" si="22"/>
        <v>Træ til energi</v>
      </c>
      <c r="D311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1270319.2592548286</v>
      </c>
      <c r="F311" s="168">
        <v>1</v>
      </c>
    </row>
    <row r="312" spans="1:7" x14ac:dyDescent="0.25">
      <c r="A312" t="s">
        <v>120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526692.30595677684</v>
      </c>
      <c r="F312" s="168">
        <v>1</v>
      </c>
    </row>
    <row r="313" spans="1:7" x14ac:dyDescent="0.25">
      <c r="A313" t="s">
        <v>120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</row>
    <row r="314" spans="1:7" x14ac:dyDescent="0.25">
      <c r="A314" t="s">
        <v>164</v>
      </c>
      <c r="B314" t="s">
        <v>23</v>
      </c>
      <c r="C314" s="168" t="str">
        <f t="shared" si="22"/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0</v>
      </c>
      <c r="F314" s="168">
        <v>1</v>
      </c>
      <c r="G314" s="168">
        <v>1</v>
      </c>
    </row>
    <row r="315" spans="1:7" x14ac:dyDescent="0.25">
      <c r="A315" t="s">
        <v>164</v>
      </c>
      <c r="B315" t="s">
        <v>23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0</v>
      </c>
      <c r="F315" s="168">
        <v>1</v>
      </c>
      <c r="G315" s="168">
        <v>1</v>
      </c>
    </row>
    <row r="316" spans="1:7" x14ac:dyDescent="0.25">
      <c r="A316" t="s">
        <v>164</v>
      </c>
      <c r="B316" t="s">
        <v>23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0</v>
      </c>
      <c r="F316" s="168">
        <v>1</v>
      </c>
      <c r="G316" s="168">
        <v>1</v>
      </c>
    </row>
    <row r="317" spans="1:7" s="168" customFormat="1" x14ac:dyDescent="0.25">
      <c r="A317" s="168" t="s">
        <v>164</v>
      </c>
      <c r="B317" s="168" t="s">
        <v>23</v>
      </c>
      <c r="C317" s="168" t="str">
        <f t="shared" si="22"/>
        <v>Træmaterialer</v>
      </c>
      <c r="D317" s="168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393189.96929349634</v>
      </c>
      <c r="F317" s="168">
        <v>1</v>
      </c>
      <c r="G317" s="168">
        <v>1</v>
      </c>
    </row>
    <row r="318" spans="1:7" x14ac:dyDescent="0.25">
      <c r="A318" t="s">
        <v>164</v>
      </c>
      <c r="B318" t="s">
        <v>23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0</v>
      </c>
      <c r="F318" s="168">
        <v>1</v>
      </c>
      <c r="G318" s="168">
        <v>1</v>
      </c>
    </row>
    <row r="319" spans="1:7" x14ac:dyDescent="0.25">
      <c r="A319" t="s">
        <v>164</v>
      </c>
      <c r="B319" t="s">
        <v>23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  <c r="G319" s="168">
        <v>1</v>
      </c>
    </row>
    <row r="320" spans="1:7" x14ac:dyDescent="0.25">
      <c r="A320" t="s">
        <v>120</v>
      </c>
      <c r="B320" t="s">
        <v>24</v>
      </c>
      <c r="C320" s="168" t="str">
        <f>C308</f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624265.20945105178</v>
      </c>
      <c r="F320" s="168">
        <v>1</v>
      </c>
    </row>
    <row r="321" spans="1:7" x14ac:dyDescent="0.25">
      <c r="A321" t="s">
        <v>120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35370.36927383874</v>
      </c>
      <c r="F321" s="168">
        <v>1</v>
      </c>
    </row>
    <row r="322" spans="1:7" x14ac:dyDescent="0.25">
      <c r="A322" t="s">
        <v>120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42488.00877346145</v>
      </c>
      <c r="F322" s="168">
        <v>1</v>
      </c>
    </row>
    <row r="323" spans="1:7" x14ac:dyDescent="0.25">
      <c r="A323" t="s">
        <v>120</v>
      </c>
      <c r="B323" t="s">
        <v>24</v>
      </c>
      <c r="C323" s="168" t="str">
        <f t="shared" si="22"/>
        <v>Træ til energi</v>
      </c>
      <c r="D323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371256.09920674853</v>
      </c>
      <c r="F323" s="168">
        <v>1</v>
      </c>
    </row>
    <row r="324" spans="1:7" x14ac:dyDescent="0.25">
      <c r="A324" t="s">
        <v>120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456038.69404322316</v>
      </c>
      <c r="F324" s="168">
        <v>1</v>
      </c>
    </row>
    <row r="325" spans="1:7" x14ac:dyDescent="0.25">
      <c r="A325" t="s">
        <v>120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</row>
    <row r="326" spans="1:7" x14ac:dyDescent="0.25">
      <c r="A326" t="s">
        <v>164</v>
      </c>
      <c r="B326" t="s">
        <v>24</v>
      </c>
      <c r="C326" s="168" t="str">
        <f t="shared" si="22"/>
        <v>Halm</v>
      </c>
      <c r="D326">
        <f t="shared" si="23"/>
        <v>2030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0</v>
      </c>
      <c r="F326" s="168">
        <v>1</v>
      </c>
      <c r="G326" s="168">
        <v>1</v>
      </c>
    </row>
    <row r="327" spans="1:7" x14ac:dyDescent="0.25">
      <c r="A327" t="s">
        <v>164</v>
      </c>
      <c r="B327" t="s">
        <v>24</v>
      </c>
      <c r="C327" s="168" t="str">
        <f t="shared" si="22"/>
        <v>Rapsolie</v>
      </c>
      <c r="D327">
        <f t="shared" si="23"/>
        <v>2030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0</v>
      </c>
      <c r="F327" s="168">
        <v>1</v>
      </c>
      <c r="G327" s="168">
        <v>1</v>
      </c>
    </row>
    <row r="328" spans="1:7" x14ac:dyDescent="0.25">
      <c r="A328" t="s">
        <v>164</v>
      </c>
      <c r="B328" t="s">
        <v>24</v>
      </c>
      <c r="C328" s="168" t="str">
        <f t="shared" si="22"/>
        <v>Pil &amp; poppel</v>
      </c>
      <c r="D328">
        <f t="shared" si="23"/>
        <v>2030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0</v>
      </c>
      <c r="F328" s="168">
        <v>1</v>
      </c>
      <c r="G328" s="168">
        <v>1</v>
      </c>
    </row>
    <row r="329" spans="1:7" s="168" customFormat="1" x14ac:dyDescent="0.25">
      <c r="A329" s="168" t="s">
        <v>164</v>
      </c>
      <c r="B329" s="168" t="s">
        <v>24</v>
      </c>
      <c r="C329" s="168" t="str">
        <f t="shared" si="22"/>
        <v>Træmaterialer</v>
      </c>
      <c r="D329" s="168">
        <f t="shared" si="23"/>
        <v>2030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114713.46881530106</v>
      </c>
      <c r="F329" s="168">
        <v>1</v>
      </c>
      <c r="G329" s="168">
        <v>1</v>
      </c>
    </row>
    <row r="330" spans="1:7" x14ac:dyDescent="0.25">
      <c r="A330" t="s">
        <v>164</v>
      </c>
      <c r="B330" t="s">
        <v>24</v>
      </c>
      <c r="C330" s="168" t="str">
        <f t="shared" si="22"/>
        <v>Have/parkaffald</v>
      </c>
      <c r="D330">
        <f t="shared" si="23"/>
        <v>2030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0</v>
      </c>
      <c r="F330" s="168">
        <v>1</v>
      </c>
      <c r="G330" s="168">
        <v>1</v>
      </c>
    </row>
    <row r="331" spans="1:7" x14ac:dyDescent="0.25">
      <c r="A331" t="s">
        <v>164</v>
      </c>
      <c r="B331" t="s">
        <v>24</v>
      </c>
      <c r="C331" s="168" t="str">
        <f t="shared" si="22"/>
        <v>Bioaffald</v>
      </c>
      <c r="D331">
        <f t="shared" si="23"/>
        <v>2030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  <c r="G331" s="168">
        <v>1</v>
      </c>
    </row>
    <row r="332" spans="1:7" x14ac:dyDescent="0.25">
      <c r="A332" t="s">
        <v>120</v>
      </c>
      <c r="B332" t="s">
        <v>23</v>
      </c>
      <c r="C332" s="168" t="str">
        <f>C320</f>
        <v>Halm</v>
      </c>
      <c r="D332">
        <f t="shared" ref="D332:D355" si="24">År3</f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927360.61252778117</v>
      </c>
      <c r="F332" s="168">
        <v>1</v>
      </c>
    </row>
    <row r="333" spans="1:7" x14ac:dyDescent="0.25">
      <c r="A333" t="s">
        <v>120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118611.40079884419</v>
      </c>
      <c r="F333" s="168">
        <v>1</v>
      </c>
    </row>
    <row r="334" spans="1:7" x14ac:dyDescent="0.25">
      <c r="A334" t="s">
        <v>120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154949.74904422625</v>
      </c>
      <c r="F334" s="168">
        <v>1</v>
      </c>
    </row>
    <row r="335" spans="1:7" x14ac:dyDescent="0.25">
      <c r="A335" t="s">
        <v>120</v>
      </c>
      <c r="B335" t="s">
        <v>23</v>
      </c>
      <c r="C335" s="168" t="str">
        <f t="shared" si="22"/>
        <v>Træ til energi</v>
      </c>
      <c r="D335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1364632.0694843589</v>
      </c>
      <c r="F335" s="168">
        <v>1</v>
      </c>
    </row>
    <row r="336" spans="1:7" x14ac:dyDescent="0.25">
      <c r="A336" t="s">
        <v>120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524840.3181212655</v>
      </c>
      <c r="F336" s="168">
        <v>1</v>
      </c>
    </row>
    <row r="337" spans="1:7" x14ac:dyDescent="0.25">
      <c r="A337" t="s">
        <v>120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</row>
    <row r="338" spans="1:7" x14ac:dyDescent="0.25">
      <c r="A338" t="s">
        <v>164</v>
      </c>
      <c r="B338" t="s">
        <v>23</v>
      </c>
      <c r="C338" s="168" t="str">
        <f t="shared" si="22"/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0</v>
      </c>
      <c r="F338" s="168">
        <v>1</v>
      </c>
      <c r="G338" s="168">
        <v>1</v>
      </c>
    </row>
    <row r="339" spans="1:7" x14ac:dyDescent="0.25">
      <c r="A339" t="s">
        <v>164</v>
      </c>
      <c r="B339" t="s">
        <v>23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0</v>
      </c>
      <c r="F339" s="168">
        <v>1</v>
      </c>
      <c r="G339" s="168">
        <v>1</v>
      </c>
    </row>
    <row r="340" spans="1:7" x14ac:dyDescent="0.25">
      <c r="A340" t="s">
        <v>164</v>
      </c>
      <c r="B340" t="s">
        <v>23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0</v>
      </c>
      <c r="F340" s="168">
        <v>1</v>
      </c>
      <c r="G340" s="168">
        <v>1</v>
      </c>
    </row>
    <row r="341" spans="1:7" s="168" customFormat="1" x14ac:dyDescent="0.25">
      <c r="A341" s="168" t="s">
        <v>164</v>
      </c>
      <c r="B341" s="168" t="s">
        <v>23</v>
      </c>
      <c r="C341" s="168" t="str">
        <f t="shared" si="22"/>
        <v>Træmaterialer</v>
      </c>
      <c r="D341" s="168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462686.21419248445</v>
      </c>
      <c r="F341" s="168">
        <v>1</v>
      </c>
      <c r="G341" s="168">
        <v>1</v>
      </c>
    </row>
    <row r="342" spans="1:7" x14ac:dyDescent="0.25">
      <c r="A342" t="s">
        <v>164</v>
      </c>
      <c r="B342" t="s">
        <v>23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0</v>
      </c>
      <c r="F342" s="168">
        <v>1</v>
      </c>
      <c r="G342" s="168">
        <v>1</v>
      </c>
    </row>
    <row r="343" spans="1:7" x14ac:dyDescent="0.25">
      <c r="A343" t="s">
        <v>164</v>
      </c>
      <c r="B343" t="s">
        <v>23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  <c r="G343" s="168">
        <v>1</v>
      </c>
    </row>
    <row r="344" spans="1:7" x14ac:dyDescent="0.25">
      <c r="A344" t="s">
        <v>120</v>
      </c>
      <c r="B344" t="s">
        <v>24</v>
      </c>
      <c r="C344" s="168" t="str">
        <f>C332</f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587885.33286760328</v>
      </c>
      <c r="F344" s="168">
        <v>1</v>
      </c>
    </row>
    <row r="345" spans="1:7" x14ac:dyDescent="0.25">
      <c r="A345" t="s">
        <v>120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36218.254030130476</v>
      </c>
      <c r="F345" s="168">
        <v>1</v>
      </c>
    </row>
    <row r="346" spans="1:7" x14ac:dyDescent="0.25">
      <c r="A346" t="s">
        <v>120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43629.687083109289</v>
      </c>
      <c r="F346" s="168">
        <v>1</v>
      </c>
    </row>
    <row r="347" spans="1:7" x14ac:dyDescent="0.25">
      <c r="A347" t="s">
        <v>120</v>
      </c>
      <c r="B347" t="s">
        <v>24</v>
      </c>
      <c r="C347" s="168" t="str">
        <f t="shared" si="22"/>
        <v>Træ til energi</v>
      </c>
      <c r="D347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385847.82849847211</v>
      </c>
      <c r="F347" s="168">
        <v>1</v>
      </c>
    </row>
    <row r="348" spans="1:7" x14ac:dyDescent="0.25">
      <c r="A348" t="s">
        <v>120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457890.6818787345</v>
      </c>
      <c r="F348" s="168">
        <v>1</v>
      </c>
    </row>
    <row r="349" spans="1:7" x14ac:dyDescent="0.25">
      <c r="A349" t="s">
        <v>120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</row>
    <row r="350" spans="1:7" x14ac:dyDescent="0.25">
      <c r="A350" t="s">
        <v>164</v>
      </c>
      <c r="B350" t="s">
        <v>24</v>
      </c>
      <c r="C350" s="168" t="str">
        <f t="shared" si="22"/>
        <v>Halm</v>
      </c>
      <c r="D350">
        <f t="shared" si="24"/>
        <v>2050</v>
      </c>
      <c r="E350" s="168">
        <f>IF(C350&lt;&gt;"Træmaterialer",IF(SUMIFS(Restprodukter!$G$2:$G$37,Restprodukter!$A$2:$A$37,C350,Restprodukter!$B$2:$B$37,B350,Restprodukter!$C$2:$C$37,D350)&gt;=0,SUMIFS(Restprodukter!$G$2:$G$37,Restprodukter!$A$2:$A$37,C350,Restprodukter!$B$2:$B$37,B350,Restprodukter!$C$2:$C$37,D350)*IF(A350="Energi",1-IF(C350&lt;&gt;"Træ til energi",VLOOKUP(C350,'Forbrug til andet'!$A$9:$D$13,MATCH('Forbrug af biomasse'!D350,'Forbrug til andet'!$A$8:$D$8,0),FALSE),0),VLOOKUP(C350,'Forbrug til andet'!$A$9:$D$13,MATCH('Forbrug af biomasse'!D350,'Forbrug til andet'!$A$8:$D$8,0),FALSE)),0),SUMIFS(IF(D350=År1,IF(B350="Vestdanmark",'Resultater - Vestdanmark'!H$3:H$1022,'Resultater - Østdanmark'!H$3:H$1022),IF(D350=År2,IF(B350="Vestdanmark",'Resultater - Vestdanmark'!I$3:I$1022,'Resultater - Østdanmark'!I$3:I$1022),IF(B350="Vestdanmark",'Resultater - Vestdanmark'!J$3:J$1022,'Resultater - Østdanmark'!J$3:J$1022))),'Resultater - Vestdanmark'!$F$3:$F$1022,C350))</f>
        <v>0</v>
      </c>
      <c r="F350" s="168">
        <v>1</v>
      </c>
      <c r="G350" s="168">
        <v>1</v>
      </c>
    </row>
    <row r="351" spans="1:7" x14ac:dyDescent="0.25">
      <c r="A351" t="s">
        <v>164</v>
      </c>
      <c r="B351" t="s">
        <v>24</v>
      </c>
      <c r="C351" s="168" t="str">
        <f t="shared" si="22"/>
        <v>Rapsolie</v>
      </c>
      <c r="D351">
        <f t="shared" si="24"/>
        <v>2050</v>
      </c>
      <c r="E351" s="168">
        <f>IF(C351&lt;&gt;"Træmaterialer",IF(SUMIFS(Restprodukter!$G$2:$G$37,Restprodukter!$A$2:$A$37,C351,Restprodukter!$B$2:$B$37,B351,Restprodukter!$C$2:$C$37,D351)&gt;=0,SUMIFS(Restprodukter!$G$2:$G$37,Restprodukter!$A$2:$A$37,C351,Restprodukter!$B$2:$B$37,B351,Restprodukter!$C$2:$C$37,D351)*IF(A351="Energi",1-IF(C351&lt;&gt;"Træ til energi",VLOOKUP(C351,'Forbrug til andet'!$A$9:$D$13,MATCH('Forbrug af biomasse'!D351,'Forbrug til andet'!$A$8:$D$8,0),FALSE),0),VLOOKUP(C351,'Forbrug til andet'!$A$9:$D$13,MATCH('Forbrug af biomasse'!D351,'Forbrug til andet'!$A$8:$D$8,0),FALSE)),0),SUMIFS(IF(D351=År1,IF(B351="Vestdanmark",'Resultater - Vestdanmark'!H$3:H$1022,'Resultater - Østdanmark'!H$3:H$1022),IF(D351=År2,IF(B351="Vestdanmark",'Resultater - Vestdanmark'!I$3:I$1022,'Resultater - Østdanmark'!I$3:I$1022),IF(B351="Vestdanmark",'Resultater - Vestdanmark'!J$3:J$1022,'Resultater - Østdanmark'!J$3:J$1022))),'Resultater - Vestdanmark'!$F$3:$F$1022,C351))</f>
        <v>0</v>
      </c>
      <c r="F351" s="168">
        <v>1</v>
      </c>
      <c r="G351" s="168">
        <v>1</v>
      </c>
    </row>
    <row r="352" spans="1:7" x14ac:dyDescent="0.25">
      <c r="A352" t="s">
        <v>164</v>
      </c>
      <c r="B352" t="s">
        <v>24</v>
      </c>
      <c r="C352" s="168" t="str">
        <f t="shared" si="22"/>
        <v>Pil &amp; poppel</v>
      </c>
      <c r="D352">
        <f t="shared" si="24"/>
        <v>2050</v>
      </c>
      <c r="E352" s="168">
        <f>IF(C352&lt;&gt;"Træmaterialer",IF(SUMIFS(Restprodukter!$G$2:$G$37,Restprodukter!$A$2:$A$37,C352,Restprodukter!$B$2:$B$37,B352,Restprodukter!$C$2:$C$37,D352)&gt;=0,SUMIFS(Restprodukter!$G$2:$G$37,Restprodukter!$A$2:$A$37,C352,Restprodukter!$B$2:$B$37,B352,Restprodukter!$C$2:$C$37,D352)*IF(A352="Energi",1-IF(C352&lt;&gt;"Træ til energi",VLOOKUP(C352,'Forbrug til andet'!$A$9:$D$13,MATCH('Forbrug af biomasse'!D352,'Forbrug til andet'!$A$8:$D$8,0),FALSE),0),VLOOKUP(C352,'Forbrug til andet'!$A$9:$D$13,MATCH('Forbrug af biomasse'!D352,'Forbrug til andet'!$A$8:$D$8,0),FALSE)),0),SUMIFS(IF(D352=År1,IF(B352="Vestdanmark",'Resultater - Vestdanmark'!H$3:H$1022,'Resultater - Østdanmark'!H$3:H$1022),IF(D352=År2,IF(B352="Vestdanmark",'Resultater - Vestdanmark'!I$3:I$1022,'Resultater - Østdanmark'!I$3:I$1022),IF(B352="Vestdanmark",'Resultater - Vestdanmark'!J$3:J$1022,'Resultater - Østdanmark'!J$3:J$1022))),'Resultater - Vestdanmark'!$F$3:$F$1022,C352))</f>
        <v>0</v>
      </c>
      <c r="F352" s="168">
        <v>1</v>
      </c>
      <c r="G352" s="168">
        <v>1</v>
      </c>
    </row>
    <row r="353" spans="1:7" s="168" customFormat="1" x14ac:dyDescent="0.25">
      <c r="A353" s="168" t="s">
        <v>164</v>
      </c>
      <c r="B353" s="168" t="s">
        <v>24</v>
      </c>
      <c r="C353" s="168" t="str">
        <f t="shared" si="22"/>
        <v>Træmaterialer</v>
      </c>
      <c r="D353" s="168">
        <f t="shared" si="24"/>
        <v>2050</v>
      </c>
      <c r="E353" s="168">
        <f ca="1">IF(C353&lt;&gt;"Træmaterialer",IF(SUMIFS(Restprodukter!$G$2:$G$37,Restprodukter!$A$2:$A$37,C353,Restprodukter!$B$2:$B$37,B353,Restprodukter!$C$2:$C$37,D353)&gt;=0,SUMIFS(Restprodukter!$G$2:$G$37,Restprodukter!$A$2:$A$37,C353,Restprodukter!$B$2:$B$37,B353,Restprodukter!$C$2:$C$37,D353)*IF(A353="Energi",1-IF(C353&lt;&gt;"Træ til energi",VLOOKUP(C353,'Forbrug til andet'!$A$9:$D$13,MATCH('Forbrug af biomasse'!D353,'Forbrug til andet'!$A$8:$D$8,0),FALSE),0),VLOOKUP(C353,'Forbrug til andet'!$A$9:$D$13,MATCH('Forbrug af biomasse'!D353,'Forbrug til andet'!$A$8:$D$8,0),FALSE)),0),SUMIFS(IF(D353=År1,IF(B353="Vestdanmark",'Resultater - Vestdanmark'!H$3:H$1022,'Resultater - Østdanmark'!H$3:H$1022),IF(D353=År2,IF(B353="Vestdanmark",'Resultater - Vestdanmark'!I$3:I$1022,'Resultater - Østdanmark'!I$3:I$1022),IF(B353="Vestdanmark",'Resultater - Vestdanmark'!J$3:J$1022,'Resultater - Østdanmark'!J$3:J$1022))),'Resultater - Vestdanmark'!$F$3:$F$1022,C353))</f>
        <v>127046.30450353827</v>
      </c>
      <c r="F353" s="168">
        <v>1</v>
      </c>
      <c r="G353" s="168">
        <v>1</v>
      </c>
    </row>
    <row r="354" spans="1:7" x14ac:dyDescent="0.25">
      <c r="A354" t="s">
        <v>164</v>
      </c>
      <c r="B354" t="s">
        <v>24</v>
      </c>
      <c r="C354" s="168" t="str">
        <f t="shared" si="22"/>
        <v>Have/parkaffald</v>
      </c>
      <c r="D354">
        <f t="shared" si="24"/>
        <v>2050</v>
      </c>
      <c r="E354" s="168">
        <f>IF(C354&lt;&gt;"Træmaterialer",IF(SUMIFS(Restprodukter!$G$2:$G$37,Restprodukter!$A$2:$A$37,C354,Restprodukter!$B$2:$B$37,B354,Restprodukter!$C$2:$C$37,D354)&gt;=0,SUMIFS(Restprodukter!$G$2:$G$37,Restprodukter!$A$2:$A$37,C354,Restprodukter!$B$2:$B$37,B354,Restprodukter!$C$2:$C$37,D354)*IF(A354="Energi",1-IF(C354&lt;&gt;"Træ til energi",VLOOKUP(C354,'Forbrug til andet'!$A$9:$D$13,MATCH('Forbrug af biomasse'!D354,'Forbrug til andet'!$A$8:$D$8,0),FALSE),0),VLOOKUP(C354,'Forbrug til andet'!$A$9:$D$13,MATCH('Forbrug af biomasse'!D354,'Forbrug til andet'!$A$8:$D$8,0),FALSE)),0),SUMIFS(IF(D354=År1,IF(B354="Vestdanmark",'Resultater - Vestdanmark'!H$3:H$1022,'Resultater - Østdanmark'!H$3:H$1022),IF(D354=År2,IF(B354="Vestdanmark",'Resultater - Vestdanmark'!I$3:I$1022,'Resultater - Østdanmark'!I$3:I$1022),IF(B354="Vestdanmark",'Resultater - Vestdanmark'!J$3:J$1022,'Resultater - Østdanmark'!J$3:J$1022))),'Resultater - Vestdanmark'!$F$3:$F$1022,C354))</f>
        <v>0</v>
      </c>
      <c r="F354" s="168">
        <v>1</v>
      </c>
      <c r="G354" s="168">
        <v>1</v>
      </c>
    </row>
    <row r="355" spans="1:7" x14ac:dyDescent="0.25">
      <c r="A355" t="s">
        <v>164</v>
      </c>
      <c r="B355" t="s">
        <v>24</v>
      </c>
      <c r="C355" s="168" t="str">
        <f t="shared" si="22"/>
        <v>Bioaffald</v>
      </c>
      <c r="D355">
        <f t="shared" si="24"/>
        <v>2050</v>
      </c>
      <c r="E355" s="168">
        <f ca="1">IF(C355&lt;&gt;"Træmaterialer",IF(SUMIFS(Restprodukter!$G$2:$G$37,Restprodukter!$A$2:$A$37,C355,Restprodukter!$B$2:$B$37,B355,Restprodukter!$C$2:$C$37,D355)&gt;=0,SUMIFS(Restprodukter!$G$2:$G$37,Restprodukter!$A$2:$A$37,C355,Restprodukter!$B$2:$B$37,B355,Restprodukter!$C$2:$C$37,D355)*IF(A355="Energi",1-IF(C355&lt;&gt;"Træ til energi",VLOOKUP(C355,'Forbrug til andet'!$A$9:$D$13,MATCH('Forbrug af biomasse'!D355,'Forbrug til andet'!$A$8:$D$8,0),FALSE),0),VLOOKUP(C355,'Forbrug til andet'!$A$9:$D$13,MATCH('Forbrug af biomasse'!D355,'Forbrug til andet'!$A$8:$D$8,0),FALSE)),0),SUMIFS(IF(D355=År1,IF(B355="Vestdanmark",'Resultater - Vestdanmark'!H$3:H$1022,'Resultater - Østdanmark'!H$3:H$1022),IF(D355=År2,IF(B355="Vestdanmark",'Resultater - Vestdanmark'!I$3:I$1022,'Resultater - Østdanmark'!I$3:I$1022),IF(B355="Vestdanmark",'Resultater - Vestdanmark'!J$3:J$1022,'Resultater - Østdanmark'!J$3:J$1022))),'Resultater - Vestdanmark'!$F$3:$F$1022,C355))</f>
        <v>0</v>
      </c>
      <c r="F355" s="168">
        <v>1</v>
      </c>
      <c r="G355" s="168">
        <v>1</v>
      </c>
    </row>
    <row r="356" spans="1:7" x14ac:dyDescent="0.25">
      <c r="A356" t="s">
        <v>114</v>
      </c>
      <c r="B356" t="s">
        <v>23</v>
      </c>
      <c r="C356" t="s">
        <v>135</v>
      </c>
      <c r="D356">
        <f t="shared" ref="D356:D361" si="25">År1</f>
        <v>2019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12818096.433914844</v>
      </c>
    </row>
    <row r="357" spans="1:7" x14ac:dyDescent="0.25">
      <c r="A357" t="s">
        <v>114</v>
      </c>
      <c r="B357" t="s">
        <v>23</v>
      </c>
      <c r="C357" t="s">
        <v>136</v>
      </c>
      <c r="D357">
        <f t="shared" si="25"/>
        <v>2019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9058051.1739541572</v>
      </c>
    </row>
    <row r="358" spans="1:7" x14ac:dyDescent="0.25">
      <c r="A358" t="s">
        <v>114</v>
      </c>
      <c r="B358" t="s">
        <v>23</v>
      </c>
      <c r="C358" t="s">
        <v>137</v>
      </c>
      <c r="D358">
        <f t="shared" si="25"/>
        <v>2019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4103.8061780475591</v>
      </c>
    </row>
    <row r="359" spans="1:7" x14ac:dyDescent="0.25">
      <c r="A359" t="s">
        <v>114</v>
      </c>
      <c r="B359" t="s">
        <v>23</v>
      </c>
      <c r="C359" t="s">
        <v>101</v>
      </c>
      <c r="D359">
        <f t="shared" si="25"/>
        <v>2019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730307.97492940596</v>
      </c>
    </row>
    <row r="360" spans="1:7" x14ac:dyDescent="0.25">
      <c r="A360" t="s">
        <v>114</v>
      </c>
      <c r="B360" t="s">
        <v>23</v>
      </c>
      <c r="C360" t="s">
        <v>110</v>
      </c>
      <c r="D360">
        <f t="shared" si="25"/>
        <v>2019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7001629.6154696662</v>
      </c>
    </row>
    <row r="361" spans="1:7" x14ac:dyDescent="0.25">
      <c r="A361" t="s">
        <v>114</v>
      </c>
      <c r="B361" t="s">
        <v>23</v>
      </c>
      <c r="C361" t="s">
        <v>115</v>
      </c>
      <c r="D361">
        <f t="shared" si="25"/>
        <v>2019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569996.93502990273</v>
      </c>
    </row>
    <row r="362" spans="1:7" x14ac:dyDescent="0.25">
      <c r="A362" t="s">
        <v>114</v>
      </c>
      <c r="B362" t="s">
        <v>23</v>
      </c>
      <c r="C362" t="s">
        <v>135</v>
      </c>
      <c r="D362">
        <f t="shared" ref="D362:D367" si="26">År2</f>
        <v>2030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1808979.9811057281</v>
      </c>
    </row>
    <row r="363" spans="1:7" x14ac:dyDescent="0.25">
      <c r="A363" t="s">
        <v>114</v>
      </c>
      <c r="B363" t="s">
        <v>23</v>
      </c>
      <c r="C363" t="s">
        <v>136</v>
      </c>
      <c r="D363">
        <f t="shared" si="26"/>
        <v>2030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1558019.6053602938</v>
      </c>
    </row>
    <row r="364" spans="1:7" x14ac:dyDescent="0.25">
      <c r="A364" t="s">
        <v>114</v>
      </c>
      <c r="B364" t="s">
        <v>23</v>
      </c>
      <c r="C364" t="s">
        <v>137</v>
      </c>
      <c r="D364">
        <f t="shared" si="26"/>
        <v>2030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1001.1271362654577</v>
      </c>
    </row>
    <row r="365" spans="1:7" x14ac:dyDescent="0.25">
      <c r="A365" t="s">
        <v>114</v>
      </c>
      <c r="B365" t="s">
        <v>23</v>
      </c>
      <c r="C365" t="s">
        <v>101</v>
      </c>
      <c r="D365">
        <f t="shared" si="26"/>
        <v>2030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602593.15019279509</v>
      </c>
    </row>
    <row r="366" spans="1:7" x14ac:dyDescent="0.25">
      <c r="A366" t="s">
        <v>114</v>
      </c>
      <c r="B366" t="s">
        <v>23</v>
      </c>
      <c r="C366" t="s">
        <v>110</v>
      </c>
      <c r="D366">
        <f t="shared" si="26"/>
        <v>2030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29435557.699098833</v>
      </c>
    </row>
    <row r="367" spans="1:7" x14ac:dyDescent="0.25">
      <c r="A367" t="s">
        <v>114</v>
      </c>
      <c r="B367" t="s">
        <v>23</v>
      </c>
      <c r="C367" t="s">
        <v>115</v>
      </c>
      <c r="D367">
        <f t="shared" si="26"/>
        <v>2030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267183.55403743929</v>
      </c>
    </row>
    <row r="368" spans="1:7" x14ac:dyDescent="0.25">
      <c r="A368" t="s">
        <v>114</v>
      </c>
      <c r="B368" t="s">
        <v>23</v>
      </c>
      <c r="C368" t="s">
        <v>135</v>
      </c>
      <c r="D368">
        <f t="shared" ref="D368:D373" si="27">År3</f>
        <v>2050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1731875.0121095467</v>
      </c>
    </row>
    <row r="369" spans="1:5" x14ac:dyDescent="0.25">
      <c r="A369" t="s">
        <v>114</v>
      </c>
      <c r="B369" t="s">
        <v>23</v>
      </c>
      <c r="C369" t="s">
        <v>136</v>
      </c>
      <c r="D369">
        <f t="shared" si="27"/>
        <v>2050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1528248.7803059786</v>
      </c>
    </row>
    <row r="370" spans="1:5" x14ac:dyDescent="0.25">
      <c r="A370" t="s">
        <v>114</v>
      </c>
      <c r="B370" t="s">
        <v>23</v>
      </c>
      <c r="C370" t="s">
        <v>137</v>
      </c>
      <c r="D370">
        <f t="shared" si="27"/>
        <v>2050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1033.8638066978904</v>
      </c>
    </row>
    <row r="371" spans="1:5" x14ac:dyDescent="0.25">
      <c r="A371" t="s">
        <v>114</v>
      </c>
      <c r="B371" t="s">
        <v>23</v>
      </c>
      <c r="C371" t="s">
        <v>101</v>
      </c>
      <c r="D371">
        <f t="shared" si="27"/>
        <v>2050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630997.79814640491</v>
      </c>
    </row>
    <row r="372" spans="1:5" x14ac:dyDescent="0.25">
      <c r="A372" t="s">
        <v>114</v>
      </c>
      <c r="B372" t="s">
        <v>23</v>
      </c>
      <c r="C372" t="s">
        <v>110</v>
      </c>
      <c r="D372">
        <f t="shared" si="27"/>
        <v>2050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28561598.939227141</v>
      </c>
    </row>
    <row r="373" spans="1:5" x14ac:dyDescent="0.25">
      <c r="A373" t="s">
        <v>114</v>
      </c>
      <c r="B373" t="s">
        <v>23</v>
      </c>
      <c r="C373" t="s">
        <v>115</v>
      </c>
      <c r="D373">
        <f t="shared" si="27"/>
        <v>2050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195424.37100367117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8">År1</f>
        <v>2019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1924034.2327518209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8"/>
        <v>2019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638439.1593791761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8"/>
        <v>2019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337.693821952441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8"/>
        <v>2019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93457.017927737121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8"/>
        <v>2019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1801862.1200388186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8"/>
        <v>2019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374820.3560243976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29">År2</f>
        <v>2030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262115.98056514148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29"/>
        <v>2030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110734.70071994505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29"/>
        <v>2030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84.024231018342533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29"/>
        <v>2030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81329.660607366925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29"/>
        <v>2030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4541398.494094627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29"/>
        <v>2030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291668.74326721171</v>
      </c>
    </row>
    <row r="386" spans="1:7" x14ac:dyDescent="0.25">
      <c r="A386" t="s">
        <v>114</v>
      </c>
      <c r="B386" t="s">
        <v>24</v>
      </c>
      <c r="C386" t="s">
        <v>135</v>
      </c>
      <c r="D386">
        <f t="shared" ref="D386:D391" si="30">År3</f>
        <v>2050</v>
      </c>
      <c r="E386">
        <f>SUMIFS(IF(D386=År1,IF(B386="Vestdanmark",'Resultater - Vestdanmark'!$H$3:$H$496,'Resultater - Østdanmark'!$H$3:$H$496),IF(D386=År2,IF(B386="Vestdanmark",'Resultater - Vestdanmark'!$I$3:$I$496,'Resultater - Østdanmark'!$I$3:$I$496),IF(B386="Vestdanmark",'Resultater - Vestdanmark'!$J$3:$J$496,'Resultater - Østdanmark'!$J$3:$J$496))),'Resultater - Vestdanmark'!$D$3:$D$496,C386,'Resultater - Vestdanmark'!$F$3:$F$496,A386)/SUMIFS(IF(D386=År1,'[1]Processer - data'!$H$3:$H$489,IF(D386=År2,'[1]Processer - data'!$I$3:$I$489,'[1]Processer - data'!$J$3:$J$489)),'[1]Processer - data'!$D$3:$D$489,C386,'[1]Processer - data'!$F$3:$F$489,A386)</f>
        <v>250943.69299647235</v>
      </c>
    </row>
    <row r="387" spans="1:7" x14ac:dyDescent="0.25">
      <c r="A387" t="s">
        <v>114</v>
      </c>
      <c r="B387" t="s">
        <v>24</v>
      </c>
      <c r="C387" t="s">
        <v>136</v>
      </c>
      <c r="D387">
        <f t="shared" si="30"/>
        <v>2050</v>
      </c>
      <c r="E387">
        <f>SUMIFS(IF(D387=År1,IF(B387="Vestdanmark",'Resultater - Vestdanmark'!$H$3:$H$496,'Resultater - Østdanmark'!$H$3:$H$496),IF(D387=År2,IF(B387="Vestdanmark",'Resultater - Vestdanmark'!$I$3:$I$496,'Resultater - Østdanmark'!$I$3:$I$496),IF(B387="Vestdanmark",'Resultater - Vestdanmark'!$J$3:$J$496,'Resultater - Østdanmark'!$J$3:$J$496))),'Resultater - Vestdanmark'!$D$3:$D$496,C387,'Resultater - Vestdanmark'!$F$3:$F$496,A387)/SUMIFS(IF(D387=År1,'[1]Processer - data'!$H$3:$H$489,IF(D387=År2,'[1]Processer - data'!$I$3:$I$489,'[1]Processer - data'!$J$3:$J$489)),'[1]Processer - data'!$D$3:$D$489,C387,'[1]Processer - data'!$F$3:$F$489,A387)</f>
        <v>108618.76880789886</v>
      </c>
    </row>
    <row r="388" spans="1:7" x14ac:dyDescent="0.25">
      <c r="A388" t="s">
        <v>114</v>
      </c>
      <c r="B388" t="s">
        <v>24</v>
      </c>
      <c r="C388" t="s">
        <v>137</v>
      </c>
      <c r="D388">
        <f t="shared" si="30"/>
        <v>2050</v>
      </c>
      <c r="E388">
        <f>SUMIFS(IF(D388=År1,IF(B388="Vestdanmark",'Resultater - Vestdanmark'!$H$3:$H$496,'Resultater - Østdanmark'!$H$3:$H$496),IF(D388=År2,IF(B388="Vestdanmark",'Resultater - Vestdanmark'!$I$3:$I$496,'Resultater - Østdanmark'!$I$3:$I$496),IF(B388="Vestdanmark",'Resultater - Vestdanmark'!$J$3:$J$496,'Resultater - Østdanmark'!$J$3:$J$496))),'Resultater - Vestdanmark'!$D$3:$D$496,C388,'Resultater - Vestdanmark'!$F$3:$F$496,A388)/SUMIFS(IF(D388=År1,'[1]Processer - data'!$H$3:$H$489,IF(D388=År2,'[1]Processer - data'!$I$3:$I$489,'[1]Processer - data'!$J$3:$J$489)),'[1]Processer - data'!$D$3:$D$489,C388,'[1]Processer - data'!$F$3:$F$489,A388)</f>
        <v>86.771807684226346</v>
      </c>
    </row>
    <row r="389" spans="1:7" x14ac:dyDescent="0.25">
      <c r="A389" t="s">
        <v>114</v>
      </c>
      <c r="B389" t="s">
        <v>24</v>
      </c>
      <c r="C389" t="s">
        <v>101</v>
      </c>
      <c r="D389">
        <f t="shared" si="30"/>
        <v>2050</v>
      </c>
      <c r="E389">
        <f>SUMIFS(IF(D389=År1,IF(B389="Vestdanmark",'Resultater - Vestdanmark'!$H$3:$H$496,'Resultater - Østdanmark'!$H$3:$H$496),IF(D389=År2,IF(B389="Vestdanmark",'Resultater - Vestdanmark'!$I$3:$I$496,'Resultater - Østdanmark'!$I$3:$I$496),IF(B389="Vestdanmark",'Resultater - Vestdanmark'!$J$3:$J$496,'Resultater - Østdanmark'!$J$3:$J$496))),'Resultater - Vestdanmark'!$D$3:$D$496,C389,'Resultater - Vestdanmark'!$F$3:$F$496,A389)/SUMIFS(IF(D389=År1,'[1]Processer - data'!$H$3:$H$489,IF(D389=År2,'[1]Processer - data'!$I$3:$I$489,'[1]Processer - data'!$J$3:$J$489)),'[1]Processer - data'!$D$3:$D$489,C389,'[1]Processer - data'!$F$3:$F$489,A389)</f>
        <v>85646.055736491384</v>
      </c>
    </row>
    <row r="390" spans="1:7" x14ac:dyDescent="0.25">
      <c r="A390" t="s">
        <v>114</v>
      </c>
      <c r="B390" t="s">
        <v>24</v>
      </c>
      <c r="C390" t="s">
        <v>110</v>
      </c>
      <c r="D390">
        <f t="shared" si="30"/>
        <v>2050</v>
      </c>
      <c r="E390">
        <f ca="1">SUMIFS(IF(D390=År1,IF(B390="Vestdanmark",'Resultater - Vestdanmark'!$H$3:$H$496,'Resultater - Østdanmark'!$H$3:$H$496),IF(D390=År2,IF(B390="Vestdanmark",'Resultater - Vestdanmark'!$I$3:$I$496,'Resultater - Østdanmark'!$I$3:$I$496),IF(B390="Vestdanmark",'Resultater - Vestdanmark'!$J$3:$J$496,'Resultater - Østdanmark'!$J$3:$J$496))),'Resultater - Vestdanmark'!$D$3:$D$496,C390,'Resultater - Vestdanmark'!$F$3:$F$496,A390)/SUMIFS(IF(D390=År1,'[1]Processer - data'!$H$3:$H$489,IF(D390=År2,'[1]Processer - data'!$I$3:$I$489,'[1]Processer - data'!$J$3:$J$489)),'[1]Processer - data'!$D$3:$D$489,C390,'[1]Processer - data'!$F$3:$F$489,A390)</f>
        <v>4479372.2000002153</v>
      </c>
    </row>
    <row r="391" spans="1:7" x14ac:dyDescent="0.25">
      <c r="A391" t="s">
        <v>114</v>
      </c>
      <c r="B391" t="s">
        <v>24</v>
      </c>
      <c r="C391" t="s">
        <v>115</v>
      </c>
      <c r="D391">
        <f t="shared" si="30"/>
        <v>2050</v>
      </c>
      <c r="E391">
        <f ca="1">SUMIFS(IF(D391=År1,IF(B391="Vestdanmark",'Resultater - Vestdanmark'!$H$3:$H$496,'Resultater - Østdanmark'!$H$3:$H$496),IF(D391=År2,IF(B391="Vestdanmark",'Resultater - Vestdanmark'!$I$3:$I$496,'Resultater - Østdanmark'!$I$3:$I$496),IF(B391="Vestdanmark",'Resultater - Vestdanmark'!$J$3:$J$496,'Resultater - Østdanmark'!$J$3:$J$496))),'Resultater - Vestdanmark'!$D$3:$D$496,C391,'Resultater - Vestdanmark'!$F$3:$F$496,A391)/SUMIFS(IF(D391=År1,'[1]Processer - data'!$H$3:$H$489,IF(D391=År2,'[1]Processer - data'!$I$3:$I$489,'[1]Processer - data'!$J$3:$J$489)),'[1]Processer - data'!$D$3:$D$489,C391,'[1]Processer - data'!$F$3:$F$489,A391)</f>
        <v>274342.70175766636</v>
      </c>
    </row>
    <row r="392" spans="1:7" x14ac:dyDescent="0.25">
      <c r="A392" t="s">
        <v>208</v>
      </c>
      <c r="B392" t="s">
        <v>23</v>
      </c>
      <c r="C392" t="s">
        <v>51</v>
      </c>
      <c r="D392">
        <f>År1</f>
        <v>2019</v>
      </c>
      <c r="E392">
        <f>SUMIFS($E$2:$E$391,$A$2:$A$391,"Foder",$B$2:$B$391,B392,$C$2:$C$391,"Græsprotein",$D$2:$D$391,D392)/VLOOKUP(A392,'[1]Processer - data'!$A$3:$J$492,MATCH(D392,'[1]Processer - data'!$A$2:$J$2,0),FALSE)</f>
        <v>0</v>
      </c>
      <c r="G392" s="168">
        <v>1</v>
      </c>
    </row>
    <row r="393" spans="1:7" x14ac:dyDescent="0.25">
      <c r="A393" t="s">
        <v>208</v>
      </c>
      <c r="B393" t="s">
        <v>23</v>
      </c>
      <c r="C393" t="s">
        <v>51</v>
      </c>
      <c r="D393">
        <f>År2</f>
        <v>2030</v>
      </c>
      <c r="E393">
        <f>SUMIFS($E$2:$E$391,$A$2:$A$391,"Foder",$B$2:$B$391,B393,$C$2:$C$391,"Græsprotein",$D$2:$D$391,D393)/VLOOKUP(A393,'[1]Processer - data'!$A$3:$J$492,MATCH(D393,'[1]Processer - data'!$A$2:$J$2,0),FALSE)</f>
        <v>0</v>
      </c>
      <c r="G393" s="168">
        <v>1</v>
      </c>
    </row>
    <row r="394" spans="1:7" x14ac:dyDescent="0.25">
      <c r="A394" t="s">
        <v>208</v>
      </c>
      <c r="B394" t="s">
        <v>23</v>
      </c>
      <c r="C394" t="s">
        <v>51</v>
      </c>
      <c r="D394">
        <f>År3</f>
        <v>2050</v>
      </c>
      <c r="E394">
        <f>SUMIFS($E$2:$E$391,$A$2:$A$391,"Foder",$B$2:$B$391,B394,$C$2:$C$391,"Græsprotein",$D$2:$D$391,D394)/VLOOKUP(A394,'[1]Processer - data'!$A$3:$J$492,MATCH(D394,'[1]Processer - data'!$A$2:$J$2,0),FALSE)</f>
        <v>0</v>
      </c>
      <c r="G394" s="168">
        <v>1</v>
      </c>
    </row>
    <row r="395" spans="1:7" x14ac:dyDescent="0.25">
      <c r="A395" t="s">
        <v>208</v>
      </c>
      <c r="B395" t="s">
        <v>24</v>
      </c>
      <c r="C395" t="s">
        <v>51</v>
      </c>
      <c r="D395">
        <f>År1</f>
        <v>2019</v>
      </c>
      <c r="E395">
        <f>SUMIFS($E$2:$E$391,$A$2:$A$391,"Foder",$B$2:$B$391,B395,$C$2:$C$391,"Græsprotein",$D$2:$D$391,D395)/VLOOKUP(A395,'[1]Processer - data'!$A$3:$J$492,MATCH(D395,'[1]Processer - data'!$A$2:$J$2,0),FALSE)</f>
        <v>0</v>
      </c>
      <c r="G395" s="168">
        <v>1</v>
      </c>
    </row>
    <row r="396" spans="1:7" x14ac:dyDescent="0.25">
      <c r="A396" t="s">
        <v>208</v>
      </c>
      <c r="B396" t="s">
        <v>24</v>
      </c>
      <c r="C396" t="s">
        <v>51</v>
      </c>
      <c r="D396">
        <f>År2</f>
        <v>2030</v>
      </c>
      <c r="E396">
        <f>SUMIFS($E$2:$E$391,$A$2:$A$391,"Foder",$B$2:$B$391,B396,$C$2:$C$391,"Græsprotein",$D$2:$D$391,D396)/VLOOKUP(A396,'[1]Processer - data'!$A$3:$J$492,MATCH(D396,'[1]Processer - data'!$A$2:$J$2,0),FALSE)</f>
        <v>0</v>
      </c>
      <c r="G396" s="168">
        <v>1</v>
      </c>
    </row>
    <row r="397" spans="1:7" x14ac:dyDescent="0.25">
      <c r="A397" t="s">
        <v>208</v>
      </c>
      <c r="B397" t="s">
        <v>24</v>
      </c>
      <c r="C397" t="s">
        <v>51</v>
      </c>
      <c r="D397">
        <f>År3</f>
        <v>2050</v>
      </c>
      <c r="E397">
        <f>SUMIFS($E$2:$E$391,$A$2:$A$391,"Foder",$B$2:$B$391,B397,$C$2:$C$391,"Græsprotein",$D$2:$D$391,D397)/VLOOKUP(A397,'[1]Processer - data'!$A$3:$J$492,MATCH(D397,'[1]Processer - data'!$A$2:$J$2,0),FALSE)</f>
        <v>0</v>
      </c>
      <c r="G397" s="168">
        <v>1</v>
      </c>
    </row>
    <row r="398" spans="1:7" x14ac:dyDescent="0.25">
      <c r="A398" t="s">
        <v>233</v>
      </c>
      <c r="B398" t="s">
        <v>23</v>
      </c>
      <c r="C398" t="s">
        <v>50</v>
      </c>
      <c r="D398">
        <f>År1</f>
        <v>2019</v>
      </c>
      <c r="E398">
        <f>IF(B398="Vestdanmark",SUMIFS(IF(D398=År1,'Resultater - Vestdanmark'!$H$3:$H$494,IF(D398=År2,'Resultater - Vestdanmark'!$I$3:$I$494,'Resultater - Vestdanmark'!$J$3:$J$494)),'Resultater - Vestdanmark'!$F$3:$F$494,C398),SUMIFS(IF(D398=År1,'Resultater - Østdanmark'!$H$3:$H$494,IF(D398=År2,'Resultater - Østdanmark'!$I$3:$I$494,'Resultater - Østdanmark'!$J$3:$J$494)),'Resultater - Østdanmark'!$F$3:$F$494,C398))</f>
        <v>485762.00237315823</v>
      </c>
      <c r="G398" s="168">
        <v>1</v>
      </c>
    </row>
    <row r="399" spans="1:7" x14ac:dyDescent="0.25">
      <c r="A399" t="s">
        <v>233</v>
      </c>
      <c r="B399" t="s">
        <v>23</v>
      </c>
      <c r="C399" t="s">
        <v>50</v>
      </c>
      <c r="D399">
        <f>År2</f>
        <v>2030</v>
      </c>
      <c r="E399">
        <f>IF(B399="Vestdanmark",SUMIFS(IF(D399=År1,'Resultater - Vestdanmark'!$H$3:$H$494,IF(D399=År2,'Resultater - Vestdanmark'!$I$3:$I$494,'Resultater - Vestdanmark'!$J$3:$J$494)),'Resultater - Vestdanmark'!$F$3:$F$494,C399),SUMIFS(IF(D399=År1,'Resultater - Østdanmark'!$H$3:$H$494,IF(D399=År2,'Resultater - Østdanmark'!$I$3:$I$494,'Resultater - Østdanmark'!$J$3:$J$494)),'Resultater - Østdanmark'!$F$3:$F$494,C399))</f>
        <v>371797.62097043003</v>
      </c>
      <c r="G399" s="168">
        <v>1</v>
      </c>
    </row>
    <row r="400" spans="1:7" x14ac:dyDescent="0.25">
      <c r="A400" t="s">
        <v>233</v>
      </c>
      <c r="B400" t="s">
        <v>23</v>
      </c>
      <c r="C400" t="s">
        <v>50</v>
      </c>
      <c r="D400">
        <f>År3</f>
        <v>2050</v>
      </c>
      <c r="E400">
        <f>IF(B400="Vestdanmark",SUMIFS(IF(D400=År1,'Resultater - Vestdanmark'!$H$3:$H$494,IF(D400=År2,'Resultater - Vestdanmark'!$I$3:$I$494,'Resultater - Vestdanmark'!$J$3:$J$494)),'Resultater - Vestdanmark'!$F$3:$F$494,C400),SUMIFS(IF(D400=År1,'Resultater - Østdanmark'!$H$3:$H$494,IF(D400=År2,'Resultater - Østdanmark'!$I$3:$I$494,'Resultater - Østdanmark'!$J$3:$J$494)),'Resultater - Østdanmark'!$F$3:$F$494,C400))</f>
        <v>370660.6274963881</v>
      </c>
      <c r="G400" s="168">
        <v>1</v>
      </c>
    </row>
    <row r="401" spans="1:7" x14ac:dyDescent="0.25">
      <c r="A401" t="s">
        <v>233</v>
      </c>
      <c r="B401" t="s">
        <v>24</v>
      </c>
      <c r="C401" t="s">
        <v>50</v>
      </c>
      <c r="D401">
        <f>År1</f>
        <v>2019</v>
      </c>
      <c r="E401">
        <f>IF(B401="Vestdanmark",SUMIFS(IF(D401=År1,'Resultater - Vestdanmark'!$H$3:$H$494,IF(D401=År2,'Resultater - Vestdanmark'!$I$3:$I$494,'Resultater - Vestdanmark'!$J$3:$J$494)),'Resultater - Vestdanmark'!$F$3:$F$494,C401),SUMIFS(IF(D401=År1,'Resultater - Østdanmark'!$H$3:$H$494,IF(D401=År2,'Resultater - Østdanmark'!$I$3:$I$494,'Resultater - Østdanmark'!$J$3:$J$494)),'Resultater - Østdanmark'!$F$3:$F$494,C401))</f>
        <v>192563.22613808865</v>
      </c>
      <c r="G401" s="168">
        <v>1</v>
      </c>
    </row>
    <row r="402" spans="1:7" x14ac:dyDescent="0.25">
      <c r="A402" t="s">
        <v>233</v>
      </c>
      <c r="B402" t="s">
        <v>24</v>
      </c>
      <c r="C402" t="s">
        <v>50</v>
      </c>
      <c r="D402">
        <f>År2</f>
        <v>2030</v>
      </c>
      <c r="E402">
        <f>IF(B402="Vestdanmark",SUMIFS(IF(D402=År1,'Resultater - Vestdanmark'!$H$3:$H$494,IF(D402=År2,'Resultater - Vestdanmark'!$I$3:$I$494,'Resultater - Vestdanmark'!$J$3:$J$494)),'Resultater - Vestdanmark'!$F$3:$F$494,C402),SUMIFS(IF(D402=År1,'Resultater - Østdanmark'!$H$3:$H$494,IF(D402=År2,'Resultater - Østdanmark'!$I$3:$I$494,'Resultater - Østdanmark'!$J$3:$J$494)),'Resultater - Østdanmark'!$F$3:$F$494,C402))</f>
        <v>110532.40398074606</v>
      </c>
      <c r="G402" s="168">
        <v>1</v>
      </c>
    </row>
    <row r="403" spans="1:7" x14ac:dyDescent="0.25">
      <c r="A403" t="s">
        <v>233</v>
      </c>
      <c r="B403" t="s">
        <v>24</v>
      </c>
      <c r="C403" t="s">
        <v>50</v>
      </c>
      <c r="D403">
        <f>År3</f>
        <v>2050</v>
      </c>
      <c r="E403">
        <f>IF(B403="Vestdanmark",SUMIFS(IF(D403=År1,'Resultater - Vestdanmark'!$H$3:$H$494,IF(D403=År2,'Resultater - Vestdanmark'!$I$3:$I$494,'Resultater - Vestdanmark'!$J$3:$J$494)),'Resultater - Vestdanmark'!$F$3:$F$494,C403),SUMIFS(IF(D403=År1,'Resultater - Østdanmark'!$H$3:$H$494,IF(D403=År2,'Resultater - Østdanmark'!$I$3:$I$494,'Resultater - Østdanmark'!$J$3:$J$494)),'Resultater - Østdanmark'!$F$3:$F$494,C403))</f>
        <v>113182.04384415773</v>
      </c>
      <c r="G403" s="168">
        <v>1</v>
      </c>
    </row>
    <row r="404" spans="1:7" x14ac:dyDescent="0.25">
      <c r="A404" t="s">
        <v>308</v>
      </c>
      <c r="B404" s="168" t="s">
        <v>23</v>
      </c>
      <c r="C404" t="s">
        <v>67</v>
      </c>
      <c r="D404" s="168">
        <f>År1</f>
        <v>2019</v>
      </c>
      <c r="E404">
        <f>HLOOKUP(D404,'Forbrug til andet'!$B$3:$D$4,2,FALSE)*IF(B404="Vestdanmark",SUMIFS(IF(D404=År1,'Resultater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biomasse'!C404))/SUMIFS(IF(D404=År1,'Resultater - Danmark'!$H$3:$H$502,IF(D404=År2,'Resultater - Danmark'!$I$3:$I$502,'Resultater - Danmark'!$J$3:$J$502)),'Resultater - Danmark'!$F$3:$F$502,'Forbrug af biomasse'!C404)</f>
        <v>0</v>
      </c>
      <c r="G404" s="168">
        <v>1</v>
      </c>
    </row>
    <row r="405" spans="1:7" x14ac:dyDescent="0.25">
      <c r="A405" s="168" t="s">
        <v>308</v>
      </c>
      <c r="B405" s="168" t="s">
        <v>23</v>
      </c>
      <c r="C405" s="168" t="s">
        <v>67</v>
      </c>
      <c r="D405" s="168">
        <f>År2</f>
        <v>2030</v>
      </c>
      <c r="E405" s="168">
        <f>HLOOKUP(D405,'Forbrug til andet'!$B$3:$D$4,2,FALSE)*IF(B405="Vestdanmark",SUMIFS(IF(D405=År1,'Resultater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biomasse'!C405))/SUMIFS(IF(D405=År1,'Resultater - Danmark'!$H$3:$H$502,IF(D405=År2,'Resultater - Danmark'!$I$3:$I$502,'Resultater - Danmark'!$J$3:$J$502)),'Resultater - Danmark'!$F$3:$F$502,'Forbrug af biomasse'!C405)</f>
        <v>0</v>
      </c>
      <c r="G405" s="168">
        <v>1</v>
      </c>
    </row>
    <row r="406" spans="1:7" x14ac:dyDescent="0.25">
      <c r="A406" s="168" t="s">
        <v>308</v>
      </c>
      <c r="B406" s="168" t="s">
        <v>23</v>
      </c>
      <c r="C406" s="168" t="s">
        <v>67</v>
      </c>
      <c r="D406" s="168">
        <f>År3</f>
        <v>2050</v>
      </c>
      <c r="E406" s="168">
        <f>HLOOKUP(D406,'Forbrug til andet'!$B$3:$D$4,2,FALSE)*IF(B406="Vestdanmark",SUMIFS(IF(D406=År1,'Resultater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biomasse'!C406))/SUMIFS(IF(D406=År1,'Resultater - Danmark'!$H$3:$H$502,IF(D406=År2,'Resultater - Danmark'!$I$3:$I$502,'Resultater - Danmark'!$J$3:$J$502)),'Resultater - Danmark'!$F$3:$F$502,'Forbrug af biomasse'!C406)</f>
        <v>0</v>
      </c>
      <c r="G406" s="168">
        <v>1</v>
      </c>
    </row>
    <row r="407" spans="1:7" x14ac:dyDescent="0.25">
      <c r="A407" s="168" t="s">
        <v>308</v>
      </c>
      <c r="B407" s="168" t="s">
        <v>24</v>
      </c>
      <c r="C407" s="168" t="s">
        <v>67</v>
      </c>
      <c r="D407" s="168">
        <f>År1</f>
        <v>2019</v>
      </c>
      <c r="E407" s="168">
        <f>HLOOKUP(D407,'Forbrug til andet'!$B$3:$D$4,2,FALSE)*IF(B407="Vestdanmark",SUMIFS(IF(D407=År1,'Resultater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biomasse'!C407))/SUMIFS(IF(D407=År1,'Resultater - Danmark'!$H$3:$H$502,IF(D407=År2,'Resultater - Danmark'!$I$3:$I$502,'Resultater - Danmark'!$J$3:$J$502)),'Resultater - Danmark'!$F$3:$F$502,'Forbrug af biomasse'!C407)</f>
        <v>0</v>
      </c>
      <c r="G407" s="168">
        <v>1</v>
      </c>
    </row>
    <row r="408" spans="1:7" x14ac:dyDescent="0.25">
      <c r="A408" s="168" t="s">
        <v>308</v>
      </c>
      <c r="B408" s="168" t="s">
        <v>24</v>
      </c>
      <c r="C408" s="168" t="s">
        <v>67</v>
      </c>
      <c r="D408" s="168">
        <f>År2</f>
        <v>2030</v>
      </c>
      <c r="E408" s="168">
        <f>HLOOKUP(D408,'Forbrug til andet'!$B$3:$D$4,2,FALSE)*IF(B408="Vestdanmark",SUMIFS(IF(D408=År1,'Resultater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biomasse'!C408))/SUMIFS(IF(D408=År1,'Resultater - Danmark'!$H$3:$H$502,IF(D408=År2,'Resultater - Danmark'!$I$3:$I$502,'Resultater - Danmark'!$J$3:$J$502)),'Resultater - Danmark'!$F$3:$F$502,'Forbrug af biomasse'!C408)</f>
        <v>0</v>
      </c>
      <c r="G408" s="168">
        <v>1</v>
      </c>
    </row>
    <row r="409" spans="1:7" x14ac:dyDescent="0.25">
      <c r="A409" s="168" t="s">
        <v>308</v>
      </c>
      <c r="B409" s="168" t="s">
        <v>24</v>
      </c>
      <c r="C409" s="168" t="s">
        <v>67</v>
      </c>
      <c r="D409" s="168">
        <f>År3</f>
        <v>2050</v>
      </c>
      <c r="E409" s="168">
        <f>HLOOKUP(D409,'Forbrug til andet'!$B$3:$D$4,2,FALSE)*IF(B409="Vestdanmark",SUMIFS(IF(D409=År1,'Resultater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biomasse'!C409))/SUMIFS(IF(D409=År1,'Resultater - Danmark'!$H$3:$H$502,IF(D409=År2,'Resultater - Danmark'!$I$3:$I$502,'Resultater - Danmark'!$J$3:$J$502)),'Resultater - Danmark'!$F$3:$F$502,'Forbrug af biomasse'!C409)</f>
        <v>0</v>
      </c>
      <c r="G409" s="168">
        <v>1</v>
      </c>
    </row>
    <row r="410" spans="1:7" s="168" customFormat="1" x14ac:dyDescent="0.25">
      <c r="A410" s="168" t="s">
        <v>308</v>
      </c>
      <c r="B410" s="168" t="s">
        <v>23</v>
      </c>
      <c r="C410" s="168" t="s">
        <v>119</v>
      </c>
      <c r="D410" s="168">
        <f>År1</f>
        <v>2019</v>
      </c>
      <c r="E410" s="168">
        <f ca="1">HLOOKUP(D410,'Forbrug til andet'!$B$3:$D$5,3,FALSE)*IF(B410="Vestdanmark",SUMIFS(IF(D410=År1,'Resultater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biomasse'!C410))/SUMIFS(IF(D410=År1,'Resultater - Danmark'!$H$3:$H$502,IF(D410=År2,'Resultater - Danmark'!$I$3:$I$502,'Resultater - Danmark'!$J$3:$J$502)),'Resultater - Danmark'!$F$3:$F$502,'Forbrug af biomasse'!C410)</f>
        <v>0</v>
      </c>
      <c r="G410" s="168">
        <v>1</v>
      </c>
    </row>
    <row r="411" spans="1:7" s="168" customFormat="1" x14ac:dyDescent="0.25">
      <c r="A411" s="168" t="s">
        <v>308</v>
      </c>
      <c r="B411" s="168" t="s">
        <v>23</v>
      </c>
      <c r="C411" s="168" t="s">
        <v>119</v>
      </c>
      <c r="D411" s="168">
        <f>År2</f>
        <v>2030</v>
      </c>
      <c r="E411" s="168">
        <f ca="1">HLOOKUP(D411,'Forbrug til andet'!$B$3:$D$5,3,FALSE)*IF(B411="Vestdanmark",SUMIFS(IF(D411=År1,'Resultater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biomasse'!C411))/SUMIFS(IF(D411=År1,'Resultater - Danmark'!$H$3:$H$502,IF(D411=År2,'Resultater - Danmark'!$I$3:$I$502,'Resultater - Danmark'!$J$3:$J$502)),'Resultater - Danmark'!$F$3:$F$502,'Forbrug af biomasse'!C411)</f>
        <v>0</v>
      </c>
      <c r="G411" s="168">
        <v>1</v>
      </c>
    </row>
    <row r="412" spans="1:7" s="168" customFormat="1" x14ac:dyDescent="0.25">
      <c r="A412" s="168" t="s">
        <v>308</v>
      </c>
      <c r="B412" s="168" t="s">
        <v>23</v>
      </c>
      <c r="C412" s="168" t="s">
        <v>119</v>
      </c>
      <c r="D412" s="168">
        <f>År3</f>
        <v>2050</v>
      </c>
      <c r="E412" s="168">
        <f ca="1">HLOOKUP(D412,'Forbrug til andet'!$B$3:$D$5,3,FALSE)*IF(B412="Vestdanmark",SUMIFS(IF(D412=År1,'Resultater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biomasse'!C412))/SUMIFS(IF(D412=År1,'Resultater - Danmark'!$H$3:$H$502,IF(D412=År2,'Resultater - Danmark'!$I$3:$I$502,'Resultater - Danmark'!$J$3:$J$502)),'Resultater - Danmark'!$F$3:$F$502,'Forbrug af biomasse'!C412)</f>
        <v>0</v>
      </c>
      <c r="G412" s="168">
        <v>1</v>
      </c>
    </row>
    <row r="413" spans="1:7" s="168" customFormat="1" x14ac:dyDescent="0.25">
      <c r="A413" s="168" t="s">
        <v>308</v>
      </c>
      <c r="B413" s="168" t="s">
        <v>24</v>
      </c>
      <c r="C413" s="168" t="s">
        <v>119</v>
      </c>
      <c r="D413" s="168">
        <f>År1</f>
        <v>2019</v>
      </c>
      <c r="E413" s="168">
        <f ca="1">HLOOKUP(D413,'Forbrug til andet'!$B$3:$D$5,3,FALSE)*IF(B413="Vestdanmark",SUMIFS(IF(D413=År1,'Resultater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biomasse'!C413))/SUMIFS(IF(D413=År1,'Resultater - Danmark'!$H$3:$H$502,IF(D413=År2,'Resultater - Danmark'!$I$3:$I$502,'Resultater - Danmark'!$J$3:$J$502)),'Resultater - Danmark'!$F$3:$F$502,'Forbrug af biomasse'!C413)</f>
        <v>0</v>
      </c>
      <c r="G413" s="168">
        <v>1</v>
      </c>
    </row>
    <row r="414" spans="1:7" s="168" customFormat="1" x14ac:dyDescent="0.25">
      <c r="A414" s="168" t="s">
        <v>308</v>
      </c>
      <c r="B414" s="168" t="s">
        <v>24</v>
      </c>
      <c r="C414" s="168" t="s">
        <v>119</v>
      </c>
      <c r="D414" s="168">
        <f>År2</f>
        <v>2030</v>
      </c>
      <c r="E414" s="168">
        <f ca="1">HLOOKUP(D414,'Forbrug til andet'!$B$3:$D$5,3,FALSE)*IF(B414="Vestdanmark",SUMIFS(IF(D414=År1,'Resultater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biomasse'!C414))/SUMIFS(IF(D414=År1,'Resultater - Danmark'!$H$3:$H$502,IF(D414=År2,'Resultater - Danmark'!$I$3:$I$502,'Resultater - Danmark'!$J$3:$J$502)),'Resultater - Danmark'!$F$3:$F$502,'Forbrug af biomasse'!C414)</f>
        <v>0</v>
      </c>
      <c r="G414" s="168">
        <v>1</v>
      </c>
    </row>
    <row r="415" spans="1:7" s="168" customFormat="1" x14ac:dyDescent="0.25">
      <c r="A415" s="168" t="s">
        <v>308</v>
      </c>
      <c r="B415" s="168" t="s">
        <v>24</v>
      </c>
      <c r="C415" s="168" t="s">
        <v>119</v>
      </c>
      <c r="D415" s="168">
        <f>År3</f>
        <v>2050</v>
      </c>
      <c r="E415" s="168">
        <f ca="1">HLOOKUP(D415,'Forbrug til andet'!$B$3:$D$5,3,FALSE)*IF(B415="Vestdanmark",SUMIFS(IF(D415=År1,'Resultater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biomasse'!C415))/SUMIFS(IF(D415=År1,'Resultater - Danmark'!$H$3:$H$502,IF(D415=År2,'Resultater - Danmark'!$I$3:$I$502,'Resultater - Danmark'!$J$3:$J$502)),'Resultater - Danmark'!$F$3:$F$502,'Forbrug af biomasse'!C415)</f>
        <v>0</v>
      </c>
      <c r="G415" s="168">
        <v>1</v>
      </c>
    </row>
    <row r="416" spans="1:7" x14ac:dyDescent="0.25">
      <c r="A416" s="168" t="s">
        <v>120</v>
      </c>
      <c r="B416" s="168" t="s">
        <v>23</v>
      </c>
      <c r="C416" s="168" t="s">
        <v>305</v>
      </c>
      <c r="D416" s="168">
        <f t="shared" ref="D416:D423" si="31">År1</f>
        <v>2019</v>
      </c>
      <c r="E416" s="168">
        <f ca="1">IF(B416="Vestdanmark",SUMIFS(IF(D416=År1,'Resultater - Vestdanmark'!$H$3:$H$502,IF(D416=År2,'Resultater - Vestdanmark'!$I$3:$I$502,'Resultater - Vestdanmark'!$J$3:$J$502)),'Resultater - Vestdanmark'!$F$3:$F$502,'Forbrug af biomasse'!C416),SUMIFS(IF(D416=År1,'Resultater - Østdanmark'!$H$3:$H$502,IF(D416=År2,'Resultater - Østdanmark'!$I$3:$I$502,'Resultater - Østdanmark'!$J$3:$J$502)),'Resultater - Østdanmark'!$F$3:$F$502,'Forbrug af biomasse'!C416))</f>
        <v>0</v>
      </c>
      <c r="F416" s="168">
        <v>1</v>
      </c>
    </row>
    <row r="417" spans="1:6" x14ac:dyDescent="0.25">
      <c r="A417" s="168" t="s">
        <v>120</v>
      </c>
      <c r="B417" s="168" t="s">
        <v>23</v>
      </c>
      <c r="C417" s="168" t="s">
        <v>306</v>
      </c>
      <c r="D417" s="168">
        <f t="shared" si="31"/>
        <v>2019</v>
      </c>
      <c r="E417" s="168">
        <f ca="1">IF(B417="Vestdanmark",SUMIFS(IF(D417=År1,'Resultater - Vestdanmark'!$H$3:$H$502,IF(D417=År2,'Resultater - Vestdanmark'!$I$3:$I$502,'Resultater - Vestdanmark'!$J$3:$J$502)),'Resultater - Vestdanmark'!$F$3:$F$502,'Forbrug af biomasse'!C417),SUMIFS(IF(D417=År1,'Resultater - Østdanmark'!$H$3:$H$502,IF(D417=År2,'Resultater - Østdanmark'!$I$3:$I$502,'Resultater - Østdanmark'!$J$3:$J$502)),'Resultater - Østdanmark'!$F$3:$F$502,'Forbrug af biomasse'!C417))</f>
        <v>0</v>
      </c>
      <c r="F417" s="168">
        <v>1</v>
      </c>
    </row>
    <row r="418" spans="1:6" x14ac:dyDescent="0.25">
      <c r="A418" s="168" t="s">
        <v>120</v>
      </c>
      <c r="B418" s="168" t="s">
        <v>23</v>
      </c>
      <c r="C418" s="168" t="s">
        <v>305</v>
      </c>
      <c r="D418" s="168">
        <f>År2</f>
        <v>2030</v>
      </c>
      <c r="E418" s="168">
        <f ca="1">IF(B418="Vestdanmark",SUMIFS(IF(D418=År1,'Resultater - Vestdanmark'!$H$3:$H$502,IF(D418=År2,'Resultater - Vestdanmark'!$I$3:$I$502,'Resultater - Vestdanmark'!$J$3:$J$502)),'Resultater - Vestdanmark'!$F$3:$F$502,'Forbrug af biomasse'!C418),SUMIFS(IF(D418=År1,'Resultater - Østdanmark'!$H$3:$H$502,IF(D418=År2,'Resultater - Østdanmark'!$I$3:$I$502,'Resultater - Østdanmark'!$J$3:$J$502)),'Resultater - Østdanmark'!$F$3:$F$502,'Forbrug af biomasse'!C418))</f>
        <v>0</v>
      </c>
      <c r="F418" s="168">
        <v>1</v>
      </c>
    </row>
    <row r="419" spans="1:6" x14ac:dyDescent="0.25">
      <c r="A419" s="168" t="s">
        <v>120</v>
      </c>
      <c r="B419" s="168" t="s">
        <v>23</v>
      </c>
      <c r="C419" s="168" t="s">
        <v>306</v>
      </c>
      <c r="D419" s="168">
        <f>År2</f>
        <v>2030</v>
      </c>
      <c r="E419" s="168">
        <f ca="1">IF(B419="Vestdanmark",SUMIFS(IF(D419=År1,'Resultater - Vestdanmark'!$H$3:$H$502,IF(D419=År2,'Resultater - Vestdanmark'!$I$3:$I$502,'Resultater - Vestdanmark'!$J$3:$J$502)),'Resultater - Vestdanmark'!$F$3:$F$502,'Forbrug af biomasse'!C419),SUMIFS(IF(D419=År1,'Resultater - Østdanmark'!$H$3:$H$502,IF(D419=År2,'Resultater - Østdanmark'!$I$3:$I$502,'Resultater - Østdanmark'!$J$3:$J$502)),'Resultater - Østdanmark'!$F$3:$F$502,'Forbrug af biomasse'!C419))</f>
        <v>0</v>
      </c>
      <c r="F419" s="168">
        <v>1</v>
      </c>
    </row>
    <row r="420" spans="1:6" x14ac:dyDescent="0.25">
      <c r="A420" s="168" t="s">
        <v>120</v>
      </c>
      <c r="B420" s="168" t="s">
        <v>23</v>
      </c>
      <c r="C420" s="168" t="s">
        <v>305</v>
      </c>
      <c r="D420" s="168">
        <f>År3</f>
        <v>2050</v>
      </c>
      <c r="E420" s="168">
        <f ca="1">IF(B420="Vestdanmark",SUMIFS(IF(D420=År1,'Resultater - Vestdanmark'!$H$3:$H$502,IF(D420=År2,'Resultater - Vestdanmark'!$I$3:$I$502,'Resultater - Vestdanmark'!$J$3:$J$502)),'Resultater - Vestdanmark'!$F$3:$F$502,'Forbrug af biomasse'!C420),SUMIFS(IF(D420=År1,'Resultater - Østdanmark'!$H$3:$H$502,IF(D420=År2,'Resultater - Østdanmark'!$I$3:$I$502,'Resultater - Østdanmark'!$J$3:$J$502)),'Resultater - Østdanmark'!$F$3:$F$502,'Forbrug af biomasse'!C420))</f>
        <v>0</v>
      </c>
      <c r="F420" s="168">
        <v>1</v>
      </c>
    </row>
    <row r="421" spans="1:6" x14ac:dyDescent="0.25">
      <c r="A421" s="168" t="s">
        <v>120</v>
      </c>
      <c r="B421" s="168" t="s">
        <v>23</v>
      </c>
      <c r="C421" s="168" t="s">
        <v>306</v>
      </c>
      <c r="D421" s="168">
        <f>År3</f>
        <v>2050</v>
      </c>
      <c r="E421" s="168">
        <f ca="1">IF(B421="Vestdanmark",SUMIFS(IF(D421=År1,'Resultater - Vestdanmark'!$H$3:$H$502,IF(D421=År2,'Resultater - Vestdanmark'!$I$3:$I$502,'Resultater - Vestdanmark'!$J$3:$J$502)),'Resultater - Vestdanmark'!$F$3:$F$502,'Forbrug af biomasse'!C421),SUMIFS(IF(D421=År1,'Resultater - Østdanmark'!$H$3:$H$502,IF(D421=År2,'Resultater - Østdanmark'!$I$3:$I$502,'Resultater - Østdanmark'!$J$3:$J$502)),'Resultater - Østdanmark'!$F$3:$F$502,'Forbrug af biomasse'!C421))</f>
        <v>0</v>
      </c>
      <c r="F421" s="168">
        <v>1</v>
      </c>
    </row>
    <row r="422" spans="1:6" x14ac:dyDescent="0.25">
      <c r="A422" s="168" t="s">
        <v>120</v>
      </c>
      <c r="B422" s="168" t="s">
        <v>24</v>
      </c>
      <c r="C422" s="168" t="s">
        <v>305</v>
      </c>
      <c r="D422" s="168">
        <f t="shared" si="31"/>
        <v>2019</v>
      </c>
      <c r="E422" s="168">
        <f ca="1">IF(B422="Vestdanmark",SUMIFS(IF(D422=År1,'Resultater - Vestdanmark'!$H$3:$H$502,IF(D422=År2,'Resultater - Vestdanmark'!$I$3:$I$502,'Resultater - Vestdanmark'!$J$3:$J$502)),'Resultater - Vestdanmark'!$F$3:$F$502,'Forbrug af biomasse'!C422),SUMIFS(IF(D422=År1,'Resultater - Østdanmark'!$H$3:$H$502,IF(D422=År2,'Resultater - Østdanmark'!$I$3:$I$502,'Resultater - Østdanmark'!$J$3:$J$502)),'Resultater - Østdanmark'!$F$3:$F$502,'Forbrug af biomasse'!C422))</f>
        <v>0</v>
      </c>
      <c r="F422" s="168">
        <v>1</v>
      </c>
    </row>
    <row r="423" spans="1:6" x14ac:dyDescent="0.25">
      <c r="A423" s="168" t="s">
        <v>120</v>
      </c>
      <c r="B423" s="168" t="s">
        <v>24</v>
      </c>
      <c r="C423" s="168" t="s">
        <v>306</v>
      </c>
      <c r="D423" s="168">
        <f t="shared" si="31"/>
        <v>2019</v>
      </c>
      <c r="E423" s="168">
        <f ca="1">IF(B423="Vestdanmark",SUMIFS(IF(D423=År1,'Resultater - Vestdanmark'!$H$3:$H$502,IF(D423=År2,'Resultater - Vestdanmark'!$I$3:$I$502,'Resultater - Vestdanmark'!$J$3:$J$502)),'Resultater - Vestdanmark'!$F$3:$F$502,'Forbrug af biomasse'!C423),SUMIFS(IF(D423=År1,'Resultater - Østdanmark'!$H$3:$H$502,IF(D423=År2,'Resultater - Østdanmark'!$I$3:$I$502,'Resultater - Østdanmark'!$J$3:$J$502)),'Resultater - Østdanmark'!$F$3:$F$502,'Forbrug af biomasse'!C423))</f>
        <v>0</v>
      </c>
      <c r="F423" s="168">
        <v>1</v>
      </c>
    </row>
    <row r="424" spans="1:6" x14ac:dyDescent="0.25">
      <c r="A424" s="168" t="s">
        <v>120</v>
      </c>
      <c r="B424" s="168" t="s">
        <v>24</v>
      </c>
      <c r="C424" s="168" t="s">
        <v>305</v>
      </c>
      <c r="D424" s="168">
        <f>År2</f>
        <v>2030</v>
      </c>
      <c r="E424" s="168">
        <f ca="1">IF(B424="Vestdanmark",SUMIFS(IF(D424=År1,'Resultater - Vestdanmark'!$H$3:$H$502,IF(D424=År2,'Resultater - Vestdanmark'!$I$3:$I$502,'Resultater - Vestdanmark'!$J$3:$J$502)),'Resultater - Vestdanmark'!$F$3:$F$502,'Forbrug af biomasse'!C424),SUMIFS(IF(D424=År1,'Resultater - Østdanmark'!$H$3:$H$502,IF(D424=År2,'Resultater - Østdanmark'!$I$3:$I$502,'Resultater - Østdanmark'!$J$3:$J$502)),'Resultater - Østdanmark'!$F$3:$F$502,'Forbrug af biomasse'!C424))</f>
        <v>0</v>
      </c>
      <c r="F424" s="168">
        <v>1</v>
      </c>
    </row>
    <row r="425" spans="1:6" x14ac:dyDescent="0.25">
      <c r="A425" s="168" t="s">
        <v>120</v>
      </c>
      <c r="B425" s="168" t="s">
        <v>24</v>
      </c>
      <c r="C425" s="168" t="s">
        <v>306</v>
      </c>
      <c r="D425" s="168">
        <f>År2</f>
        <v>2030</v>
      </c>
      <c r="E425" s="168">
        <f ca="1">IF(B425="Vestdanmark",SUMIFS(IF(D425=År1,'Resultater - Vestdanmark'!$H$3:$H$502,IF(D425=År2,'Resultater - Vestdanmark'!$I$3:$I$502,'Resultater - Vestdanmark'!$J$3:$J$502)),'Resultater - Vestdanmark'!$F$3:$F$502,'Forbrug af biomasse'!C425),SUMIFS(IF(D425=År1,'Resultater - Østdanmark'!$H$3:$H$502,IF(D425=År2,'Resultater - Østdanmark'!$I$3:$I$502,'Resultater - Østdanmark'!$J$3:$J$502)),'Resultater - Østdanmark'!$F$3:$F$502,'Forbrug af biomasse'!C425))</f>
        <v>0</v>
      </c>
      <c r="F425" s="168">
        <v>1</v>
      </c>
    </row>
    <row r="426" spans="1:6" x14ac:dyDescent="0.25">
      <c r="A426" s="168" t="s">
        <v>120</v>
      </c>
      <c r="B426" s="168" t="s">
        <v>24</v>
      </c>
      <c r="C426" s="168" t="s">
        <v>305</v>
      </c>
      <c r="D426" s="168">
        <f>År3</f>
        <v>2050</v>
      </c>
      <c r="E426" s="168">
        <f ca="1">IF(B426="Vestdanmark",SUMIFS(IF(D426=År1,'Resultater - Vestdanmark'!$H$3:$H$502,IF(D426=År2,'Resultater - Vestdanmark'!$I$3:$I$502,'Resultater - Vestdanmark'!$J$3:$J$502)),'Resultater - Vestdanmark'!$F$3:$F$502,'Forbrug af biomasse'!C426),SUMIFS(IF(D426=År1,'Resultater - Østdanmark'!$H$3:$H$502,IF(D426=År2,'Resultater - Østdanmark'!$I$3:$I$502,'Resultater - Østdanmark'!$J$3:$J$502)),'Resultater - Østdanmark'!$F$3:$F$502,'Forbrug af biomasse'!C426))</f>
        <v>0</v>
      </c>
      <c r="F426" s="168">
        <v>1</v>
      </c>
    </row>
    <row r="427" spans="1:6" x14ac:dyDescent="0.25">
      <c r="A427" s="168" t="s">
        <v>120</v>
      </c>
      <c r="B427" s="168" t="s">
        <v>24</v>
      </c>
      <c r="C427" s="168" t="s">
        <v>306</v>
      </c>
      <c r="D427" s="168">
        <f>År3</f>
        <v>2050</v>
      </c>
      <c r="E427" s="168">
        <f ca="1">IF(B427="Vestdanmark",SUMIFS(IF(D427=År1,'Resultater - Vestdanmark'!$H$3:$H$502,IF(D427=År2,'Resultater - Vestdanmark'!$I$3:$I$502,'Resultater - Vestdanmark'!$J$3:$J$502)),'Resultater - Vestdanmark'!$F$3:$F$502,'Forbrug af biomasse'!C427),SUMIFS(IF(D427=År1,'Resultater - Østdanmark'!$H$3:$H$502,IF(D427=År2,'Resultater - Østdanmark'!$I$3:$I$502,'Resultater - Østdanmark'!$J$3:$J$502)),'Resultater - Østdanmark'!$F$3:$F$502,'Forbrug af biomasse'!C427))</f>
        <v>0</v>
      </c>
      <c r="F427" s="168">
        <v>1</v>
      </c>
    </row>
  </sheetData>
  <autoFilter ref="A1:G427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3A69-B5F0-4CE3-95DC-72244A92C2BC}">
  <sheetPr codeName="Sheet38">
    <tabColor rgb="FFFF0000"/>
  </sheetPr>
  <dimension ref="A3:U37"/>
  <sheetViews>
    <sheetView zoomScale="70" zoomScaleNormal="70" workbookViewId="0">
      <selection activeCell="L34" sqref="L34"/>
    </sheetView>
  </sheetViews>
  <sheetFormatPr defaultRowHeight="15" x14ac:dyDescent="0.25"/>
  <cols>
    <col min="1" max="1" width="39.5703125" bestFit="1" customWidth="1"/>
    <col min="2" max="2" width="16.5703125" bestFit="1" customWidth="1"/>
    <col min="3" max="3" width="11.140625" bestFit="1" customWidth="1"/>
    <col min="4" max="4" width="8.85546875" bestFit="1" customWidth="1"/>
    <col min="5" max="5" width="11.5703125" bestFit="1" customWidth="1"/>
    <col min="6" max="6" width="12.140625" bestFit="1" customWidth="1"/>
    <col min="7" max="7" width="11.140625" bestFit="1" customWidth="1"/>
    <col min="8" max="8" width="10.140625" bestFit="1" customWidth="1"/>
    <col min="9" max="9" width="15.42578125" bestFit="1" customWidth="1"/>
    <col min="10" max="10" width="13.140625" bestFit="1" customWidth="1"/>
    <col min="11" max="13" width="10.140625" bestFit="1" customWidth="1"/>
    <col min="14" max="14" width="12" bestFit="1" customWidth="1"/>
    <col min="15" max="15" width="9.140625" bestFit="1" customWidth="1"/>
    <col min="16" max="16" width="10.140625" bestFit="1" customWidth="1"/>
    <col min="17" max="17" width="16" bestFit="1" customWidth="1"/>
    <col min="18" max="18" width="11.140625" bestFit="1" customWidth="1"/>
    <col min="19" max="19" width="7.5703125" bestFit="1" customWidth="1"/>
    <col min="20" max="20" width="12.85546875" bestFit="1" customWidth="1"/>
    <col min="21" max="21" width="11.28515625" bestFit="1" customWidth="1"/>
    <col min="22" max="22" width="7.140625" bestFit="1" customWidth="1"/>
    <col min="23" max="23" width="11.42578125" bestFit="1" customWidth="1"/>
    <col min="24" max="24" width="10.7109375" bestFit="1" customWidth="1"/>
    <col min="25" max="26" width="11.5703125" bestFit="1" customWidth="1"/>
    <col min="27" max="27" width="10.85546875" bestFit="1" customWidth="1"/>
    <col min="28" max="28" width="11.5703125" bestFit="1" customWidth="1"/>
    <col min="29" max="29" width="12.140625" bestFit="1" customWidth="1"/>
    <col min="30" max="30" width="11.5703125" bestFit="1" customWidth="1"/>
    <col min="31" max="31" width="14.28515625" bestFit="1" customWidth="1"/>
    <col min="32" max="32" width="11.5703125" bestFit="1" customWidth="1"/>
    <col min="33" max="33" width="12.28515625" bestFit="1" customWidth="1"/>
    <col min="34" max="35" width="11.5703125" bestFit="1" customWidth="1"/>
    <col min="36" max="36" width="10.28515625" bestFit="1" customWidth="1"/>
    <col min="37" max="37" width="10.5703125" bestFit="1" customWidth="1"/>
    <col min="38" max="42" width="11.5703125" bestFit="1" customWidth="1"/>
    <col min="43" max="43" width="18.85546875" bestFit="1" customWidth="1"/>
    <col min="44" max="44" width="18.42578125" bestFit="1" customWidth="1"/>
    <col min="45" max="45" width="14.28515625" bestFit="1" customWidth="1"/>
    <col min="46" max="47" width="11.5703125" bestFit="1" customWidth="1"/>
    <col min="48" max="48" width="6.5703125" bestFit="1" customWidth="1"/>
    <col min="49" max="49" width="12.5703125" bestFit="1" customWidth="1"/>
    <col min="50" max="50" width="11.5703125" bestFit="1" customWidth="1"/>
    <col min="51" max="51" width="12.28515625" bestFit="1" customWidth="1"/>
    <col min="52" max="52" width="11.5703125" bestFit="1" customWidth="1"/>
    <col min="53" max="53" width="29.42578125" bestFit="1" customWidth="1"/>
    <col min="54" max="54" width="33.28515625" bestFit="1" customWidth="1"/>
    <col min="55" max="56" width="11.5703125" bestFit="1" customWidth="1"/>
    <col min="57" max="57" width="11.28515625" bestFit="1" customWidth="1"/>
    <col min="58" max="59" width="11.5703125" bestFit="1" customWidth="1"/>
    <col min="60" max="60" width="10.85546875" bestFit="1" customWidth="1"/>
    <col min="61" max="61" width="11.5703125" bestFit="1" customWidth="1"/>
    <col min="62" max="62" width="13.140625" bestFit="1" customWidth="1"/>
    <col min="63" max="63" width="7.85546875" bestFit="1" customWidth="1"/>
    <col min="64" max="64" width="11.5703125" bestFit="1" customWidth="1"/>
    <col min="65" max="65" width="11.85546875" bestFit="1" customWidth="1"/>
    <col min="66" max="66" width="11.5703125" bestFit="1" customWidth="1"/>
    <col min="67" max="67" width="12.140625" bestFit="1" customWidth="1"/>
    <col min="68" max="68" width="11.5703125" bestFit="1" customWidth="1"/>
    <col min="69" max="69" width="8.85546875" bestFit="1" customWidth="1"/>
    <col min="70" max="71" width="11.5703125" bestFit="1" customWidth="1"/>
    <col min="72" max="72" width="18.42578125" bestFit="1" customWidth="1"/>
    <col min="73" max="73" width="11.5703125" bestFit="1" customWidth="1"/>
    <col min="74" max="74" width="4.5703125" bestFit="1" customWidth="1"/>
    <col min="75" max="75" width="36.140625" bestFit="1" customWidth="1"/>
    <col min="76" max="76" width="16.140625" bestFit="1" customWidth="1"/>
    <col min="77" max="80" width="11.5703125" bestFit="1" customWidth="1"/>
    <col min="81" max="81" width="8.140625" bestFit="1" customWidth="1"/>
    <col min="82" max="82" width="11.5703125" bestFit="1" customWidth="1"/>
    <col min="83" max="83" width="11.28515625" bestFit="1" customWidth="1"/>
    <col min="84" max="87" width="11.5703125" bestFit="1" customWidth="1"/>
    <col min="88" max="88" width="7.42578125" bestFit="1" customWidth="1"/>
    <col min="89" max="89" width="11.5703125" bestFit="1" customWidth="1"/>
    <col min="90" max="90" width="10.85546875" bestFit="1" customWidth="1"/>
    <col min="91" max="92" width="11.5703125" bestFit="1" customWidth="1"/>
    <col min="93" max="93" width="14" bestFit="1" customWidth="1"/>
    <col min="94" max="94" width="13.140625" bestFit="1" customWidth="1"/>
    <col min="95" max="98" width="11.5703125" bestFit="1" customWidth="1"/>
    <col min="99" max="99" width="11.85546875" bestFit="1" customWidth="1"/>
    <col min="100" max="100" width="11.5703125" bestFit="1" customWidth="1"/>
    <col min="101" max="101" width="12.140625" bestFit="1" customWidth="1"/>
    <col min="102" max="102" width="11.5703125" bestFit="1" customWidth="1"/>
    <col min="103" max="103" width="14.28515625" bestFit="1" customWidth="1"/>
    <col min="104" max="107" width="11.5703125" bestFit="1" customWidth="1"/>
    <col min="108" max="108" width="10.28515625" bestFit="1" customWidth="1"/>
    <col min="109" max="109" width="10.5703125" bestFit="1" customWidth="1"/>
    <col min="110" max="114" width="11.5703125" bestFit="1" customWidth="1"/>
    <col min="115" max="115" width="18.85546875" bestFit="1" customWidth="1"/>
    <col min="116" max="116" width="18.42578125" bestFit="1" customWidth="1"/>
    <col min="117" max="117" width="14.28515625" bestFit="1" customWidth="1"/>
    <col min="118" max="119" width="11.5703125" bestFit="1" customWidth="1"/>
    <col min="120" max="120" width="8.5703125" bestFit="1" customWidth="1"/>
    <col min="121" max="121" width="12.5703125" bestFit="1" customWidth="1"/>
    <col min="122" max="122" width="11.5703125" bestFit="1" customWidth="1"/>
    <col min="123" max="123" width="12.28515625" bestFit="1" customWidth="1"/>
    <col min="124" max="124" width="18.85546875" bestFit="1" customWidth="1"/>
    <col min="125" max="126" width="11.5703125" bestFit="1" customWidth="1"/>
    <col min="127" max="127" width="12.28515625" bestFit="1" customWidth="1"/>
    <col min="128" max="128" width="6" bestFit="1" customWidth="1"/>
    <col min="129" max="129" width="11.5703125" bestFit="1" customWidth="1"/>
    <col min="130" max="130" width="8.140625" bestFit="1" customWidth="1"/>
    <col min="131" max="131" width="11.5703125" bestFit="1" customWidth="1"/>
    <col min="132" max="132" width="11.28515625" bestFit="1" customWidth="1"/>
    <col min="133" max="133" width="10.7109375" bestFit="1" customWidth="1"/>
    <col min="134" max="135" width="11.5703125" bestFit="1" customWidth="1"/>
    <col min="136" max="136" width="12.28515625" bestFit="1" customWidth="1"/>
    <col min="137" max="137" width="7.42578125" bestFit="1" customWidth="1"/>
    <col min="138" max="138" width="11.5703125" bestFit="1" customWidth="1"/>
    <col min="139" max="139" width="10.85546875" bestFit="1" customWidth="1"/>
    <col min="140" max="140" width="12.28515625" bestFit="1" customWidth="1"/>
    <col min="141" max="141" width="11.5703125" bestFit="1" customWidth="1"/>
    <col min="142" max="142" width="14" bestFit="1" customWidth="1"/>
    <col min="143" max="143" width="13.140625" bestFit="1" customWidth="1"/>
    <col min="144" max="144" width="12.28515625" bestFit="1" customWidth="1"/>
    <col min="145" max="147" width="11.5703125" bestFit="1" customWidth="1"/>
    <col min="148" max="148" width="12.28515625" bestFit="1" customWidth="1"/>
    <col min="149" max="149" width="9" bestFit="1" customWidth="1"/>
    <col min="150" max="150" width="12.140625" bestFit="1" customWidth="1"/>
    <col min="151" max="151" width="11.5703125" bestFit="1" customWidth="1"/>
    <col min="152" max="152" width="14.28515625" bestFit="1" customWidth="1"/>
    <col min="153" max="153" width="11.5703125" bestFit="1" customWidth="1"/>
    <col min="154" max="154" width="12.28515625" bestFit="1" customWidth="1"/>
    <col min="155" max="155" width="11.5703125" bestFit="1" customWidth="1"/>
    <col min="156" max="156" width="10.5703125" bestFit="1" customWidth="1"/>
    <col min="157" max="157" width="10.28515625" bestFit="1" customWidth="1"/>
    <col min="158" max="158" width="10.5703125" bestFit="1" customWidth="1"/>
    <col min="159" max="159" width="11.5703125" bestFit="1" customWidth="1"/>
    <col min="160" max="160" width="4.5703125" bestFit="1" customWidth="1"/>
    <col min="161" max="161" width="11.5703125" bestFit="1" customWidth="1"/>
    <col min="162" max="162" width="7.5703125" bestFit="1" customWidth="1"/>
    <col min="163" max="163" width="11.5703125" bestFit="1" customWidth="1"/>
    <col min="164" max="164" width="18.85546875" bestFit="1" customWidth="1"/>
    <col min="165" max="165" width="18.42578125" bestFit="1" customWidth="1"/>
    <col min="166" max="166" width="14.28515625" bestFit="1" customWidth="1"/>
    <col min="167" max="167" width="8.85546875" bestFit="1" customWidth="1"/>
    <col min="168" max="168" width="11.5703125" bestFit="1" customWidth="1"/>
    <col min="169" max="169" width="8.5703125" bestFit="1" customWidth="1"/>
    <col min="170" max="170" width="12.5703125" bestFit="1" customWidth="1"/>
    <col min="171" max="171" width="11.42578125" bestFit="1" customWidth="1"/>
    <col min="172" max="172" width="12.28515625" bestFit="1" customWidth="1"/>
    <col min="173" max="174" width="11.5703125" bestFit="1" customWidth="1"/>
    <col min="175" max="175" width="14.42578125" bestFit="1" customWidth="1"/>
    <col min="176" max="177" width="11.5703125" bestFit="1" customWidth="1"/>
    <col min="178" max="178" width="20.5703125" bestFit="1" customWidth="1"/>
    <col min="179" max="179" width="11.5703125" bestFit="1" customWidth="1"/>
    <col min="180" max="180" width="23.42578125" bestFit="1" customWidth="1"/>
    <col min="181" max="181" width="31.5703125" bestFit="1" customWidth="1"/>
    <col min="182" max="182" width="14.42578125" bestFit="1" customWidth="1"/>
    <col min="183" max="183" width="11.5703125" bestFit="1" customWidth="1"/>
    <col min="184" max="184" width="23.140625" bestFit="1" customWidth="1"/>
    <col min="185" max="185" width="16.140625" bestFit="1" customWidth="1"/>
    <col min="186" max="186" width="14.42578125" bestFit="1" customWidth="1"/>
    <col min="187" max="187" width="11.5703125" bestFit="1" customWidth="1"/>
    <col min="188" max="188" width="18.85546875" bestFit="1" customWidth="1"/>
    <col min="189" max="189" width="11.5703125" bestFit="1" customWidth="1"/>
    <col min="190" max="190" width="31.5703125" bestFit="1" customWidth="1"/>
    <col min="191" max="191" width="14.42578125" bestFit="1" customWidth="1"/>
    <col min="192" max="192" width="6.42578125" bestFit="1" customWidth="1"/>
    <col min="193" max="193" width="13.42578125" bestFit="1" customWidth="1"/>
    <col min="194" max="194" width="11.5703125" bestFit="1" customWidth="1"/>
    <col min="195" max="195" width="14.42578125" bestFit="1" customWidth="1"/>
    <col min="196" max="196" width="11.5703125" bestFit="1" customWidth="1"/>
    <col min="197" max="197" width="12.5703125" bestFit="1" customWidth="1"/>
    <col min="198" max="198" width="6.42578125" bestFit="1" customWidth="1"/>
    <col min="199" max="199" width="6" bestFit="1" customWidth="1"/>
    <col min="200" max="200" width="31.5703125" bestFit="1" customWidth="1"/>
    <col min="201" max="201" width="14.42578125" bestFit="1" customWidth="1"/>
    <col min="202" max="202" width="8.5703125" bestFit="1" customWidth="1"/>
    <col min="203" max="203" width="9.140625" bestFit="1" customWidth="1"/>
    <col min="204" max="204" width="14.42578125" bestFit="1" customWidth="1"/>
    <col min="205" max="205" width="6.42578125" bestFit="1" customWidth="1"/>
    <col min="206" max="206" width="17.140625" bestFit="1" customWidth="1"/>
    <col min="207" max="207" width="13.5703125" bestFit="1" customWidth="1"/>
    <col min="208" max="208" width="24.85546875" bestFit="1" customWidth="1"/>
    <col min="209" max="209" width="14.42578125" bestFit="1" customWidth="1"/>
    <col min="210" max="210" width="6.42578125" bestFit="1" customWidth="1"/>
    <col min="211" max="211" width="16.140625" bestFit="1" customWidth="1"/>
    <col min="212" max="212" width="14.140625" bestFit="1" customWidth="1"/>
    <col min="213" max="213" width="14.42578125" bestFit="1" customWidth="1"/>
    <col min="214" max="214" width="6.42578125" bestFit="1" customWidth="1"/>
    <col min="215" max="215" width="16.85546875" bestFit="1" customWidth="1"/>
    <col min="216" max="216" width="11.5703125" bestFit="1" customWidth="1"/>
  </cols>
  <sheetData>
    <row r="3" spans="1:21" x14ac:dyDescent="0.25">
      <c r="A3" s="77" t="s">
        <v>173</v>
      </c>
      <c r="B3" s="77" t="s">
        <v>62</v>
      </c>
    </row>
    <row r="4" spans="1:21" x14ac:dyDescent="0.25">
      <c r="A4" s="77" t="s">
        <v>60</v>
      </c>
      <c r="B4" s="168" t="s">
        <v>102</v>
      </c>
      <c r="C4" s="168" t="s">
        <v>110</v>
      </c>
      <c r="D4" s="168" t="s">
        <v>207</v>
      </c>
      <c r="E4" s="168" t="s">
        <v>101</v>
      </c>
      <c r="F4" s="168" t="s">
        <v>137</v>
      </c>
      <c r="G4" s="168" t="s">
        <v>51</v>
      </c>
      <c r="H4" s="168" t="s">
        <v>67</v>
      </c>
      <c r="I4" s="168" t="s">
        <v>162</v>
      </c>
      <c r="J4" s="168" t="s">
        <v>103</v>
      </c>
      <c r="K4" s="168" t="s">
        <v>48</v>
      </c>
      <c r="L4" s="168" t="s">
        <v>136</v>
      </c>
      <c r="M4" s="168" t="s">
        <v>53</v>
      </c>
      <c r="N4" s="168" t="s">
        <v>95</v>
      </c>
      <c r="O4" s="168" t="s">
        <v>50</v>
      </c>
      <c r="P4" s="168" t="s">
        <v>52</v>
      </c>
      <c r="Q4" s="168" t="s">
        <v>140</v>
      </c>
      <c r="R4" s="168" t="s">
        <v>135</v>
      </c>
      <c r="S4" s="168" t="s">
        <v>99</v>
      </c>
      <c r="T4" s="168" t="s">
        <v>119</v>
      </c>
      <c r="U4" s="168" t="s">
        <v>61</v>
      </c>
    </row>
    <row r="5" spans="1:21" x14ac:dyDescent="0.25">
      <c r="A5" s="78" t="s">
        <v>346</v>
      </c>
      <c r="B5" s="98">
        <v>898854.80930468149</v>
      </c>
      <c r="C5" s="98">
        <v>75232514.160406739</v>
      </c>
      <c r="D5" s="98">
        <v>0</v>
      </c>
      <c r="E5" s="98">
        <v>7731980.0382825285</v>
      </c>
      <c r="F5" s="98">
        <v>22733.257460564055</v>
      </c>
      <c r="G5" s="98">
        <v>91166621.787218571</v>
      </c>
      <c r="H5" s="98">
        <v>11154823.315793695</v>
      </c>
      <c r="I5" s="98">
        <v>2948427</v>
      </c>
      <c r="J5" s="98">
        <v>2310115.115207898</v>
      </c>
      <c r="K5" s="98">
        <v>23161857.644517668</v>
      </c>
      <c r="L5" s="98">
        <v>47106218.551941171</v>
      </c>
      <c r="M5" s="98">
        <v>23331885.356517475</v>
      </c>
      <c r="N5" s="98">
        <v>605047.78132287296</v>
      </c>
      <c r="O5" s="98">
        <v>1644497.9248029687</v>
      </c>
      <c r="P5" s="98">
        <v>15500431.930417262</v>
      </c>
      <c r="Q5" s="98">
        <v>22028918.507882215</v>
      </c>
      <c r="R5" s="98">
        <v>58196146.667768896</v>
      </c>
      <c r="S5" s="98">
        <v>241276.5</v>
      </c>
      <c r="T5" s="98">
        <v>5003247.4634568831</v>
      </c>
      <c r="U5" s="98">
        <v>388285597.81230211</v>
      </c>
    </row>
    <row r="6" spans="1:21" x14ac:dyDescent="0.25">
      <c r="A6" s="79">
        <v>2019</v>
      </c>
      <c r="B6" s="98">
        <v>165083.0224523381</v>
      </c>
      <c r="C6" s="98">
        <v>2463073.3914116896</v>
      </c>
      <c r="D6" s="98">
        <v>0</v>
      </c>
      <c r="E6" s="98">
        <v>332759.92297580565</v>
      </c>
      <c r="F6" s="98">
        <v>675.387643904882</v>
      </c>
      <c r="G6" s="98">
        <v>17913006.538833313</v>
      </c>
      <c r="H6" s="98">
        <v>3671749.2907991703</v>
      </c>
      <c r="I6" s="98">
        <v>982809</v>
      </c>
      <c r="J6" s="98">
        <v>713321.96965889772</v>
      </c>
      <c r="K6" s="98">
        <v>9112085.8491583709</v>
      </c>
      <c r="L6" s="98">
        <v>14050000</v>
      </c>
      <c r="M6" s="98">
        <v>7955921.1296188012</v>
      </c>
      <c r="N6" s="98">
        <v>209867.13867694439</v>
      </c>
      <c r="O6" s="98">
        <v>678325.22851124685</v>
      </c>
      <c r="P6" s="98">
        <v>2610834.0419031042</v>
      </c>
      <c r="Q6" s="98">
        <v>7037157.901678659</v>
      </c>
      <c r="R6" s="98">
        <v>17657000</v>
      </c>
      <c r="S6" s="98">
        <v>76.5</v>
      </c>
      <c r="T6" s="98">
        <v>1611192.2070124748</v>
      </c>
      <c r="U6" s="98">
        <v>87164938.520334721</v>
      </c>
    </row>
    <row r="7" spans="1:21" x14ac:dyDescent="0.25">
      <c r="A7" s="79">
        <v>2030</v>
      </c>
      <c r="B7" s="98">
        <v>363994.97174274386</v>
      </c>
      <c r="C7" s="98">
        <v>36787701.702339076</v>
      </c>
      <c r="D7" s="98">
        <v>0</v>
      </c>
      <c r="E7" s="98">
        <v>3613177.1136612333</v>
      </c>
      <c r="F7" s="98">
        <v>10851.513672838004</v>
      </c>
      <c r="G7" s="98">
        <v>36296483.567630656</v>
      </c>
      <c r="H7" s="98">
        <v>3857832.553697275</v>
      </c>
      <c r="I7" s="98">
        <v>982809</v>
      </c>
      <c r="J7" s="98">
        <v>800158.48346274882</v>
      </c>
      <c r="K7" s="98">
        <v>6993509.1072690254</v>
      </c>
      <c r="L7" s="98">
        <v>16687543.060802393</v>
      </c>
      <c r="M7" s="98">
        <v>7627415.7043524273</v>
      </c>
      <c r="N7" s="98">
        <v>196601.20651859304</v>
      </c>
      <c r="O7" s="98">
        <v>482330.02495117608</v>
      </c>
      <c r="P7" s="98">
        <v>6435644.6271964246</v>
      </c>
      <c r="Q7" s="98">
        <v>7344048.0514394604</v>
      </c>
      <c r="R7" s="98">
        <v>20710959.6167087</v>
      </c>
      <c r="S7" s="98">
        <v>120600</v>
      </c>
      <c r="T7" s="98">
        <v>1641575.358461577</v>
      </c>
      <c r="U7" s="98">
        <v>150953235.66390634</v>
      </c>
    </row>
    <row r="8" spans="1:21" x14ac:dyDescent="0.25">
      <c r="A8" s="79">
        <v>2050</v>
      </c>
      <c r="B8" s="98">
        <v>369776.8151095995</v>
      </c>
      <c r="C8" s="98">
        <v>35981739.066655964</v>
      </c>
      <c r="D8" s="98">
        <v>0</v>
      </c>
      <c r="E8" s="98">
        <v>3786043.0016454896</v>
      </c>
      <c r="F8" s="98">
        <v>11206.356143821171</v>
      </c>
      <c r="G8" s="98">
        <v>36957131.680754602</v>
      </c>
      <c r="H8" s="98">
        <v>3625241.4712972497</v>
      </c>
      <c r="I8" s="98">
        <v>982809</v>
      </c>
      <c r="J8" s="98">
        <v>796634.66208625142</v>
      </c>
      <c r="K8" s="98">
        <v>7056262.6880902732</v>
      </c>
      <c r="L8" s="98">
        <v>16368675.491138779</v>
      </c>
      <c r="M8" s="98">
        <v>7748548.5225462476</v>
      </c>
      <c r="N8" s="98">
        <v>198579.43612733553</v>
      </c>
      <c r="O8" s="98">
        <v>483842.67134054581</v>
      </c>
      <c r="P8" s="98">
        <v>6453953.2613177337</v>
      </c>
      <c r="Q8" s="98">
        <v>7647712.5547640976</v>
      </c>
      <c r="R8" s="98">
        <v>19828187.051060196</v>
      </c>
      <c r="S8" s="98">
        <v>120600</v>
      </c>
      <c r="T8" s="98">
        <v>1750479.8979828311</v>
      </c>
      <c r="U8" s="98">
        <v>150167423.62806103</v>
      </c>
    </row>
    <row r="9" spans="1:21" x14ac:dyDescent="0.25">
      <c r="A9" s="78" t="s">
        <v>339</v>
      </c>
      <c r="B9" s="98"/>
      <c r="C9" s="98">
        <v>75821419.067929298</v>
      </c>
      <c r="D9" s="98"/>
      <c r="E9" s="98">
        <v>2224331.6575402012</v>
      </c>
      <c r="F9" s="98">
        <v>6647.2869816659168</v>
      </c>
      <c r="G9" s="98">
        <v>46715177.14991805</v>
      </c>
      <c r="H9" s="98">
        <v>5772547.683669813</v>
      </c>
      <c r="I9" s="98"/>
      <c r="J9" s="98"/>
      <c r="K9" s="98">
        <v>22009276.7983304</v>
      </c>
      <c r="L9" s="98">
        <v>13002112.18852745</v>
      </c>
      <c r="M9" s="98">
        <v>21594783.96176945</v>
      </c>
      <c r="N9" s="98"/>
      <c r="O9" s="98"/>
      <c r="P9" s="98">
        <v>5773098.6725683548</v>
      </c>
      <c r="Q9" s="98"/>
      <c r="R9" s="98">
        <v>18796045.333443552</v>
      </c>
      <c r="S9" s="98">
        <v>0</v>
      </c>
      <c r="T9" s="98"/>
      <c r="U9" s="98">
        <v>211715439.80067822</v>
      </c>
    </row>
    <row r="10" spans="1:21" x14ac:dyDescent="0.25">
      <c r="A10" s="79">
        <v>2019</v>
      </c>
      <c r="B10" s="98"/>
      <c r="C10" s="98">
        <v>8803491.7355084848</v>
      </c>
      <c r="D10" s="98"/>
      <c r="E10" s="98">
        <v>823764.99285714305</v>
      </c>
      <c r="F10" s="98">
        <v>4441.5</v>
      </c>
      <c r="G10" s="98">
        <v>13739757.985270014</v>
      </c>
      <c r="H10" s="98">
        <v>1700320.7715243388</v>
      </c>
      <c r="I10" s="98"/>
      <c r="J10" s="98"/>
      <c r="K10" s="98">
        <v>6600836.8097011279</v>
      </c>
      <c r="L10" s="98">
        <v>9696490.333333334</v>
      </c>
      <c r="M10" s="98">
        <v>6351407.0475792512</v>
      </c>
      <c r="N10" s="98"/>
      <c r="O10" s="98"/>
      <c r="P10" s="98">
        <v>944413.49448565592</v>
      </c>
      <c r="Q10" s="98"/>
      <c r="R10" s="98">
        <v>14742130.666666664</v>
      </c>
      <c r="S10" s="98">
        <v>0</v>
      </c>
      <c r="T10" s="98"/>
      <c r="U10" s="98">
        <v>63407055.336926013</v>
      </c>
    </row>
    <row r="11" spans="1:21" x14ac:dyDescent="0.25">
      <c r="A11" s="79">
        <v>2030</v>
      </c>
      <c r="B11" s="98"/>
      <c r="C11" s="98">
        <v>33976956.193193458</v>
      </c>
      <c r="D11" s="98"/>
      <c r="E11" s="98">
        <v>683922.81080016203</v>
      </c>
      <c r="F11" s="98">
        <v>1085.1513672838003</v>
      </c>
      <c r="G11" s="98">
        <v>16487709.582324015</v>
      </c>
      <c r="H11" s="98">
        <v>2038165.3862436088</v>
      </c>
      <c r="I11" s="98"/>
      <c r="J11" s="98"/>
      <c r="K11" s="98">
        <v>7704219.9943146361</v>
      </c>
      <c r="L11" s="98">
        <v>1668754.3060802389</v>
      </c>
      <c r="M11" s="98">
        <v>7621688.4570950996</v>
      </c>
      <c r="N11" s="98"/>
      <c r="O11" s="98"/>
      <c r="P11" s="98">
        <v>2414342.5890413495</v>
      </c>
      <c r="Q11" s="98"/>
      <c r="R11" s="98">
        <v>2071095.9616708695</v>
      </c>
      <c r="S11" s="98">
        <v>0</v>
      </c>
      <c r="T11" s="98"/>
      <c r="U11" s="98">
        <v>74667940.432130724</v>
      </c>
    </row>
    <row r="12" spans="1:21" x14ac:dyDescent="0.25">
      <c r="A12" s="79">
        <v>2050</v>
      </c>
      <c r="B12" s="98"/>
      <c r="C12" s="98">
        <v>33040971.139227357</v>
      </c>
      <c r="D12" s="98"/>
      <c r="E12" s="98">
        <v>716643.85388289625</v>
      </c>
      <c r="F12" s="98">
        <v>1120.6356143821167</v>
      </c>
      <c r="G12" s="98">
        <v>16487709.582324017</v>
      </c>
      <c r="H12" s="98">
        <v>2034061.5259018647</v>
      </c>
      <c r="I12" s="98"/>
      <c r="J12" s="98"/>
      <c r="K12" s="98">
        <v>7704219.9943146361</v>
      </c>
      <c r="L12" s="98">
        <v>1636867.5491138776</v>
      </c>
      <c r="M12" s="98">
        <v>7621688.4570951005</v>
      </c>
      <c r="N12" s="98"/>
      <c r="O12" s="98"/>
      <c r="P12" s="98">
        <v>2414342.5890413499</v>
      </c>
      <c r="Q12" s="98"/>
      <c r="R12" s="98">
        <v>1982818.705106019</v>
      </c>
      <c r="S12" s="98">
        <v>0</v>
      </c>
      <c r="T12" s="98"/>
      <c r="U12" s="98">
        <v>73640444.031621486</v>
      </c>
    </row>
    <row r="13" spans="1:21" x14ac:dyDescent="0.25">
      <c r="A13" s="78" t="s">
        <v>109</v>
      </c>
      <c r="B13" s="98">
        <v>1462906</v>
      </c>
      <c r="C13" s="98"/>
      <c r="D13" s="98">
        <v>0</v>
      </c>
      <c r="E13" s="98">
        <v>4456697.0576533619</v>
      </c>
      <c r="F13" s="98">
        <v>24293.582834993256</v>
      </c>
      <c r="G13" s="98">
        <v>257031</v>
      </c>
      <c r="H13" s="98">
        <v>227801.99999999994</v>
      </c>
      <c r="I13" s="98">
        <v>234</v>
      </c>
      <c r="J13" s="98">
        <v>2444653.9999999995</v>
      </c>
      <c r="K13" s="98">
        <v>11358</v>
      </c>
      <c r="L13" s="98">
        <v>34104106.363413721</v>
      </c>
      <c r="M13" s="98">
        <v>990078</v>
      </c>
      <c r="N13" s="98"/>
      <c r="O13" s="98"/>
      <c r="P13" s="98">
        <v>85934.999999999985</v>
      </c>
      <c r="Q13" s="98">
        <v>8354441.8810100975</v>
      </c>
      <c r="R13" s="98">
        <v>39400101.334325343</v>
      </c>
      <c r="S13" s="98">
        <v>0</v>
      </c>
      <c r="T13" s="98"/>
      <c r="U13" s="98">
        <v>91819638.219237506</v>
      </c>
    </row>
    <row r="14" spans="1:21" x14ac:dyDescent="0.25">
      <c r="A14" s="79">
        <v>2019</v>
      </c>
      <c r="B14" s="98">
        <v>729134</v>
      </c>
      <c r="C14" s="98"/>
      <c r="D14" s="98">
        <v>0</v>
      </c>
      <c r="E14" s="98">
        <v>757087.00000000012</v>
      </c>
      <c r="F14" s="98">
        <v>4441.5</v>
      </c>
      <c r="G14" s="98">
        <v>85676.999999999956</v>
      </c>
      <c r="H14" s="98">
        <v>75933.999999999971</v>
      </c>
      <c r="I14" s="98">
        <v>78</v>
      </c>
      <c r="J14" s="98">
        <v>995654</v>
      </c>
      <c r="K14" s="98">
        <v>3786</v>
      </c>
      <c r="L14" s="98">
        <v>4353509.666666667</v>
      </c>
      <c r="M14" s="98">
        <v>330026.00000000006</v>
      </c>
      <c r="N14" s="98"/>
      <c r="O14" s="98"/>
      <c r="P14" s="98">
        <v>28644.999999999993</v>
      </c>
      <c r="Q14" s="98">
        <v>2668834</v>
      </c>
      <c r="R14" s="98">
        <v>2914869.3333333335</v>
      </c>
      <c r="S14" s="98">
        <v>0</v>
      </c>
      <c r="T14" s="98"/>
      <c r="U14" s="98">
        <v>12947675.500000002</v>
      </c>
    </row>
    <row r="15" spans="1:21" x14ac:dyDescent="0.25">
      <c r="A15" s="79">
        <v>2030</v>
      </c>
      <c r="B15" s="98">
        <v>363995</v>
      </c>
      <c r="C15" s="98"/>
      <c r="D15" s="98">
        <v>0</v>
      </c>
      <c r="E15" s="98">
        <v>1806588.5568306167</v>
      </c>
      <c r="F15" s="98">
        <v>9766.3623055542048</v>
      </c>
      <c r="G15" s="98">
        <v>85677</v>
      </c>
      <c r="H15" s="98">
        <v>75933.999999999985</v>
      </c>
      <c r="I15" s="98">
        <v>78</v>
      </c>
      <c r="J15" s="98">
        <v>725967.99999999977</v>
      </c>
      <c r="K15" s="98">
        <v>3785.9999999999995</v>
      </c>
      <c r="L15" s="98">
        <v>15018788.754722154</v>
      </c>
      <c r="M15" s="98">
        <v>330026</v>
      </c>
      <c r="N15" s="98"/>
      <c r="O15" s="98"/>
      <c r="P15" s="98">
        <v>28644.999999999996</v>
      </c>
      <c r="Q15" s="98">
        <v>2785221.7345641684</v>
      </c>
      <c r="R15" s="98">
        <v>18639863.655037832</v>
      </c>
      <c r="S15" s="98">
        <v>0</v>
      </c>
      <c r="T15" s="98"/>
      <c r="U15" s="98">
        <v>39874338.06346032</v>
      </c>
    </row>
    <row r="16" spans="1:21" x14ac:dyDescent="0.25">
      <c r="A16" s="79">
        <v>2050</v>
      </c>
      <c r="B16" s="98">
        <v>369777</v>
      </c>
      <c r="C16" s="98"/>
      <c r="D16" s="98">
        <v>0</v>
      </c>
      <c r="E16" s="98">
        <v>1893021.5008227448</v>
      </c>
      <c r="F16" s="98">
        <v>10085.720529439053</v>
      </c>
      <c r="G16" s="98">
        <v>85677.000000000058</v>
      </c>
      <c r="H16" s="98">
        <v>75934</v>
      </c>
      <c r="I16" s="98">
        <v>78</v>
      </c>
      <c r="J16" s="98">
        <v>723031.99999999988</v>
      </c>
      <c r="K16" s="98">
        <v>3786.0000000000005</v>
      </c>
      <c r="L16" s="98">
        <v>14731807.942024902</v>
      </c>
      <c r="M16" s="98">
        <v>330026</v>
      </c>
      <c r="N16" s="98"/>
      <c r="O16" s="98"/>
      <c r="P16" s="98">
        <v>28644.999999999996</v>
      </c>
      <c r="Q16" s="98">
        <v>2900386.1464459291</v>
      </c>
      <c r="R16" s="98">
        <v>17845368.345954176</v>
      </c>
      <c r="S16" s="98">
        <v>0</v>
      </c>
      <c r="T16" s="98"/>
      <c r="U16" s="98">
        <v>38997624.655777186</v>
      </c>
    </row>
    <row r="17" spans="1:21" x14ac:dyDescent="0.25">
      <c r="A17" s="78" t="s">
        <v>340</v>
      </c>
      <c r="B17" s="98"/>
      <c r="C17" s="98"/>
      <c r="D17" s="98"/>
      <c r="E17" s="98"/>
      <c r="F17" s="98"/>
      <c r="G17" s="98"/>
      <c r="H17" s="98">
        <v>0</v>
      </c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>
        <v>0</v>
      </c>
      <c r="U17" s="98">
        <v>0</v>
      </c>
    </row>
    <row r="18" spans="1:21" x14ac:dyDescent="0.25">
      <c r="A18" s="79">
        <v>2019</v>
      </c>
      <c r="B18" s="98"/>
      <c r="C18" s="98"/>
      <c r="D18" s="98"/>
      <c r="E18" s="98"/>
      <c r="F18" s="98"/>
      <c r="G18" s="98"/>
      <c r="H18" s="98">
        <v>0</v>
      </c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>
        <v>0</v>
      </c>
      <c r="U18" s="98">
        <v>0</v>
      </c>
    </row>
    <row r="19" spans="1:21" x14ac:dyDescent="0.25">
      <c r="A19" s="79">
        <v>2030</v>
      </c>
      <c r="B19" s="98"/>
      <c r="C19" s="98"/>
      <c r="D19" s="98"/>
      <c r="E19" s="98"/>
      <c r="F19" s="98"/>
      <c r="G19" s="98"/>
      <c r="H19" s="98">
        <v>0</v>
      </c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>
        <v>0</v>
      </c>
      <c r="U19" s="98">
        <v>0</v>
      </c>
    </row>
    <row r="20" spans="1:21" x14ac:dyDescent="0.25">
      <c r="A20" s="79">
        <v>2050</v>
      </c>
      <c r="B20" s="98"/>
      <c r="C20" s="98"/>
      <c r="D20" s="98"/>
      <c r="E20" s="98"/>
      <c r="F20" s="98"/>
      <c r="G20" s="98"/>
      <c r="H20" s="98">
        <v>0</v>
      </c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>
        <v>0</v>
      </c>
      <c r="U20" s="98">
        <v>0</v>
      </c>
    </row>
    <row r="21" spans="1:21" x14ac:dyDescent="0.25">
      <c r="A21" s="78" t="s">
        <v>341</v>
      </c>
      <c r="B21" s="98"/>
      <c r="C21" s="98"/>
      <c r="D21" s="98"/>
      <c r="E21" s="98"/>
      <c r="F21" s="98"/>
      <c r="G21" s="98">
        <v>0</v>
      </c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>
        <v>0</v>
      </c>
    </row>
    <row r="22" spans="1:21" x14ac:dyDescent="0.25">
      <c r="A22" s="79">
        <v>2019</v>
      </c>
      <c r="B22" s="98"/>
      <c r="C22" s="98"/>
      <c r="D22" s="98"/>
      <c r="E22" s="98"/>
      <c r="F22" s="98"/>
      <c r="G22" s="98">
        <v>0</v>
      </c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>
        <v>0</v>
      </c>
    </row>
    <row r="23" spans="1:21" x14ac:dyDescent="0.25">
      <c r="A23" s="79">
        <v>2030</v>
      </c>
      <c r="B23" s="98"/>
      <c r="C23" s="98"/>
      <c r="D23" s="98"/>
      <c r="E23" s="98"/>
      <c r="F23" s="98"/>
      <c r="G23" s="98">
        <v>0</v>
      </c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>
        <v>0</v>
      </c>
    </row>
    <row r="24" spans="1:21" x14ac:dyDescent="0.25">
      <c r="A24" s="79">
        <v>2050</v>
      </c>
      <c r="B24" s="98"/>
      <c r="C24" s="98"/>
      <c r="D24" s="98"/>
      <c r="E24" s="98"/>
      <c r="F24" s="98"/>
      <c r="G24" s="98">
        <v>0</v>
      </c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>
        <v>0</v>
      </c>
    </row>
    <row r="25" spans="1:21" x14ac:dyDescent="0.25">
      <c r="A25" s="78" t="s">
        <v>347</v>
      </c>
      <c r="B25" s="98">
        <v>0</v>
      </c>
      <c r="C25" s="98"/>
      <c r="D25" s="98"/>
      <c r="E25" s="98"/>
      <c r="F25" s="98"/>
      <c r="G25" s="98"/>
      <c r="H25" s="98">
        <v>0</v>
      </c>
      <c r="I25" s="98">
        <v>0</v>
      </c>
      <c r="J25" s="98"/>
      <c r="K25" s="98"/>
      <c r="L25" s="98"/>
      <c r="M25" s="98"/>
      <c r="N25" s="98">
        <v>0</v>
      </c>
      <c r="O25" s="98"/>
      <c r="P25" s="98"/>
      <c r="Q25" s="98"/>
      <c r="R25" s="98"/>
      <c r="S25" s="98"/>
      <c r="T25" s="98">
        <v>0</v>
      </c>
      <c r="U25" s="98">
        <v>0</v>
      </c>
    </row>
    <row r="26" spans="1:21" x14ac:dyDescent="0.25">
      <c r="A26" s="79">
        <v>2019</v>
      </c>
      <c r="B26" s="98">
        <v>0</v>
      </c>
      <c r="C26" s="98"/>
      <c r="D26" s="98"/>
      <c r="E26" s="98"/>
      <c r="F26" s="98"/>
      <c r="G26" s="98"/>
      <c r="H26" s="98">
        <v>0</v>
      </c>
      <c r="I26" s="98">
        <v>0</v>
      </c>
      <c r="J26" s="98"/>
      <c r="K26" s="98"/>
      <c r="L26" s="98"/>
      <c r="M26" s="98"/>
      <c r="N26" s="98">
        <v>0</v>
      </c>
      <c r="O26" s="98"/>
      <c r="P26" s="98"/>
      <c r="Q26" s="98"/>
      <c r="R26" s="98"/>
      <c r="S26" s="98"/>
      <c r="T26" s="98">
        <v>0</v>
      </c>
      <c r="U26" s="98">
        <v>0</v>
      </c>
    </row>
    <row r="27" spans="1:21" x14ac:dyDescent="0.25">
      <c r="A27" s="79">
        <v>2030</v>
      </c>
      <c r="B27" s="98">
        <v>0</v>
      </c>
      <c r="C27" s="98"/>
      <c r="D27" s="98"/>
      <c r="E27" s="98"/>
      <c r="F27" s="98"/>
      <c r="G27" s="98"/>
      <c r="H27" s="98">
        <v>0</v>
      </c>
      <c r="I27" s="98">
        <v>0</v>
      </c>
      <c r="J27" s="98"/>
      <c r="K27" s="98"/>
      <c r="L27" s="98"/>
      <c r="M27" s="98"/>
      <c r="N27" s="98">
        <v>0</v>
      </c>
      <c r="O27" s="98"/>
      <c r="P27" s="98"/>
      <c r="Q27" s="98"/>
      <c r="R27" s="98"/>
      <c r="S27" s="98"/>
      <c r="T27" s="98">
        <v>0</v>
      </c>
      <c r="U27" s="98">
        <v>0</v>
      </c>
    </row>
    <row r="28" spans="1:21" x14ac:dyDescent="0.25">
      <c r="A28" s="79">
        <v>2050</v>
      </c>
      <c r="B28" s="98">
        <v>0</v>
      </c>
      <c r="C28" s="98"/>
      <c r="D28" s="98"/>
      <c r="E28" s="98"/>
      <c r="F28" s="98"/>
      <c r="G28" s="98"/>
      <c r="H28" s="98">
        <v>0</v>
      </c>
      <c r="I28" s="98">
        <v>0</v>
      </c>
      <c r="J28" s="98"/>
      <c r="K28" s="98"/>
      <c r="L28" s="98"/>
      <c r="M28" s="98"/>
      <c r="N28" s="98">
        <v>0</v>
      </c>
      <c r="O28" s="98"/>
      <c r="P28" s="98"/>
      <c r="Q28" s="98"/>
      <c r="R28" s="98"/>
      <c r="S28" s="98"/>
      <c r="T28" s="98">
        <v>0</v>
      </c>
      <c r="U28" s="98">
        <v>0</v>
      </c>
    </row>
    <row r="29" spans="1:21" x14ac:dyDescent="0.25">
      <c r="A29" s="78" t="s">
        <v>336</v>
      </c>
      <c r="B29" s="98">
        <v>0</v>
      </c>
      <c r="C29" s="98"/>
      <c r="D29" s="98"/>
      <c r="E29" s="98"/>
      <c r="F29" s="98"/>
      <c r="G29" s="98"/>
      <c r="H29" s="98">
        <v>0</v>
      </c>
      <c r="I29" s="98">
        <v>0</v>
      </c>
      <c r="J29" s="98"/>
      <c r="K29" s="98">
        <v>1658382.281988129</v>
      </c>
      <c r="L29" s="98"/>
      <c r="M29" s="98"/>
      <c r="N29" s="98">
        <v>0</v>
      </c>
      <c r="O29" s="98">
        <v>1644497.9248029687</v>
      </c>
      <c r="P29" s="98"/>
      <c r="Q29" s="98"/>
      <c r="R29" s="98"/>
      <c r="S29" s="98">
        <v>0</v>
      </c>
      <c r="T29" s="98"/>
      <c r="U29" s="98">
        <v>3302880.2067910978</v>
      </c>
    </row>
    <row r="30" spans="1:21" x14ac:dyDescent="0.25">
      <c r="A30" s="79">
        <v>2019</v>
      </c>
      <c r="B30" s="98">
        <v>0</v>
      </c>
      <c r="C30" s="98"/>
      <c r="D30" s="98"/>
      <c r="E30" s="98"/>
      <c r="F30" s="98"/>
      <c r="G30" s="98"/>
      <c r="H30" s="98">
        <v>0</v>
      </c>
      <c r="I30" s="98">
        <v>0</v>
      </c>
      <c r="J30" s="98"/>
      <c r="K30" s="98">
        <v>530494.83043187088</v>
      </c>
      <c r="L30" s="98"/>
      <c r="M30" s="98"/>
      <c r="N30" s="98">
        <v>0</v>
      </c>
      <c r="O30" s="98">
        <v>678325.22851124685</v>
      </c>
      <c r="P30" s="98"/>
      <c r="Q30" s="98"/>
      <c r="R30" s="98"/>
      <c r="S30" s="98">
        <v>0</v>
      </c>
      <c r="T30" s="98"/>
      <c r="U30" s="98">
        <v>1208820.0589431177</v>
      </c>
    </row>
    <row r="31" spans="1:21" x14ac:dyDescent="0.25">
      <c r="A31" s="79">
        <v>2030</v>
      </c>
      <c r="B31" s="98">
        <v>0</v>
      </c>
      <c r="C31" s="98"/>
      <c r="D31" s="98"/>
      <c r="E31" s="98"/>
      <c r="F31" s="98"/>
      <c r="G31" s="98"/>
      <c r="H31" s="98">
        <v>0</v>
      </c>
      <c r="I31" s="98">
        <v>0</v>
      </c>
      <c r="J31" s="98"/>
      <c r="K31" s="98">
        <v>552167.88248845807</v>
      </c>
      <c r="L31" s="98"/>
      <c r="M31" s="98"/>
      <c r="N31" s="98">
        <v>0</v>
      </c>
      <c r="O31" s="98">
        <v>482330.02495117608</v>
      </c>
      <c r="P31" s="98"/>
      <c r="Q31" s="98"/>
      <c r="R31" s="98"/>
      <c r="S31" s="98">
        <v>0</v>
      </c>
      <c r="T31" s="98"/>
      <c r="U31" s="98">
        <v>1034497.9074396342</v>
      </c>
    </row>
    <row r="32" spans="1:21" x14ac:dyDescent="0.25">
      <c r="A32" s="79">
        <v>2050</v>
      </c>
      <c r="B32" s="98">
        <v>0</v>
      </c>
      <c r="C32" s="98"/>
      <c r="D32" s="98"/>
      <c r="E32" s="98"/>
      <c r="F32" s="98"/>
      <c r="G32" s="98"/>
      <c r="H32" s="98">
        <v>0</v>
      </c>
      <c r="I32" s="98">
        <v>0</v>
      </c>
      <c r="J32" s="98"/>
      <c r="K32" s="98">
        <v>575719.56906779984</v>
      </c>
      <c r="L32" s="98"/>
      <c r="M32" s="98"/>
      <c r="N32" s="98">
        <v>0</v>
      </c>
      <c r="O32" s="98">
        <v>483842.67134054581</v>
      </c>
      <c r="P32" s="98"/>
      <c r="Q32" s="98"/>
      <c r="R32" s="98"/>
      <c r="S32" s="98">
        <v>0</v>
      </c>
      <c r="T32" s="98"/>
      <c r="U32" s="98">
        <v>1059562.2404083456</v>
      </c>
    </row>
    <row r="33" spans="1:21" x14ac:dyDescent="0.25">
      <c r="A33" s="78" t="s">
        <v>342</v>
      </c>
      <c r="B33" s="98">
        <v>-370459.88762915437</v>
      </c>
      <c r="C33" s="98">
        <v>8982042.5088157393</v>
      </c>
      <c r="D33" s="98">
        <v>0</v>
      </c>
      <c r="E33" s="98">
        <v>3651261.4001131607</v>
      </c>
      <c r="F33" s="98">
        <v>0</v>
      </c>
      <c r="G33" s="98">
        <v>44194413.637300521</v>
      </c>
      <c r="H33" s="98">
        <v>5154473.632123882</v>
      </c>
      <c r="I33" s="98">
        <v>2948193</v>
      </c>
      <c r="J33" s="98">
        <v>-134538.88479210169</v>
      </c>
      <c r="K33" s="98">
        <v>-517159.43580085877</v>
      </c>
      <c r="L33" s="98">
        <v>0</v>
      </c>
      <c r="M33" s="98">
        <v>747023.39474802464</v>
      </c>
      <c r="N33" s="98">
        <v>605047.78132287296</v>
      </c>
      <c r="O33" s="98">
        <v>0</v>
      </c>
      <c r="P33" s="98">
        <v>9641398.2578489073</v>
      </c>
      <c r="Q33" s="98">
        <v>13674476.62687212</v>
      </c>
      <c r="R33" s="98">
        <v>0</v>
      </c>
      <c r="S33" s="98">
        <v>241276.5</v>
      </c>
      <c r="T33" s="98">
        <v>5003247.4634568831</v>
      </c>
      <c r="U33" s="98">
        <v>93820695.994379997</v>
      </c>
    </row>
    <row r="34" spans="1:21" x14ac:dyDescent="0.25">
      <c r="A34" s="79">
        <v>2019</v>
      </c>
      <c r="B34" s="98">
        <v>-370459.67448149773</v>
      </c>
      <c r="C34" s="98">
        <v>3230529.0722415126</v>
      </c>
      <c r="D34" s="98">
        <v>0</v>
      </c>
      <c r="E34" s="98">
        <v>1352218.0071428574</v>
      </c>
      <c r="F34" s="98">
        <v>0</v>
      </c>
      <c r="G34" s="98">
        <v>4087571.5535632996</v>
      </c>
      <c r="H34" s="98">
        <v>1895494.5192748315</v>
      </c>
      <c r="I34" s="98">
        <v>982731</v>
      </c>
      <c r="J34" s="98">
        <v>-282332.03034110228</v>
      </c>
      <c r="K34" s="98">
        <v>1976968.2090253732</v>
      </c>
      <c r="L34" s="98">
        <v>0</v>
      </c>
      <c r="M34" s="98">
        <v>1274488.0820395502</v>
      </c>
      <c r="N34" s="98">
        <v>209867.13867694439</v>
      </c>
      <c r="O34" s="98">
        <v>0</v>
      </c>
      <c r="P34" s="98">
        <v>1637775.5474174484</v>
      </c>
      <c r="Q34" s="98">
        <v>4368323.901678659</v>
      </c>
      <c r="R34" s="98">
        <v>0</v>
      </c>
      <c r="S34" s="98">
        <v>76.5</v>
      </c>
      <c r="T34" s="98">
        <v>1611192.2070124748</v>
      </c>
      <c r="U34" s="98">
        <v>21974444.033250354</v>
      </c>
    </row>
    <row r="35" spans="1:21" x14ac:dyDescent="0.25">
      <c r="A35" s="79">
        <v>2030</v>
      </c>
      <c r="B35" s="98">
        <v>-2.825725611182861E-2</v>
      </c>
      <c r="C35" s="98">
        <v>2810745.5091456175</v>
      </c>
      <c r="D35" s="98">
        <v>0</v>
      </c>
      <c r="E35" s="98">
        <v>1122665.7460304548</v>
      </c>
      <c r="F35" s="98">
        <v>0</v>
      </c>
      <c r="G35" s="98">
        <v>19723096.985306639</v>
      </c>
      <c r="H35" s="98">
        <v>1743733.1674536662</v>
      </c>
      <c r="I35" s="98">
        <v>982731</v>
      </c>
      <c r="J35" s="98">
        <v>74190.483462749107</v>
      </c>
      <c r="K35" s="98">
        <v>-1266664.7695340689</v>
      </c>
      <c r="L35" s="98">
        <v>0</v>
      </c>
      <c r="M35" s="98">
        <v>-324298.75274267327</v>
      </c>
      <c r="N35" s="98">
        <v>196601.20651859304</v>
      </c>
      <c r="O35" s="98">
        <v>0</v>
      </c>
      <c r="P35" s="98">
        <v>3992657.0381550752</v>
      </c>
      <c r="Q35" s="98">
        <v>4558826.316875292</v>
      </c>
      <c r="R35" s="98">
        <v>0</v>
      </c>
      <c r="S35" s="98">
        <v>120600</v>
      </c>
      <c r="T35" s="98">
        <v>1641575.358461577</v>
      </c>
      <c r="U35" s="98">
        <v>35376459.260875665</v>
      </c>
    </row>
    <row r="36" spans="1:21" x14ac:dyDescent="0.25">
      <c r="A36" s="79">
        <v>2050</v>
      </c>
      <c r="B36" s="98">
        <v>-0.18489040050189942</v>
      </c>
      <c r="C36" s="98">
        <v>2940767.9274286088</v>
      </c>
      <c r="D36" s="98">
        <v>0</v>
      </c>
      <c r="E36" s="98">
        <v>1176377.6469398488</v>
      </c>
      <c r="F36" s="98">
        <v>0</v>
      </c>
      <c r="G36" s="98">
        <v>20383745.098430581</v>
      </c>
      <c r="H36" s="98">
        <v>1515245.9453953844</v>
      </c>
      <c r="I36" s="98">
        <v>982731</v>
      </c>
      <c r="J36" s="98">
        <v>73602.662086251483</v>
      </c>
      <c r="K36" s="98">
        <v>-1227462.8752921631</v>
      </c>
      <c r="L36" s="98">
        <v>0</v>
      </c>
      <c r="M36" s="98">
        <v>-203165.93454885227</v>
      </c>
      <c r="N36" s="98">
        <v>198579.43612733553</v>
      </c>
      <c r="O36" s="98">
        <v>0</v>
      </c>
      <c r="P36" s="98">
        <v>4010965.6722763837</v>
      </c>
      <c r="Q36" s="98">
        <v>4747326.4083181694</v>
      </c>
      <c r="R36" s="98">
        <v>0</v>
      </c>
      <c r="S36" s="98">
        <v>120600</v>
      </c>
      <c r="T36" s="98">
        <v>1750479.8979828311</v>
      </c>
      <c r="U36" s="98">
        <v>36469792.700253978</v>
      </c>
    </row>
    <row r="37" spans="1:21" x14ac:dyDescent="0.25">
      <c r="A37" s="78" t="s">
        <v>61</v>
      </c>
      <c r="B37" s="98">
        <v>1991300.9216755275</v>
      </c>
      <c r="C37" s="98">
        <v>160035975.73715177</v>
      </c>
      <c r="D37" s="98">
        <v>0</v>
      </c>
      <c r="E37" s="98">
        <v>18064270.153589249</v>
      </c>
      <c r="F37" s="98">
        <v>53674.127277223233</v>
      </c>
      <c r="G37" s="98">
        <v>182333243.57443714</v>
      </c>
      <c r="H37" s="98">
        <v>22309646.631587386</v>
      </c>
      <c r="I37" s="98">
        <v>5896854</v>
      </c>
      <c r="J37" s="98">
        <v>4620230.2304157959</v>
      </c>
      <c r="K37" s="98">
        <v>46323715.289035343</v>
      </c>
      <c r="L37" s="98">
        <v>94212437.103882343</v>
      </c>
      <c r="M37" s="98">
        <v>46663770.71303495</v>
      </c>
      <c r="N37" s="98">
        <v>1210095.5626457459</v>
      </c>
      <c r="O37" s="98">
        <v>3288995.8496059375</v>
      </c>
      <c r="P37" s="98">
        <v>31000863.860834524</v>
      </c>
      <c r="Q37" s="98">
        <v>44057837.015764438</v>
      </c>
      <c r="R37" s="98">
        <v>116392293.33553779</v>
      </c>
      <c r="S37" s="98">
        <v>482553</v>
      </c>
      <c r="T37" s="98">
        <v>10006494.926913764</v>
      </c>
      <c r="U37" s="98">
        <v>788944252.03338885</v>
      </c>
    </row>
  </sheetData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F9304-0F3B-4972-BA9B-16A72ABADE5E}">
  <sheetPr codeName="Sheet37">
    <tabColor rgb="FFFF0000"/>
  </sheetPr>
  <dimension ref="A1:N1306"/>
  <sheetViews>
    <sheetView zoomScaleNormal="100" workbookViewId="0">
      <selection activeCell="E2" sqref="E2"/>
    </sheetView>
  </sheetViews>
  <sheetFormatPr defaultColWidth="8.85546875" defaultRowHeight="15" x14ac:dyDescent="0.25"/>
  <cols>
    <col min="1" max="1" width="19.42578125" style="168" bestFit="1" customWidth="1"/>
    <col min="2" max="2" width="12.7109375" style="168" bestFit="1" customWidth="1"/>
    <col min="3" max="3" width="21" style="168" bestFit="1" customWidth="1"/>
    <col min="4" max="4" width="5.28515625" style="168" bestFit="1" customWidth="1"/>
    <col min="5" max="5" width="16.140625" style="168" bestFit="1" customWidth="1"/>
    <col min="6" max="6" width="37.7109375" style="168" bestFit="1" customWidth="1"/>
    <col min="7" max="7" width="9.5703125" style="168" bestFit="1" customWidth="1"/>
    <col min="8" max="18" width="8.85546875" style="168"/>
    <col min="19" max="19" width="14.5703125" style="168" bestFit="1" customWidth="1"/>
    <col min="20" max="16384" width="8.85546875" style="168"/>
  </cols>
  <sheetData>
    <row r="1" spans="1:14" ht="15.75" thickBot="1" x14ac:dyDescent="0.3">
      <c r="A1" s="427" t="s">
        <v>172</v>
      </c>
      <c r="B1" s="420" t="s">
        <v>64</v>
      </c>
      <c r="C1" s="420" t="s">
        <v>128</v>
      </c>
      <c r="D1" s="420" t="s">
        <v>58</v>
      </c>
      <c r="E1" s="420" t="s">
        <v>155</v>
      </c>
      <c r="F1" s="428" t="s">
        <v>343</v>
      </c>
      <c r="J1" s="153" t="s">
        <v>350</v>
      </c>
      <c r="K1" s="153"/>
      <c r="L1" s="153"/>
      <c r="M1" s="153"/>
      <c r="N1" s="153"/>
    </row>
    <row r="2" spans="1:14" s="103" customFormat="1" x14ac:dyDescent="0.25">
      <c r="A2" s="419" t="s">
        <v>344</v>
      </c>
      <c r="B2" s="420" t="s">
        <v>23</v>
      </c>
      <c r="C2" s="420" t="str">
        <f>'Forbrug til andet'!A9</f>
        <v>Halm</v>
      </c>
      <c r="D2" s="420">
        <f t="shared" ref="D2:D7" si="0">År1</f>
        <v>2019</v>
      </c>
      <c r="E2" s="439">
        <f>VLOOKUP(C2,'Forbrug til andet'!$A$24:$D$29,MATCH(D2,'Forbrug til andet'!$A$23:$D$23,0),FALSE)*IFERROR(SUMIFS('Forbrug af biomasse'!$E:$E,'Forbrug af biomasse'!$A:$A,"Energi",'Forbrug af biomasse'!$B:$B,B2,'Forbrug af biomasse'!$C:$C,C2,'Forbrug af biomasse'!$D:$D,D2)/SUMIFS('Forbrug af biomasse'!$E:$E,'Forbrug af biomasse'!$A:$A,"Energi",'Forbrug af biomasse'!$C:$C,C2,'Forbrug af biomasse'!$D:$D,D2),0.5)</f>
        <v>0</v>
      </c>
      <c r="F2" s="428" t="str">
        <f>IFERROR(VLOOKUP(A2,'Oversættelse til tabel'!$A$2:$B$14,2,FALSE),"")</f>
        <v>Antaget til KV, husholdninger og industri</v>
      </c>
      <c r="G2" s="421"/>
      <c r="H2" s="187"/>
      <c r="J2" s="153" t="s">
        <v>352</v>
      </c>
    </row>
    <row r="3" spans="1:14" s="103" customFormat="1" x14ac:dyDescent="0.25">
      <c r="A3" s="422" t="s">
        <v>344</v>
      </c>
      <c r="B3" s="99" t="s">
        <v>23</v>
      </c>
      <c r="C3" s="99" t="str">
        <f>'Forbrug til andet'!A10</f>
        <v>Rapsolie</v>
      </c>
      <c r="D3" s="99">
        <f t="shared" si="0"/>
        <v>2019</v>
      </c>
      <c r="E3" s="440">
        <f>VLOOKUP(C3,'Forbrug til andet'!$A$24:$D$29,MATCH(D3,'Forbrug til andet'!$A$23:$D$23,0),FALSE)*IFERROR(SUMIFS('Forbrug af biomasse'!$E:$E,'Forbrug af biomasse'!$A:$A,"Energi",'Forbrug af biomasse'!$B:$B,B3,'Forbrug af biomasse'!$C:$C,C3,'Forbrug af biomasse'!$D:$D,D3)/SUMIFS('Forbrug af biomasse'!$E:$E,'Forbrug af biomasse'!$A:$A,"Energi",'Forbrug af biomasse'!$C:$C,C3,'Forbrug af biomasse'!$D:$D,D3),0.5)</f>
        <v>0</v>
      </c>
      <c r="F3" s="429" t="str">
        <f>IFERROR(VLOOKUP(A3,'Oversættelse til tabel'!$A$2:$B$14,2,FALSE),"")</f>
        <v>Antaget til KV, husholdninger og industri</v>
      </c>
      <c r="G3" s="423"/>
      <c r="H3" s="187"/>
    </row>
    <row r="4" spans="1:14" s="103" customFormat="1" x14ac:dyDescent="0.25">
      <c r="A4" s="422" t="s">
        <v>344</v>
      </c>
      <c r="B4" s="99" t="s">
        <v>23</v>
      </c>
      <c r="C4" s="99" t="str">
        <f>'Forbrug til andet'!A11</f>
        <v>Pil &amp; poppel</v>
      </c>
      <c r="D4" s="99">
        <f t="shared" si="0"/>
        <v>2019</v>
      </c>
      <c r="E4" s="440">
        <f>VLOOKUP(C4,'Forbrug til andet'!$A$24:$D$29,MATCH(D4,'Forbrug til andet'!$A$23:$D$23,0),FALSE)*IFERROR(SUMIFS('Forbrug af biomasse'!$E:$E,'Forbrug af biomasse'!$A:$A,"Energi",'Forbrug af biomasse'!$B:$B,B4,'Forbrug af biomasse'!$C:$C,C4,'Forbrug af biomasse'!$D:$D,D4)/SUMIFS('Forbrug af biomasse'!$E:$E,'Forbrug af biomasse'!$A:$A,"Energi",'Forbrug af biomasse'!$C:$C,C4,'Forbrug af biomasse'!$D:$D,D4),0.5)</f>
        <v>0</v>
      </c>
      <c r="F4" s="429" t="str">
        <f>IFERROR(VLOOKUP(A4,'Oversættelse til tabel'!$A$2:$B$14,2,FALSE),"")</f>
        <v>Antaget til KV, husholdninger og industri</v>
      </c>
      <c r="G4" s="423"/>
      <c r="H4" s="187"/>
    </row>
    <row r="5" spans="1:14" s="103" customFormat="1" x14ac:dyDescent="0.25">
      <c r="A5" s="422" t="s">
        <v>344</v>
      </c>
      <c r="B5" s="99" t="s">
        <v>23</v>
      </c>
      <c r="C5" s="99" t="s">
        <v>119</v>
      </c>
      <c r="D5" s="99">
        <f t="shared" si="0"/>
        <v>2019</v>
      </c>
      <c r="E5" s="440">
        <f ca="1">VLOOKUP(C5,'Forbrug til andet'!$A$24:$D$29,MATCH(D5,'Forbrug til andet'!$A$23:$D$23,0),FALSE)*IFERROR(SUMIFS('Forbrug af biomasse'!$E:$E,'Forbrug af biomasse'!$A:$A,"Energi",'Forbrug af biomasse'!$B:$B,B5,'Forbrug af biomasse'!$C:$C,C5,'Forbrug af biomasse'!$D:$D,D5)/SUMIFS('Forbrug af biomasse'!$E:$E,'Forbrug af biomasse'!$A:$A,"Energi",'Forbrug af biomasse'!$C:$C,C5,'Forbrug af biomasse'!$D:$D,D5),0.5)</f>
        <v>0</v>
      </c>
      <c r="F5" s="429" t="str">
        <f>IFERROR(VLOOKUP(A5,'Oversættelse til tabel'!$A$2:$B$14,2,FALSE),"")</f>
        <v>Antaget til KV, husholdninger og industri</v>
      </c>
      <c r="G5" s="423"/>
      <c r="H5" s="187"/>
    </row>
    <row r="6" spans="1:14" s="103" customFormat="1" x14ac:dyDescent="0.25">
      <c r="A6" s="422" t="s">
        <v>344</v>
      </c>
      <c r="B6" s="99" t="s">
        <v>23</v>
      </c>
      <c r="C6" s="99" t="str">
        <f>'Forbrug til andet'!A12</f>
        <v>Have/parkaffald</v>
      </c>
      <c r="D6" s="99">
        <f t="shared" si="0"/>
        <v>2019</v>
      </c>
      <c r="E6" s="440">
        <f>VLOOKUP(C6,'Forbrug til andet'!$A$24:$D$29,MATCH(D6,'Forbrug til andet'!$A$23:$D$23,0),FALSE)*IFERROR(SUMIFS('Forbrug af biomasse'!$E:$E,'Forbrug af biomasse'!$A:$A,"Energi",'Forbrug af biomasse'!$B:$B,B6,'Forbrug af biomasse'!$C:$C,C6,'Forbrug af biomasse'!$D:$D,D6)/SUMIFS('Forbrug af biomasse'!$E:$E,'Forbrug af biomasse'!$A:$A,"Energi",'Forbrug af biomasse'!$C:$C,C6,'Forbrug af biomasse'!$D:$D,D6),0.5)</f>
        <v>0</v>
      </c>
      <c r="F6" s="429" t="str">
        <f>IFERROR(VLOOKUP(A6,'Oversættelse til tabel'!$A$2:$B$14,2,FALSE),"")</f>
        <v>Antaget til KV, husholdninger og industri</v>
      </c>
      <c r="G6" s="423"/>
      <c r="H6" s="187"/>
    </row>
    <row r="7" spans="1:14" s="103" customFormat="1" x14ac:dyDescent="0.25">
      <c r="A7" s="422" t="s">
        <v>344</v>
      </c>
      <c r="B7" s="99" t="s">
        <v>23</v>
      </c>
      <c r="C7" s="99" t="str">
        <f>'Forbrug til andet'!A13</f>
        <v>Bioaffald</v>
      </c>
      <c r="D7" s="99">
        <f t="shared" si="0"/>
        <v>2019</v>
      </c>
      <c r="E7" s="440">
        <f ca="1">VLOOKUP(C7,'Forbrug til andet'!$A$24:$D$29,MATCH(D7,'Forbrug til andet'!$A$23:$D$23,0),FALSE)*IFERROR(SUMIFS('Forbrug af biomasse'!$E:$E,'Forbrug af biomasse'!$A:$A,"Energi",'Forbrug af biomasse'!$B:$B,B7,'Forbrug af biomasse'!$C:$C,C7,'Forbrug af biomasse'!$D:$D,D7)/SUMIFS('Forbrug af biomasse'!$E:$E,'Forbrug af biomasse'!$A:$A,"Energi",'Forbrug af biomasse'!$C:$C,C7,'Forbrug af biomasse'!$D:$D,D7),0.5)</f>
        <v>0</v>
      </c>
      <c r="F7" s="429" t="str">
        <f>IFERROR(VLOOKUP(A7,'Oversættelse til tabel'!$A$2:$B$14,2,FALSE),"")</f>
        <v>Antaget til KV, husholdninger og industri</v>
      </c>
      <c r="G7" s="423"/>
      <c r="H7" s="187"/>
    </row>
    <row r="8" spans="1:14" s="103" customFormat="1" x14ac:dyDescent="0.25">
      <c r="A8" s="422" t="s">
        <v>344</v>
      </c>
      <c r="B8" s="99" t="s">
        <v>23</v>
      </c>
      <c r="C8" s="99" t="str">
        <f>C2</f>
        <v>Halm</v>
      </c>
      <c r="D8" s="99">
        <f t="shared" ref="D8:D13" si="1">År2</f>
        <v>2030</v>
      </c>
      <c r="E8" s="440">
        <f>VLOOKUP(C8,'Forbrug til andet'!$A$24:$D$29,MATCH(D8,'Forbrug til andet'!$A$23:$D$23,0),FALSE)*IFERROR(SUMIFS('Forbrug af biomasse'!$E:$E,'Forbrug af biomasse'!$A:$A,"Energi",'Forbrug af biomasse'!$B:$B,B8,'Forbrug af biomasse'!$C:$C,C8,'Forbrug af biomasse'!$D:$D,D8)/SUMIFS('Forbrug af biomasse'!$E:$E,'Forbrug af biomasse'!$A:$A,"Energi",'Forbrug af biomasse'!$C:$C,C8,'Forbrug af biomasse'!$D:$D,D8),0.5)</f>
        <v>0</v>
      </c>
      <c r="F8" s="429" t="str">
        <f>IFERROR(VLOOKUP(A8,'Oversættelse til tabel'!$A$2:$B$14,2,FALSE),"")</f>
        <v>Antaget til KV, husholdninger og industri</v>
      </c>
      <c r="G8" s="423"/>
      <c r="H8" s="187"/>
    </row>
    <row r="9" spans="1:14" s="103" customFormat="1" x14ac:dyDescent="0.25">
      <c r="A9" s="422" t="s">
        <v>344</v>
      </c>
      <c r="B9" s="99" t="s">
        <v>23</v>
      </c>
      <c r="C9" s="99" t="str">
        <f t="shared" ref="C9:C13" si="2">C3</f>
        <v>Rapsolie</v>
      </c>
      <c r="D9" s="99">
        <f t="shared" si="1"/>
        <v>2030</v>
      </c>
      <c r="E9" s="440">
        <f>VLOOKUP(C9,'Forbrug til andet'!$A$24:$D$29,MATCH(D9,'Forbrug til andet'!$A$23:$D$23,0),FALSE)*IFERROR(SUMIFS('Forbrug af biomasse'!$E:$E,'Forbrug af biomasse'!$A:$A,"Energi",'Forbrug af biomasse'!$B:$B,B9,'Forbrug af biomasse'!$C:$C,C9,'Forbrug af biomasse'!$D:$D,D9)/SUMIFS('Forbrug af biomasse'!$E:$E,'Forbrug af biomasse'!$A:$A,"Energi",'Forbrug af biomasse'!$C:$C,C9,'Forbrug af biomasse'!$D:$D,D9),0.5)</f>
        <v>0</v>
      </c>
      <c r="F9" s="429" t="str">
        <f>IFERROR(VLOOKUP(A9,'Oversættelse til tabel'!$A$2:$B$14,2,FALSE),"")</f>
        <v>Antaget til KV, husholdninger og industri</v>
      </c>
      <c r="G9" s="423"/>
      <c r="H9" s="187"/>
    </row>
    <row r="10" spans="1:14" s="103" customFormat="1" x14ac:dyDescent="0.25">
      <c r="A10" s="422" t="s">
        <v>344</v>
      </c>
      <c r="B10" s="99" t="s">
        <v>23</v>
      </c>
      <c r="C10" s="99" t="str">
        <f t="shared" si="2"/>
        <v>Pil &amp; poppel</v>
      </c>
      <c r="D10" s="99">
        <f t="shared" si="1"/>
        <v>2030</v>
      </c>
      <c r="E10" s="440">
        <f>VLOOKUP(C10,'Forbrug til andet'!$A$24:$D$29,MATCH(D10,'Forbrug til andet'!$A$23:$D$23,0),FALSE)*IFERROR(SUMIFS('Forbrug af biomasse'!$E:$E,'Forbrug af biomasse'!$A:$A,"Energi",'Forbrug af biomasse'!$B:$B,B10,'Forbrug af biomasse'!$C:$C,C10,'Forbrug af biomasse'!$D:$D,D10)/SUMIFS('Forbrug af biomasse'!$E:$E,'Forbrug af biomasse'!$A:$A,"Energi",'Forbrug af biomasse'!$C:$C,C10,'Forbrug af biomasse'!$D:$D,D10),0.5)</f>
        <v>0</v>
      </c>
      <c r="F10" s="429" t="str">
        <f>IFERROR(VLOOKUP(A10,'Oversættelse til tabel'!$A$2:$B$14,2,FALSE),"")</f>
        <v>Antaget til KV, husholdninger og industri</v>
      </c>
      <c r="G10" s="423"/>
      <c r="H10" s="187"/>
    </row>
    <row r="11" spans="1:14" s="103" customFormat="1" x14ac:dyDescent="0.25">
      <c r="A11" s="422" t="s">
        <v>344</v>
      </c>
      <c r="B11" s="99" t="s">
        <v>23</v>
      </c>
      <c r="C11" s="99" t="str">
        <f t="shared" si="2"/>
        <v>Træ til energi</v>
      </c>
      <c r="D11" s="99">
        <f t="shared" si="1"/>
        <v>2030</v>
      </c>
      <c r="E11" s="440">
        <f ca="1">VLOOKUP(C11,'Forbrug til andet'!$A$24:$D$29,MATCH(D11,'Forbrug til andet'!$A$23:$D$23,0),FALSE)*IFERROR(SUMIFS('Forbrug af biomasse'!$E:$E,'Forbrug af biomasse'!$A:$A,"Energi",'Forbrug af biomasse'!$B:$B,B11,'Forbrug af biomasse'!$C:$C,C11,'Forbrug af biomasse'!$D:$D,D11)/SUMIFS('Forbrug af biomasse'!$E:$E,'Forbrug af biomasse'!$A:$A,"Energi",'Forbrug af biomasse'!$C:$C,C11,'Forbrug af biomasse'!$D:$D,D11),0.5)</f>
        <v>0</v>
      </c>
      <c r="F11" s="429" t="str">
        <f>IFERROR(VLOOKUP(A11,'Oversættelse til tabel'!$A$2:$B$14,2,FALSE),"")</f>
        <v>Antaget til KV, husholdninger og industri</v>
      </c>
      <c r="G11" s="423"/>
      <c r="H11" s="187"/>
    </row>
    <row r="12" spans="1:14" s="103" customFormat="1" x14ac:dyDescent="0.25">
      <c r="A12" s="422" t="s">
        <v>344</v>
      </c>
      <c r="B12" s="99" t="s">
        <v>23</v>
      </c>
      <c r="C12" s="99" t="str">
        <f t="shared" si="2"/>
        <v>Have/parkaffald</v>
      </c>
      <c r="D12" s="99">
        <f t="shared" si="1"/>
        <v>2030</v>
      </c>
      <c r="E12" s="440">
        <f>VLOOKUP(C12,'Forbrug til andet'!$A$24:$D$29,MATCH(D12,'Forbrug til andet'!$A$23:$D$23,0),FALSE)*IFERROR(SUMIFS('Forbrug af biomasse'!$E:$E,'Forbrug af biomasse'!$A:$A,"Energi",'Forbrug af biomasse'!$B:$B,B12,'Forbrug af biomasse'!$C:$C,C12,'Forbrug af biomasse'!$D:$D,D12)/SUMIFS('Forbrug af biomasse'!$E:$E,'Forbrug af biomasse'!$A:$A,"Energi",'Forbrug af biomasse'!$C:$C,C12,'Forbrug af biomasse'!$D:$D,D12),0.5)</f>
        <v>0</v>
      </c>
      <c r="F12" s="429" t="str">
        <f>IFERROR(VLOOKUP(A12,'Oversættelse til tabel'!$A$2:$B$14,2,FALSE),"")</f>
        <v>Antaget til KV, husholdninger og industri</v>
      </c>
      <c r="G12" s="423"/>
      <c r="H12" s="187"/>
    </row>
    <row r="13" spans="1:14" s="103" customFormat="1" x14ac:dyDescent="0.25">
      <c r="A13" s="422" t="s">
        <v>344</v>
      </c>
      <c r="B13" s="99" t="s">
        <v>23</v>
      </c>
      <c r="C13" s="99" t="str">
        <f t="shared" si="2"/>
        <v>Bioaffald</v>
      </c>
      <c r="D13" s="99">
        <f t="shared" si="1"/>
        <v>2030</v>
      </c>
      <c r="E13" s="440">
        <f ca="1">VLOOKUP(C13,'Forbrug til andet'!$A$24:$D$29,MATCH(D13,'Forbrug til andet'!$A$23:$D$23,0),FALSE)*IFERROR(SUMIFS('Forbrug af biomasse'!$E:$E,'Forbrug af biomasse'!$A:$A,"Energi",'Forbrug af biomasse'!$B:$B,B13,'Forbrug af biomasse'!$C:$C,C13,'Forbrug af biomasse'!$D:$D,D13)/SUMIFS('Forbrug af biomasse'!$E:$E,'Forbrug af biomasse'!$A:$A,"Energi",'Forbrug af biomasse'!$C:$C,C13,'Forbrug af biomasse'!$D:$D,D13),0.5)</f>
        <v>0</v>
      </c>
      <c r="F13" s="429" t="str">
        <f>IFERROR(VLOOKUP(A13,'Oversættelse til tabel'!$A$2:$B$14,2,FALSE),"")</f>
        <v>Antaget til KV, husholdninger og industri</v>
      </c>
      <c r="G13" s="423"/>
      <c r="H13" s="187"/>
    </row>
    <row r="14" spans="1:14" s="103" customFormat="1" x14ac:dyDescent="0.25">
      <c r="A14" s="422" t="s">
        <v>344</v>
      </c>
      <c r="B14" s="99" t="s">
        <v>23</v>
      </c>
      <c r="C14" s="99" t="str">
        <f>C8</f>
        <v>Halm</v>
      </c>
      <c r="D14" s="99">
        <f t="shared" ref="D14:D19" si="3">År3</f>
        <v>2050</v>
      </c>
      <c r="E14" s="440">
        <f>VLOOKUP(C14,'Forbrug til andet'!$A$24:$D$29,MATCH(D14,'Forbrug til andet'!$A$23:$D$23,0),FALSE)*IFERROR(SUMIFS('Forbrug af biomasse'!$E:$E,'Forbrug af biomasse'!$A:$A,"Energi",'Forbrug af biomasse'!$B:$B,B14,'Forbrug af biomasse'!$C:$C,C14,'Forbrug af biomasse'!$D:$D,D14)/SUMIFS('Forbrug af biomasse'!$E:$E,'Forbrug af biomasse'!$A:$A,"Energi",'Forbrug af biomasse'!$C:$C,C14,'Forbrug af biomasse'!$D:$D,D14),0.5)</f>
        <v>0</v>
      </c>
      <c r="F14" s="429" t="str">
        <f>IFERROR(VLOOKUP(A14,'Oversættelse til tabel'!$A$2:$B$14,2,FALSE),"")</f>
        <v>Antaget til KV, husholdninger og industri</v>
      </c>
      <c r="G14" s="423"/>
      <c r="H14" s="187"/>
    </row>
    <row r="15" spans="1:14" s="103" customFormat="1" x14ac:dyDescent="0.25">
      <c r="A15" s="422" t="s">
        <v>344</v>
      </c>
      <c r="B15" s="99" t="s">
        <v>23</v>
      </c>
      <c r="C15" s="99" t="str">
        <f t="shared" ref="C15:C37" si="4">C9</f>
        <v>Rapsolie</v>
      </c>
      <c r="D15" s="99">
        <f t="shared" si="3"/>
        <v>2050</v>
      </c>
      <c r="E15" s="440">
        <f>VLOOKUP(C15,'Forbrug til andet'!$A$24:$D$29,MATCH(D15,'Forbrug til andet'!$A$23:$D$23,0),FALSE)*IFERROR(SUMIFS('Forbrug af biomasse'!$E:$E,'Forbrug af biomasse'!$A:$A,"Energi",'Forbrug af biomasse'!$B:$B,B15,'Forbrug af biomasse'!$C:$C,C15,'Forbrug af biomasse'!$D:$D,D15)/SUMIFS('Forbrug af biomasse'!$E:$E,'Forbrug af biomasse'!$A:$A,"Energi",'Forbrug af biomasse'!$C:$C,C15,'Forbrug af biomasse'!$D:$D,D15),0.5)</f>
        <v>0</v>
      </c>
      <c r="F15" s="429" t="str">
        <f>IFERROR(VLOOKUP(A15,'Oversættelse til tabel'!$A$2:$B$14,2,FALSE),"")</f>
        <v>Antaget til KV, husholdninger og industri</v>
      </c>
      <c r="G15" s="423"/>
      <c r="H15" s="187"/>
    </row>
    <row r="16" spans="1:14" s="103" customFormat="1" x14ac:dyDescent="0.25">
      <c r="A16" s="422" t="s">
        <v>344</v>
      </c>
      <c r="B16" s="99" t="s">
        <v>23</v>
      </c>
      <c r="C16" s="99" t="str">
        <f t="shared" si="4"/>
        <v>Pil &amp; poppel</v>
      </c>
      <c r="D16" s="99">
        <f t="shared" si="3"/>
        <v>2050</v>
      </c>
      <c r="E16" s="440">
        <f>VLOOKUP(C16,'Forbrug til andet'!$A$24:$D$29,MATCH(D16,'Forbrug til andet'!$A$23:$D$23,0),FALSE)*IFERROR(SUMIFS('Forbrug af biomasse'!$E:$E,'Forbrug af biomasse'!$A:$A,"Energi",'Forbrug af biomasse'!$B:$B,B16,'Forbrug af biomasse'!$C:$C,C16,'Forbrug af biomasse'!$D:$D,D16)/SUMIFS('Forbrug af biomasse'!$E:$E,'Forbrug af biomasse'!$A:$A,"Energi",'Forbrug af biomasse'!$C:$C,C16,'Forbrug af biomasse'!$D:$D,D16),0.5)</f>
        <v>0</v>
      </c>
      <c r="F16" s="429" t="str">
        <f>IFERROR(VLOOKUP(A16,'Oversættelse til tabel'!$A$2:$B$14,2,FALSE),"")</f>
        <v>Antaget til KV, husholdninger og industri</v>
      </c>
      <c r="G16" s="423"/>
      <c r="H16" s="187"/>
    </row>
    <row r="17" spans="1:8" s="103" customFormat="1" x14ac:dyDescent="0.25">
      <c r="A17" s="422" t="s">
        <v>344</v>
      </c>
      <c r="B17" s="99" t="s">
        <v>23</v>
      </c>
      <c r="C17" s="99" t="str">
        <f t="shared" si="4"/>
        <v>Træ til energi</v>
      </c>
      <c r="D17" s="99">
        <f t="shared" si="3"/>
        <v>2050</v>
      </c>
      <c r="E17" s="440">
        <f ca="1">VLOOKUP(C17,'Forbrug til andet'!$A$24:$D$29,MATCH(D17,'Forbrug til andet'!$A$23:$D$23,0),FALSE)*IFERROR(SUMIFS('Forbrug af biomasse'!$E:$E,'Forbrug af biomasse'!$A:$A,"Energi",'Forbrug af biomasse'!$B:$B,B17,'Forbrug af biomasse'!$C:$C,C17,'Forbrug af biomasse'!$D:$D,D17)/SUMIFS('Forbrug af biomasse'!$E:$E,'Forbrug af biomasse'!$A:$A,"Energi",'Forbrug af biomasse'!$C:$C,C17,'Forbrug af biomasse'!$D:$D,D17),0.5)</f>
        <v>0</v>
      </c>
      <c r="F17" s="429" t="str">
        <f>IFERROR(VLOOKUP(A17,'Oversættelse til tabel'!$A$2:$B$14,2,FALSE),"")</f>
        <v>Antaget til KV, husholdninger og industri</v>
      </c>
      <c r="G17" s="423"/>
      <c r="H17" s="187"/>
    </row>
    <row r="18" spans="1:8" s="103" customFormat="1" x14ac:dyDescent="0.25">
      <c r="A18" s="422" t="s">
        <v>344</v>
      </c>
      <c r="B18" s="99" t="s">
        <v>23</v>
      </c>
      <c r="C18" s="99" t="str">
        <f t="shared" si="4"/>
        <v>Have/parkaffald</v>
      </c>
      <c r="D18" s="99">
        <f t="shared" si="3"/>
        <v>2050</v>
      </c>
      <c r="E18" s="440">
        <f>VLOOKUP(C18,'Forbrug til andet'!$A$24:$D$29,MATCH(D18,'Forbrug til andet'!$A$23:$D$23,0),FALSE)*IFERROR(SUMIFS('Forbrug af biomasse'!$E:$E,'Forbrug af biomasse'!$A:$A,"Energi",'Forbrug af biomasse'!$B:$B,B18,'Forbrug af biomasse'!$C:$C,C18,'Forbrug af biomasse'!$D:$D,D18)/SUMIFS('Forbrug af biomasse'!$E:$E,'Forbrug af biomasse'!$A:$A,"Energi",'Forbrug af biomasse'!$C:$C,C18,'Forbrug af biomasse'!$D:$D,D18),0.5)</f>
        <v>0</v>
      </c>
      <c r="F18" s="429" t="str">
        <f>IFERROR(VLOOKUP(A18,'Oversættelse til tabel'!$A$2:$B$14,2,FALSE),"")</f>
        <v>Antaget til KV, husholdninger og industri</v>
      </c>
      <c r="G18" s="423"/>
      <c r="H18" s="187"/>
    </row>
    <row r="19" spans="1:8" s="103" customFormat="1" x14ac:dyDescent="0.25">
      <c r="A19" s="422" t="s">
        <v>344</v>
      </c>
      <c r="B19" s="99" t="s">
        <v>23</v>
      </c>
      <c r="C19" s="99" t="str">
        <f t="shared" si="4"/>
        <v>Bioaffald</v>
      </c>
      <c r="D19" s="99">
        <f t="shared" si="3"/>
        <v>2050</v>
      </c>
      <c r="E19" s="440">
        <f ca="1">VLOOKUP(C19,'Forbrug til andet'!$A$24:$D$29,MATCH(D19,'Forbrug til andet'!$A$23:$D$23,0),FALSE)*IFERROR(SUMIFS('Forbrug af biomasse'!$E:$E,'Forbrug af biomasse'!$A:$A,"Energi",'Forbrug af biomasse'!$B:$B,B19,'Forbrug af biomasse'!$C:$C,C19,'Forbrug af biomasse'!$D:$D,D19)/SUMIFS('Forbrug af biomasse'!$E:$E,'Forbrug af biomasse'!$A:$A,"Energi",'Forbrug af biomasse'!$C:$C,C19,'Forbrug af biomasse'!$D:$D,D19),0.5)</f>
        <v>0</v>
      </c>
      <c r="F19" s="429" t="str">
        <f>IFERROR(VLOOKUP(A19,'Oversættelse til tabel'!$A$2:$B$14,2,FALSE),"")</f>
        <v>Antaget til KV, husholdninger og industri</v>
      </c>
      <c r="G19" s="423"/>
      <c r="H19" s="187"/>
    </row>
    <row r="20" spans="1:8" s="103" customFormat="1" x14ac:dyDescent="0.25">
      <c r="A20" s="422" t="s">
        <v>344</v>
      </c>
      <c r="B20" s="99" t="s">
        <v>24</v>
      </c>
      <c r="C20" s="99" t="str">
        <f t="shared" si="4"/>
        <v>Halm</v>
      </c>
      <c r="D20" s="99">
        <f t="shared" ref="D20:D25" si="5">År1</f>
        <v>2019</v>
      </c>
      <c r="E20" s="440">
        <f>VLOOKUP(C20,'Forbrug til andet'!$A$24:$D$29,MATCH(D20,'Forbrug til andet'!$A$23:$D$23,0),FALSE)*IFERROR(SUMIFS('Forbrug af biomasse'!$E:$E,'Forbrug af biomasse'!$A:$A,"Energi",'Forbrug af biomasse'!$B:$B,B20,'Forbrug af biomasse'!$C:$C,C20,'Forbrug af biomasse'!$D:$D,D20)/SUMIFS('Forbrug af biomasse'!$E:$E,'Forbrug af biomasse'!$A:$A,"Energi",'Forbrug af biomasse'!$C:$C,C20,'Forbrug af biomasse'!$D:$D,D20),0.5)</f>
        <v>0</v>
      </c>
      <c r="F20" s="429" t="str">
        <f>IFERROR(VLOOKUP(A20,'Oversættelse til tabel'!$A$2:$B$14,2,FALSE),"")</f>
        <v>Antaget til KV, husholdninger og industri</v>
      </c>
      <c r="G20" s="423"/>
      <c r="H20" s="187"/>
    </row>
    <row r="21" spans="1:8" s="103" customFormat="1" x14ac:dyDescent="0.25">
      <c r="A21" s="422" t="s">
        <v>344</v>
      </c>
      <c r="B21" s="99" t="s">
        <v>24</v>
      </c>
      <c r="C21" s="99" t="str">
        <f t="shared" si="4"/>
        <v>Rapsolie</v>
      </c>
      <c r="D21" s="99">
        <f t="shared" si="5"/>
        <v>2019</v>
      </c>
      <c r="E21" s="440">
        <f>VLOOKUP(C21,'Forbrug til andet'!$A$24:$D$29,MATCH(D21,'Forbrug til andet'!$A$23:$D$23,0),FALSE)*IFERROR(SUMIFS('Forbrug af biomasse'!$E:$E,'Forbrug af biomasse'!$A:$A,"Energi",'Forbrug af biomasse'!$B:$B,B21,'Forbrug af biomasse'!$C:$C,C21,'Forbrug af biomasse'!$D:$D,D21)/SUMIFS('Forbrug af biomasse'!$E:$E,'Forbrug af biomasse'!$A:$A,"Energi",'Forbrug af biomasse'!$C:$C,C21,'Forbrug af biomasse'!$D:$D,D21),0.5)</f>
        <v>0</v>
      </c>
      <c r="F21" s="429" t="str">
        <f>IFERROR(VLOOKUP(A21,'Oversættelse til tabel'!$A$2:$B$14,2,FALSE),"")</f>
        <v>Antaget til KV, husholdninger og industri</v>
      </c>
      <c r="G21" s="423"/>
      <c r="H21" s="187"/>
    </row>
    <row r="22" spans="1:8" s="103" customFormat="1" x14ac:dyDescent="0.25">
      <c r="A22" s="422" t="s">
        <v>344</v>
      </c>
      <c r="B22" s="99" t="s">
        <v>24</v>
      </c>
      <c r="C22" s="99" t="str">
        <f t="shared" si="4"/>
        <v>Pil &amp; poppel</v>
      </c>
      <c r="D22" s="99">
        <f t="shared" si="5"/>
        <v>2019</v>
      </c>
      <c r="E22" s="440">
        <f>VLOOKUP(C22,'Forbrug til andet'!$A$24:$D$29,MATCH(D22,'Forbrug til andet'!$A$23:$D$23,0),FALSE)*IFERROR(SUMIFS('Forbrug af biomasse'!$E:$E,'Forbrug af biomasse'!$A:$A,"Energi",'Forbrug af biomasse'!$B:$B,B22,'Forbrug af biomasse'!$C:$C,C22,'Forbrug af biomasse'!$D:$D,D22)/SUMIFS('Forbrug af biomasse'!$E:$E,'Forbrug af biomasse'!$A:$A,"Energi",'Forbrug af biomasse'!$C:$C,C22,'Forbrug af biomasse'!$D:$D,D22),0.5)</f>
        <v>0</v>
      </c>
      <c r="F22" s="429" t="str">
        <f>IFERROR(VLOOKUP(A22,'Oversættelse til tabel'!$A$2:$B$14,2,FALSE),"")</f>
        <v>Antaget til KV, husholdninger og industri</v>
      </c>
      <c r="G22" s="423"/>
      <c r="H22" s="187"/>
    </row>
    <row r="23" spans="1:8" s="103" customFormat="1" x14ac:dyDescent="0.25">
      <c r="A23" s="422" t="s">
        <v>344</v>
      </c>
      <c r="B23" s="99" t="s">
        <v>24</v>
      </c>
      <c r="C23" s="99" t="str">
        <f t="shared" si="4"/>
        <v>Træ til energi</v>
      </c>
      <c r="D23" s="99">
        <f t="shared" si="5"/>
        <v>2019</v>
      </c>
      <c r="E23" s="440">
        <f ca="1">VLOOKUP(C23,'Forbrug til andet'!$A$24:$D$29,MATCH(D23,'Forbrug til andet'!$A$23:$D$23,0),FALSE)*IFERROR(SUMIFS('Forbrug af biomasse'!$E:$E,'Forbrug af biomasse'!$A:$A,"Energi",'Forbrug af biomasse'!$B:$B,B23,'Forbrug af biomasse'!$C:$C,C23,'Forbrug af biomasse'!$D:$D,D23)/SUMIFS('Forbrug af biomasse'!$E:$E,'Forbrug af biomasse'!$A:$A,"Energi",'Forbrug af biomasse'!$C:$C,C23,'Forbrug af biomasse'!$D:$D,D23),0.5)</f>
        <v>0</v>
      </c>
      <c r="F23" s="429" t="str">
        <f>IFERROR(VLOOKUP(A23,'Oversættelse til tabel'!$A$2:$B$14,2,FALSE),"")</f>
        <v>Antaget til KV, husholdninger og industri</v>
      </c>
      <c r="G23" s="423"/>
      <c r="H23" s="187"/>
    </row>
    <row r="24" spans="1:8" s="103" customFormat="1" x14ac:dyDescent="0.25">
      <c r="A24" s="422" t="s">
        <v>344</v>
      </c>
      <c r="B24" s="99" t="s">
        <v>24</v>
      </c>
      <c r="C24" s="99" t="str">
        <f t="shared" si="4"/>
        <v>Have/parkaffald</v>
      </c>
      <c r="D24" s="99">
        <f t="shared" si="5"/>
        <v>2019</v>
      </c>
      <c r="E24" s="440">
        <f>VLOOKUP(C24,'Forbrug til andet'!$A$24:$D$29,MATCH(D24,'Forbrug til andet'!$A$23:$D$23,0),FALSE)*IFERROR(SUMIFS('Forbrug af biomasse'!$E:$E,'Forbrug af biomasse'!$A:$A,"Energi",'Forbrug af biomasse'!$B:$B,B24,'Forbrug af biomasse'!$C:$C,C24,'Forbrug af biomasse'!$D:$D,D24)/SUMIFS('Forbrug af biomasse'!$E:$E,'Forbrug af biomasse'!$A:$A,"Energi",'Forbrug af biomasse'!$C:$C,C24,'Forbrug af biomasse'!$D:$D,D24),0.5)</f>
        <v>0</v>
      </c>
      <c r="F24" s="429" t="str">
        <f>IFERROR(VLOOKUP(A24,'Oversættelse til tabel'!$A$2:$B$14,2,FALSE),"")</f>
        <v>Antaget til KV, husholdninger og industri</v>
      </c>
      <c r="G24" s="423"/>
      <c r="H24" s="187"/>
    </row>
    <row r="25" spans="1:8" s="103" customFormat="1" x14ac:dyDescent="0.25">
      <c r="A25" s="422" t="s">
        <v>344</v>
      </c>
      <c r="B25" s="99" t="s">
        <v>24</v>
      </c>
      <c r="C25" s="99" t="str">
        <f t="shared" si="4"/>
        <v>Bioaffald</v>
      </c>
      <c r="D25" s="99">
        <f t="shared" si="5"/>
        <v>2019</v>
      </c>
      <c r="E25" s="440">
        <f ca="1">VLOOKUP(C25,'Forbrug til andet'!$A$24:$D$29,MATCH(D25,'Forbrug til andet'!$A$23:$D$23,0),FALSE)*IFERROR(SUMIFS('Forbrug af biomasse'!$E:$E,'Forbrug af biomasse'!$A:$A,"Energi",'Forbrug af biomasse'!$B:$B,B25,'Forbrug af biomasse'!$C:$C,C25,'Forbrug af biomasse'!$D:$D,D25)/SUMIFS('Forbrug af biomasse'!$E:$E,'Forbrug af biomasse'!$A:$A,"Energi",'Forbrug af biomasse'!$C:$C,C25,'Forbrug af biomasse'!$D:$D,D25),0.5)</f>
        <v>0</v>
      </c>
      <c r="F25" s="429" t="str">
        <f>IFERROR(VLOOKUP(A25,'Oversættelse til tabel'!$A$2:$B$14,2,FALSE),"")</f>
        <v>Antaget til KV, husholdninger og industri</v>
      </c>
      <c r="G25" s="423"/>
      <c r="H25" s="187"/>
    </row>
    <row r="26" spans="1:8" s="103" customFormat="1" x14ac:dyDescent="0.25">
      <c r="A26" s="422" t="s">
        <v>344</v>
      </c>
      <c r="B26" s="99" t="s">
        <v>24</v>
      </c>
      <c r="C26" s="99" t="str">
        <f>C20</f>
        <v>Halm</v>
      </c>
      <c r="D26" s="99">
        <f t="shared" ref="D26:D31" si="6">År2</f>
        <v>2030</v>
      </c>
      <c r="E26" s="440">
        <f>VLOOKUP(C26,'Forbrug til andet'!$A$24:$D$29,MATCH(D26,'Forbrug til andet'!$A$23:$D$23,0),FALSE)*IFERROR(SUMIFS('Forbrug af biomasse'!$E:$E,'Forbrug af biomasse'!$A:$A,"Energi",'Forbrug af biomasse'!$B:$B,B26,'Forbrug af biomasse'!$C:$C,C26,'Forbrug af biomasse'!$D:$D,D26)/SUMIFS('Forbrug af biomasse'!$E:$E,'Forbrug af biomasse'!$A:$A,"Energi",'Forbrug af biomasse'!$C:$C,C26,'Forbrug af biomasse'!$D:$D,D26),0.5)</f>
        <v>0</v>
      </c>
      <c r="F26" s="429" t="str">
        <f>IFERROR(VLOOKUP(A26,'Oversættelse til tabel'!$A$2:$B$14,2,FALSE),"")</f>
        <v>Antaget til KV, husholdninger og industri</v>
      </c>
      <c r="G26" s="423"/>
      <c r="H26" s="187"/>
    </row>
    <row r="27" spans="1:8" s="103" customFormat="1" x14ac:dyDescent="0.25">
      <c r="A27" s="422" t="s">
        <v>344</v>
      </c>
      <c r="B27" s="99" t="s">
        <v>24</v>
      </c>
      <c r="C27" s="99" t="str">
        <f t="shared" si="4"/>
        <v>Rapsolie</v>
      </c>
      <c r="D27" s="99">
        <f t="shared" si="6"/>
        <v>2030</v>
      </c>
      <c r="E27" s="440">
        <f>VLOOKUP(C27,'Forbrug til andet'!$A$24:$D$29,MATCH(D27,'Forbrug til andet'!$A$23:$D$23,0),FALSE)*IFERROR(SUMIFS('Forbrug af biomasse'!$E:$E,'Forbrug af biomasse'!$A:$A,"Energi",'Forbrug af biomasse'!$B:$B,B27,'Forbrug af biomasse'!$C:$C,C27,'Forbrug af biomasse'!$D:$D,D27)/SUMIFS('Forbrug af biomasse'!$E:$E,'Forbrug af biomasse'!$A:$A,"Energi",'Forbrug af biomasse'!$C:$C,C27,'Forbrug af biomasse'!$D:$D,D27),0.5)</f>
        <v>0</v>
      </c>
      <c r="F27" s="429" t="str">
        <f>IFERROR(VLOOKUP(A27,'Oversættelse til tabel'!$A$2:$B$14,2,FALSE),"")</f>
        <v>Antaget til KV, husholdninger og industri</v>
      </c>
      <c r="G27" s="423"/>
      <c r="H27" s="187"/>
    </row>
    <row r="28" spans="1:8" s="103" customFormat="1" x14ac:dyDescent="0.25">
      <c r="A28" s="422" t="s">
        <v>344</v>
      </c>
      <c r="B28" s="99" t="s">
        <v>24</v>
      </c>
      <c r="C28" s="99" t="str">
        <f t="shared" si="4"/>
        <v>Pil &amp; poppel</v>
      </c>
      <c r="D28" s="99">
        <f t="shared" si="6"/>
        <v>2030</v>
      </c>
      <c r="E28" s="440">
        <f>VLOOKUP(C28,'Forbrug til andet'!$A$24:$D$29,MATCH(D28,'Forbrug til andet'!$A$23:$D$23,0),FALSE)*IFERROR(SUMIFS('Forbrug af biomasse'!$E:$E,'Forbrug af biomasse'!$A:$A,"Energi",'Forbrug af biomasse'!$B:$B,B28,'Forbrug af biomasse'!$C:$C,C28,'Forbrug af biomasse'!$D:$D,D28)/SUMIFS('Forbrug af biomasse'!$E:$E,'Forbrug af biomasse'!$A:$A,"Energi",'Forbrug af biomasse'!$C:$C,C28,'Forbrug af biomasse'!$D:$D,D28),0.5)</f>
        <v>0</v>
      </c>
      <c r="F28" s="429" t="str">
        <f>IFERROR(VLOOKUP(A28,'Oversættelse til tabel'!$A$2:$B$14,2,FALSE),"")</f>
        <v>Antaget til KV, husholdninger og industri</v>
      </c>
      <c r="G28" s="423"/>
      <c r="H28" s="187"/>
    </row>
    <row r="29" spans="1:8" s="103" customFormat="1" x14ac:dyDescent="0.25">
      <c r="A29" s="422" t="s">
        <v>344</v>
      </c>
      <c r="B29" s="99" t="s">
        <v>24</v>
      </c>
      <c r="C29" s="99" t="str">
        <f t="shared" si="4"/>
        <v>Træ til energi</v>
      </c>
      <c r="D29" s="99">
        <f t="shared" si="6"/>
        <v>2030</v>
      </c>
      <c r="E29" s="440">
        <f ca="1">VLOOKUP(C29,'Forbrug til andet'!$A$24:$D$29,MATCH(D29,'Forbrug til andet'!$A$23:$D$23,0),FALSE)*IFERROR(SUMIFS('Forbrug af biomasse'!$E:$E,'Forbrug af biomasse'!$A:$A,"Energi",'Forbrug af biomasse'!$B:$B,B29,'Forbrug af biomasse'!$C:$C,C29,'Forbrug af biomasse'!$D:$D,D29)/SUMIFS('Forbrug af biomasse'!$E:$E,'Forbrug af biomasse'!$A:$A,"Energi",'Forbrug af biomasse'!$C:$C,C29,'Forbrug af biomasse'!$D:$D,D29),0.5)</f>
        <v>0</v>
      </c>
      <c r="F29" s="429" t="str">
        <f>IFERROR(VLOOKUP(A29,'Oversættelse til tabel'!$A$2:$B$14,2,FALSE),"")</f>
        <v>Antaget til KV, husholdninger og industri</v>
      </c>
      <c r="G29" s="423"/>
      <c r="H29" s="187"/>
    </row>
    <row r="30" spans="1:8" s="103" customFormat="1" x14ac:dyDescent="0.25">
      <c r="A30" s="422" t="s">
        <v>344</v>
      </c>
      <c r="B30" s="99" t="s">
        <v>24</v>
      </c>
      <c r="C30" s="99" t="str">
        <f t="shared" si="4"/>
        <v>Have/parkaffald</v>
      </c>
      <c r="D30" s="99">
        <f t="shared" si="6"/>
        <v>2030</v>
      </c>
      <c r="E30" s="440">
        <f>VLOOKUP(C30,'Forbrug til andet'!$A$24:$D$29,MATCH(D30,'Forbrug til andet'!$A$23:$D$23,0),FALSE)*IFERROR(SUMIFS('Forbrug af biomasse'!$E:$E,'Forbrug af biomasse'!$A:$A,"Energi",'Forbrug af biomasse'!$B:$B,B30,'Forbrug af biomasse'!$C:$C,C30,'Forbrug af biomasse'!$D:$D,D30)/SUMIFS('Forbrug af biomasse'!$E:$E,'Forbrug af biomasse'!$A:$A,"Energi",'Forbrug af biomasse'!$C:$C,C30,'Forbrug af biomasse'!$D:$D,D30),0.5)</f>
        <v>0</v>
      </c>
      <c r="F30" s="429" t="str">
        <f>IFERROR(VLOOKUP(A30,'Oversættelse til tabel'!$A$2:$B$14,2,FALSE),"")</f>
        <v>Antaget til KV, husholdninger og industri</v>
      </c>
      <c r="G30" s="423"/>
      <c r="H30" s="187"/>
    </row>
    <row r="31" spans="1:8" s="103" customFormat="1" x14ac:dyDescent="0.25">
      <c r="A31" s="422" t="s">
        <v>344</v>
      </c>
      <c r="B31" s="99" t="s">
        <v>24</v>
      </c>
      <c r="C31" s="99" t="str">
        <f t="shared" si="4"/>
        <v>Bioaffald</v>
      </c>
      <c r="D31" s="99">
        <f t="shared" si="6"/>
        <v>2030</v>
      </c>
      <c r="E31" s="440">
        <f ca="1">VLOOKUP(C31,'Forbrug til andet'!$A$24:$D$29,MATCH(D31,'Forbrug til andet'!$A$23:$D$23,0),FALSE)*IFERROR(SUMIFS('Forbrug af biomasse'!$E:$E,'Forbrug af biomasse'!$A:$A,"Energi",'Forbrug af biomasse'!$B:$B,B31,'Forbrug af biomasse'!$C:$C,C31,'Forbrug af biomasse'!$D:$D,D31)/SUMIFS('Forbrug af biomasse'!$E:$E,'Forbrug af biomasse'!$A:$A,"Energi",'Forbrug af biomasse'!$C:$C,C31,'Forbrug af biomasse'!$D:$D,D31),0.5)</f>
        <v>0</v>
      </c>
      <c r="F31" s="429" t="str">
        <f>IFERROR(VLOOKUP(A31,'Oversættelse til tabel'!$A$2:$B$14,2,FALSE),"")</f>
        <v>Antaget til KV, husholdninger og industri</v>
      </c>
      <c r="G31" s="423"/>
      <c r="H31" s="187"/>
    </row>
    <row r="32" spans="1:8" s="103" customFormat="1" x14ac:dyDescent="0.25">
      <c r="A32" s="422" t="s">
        <v>344</v>
      </c>
      <c r="B32" s="99" t="s">
        <v>24</v>
      </c>
      <c r="C32" s="99" t="str">
        <f t="shared" si="4"/>
        <v>Halm</v>
      </c>
      <c r="D32" s="99">
        <f t="shared" ref="D32:D37" si="7">År3</f>
        <v>2050</v>
      </c>
      <c r="E32" s="440">
        <f>VLOOKUP(C32,'Forbrug til andet'!$A$24:$D$29,MATCH(D32,'Forbrug til andet'!$A$23:$D$23,0),FALSE)*IFERROR(SUMIFS('Forbrug af biomasse'!$E:$E,'Forbrug af biomasse'!$A:$A,"Energi",'Forbrug af biomasse'!$B:$B,B32,'Forbrug af biomasse'!$C:$C,C32,'Forbrug af biomasse'!$D:$D,D32)/SUMIFS('Forbrug af biomasse'!$E:$E,'Forbrug af biomasse'!$A:$A,"Energi",'Forbrug af biomasse'!$C:$C,C32,'Forbrug af biomasse'!$D:$D,D32),0.5)</f>
        <v>0</v>
      </c>
      <c r="F32" s="429" t="str">
        <f>IFERROR(VLOOKUP(A32,'Oversættelse til tabel'!$A$2:$B$14,2,FALSE),"")</f>
        <v>Antaget til KV, husholdninger og industri</v>
      </c>
      <c r="G32" s="423"/>
      <c r="H32" s="187"/>
    </row>
    <row r="33" spans="1:8" s="103" customFormat="1" x14ac:dyDescent="0.25">
      <c r="A33" s="422" t="s">
        <v>344</v>
      </c>
      <c r="B33" s="99" t="s">
        <v>24</v>
      </c>
      <c r="C33" s="99" t="str">
        <f t="shared" si="4"/>
        <v>Rapsolie</v>
      </c>
      <c r="D33" s="99">
        <f t="shared" si="7"/>
        <v>2050</v>
      </c>
      <c r="E33" s="440">
        <f>VLOOKUP(C33,'Forbrug til andet'!$A$24:$D$29,MATCH(D33,'Forbrug til andet'!$A$23:$D$23,0),FALSE)*IFERROR(SUMIFS('Forbrug af biomasse'!$E:$E,'Forbrug af biomasse'!$A:$A,"Energi",'Forbrug af biomasse'!$B:$B,B33,'Forbrug af biomasse'!$C:$C,C33,'Forbrug af biomasse'!$D:$D,D33)/SUMIFS('Forbrug af biomasse'!$E:$E,'Forbrug af biomasse'!$A:$A,"Energi",'Forbrug af biomasse'!$C:$C,C33,'Forbrug af biomasse'!$D:$D,D33),0.5)</f>
        <v>0</v>
      </c>
      <c r="F33" s="429" t="str">
        <f>IFERROR(VLOOKUP(A33,'Oversættelse til tabel'!$A$2:$B$14,2,FALSE),"")</f>
        <v>Antaget til KV, husholdninger og industri</v>
      </c>
      <c r="G33" s="423"/>
      <c r="H33" s="187"/>
    </row>
    <row r="34" spans="1:8" s="103" customFormat="1" x14ac:dyDescent="0.25">
      <c r="A34" s="422" t="s">
        <v>344</v>
      </c>
      <c r="B34" s="99" t="s">
        <v>24</v>
      </c>
      <c r="C34" s="99" t="str">
        <f t="shared" si="4"/>
        <v>Pil &amp; poppel</v>
      </c>
      <c r="D34" s="99">
        <f t="shared" si="7"/>
        <v>2050</v>
      </c>
      <c r="E34" s="440">
        <f>VLOOKUP(C34,'Forbrug til andet'!$A$24:$D$29,MATCH(D34,'Forbrug til andet'!$A$23:$D$23,0),FALSE)*IFERROR(SUMIFS('Forbrug af biomasse'!$E:$E,'Forbrug af biomasse'!$A:$A,"Energi",'Forbrug af biomasse'!$B:$B,B34,'Forbrug af biomasse'!$C:$C,C34,'Forbrug af biomasse'!$D:$D,D34)/SUMIFS('Forbrug af biomasse'!$E:$E,'Forbrug af biomasse'!$A:$A,"Energi",'Forbrug af biomasse'!$C:$C,C34,'Forbrug af biomasse'!$D:$D,D34),0.5)</f>
        <v>0</v>
      </c>
      <c r="F34" s="429" t="str">
        <f>IFERROR(VLOOKUP(A34,'Oversættelse til tabel'!$A$2:$B$14,2,FALSE),"")</f>
        <v>Antaget til KV, husholdninger og industri</v>
      </c>
      <c r="G34" s="423"/>
      <c r="H34" s="187"/>
    </row>
    <row r="35" spans="1:8" s="103" customFormat="1" x14ac:dyDescent="0.25">
      <c r="A35" s="422" t="s">
        <v>344</v>
      </c>
      <c r="B35" s="99" t="s">
        <v>24</v>
      </c>
      <c r="C35" s="99" t="str">
        <f t="shared" si="4"/>
        <v>Træ til energi</v>
      </c>
      <c r="D35" s="99">
        <f t="shared" si="7"/>
        <v>2050</v>
      </c>
      <c r="E35" s="440">
        <f ca="1">VLOOKUP(C35,'Forbrug til andet'!$A$24:$D$29,MATCH(D35,'Forbrug til andet'!$A$23:$D$23,0),FALSE)*IFERROR(SUMIFS('Forbrug af biomasse'!$E:$E,'Forbrug af biomasse'!$A:$A,"Energi",'Forbrug af biomasse'!$B:$B,B35,'Forbrug af biomasse'!$C:$C,C35,'Forbrug af biomasse'!$D:$D,D35)/SUMIFS('Forbrug af biomasse'!$E:$E,'Forbrug af biomasse'!$A:$A,"Energi",'Forbrug af biomasse'!$C:$C,C35,'Forbrug af biomasse'!$D:$D,D35),0.5)</f>
        <v>0</v>
      </c>
      <c r="F35" s="429" t="str">
        <f>IFERROR(VLOOKUP(A35,'Oversættelse til tabel'!$A$2:$B$14,2,FALSE),"")</f>
        <v>Antaget til KV, husholdninger og industri</v>
      </c>
      <c r="G35" s="423"/>
      <c r="H35" s="187"/>
    </row>
    <row r="36" spans="1:8" s="103" customFormat="1" x14ac:dyDescent="0.25">
      <c r="A36" s="422" t="s">
        <v>344</v>
      </c>
      <c r="B36" s="99" t="s">
        <v>24</v>
      </c>
      <c r="C36" s="99" t="str">
        <f t="shared" si="4"/>
        <v>Have/parkaffald</v>
      </c>
      <c r="D36" s="99">
        <f t="shared" si="7"/>
        <v>2050</v>
      </c>
      <c r="E36" s="440">
        <f>VLOOKUP(C36,'Forbrug til andet'!$A$24:$D$29,MATCH(D36,'Forbrug til andet'!$A$23:$D$23,0),FALSE)*IFERROR(SUMIFS('Forbrug af biomasse'!$E:$E,'Forbrug af biomasse'!$A:$A,"Energi",'Forbrug af biomasse'!$B:$B,B36,'Forbrug af biomasse'!$C:$C,C36,'Forbrug af biomasse'!$D:$D,D36)/SUMIFS('Forbrug af biomasse'!$E:$E,'Forbrug af biomasse'!$A:$A,"Energi",'Forbrug af biomasse'!$C:$C,C36,'Forbrug af biomasse'!$D:$D,D36),0.5)</f>
        <v>0</v>
      </c>
      <c r="F36" s="429" t="str">
        <f>IFERROR(VLOOKUP(A36,'Oversættelse til tabel'!$A$2:$B$14,2,FALSE),"")</f>
        <v>Antaget til KV, husholdninger og industri</v>
      </c>
      <c r="G36" s="423"/>
      <c r="H36" s="187"/>
    </row>
    <row r="37" spans="1:8" s="103" customFormat="1" ht="15.75" thickBot="1" x14ac:dyDescent="0.3">
      <c r="A37" s="424" t="s">
        <v>344</v>
      </c>
      <c r="B37" s="425" t="s">
        <v>24</v>
      </c>
      <c r="C37" s="425" t="str">
        <f t="shared" si="4"/>
        <v>Bioaffald</v>
      </c>
      <c r="D37" s="425">
        <f t="shared" si="7"/>
        <v>2050</v>
      </c>
      <c r="E37" s="441">
        <f ca="1">VLOOKUP(C37,'Forbrug til andet'!$A$24:$D$29,MATCH(D37,'Forbrug til andet'!$A$23:$D$23,0),FALSE)*IFERROR(SUMIFS('Forbrug af biomasse'!$E:$E,'Forbrug af biomasse'!$A:$A,"Energi",'Forbrug af biomasse'!$B:$B,B37,'Forbrug af biomasse'!$C:$C,C37,'Forbrug af biomasse'!$D:$D,D37)/SUMIFS('Forbrug af biomasse'!$E:$E,'Forbrug af biomasse'!$A:$A,"Energi",'Forbrug af biomasse'!$C:$C,C37,'Forbrug af biomasse'!$D:$D,D37),0.5)</f>
        <v>0</v>
      </c>
      <c r="F37" s="430" t="str">
        <f>IFERROR(VLOOKUP(A37,'Oversættelse til tabel'!$A$2:$B$14,2,FALSE),"")</f>
        <v>Antaget til KV, husholdninger og industri</v>
      </c>
      <c r="G37" s="426"/>
      <c r="H37" s="187"/>
    </row>
    <row r="38" spans="1:8" x14ac:dyDescent="0.25">
      <c r="A38" s="431" t="s">
        <v>346</v>
      </c>
      <c r="B38" s="99" t="str">
        <f>'Resultat-Produktion &amp; forbrug'!E15</f>
        <v>Vestdanmark</v>
      </c>
      <c r="C38" s="99" t="str">
        <f>'Resultat-Produktion &amp; forbrug'!A15</f>
        <v>Glycerin</v>
      </c>
      <c r="D38" s="99">
        <f>'Resultat-Produktion &amp; forbrug'!D15</f>
        <v>2019</v>
      </c>
      <c r="E38" s="437">
        <f>'Resultat-Produktion &amp; forbrug'!F15</f>
        <v>0</v>
      </c>
      <c r="F38" s="429" t="str">
        <f>IFERROR(VLOOKUP(A38,'Oversættelse til tabel'!$A$2:$B$14,2,FALSE),"")</f>
        <v>Total produktion</v>
      </c>
      <c r="G38" s="103"/>
      <c r="H38" s="103"/>
    </row>
    <row r="39" spans="1:8" x14ac:dyDescent="0.25">
      <c r="A39" s="431" t="s">
        <v>346</v>
      </c>
      <c r="B39" s="99" t="str">
        <f>'Resultat-Produktion &amp; forbrug'!E16</f>
        <v>Vestdanmark</v>
      </c>
      <c r="C39" s="99" t="str">
        <f>'Resultat-Produktion &amp; forbrug'!A16</f>
        <v>Græs</v>
      </c>
      <c r="D39" s="99">
        <f>'Resultat-Produktion &amp; forbrug'!D16</f>
        <v>2019</v>
      </c>
      <c r="E39" s="437">
        <f>'Resultat-Produktion &amp; forbrug'!F16</f>
        <v>15764158.337739769</v>
      </c>
      <c r="F39" s="429" t="str">
        <f>IFERROR(VLOOKUP(A39,'Oversættelse til tabel'!$A$2:$B$14,2,FALSE),"")</f>
        <v>Total produktion</v>
      </c>
      <c r="G39" s="103"/>
      <c r="H39" s="103"/>
    </row>
    <row r="40" spans="1:8" x14ac:dyDescent="0.25">
      <c r="A40" s="431" t="s">
        <v>346</v>
      </c>
      <c r="B40" s="99" t="str">
        <f>'Resultat-Produktion &amp; forbrug'!E17</f>
        <v>Vestdanmark</v>
      </c>
      <c r="C40" s="99" t="str">
        <f>'Resultat-Produktion &amp; forbrug'!A17</f>
        <v>Græsprotein</v>
      </c>
      <c r="D40" s="99">
        <f>'Resultat-Produktion &amp; forbrug'!D17</f>
        <v>2019</v>
      </c>
      <c r="E40" s="437">
        <f>'Resultat-Produktion &amp; forbrug'!F17</f>
        <v>0</v>
      </c>
      <c r="F40" s="429" t="str">
        <f>IFERROR(VLOOKUP(A40,'Oversættelse til tabel'!$A$2:$B$14,2,FALSE),"")</f>
        <v>Total produktion</v>
      </c>
      <c r="G40" s="103"/>
      <c r="H40" s="103"/>
    </row>
    <row r="41" spans="1:8" x14ac:dyDescent="0.25">
      <c r="A41" s="431" t="s">
        <v>346</v>
      </c>
      <c r="B41" s="99" t="str">
        <f>'Resultat-Produktion &amp; forbrug'!E18</f>
        <v>Vestdanmark</v>
      </c>
      <c r="C41" s="99" t="str">
        <f>'Resultat-Produktion &amp; forbrug'!A18</f>
        <v>Grøntsager</v>
      </c>
      <c r="D41" s="99">
        <f>'Resultat-Produktion &amp; forbrug'!D18</f>
        <v>2019</v>
      </c>
      <c r="E41" s="437">
        <f>'Resultat-Produktion &amp; forbrug'!F18</f>
        <v>185022.9677154524</v>
      </c>
      <c r="F41" s="429" t="str">
        <f>IFERROR(VLOOKUP(A41,'Oversættelse til tabel'!$A$2:$B$14,2,FALSE),"")</f>
        <v>Total produktion</v>
      </c>
      <c r="G41" s="103"/>
      <c r="H41" s="103"/>
    </row>
    <row r="42" spans="1:8" x14ac:dyDescent="0.25">
      <c r="A42" s="431" t="s">
        <v>346</v>
      </c>
      <c r="B42" s="99" t="str">
        <f>'Resultat-Produktion &amp; forbrug'!E19</f>
        <v>Vestdanmark</v>
      </c>
      <c r="C42" s="99" t="str">
        <f>'Resultat-Produktion &amp; forbrug'!A19</f>
        <v>Halm</v>
      </c>
      <c r="D42" s="99">
        <f>'Resultat-Produktion &amp; forbrug'!D19</f>
        <v>2019</v>
      </c>
      <c r="E42" s="437">
        <f>'Resultat-Produktion &amp; forbrug'!F19</f>
        <v>2717336.5701075909</v>
      </c>
      <c r="F42" s="429" t="str">
        <f>IFERROR(VLOOKUP(A42,'Oversættelse til tabel'!$A$2:$B$14,2,FALSE),"")</f>
        <v>Total produktion</v>
      </c>
      <c r="G42" s="103"/>
      <c r="H42" s="103"/>
    </row>
    <row r="43" spans="1:8" x14ac:dyDescent="0.25">
      <c r="A43" s="431" t="s">
        <v>346</v>
      </c>
      <c r="B43" s="99" t="str">
        <f>'Resultat-Produktion &amp; forbrug'!E20</f>
        <v>Vestdanmark</v>
      </c>
      <c r="C43" s="99" t="str">
        <f>'Resultat-Produktion &amp; forbrug'!A20</f>
        <v>Have/parkaffald</v>
      </c>
      <c r="D43" s="99">
        <f>'Resultat-Produktion &amp; forbrug'!D20</f>
        <v>2019</v>
      </c>
      <c r="E43" s="437">
        <f>'Resultat-Produktion &amp; forbrug'!F20</f>
        <v>530462.48766233202</v>
      </c>
      <c r="F43" s="429" t="str">
        <f>IFERROR(VLOOKUP(A43,'Oversættelse til tabel'!$A$2:$B$14,2,FALSE),"")</f>
        <v>Total produktion</v>
      </c>
      <c r="G43" s="103"/>
      <c r="H43" s="103"/>
    </row>
    <row r="44" spans="1:8" x14ac:dyDescent="0.25">
      <c r="A44" s="431" t="s">
        <v>346</v>
      </c>
      <c r="B44" s="99" t="str">
        <f>'Resultat-Produktion &amp; forbrug'!E21</f>
        <v>Vestdanmark</v>
      </c>
      <c r="C44" s="99" t="str">
        <f>'Resultat-Produktion &amp; forbrug'!A21</f>
        <v>Import af foder</v>
      </c>
      <c r="D44" s="99">
        <f>'Resultat-Produktion &amp; forbrug'!D21</f>
        <v>2019</v>
      </c>
      <c r="E44" s="437">
        <f>'Resultat-Produktion &amp; forbrug'!F21</f>
        <v>0</v>
      </c>
      <c r="F44" s="429" t="str">
        <f>IFERROR(VLOOKUP(A44,'Oversættelse til tabel'!$A$2:$B$14,2,FALSE),"")</f>
        <v>Total produktion</v>
      </c>
      <c r="G44" s="103"/>
      <c r="H44" s="103"/>
    </row>
    <row r="45" spans="1:8" x14ac:dyDescent="0.25">
      <c r="A45" s="431" t="s">
        <v>346</v>
      </c>
      <c r="B45" s="99" t="str">
        <f>'Resultat-Produktion &amp; forbrug'!E22</f>
        <v>Vestdanmark</v>
      </c>
      <c r="C45" s="99" t="str">
        <f>'Resultat-Produktion &amp; forbrug'!A22</f>
        <v>Industriaffald</v>
      </c>
      <c r="D45" s="99">
        <f>'Resultat-Produktion &amp; forbrug'!D22</f>
        <v>2019</v>
      </c>
      <c r="E45" s="437">
        <f>'Resultat-Produktion &amp; forbrug'!F22</f>
        <v>513042.22037196398</v>
      </c>
      <c r="F45" s="429" t="str">
        <f>IFERROR(VLOOKUP(A45,'Oversættelse til tabel'!$A$2:$B$14,2,FALSE),"")</f>
        <v>Total produktion</v>
      </c>
      <c r="G45" s="103"/>
      <c r="H45" s="103"/>
    </row>
    <row r="46" spans="1:8" x14ac:dyDescent="0.25">
      <c r="A46" s="431" t="s">
        <v>346</v>
      </c>
      <c r="B46" s="99" t="str">
        <f>'Resultat-Produktion &amp; forbrug'!E23</f>
        <v>Vestdanmark</v>
      </c>
      <c r="C46" s="99" t="str">
        <f>'Resultat-Produktion &amp; forbrug'!A23</f>
        <v>Juletræer</v>
      </c>
      <c r="D46" s="99">
        <f>'Resultat-Produktion &amp; forbrug'!D23</f>
        <v>2019</v>
      </c>
      <c r="E46" s="437">
        <f>'Resultat-Produktion &amp; forbrug'!F23</f>
        <v>766472.09789043549</v>
      </c>
      <c r="F46" s="429" t="str">
        <f>IFERROR(VLOOKUP(A46,'Oversættelse til tabel'!$A$2:$B$14,2,FALSE),"")</f>
        <v>Total produktion</v>
      </c>
      <c r="G46" s="103"/>
      <c r="H46" s="103"/>
    </row>
    <row r="47" spans="1:8" x14ac:dyDescent="0.25">
      <c r="A47" s="431" t="s">
        <v>346</v>
      </c>
      <c r="B47" s="99" t="str">
        <f>'Resultat-Produktion &amp; forbrug'!E24</f>
        <v>Vestdanmark</v>
      </c>
      <c r="C47" s="99" t="str">
        <f>'Resultat-Produktion &amp; forbrug'!A24</f>
        <v>Kartofler</v>
      </c>
      <c r="D47" s="99">
        <f>'Resultat-Produktion &amp; forbrug'!D24</f>
        <v>2019</v>
      </c>
      <c r="E47" s="437">
        <f>'Resultat-Produktion &amp; forbrug'!F24</f>
        <v>2146636.3631328358</v>
      </c>
      <c r="F47" s="429" t="str">
        <f>IFERROR(VLOOKUP(A47,'Oversættelse til tabel'!$A$2:$B$14,2,FALSE),"")</f>
        <v>Total produktion</v>
      </c>
      <c r="G47" s="103"/>
      <c r="H47" s="103"/>
    </row>
    <row r="48" spans="1:8" x14ac:dyDescent="0.25">
      <c r="A48" s="431" t="s">
        <v>346</v>
      </c>
      <c r="B48" s="99" t="str">
        <f>'Resultat-Produktion &amp; forbrug'!E25</f>
        <v>Vestdanmark</v>
      </c>
      <c r="C48" s="99" t="str">
        <f>'Resultat-Produktion &amp; forbrug'!A25</f>
        <v>Korn</v>
      </c>
      <c r="D48" s="99">
        <f>'Resultat-Produktion &amp; forbrug'!D25</f>
        <v>2019</v>
      </c>
      <c r="E48" s="437">
        <f>'Resultat-Produktion &amp; forbrug'!F25</f>
        <v>6843435.2641521301</v>
      </c>
      <c r="F48" s="429" t="str">
        <f>IFERROR(VLOOKUP(A48,'Oversættelse til tabel'!$A$2:$B$14,2,FALSE),"")</f>
        <v>Total produktion</v>
      </c>
      <c r="G48" s="103"/>
      <c r="H48" s="103"/>
    </row>
    <row r="49" spans="1:8" x14ac:dyDescent="0.25">
      <c r="A49" s="431" t="s">
        <v>346</v>
      </c>
      <c r="B49" s="99" t="str">
        <f>'Resultat-Produktion &amp; forbrug'!E26</f>
        <v>Vestdanmark</v>
      </c>
      <c r="C49" s="99" t="str">
        <f>'Resultat-Produktion &amp; forbrug'!A26</f>
        <v>Kunstgødning</v>
      </c>
      <c r="D49" s="99">
        <f>'Resultat-Produktion &amp; forbrug'!D26</f>
        <v>2019</v>
      </c>
      <c r="E49" s="437">
        <f>'Resultat-Produktion &amp; forbrug'!F26</f>
        <v>0</v>
      </c>
      <c r="F49" s="429" t="str">
        <f>IFERROR(VLOOKUP(A49,'Oversættelse til tabel'!$A$2:$B$14,2,FALSE),"")</f>
        <v>Total produktion</v>
      </c>
      <c r="G49" s="103"/>
      <c r="H49" s="103"/>
    </row>
    <row r="50" spans="1:8" x14ac:dyDescent="0.25">
      <c r="A50" s="431" t="s">
        <v>346</v>
      </c>
      <c r="B50" s="99" t="str">
        <f>'Resultat-Produktion &amp; forbrug'!E27</f>
        <v>Vestdanmark</v>
      </c>
      <c r="C50" s="99" t="str">
        <f>'Resultat-Produktion &amp; forbrug'!A27</f>
        <v>Kvæggylle</v>
      </c>
      <c r="D50" s="99">
        <f>'Resultat-Produktion &amp; forbrug'!D27</f>
        <v>2019</v>
      </c>
      <c r="E50" s="437">
        <f>'Resultat-Produktion &amp; forbrug'!F27</f>
        <v>13124915.780770566</v>
      </c>
      <c r="F50" s="429" t="str">
        <f>IFERROR(VLOOKUP(A50,'Oversættelse til tabel'!$A$2:$B$14,2,FALSE),"")</f>
        <v>Total produktion</v>
      </c>
      <c r="G50" s="103"/>
      <c r="H50" s="103"/>
    </row>
    <row r="51" spans="1:8" x14ac:dyDescent="0.25">
      <c r="A51" s="431" t="s">
        <v>346</v>
      </c>
      <c r="B51" s="99" t="str">
        <f>'Resultat-Produktion &amp; forbrug'!E28</f>
        <v>Vestdanmark</v>
      </c>
      <c r="C51" s="99" t="str">
        <f>'Resultat-Produktion &amp; forbrug'!A28</f>
        <v>Mælk til foder</v>
      </c>
      <c r="D51" s="99">
        <f>'Resultat-Produktion &amp; forbrug'!D28</f>
        <v>2019</v>
      </c>
      <c r="E51" s="437">
        <f>'Resultat-Produktion &amp; forbrug'!F28</f>
        <v>1638157.7192038004</v>
      </c>
      <c r="F51" s="429" t="str">
        <f>IFERROR(VLOOKUP(A51,'Oversættelse til tabel'!$A$2:$B$14,2,FALSE),"")</f>
        <v>Total produktion</v>
      </c>
      <c r="G51" s="103"/>
      <c r="H51" s="103"/>
    </row>
    <row r="52" spans="1:8" x14ac:dyDescent="0.25">
      <c r="A52" s="431" t="s">
        <v>346</v>
      </c>
      <c r="B52" s="99" t="str">
        <f>'Resultat-Produktion &amp; forbrug'!E29</f>
        <v>Vestdanmark</v>
      </c>
      <c r="C52" s="99" t="str">
        <f>'Resultat-Produktion &amp; forbrug'!A29</f>
        <v>Majs</v>
      </c>
      <c r="D52" s="99">
        <f>'Resultat-Produktion &amp; forbrug'!D29</f>
        <v>2019</v>
      </c>
      <c r="E52" s="437">
        <f>'Resultat-Produktion &amp; forbrug'!F29</f>
        <v>7590675.3960505147</v>
      </c>
      <c r="F52" s="429" t="str">
        <f>IFERROR(VLOOKUP(A52,'Oversættelse til tabel'!$A$2:$B$14,2,FALSE),"")</f>
        <v>Total produktion</v>
      </c>
      <c r="G52" s="103"/>
      <c r="H52" s="103"/>
    </row>
    <row r="53" spans="1:8" x14ac:dyDescent="0.25">
      <c r="A53" s="431" t="s">
        <v>346</v>
      </c>
      <c r="B53" s="99" t="str">
        <f>'Resultat-Produktion &amp; forbrug'!E30</f>
        <v>Vestdanmark</v>
      </c>
      <c r="C53" s="99" t="str">
        <f>'Resultat-Produktion &amp; forbrug'!A30</f>
        <v>Mejeriprodukter</v>
      </c>
      <c r="D53" s="99">
        <f>'Resultat-Produktion &amp; forbrug'!D30</f>
        <v>2019</v>
      </c>
      <c r="E53" s="437">
        <f>'Resultat-Produktion &amp; forbrug'!F30</f>
        <v>3160794.2116654618</v>
      </c>
      <c r="F53" s="429" t="str">
        <f>IFERROR(VLOOKUP(A53,'Oversættelse til tabel'!$A$2:$B$14,2,FALSE),"")</f>
        <v>Total produktion</v>
      </c>
      <c r="G53" s="103"/>
      <c r="H53" s="103"/>
    </row>
    <row r="54" spans="1:8" x14ac:dyDescent="0.25">
      <c r="A54" s="431" t="s">
        <v>346</v>
      </c>
      <c r="B54" s="99" t="str">
        <f>'Resultat-Produktion &amp; forbrug'!E31</f>
        <v>Vestdanmark</v>
      </c>
      <c r="C54" s="99" t="str">
        <f>'Resultat-Produktion &amp; forbrug'!A31</f>
        <v>Muslinger</v>
      </c>
      <c r="D54" s="99">
        <f>'Resultat-Produktion &amp; forbrug'!D31</f>
        <v>2019</v>
      </c>
      <c r="E54" s="437">
        <f>'Resultat-Produktion &amp; forbrug'!F31</f>
        <v>878.90231344976178</v>
      </c>
      <c r="F54" s="429" t="str">
        <f>IFERROR(VLOOKUP(A54,'Oversættelse til tabel'!$A$2:$B$14,2,FALSE),"")</f>
        <v>Total produktion</v>
      </c>
      <c r="G54" s="103"/>
      <c r="H54" s="103"/>
    </row>
    <row r="55" spans="1:8" x14ac:dyDescent="0.25">
      <c r="A55" s="431" t="s">
        <v>346</v>
      </c>
      <c r="B55" s="99" t="str">
        <f>'Resultat-Produktion &amp; forbrug'!E32</f>
        <v>Vestdanmark</v>
      </c>
      <c r="C55" s="99" t="str">
        <f>'Resultat-Produktion &amp; forbrug'!A32</f>
        <v>Oksekød</v>
      </c>
      <c r="D55" s="99">
        <f>'Resultat-Produktion &amp; forbrug'!D32</f>
        <v>2019</v>
      </c>
      <c r="E55" s="437">
        <f>'Resultat-Produktion &amp; forbrug'!F32</f>
        <v>108094.85577035608</v>
      </c>
      <c r="F55" s="429" t="str">
        <f>IFERROR(VLOOKUP(A55,'Oversættelse til tabel'!$A$2:$B$14,2,FALSE),"")</f>
        <v>Total produktion</v>
      </c>
      <c r="G55" s="103"/>
      <c r="H55" s="103"/>
    </row>
    <row r="56" spans="1:8" x14ac:dyDescent="0.25">
      <c r="A56" s="431" t="s">
        <v>346</v>
      </c>
      <c r="B56" s="99" t="str">
        <f>'Resultat-Produktion &amp; forbrug'!E33</f>
        <v>Vestdanmark</v>
      </c>
      <c r="C56" s="99" t="str">
        <f>'Resultat-Produktion &amp; forbrug'!A33</f>
        <v>Øvrige</v>
      </c>
      <c r="D56" s="99">
        <f>'Resultat-Produktion &amp; forbrug'!D33</f>
        <v>2019</v>
      </c>
      <c r="E56" s="437">
        <f>'Resultat-Produktion &amp; forbrug'!F33</f>
        <v>1610618.3345669576</v>
      </c>
      <c r="F56" s="429" t="str">
        <f>IFERROR(VLOOKUP(A56,'Oversættelse til tabel'!$A$2:$B$14,2,FALSE),"")</f>
        <v>Total produktion</v>
      </c>
      <c r="G56" s="103"/>
      <c r="H56" s="103"/>
    </row>
    <row r="57" spans="1:8" x14ac:dyDescent="0.25">
      <c r="A57" s="431" t="s">
        <v>346</v>
      </c>
      <c r="B57" s="99" t="str">
        <f>'Resultat-Produktion &amp; forbrug'!E34</f>
        <v>Vestdanmark</v>
      </c>
      <c r="C57" s="99" t="str">
        <f>'Resultat-Produktion &amp; forbrug'!A34</f>
        <v>Pil &amp; poppel</v>
      </c>
      <c r="D57" s="99">
        <f>'Resultat-Produktion &amp; forbrug'!D34</f>
        <v>2019</v>
      </c>
      <c r="E57" s="437">
        <f>'Resultat-Produktion &amp; forbrug'!F34</f>
        <v>171006.78248665464</v>
      </c>
      <c r="F57" s="429" t="str">
        <f>IFERROR(VLOOKUP(A57,'Oversættelse til tabel'!$A$2:$B$14,2,FALSE),"")</f>
        <v>Total produktion</v>
      </c>
      <c r="G57" s="103"/>
      <c r="H57" s="103"/>
    </row>
    <row r="58" spans="1:8" x14ac:dyDescent="0.25">
      <c r="A58" s="431" t="s">
        <v>346</v>
      </c>
      <c r="B58" s="99" t="str">
        <f>'Resultat-Produktion &amp; forbrug'!E35</f>
        <v>Vestdanmark</v>
      </c>
      <c r="C58" s="99" t="str">
        <f>'Resultat-Produktion &amp; forbrug'!A35</f>
        <v>Pyrolysegas</v>
      </c>
      <c r="D58" s="99">
        <f>'Resultat-Produktion &amp; forbrug'!D35</f>
        <v>2019</v>
      </c>
      <c r="E58" s="437">
        <f ca="1">'Resultat-Produktion &amp; forbrug'!F35</f>
        <v>0</v>
      </c>
      <c r="F58" s="429" t="str">
        <f>IFERROR(VLOOKUP(A58,'Oversættelse til tabel'!$A$2:$B$14,2,FALSE),"")</f>
        <v>Total produktion</v>
      </c>
      <c r="G58" s="103"/>
      <c r="H58" s="103"/>
    </row>
    <row r="59" spans="1:8" x14ac:dyDescent="0.25">
      <c r="A59" s="431" t="s">
        <v>346</v>
      </c>
      <c r="B59" s="99" t="str">
        <f>'Resultat-Produktion &amp; forbrug'!E36</f>
        <v>Vestdanmark</v>
      </c>
      <c r="C59" s="99" t="str">
        <f>'Resultat-Produktion &amp; forbrug'!A36</f>
        <v>Pyrolyseolie</v>
      </c>
      <c r="D59" s="99">
        <f>'Resultat-Produktion &amp; forbrug'!D36</f>
        <v>2019</v>
      </c>
      <c r="E59" s="437">
        <f ca="1">'Resultat-Produktion &amp; forbrug'!F36</f>
        <v>0</v>
      </c>
      <c r="F59" s="429" t="str">
        <f>IFERROR(VLOOKUP(A59,'Oversættelse til tabel'!$A$2:$B$14,2,FALSE),"")</f>
        <v>Total produktion</v>
      </c>
      <c r="G59" s="103"/>
      <c r="H59" s="103"/>
    </row>
    <row r="60" spans="1:8" x14ac:dyDescent="0.25">
      <c r="A60" s="431" t="s">
        <v>346</v>
      </c>
      <c r="B60" s="99" t="str">
        <f>'Resultat-Produktion &amp; forbrug'!E37</f>
        <v>Vestdanmark</v>
      </c>
      <c r="C60" s="99" t="str">
        <f>'Resultat-Produktion &amp; forbrug'!A37</f>
        <v>Råmælk</v>
      </c>
      <c r="D60" s="99">
        <f>'Resultat-Produktion &amp; forbrug'!D37</f>
        <v>2019</v>
      </c>
      <c r="E60" s="437">
        <f>'Resultat-Produktion &amp; forbrug'!F37</f>
        <v>4922001.9803787302</v>
      </c>
      <c r="F60" s="429" t="str">
        <f>IFERROR(VLOOKUP(A60,'Oversættelse til tabel'!$A$2:$B$14,2,FALSE),"")</f>
        <v>Total produktion</v>
      </c>
      <c r="G60" s="103"/>
      <c r="H60" s="103"/>
    </row>
    <row r="61" spans="1:8" x14ac:dyDescent="0.25">
      <c r="A61" s="431" t="s">
        <v>346</v>
      </c>
      <c r="B61" s="99" t="str">
        <f>'Resultat-Produktion &amp; forbrug'!E38</f>
        <v>Vestdanmark</v>
      </c>
      <c r="C61" s="99" t="str">
        <f>'Resultat-Produktion &amp; forbrug'!A38</f>
        <v>Raps</v>
      </c>
      <c r="D61" s="99">
        <f>'Resultat-Produktion &amp; forbrug'!D38</f>
        <v>2019</v>
      </c>
      <c r="E61" s="437">
        <f>'Resultat-Produktion &amp; forbrug'!F38</f>
        <v>485762.00237315823</v>
      </c>
      <c r="F61" s="429" t="str">
        <f>IFERROR(VLOOKUP(A61,'Oversættelse til tabel'!$A$2:$B$14,2,FALSE),"")</f>
        <v>Total produktion</v>
      </c>
      <c r="G61" s="103"/>
      <c r="H61" s="103"/>
    </row>
    <row r="62" spans="1:8" x14ac:dyDescent="0.25">
      <c r="A62" s="431" t="s">
        <v>346</v>
      </c>
      <c r="B62" s="99" t="str">
        <f>'Resultat-Produktion &amp; forbrug'!E39</f>
        <v>Vestdanmark</v>
      </c>
      <c r="C62" s="99" t="str">
        <f>'Resultat-Produktion &amp; forbrug'!A39</f>
        <v>Rapskage</v>
      </c>
      <c r="D62" s="99">
        <f>'Resultat-Produktion &amp; forbrug'!D39</f>
        <v>2019</v>
      </c>
      <c r="E62" s="437">
        <f>'Resultat-Produktion &amp; forbrug'!F39</f>
        <v>242881.00118657912</v>
      </c>
      <c r="F62" s="429" t="str">
        <f>IFERROR(VLOOKUP(A62,'Oversættelse til tabel'!$A$2:$B$14,2,FALSE),"")</f>
        <v>Total produktion</v>
      </c>
      <c r="G62" s="103"/>
      <c r="H62" s="103"/>
    </row>
    <row r="63" spans="1:8" x14ac:dyDescent="0.25">
      <c r="A63" s="431" t="s">
        <v>346</v>
      </c>
      <c r="B63" s="99" t="str">
        <f>'Resultat-Produktion &amp; forbrug'!E40</f>
        <v>Vestdanmark</v>
      </c>
      <c r="C63" s="99" t="str">
        <f>'Resultat-Produktion &amp; forbrug'!A40</f>
        <v>Rapsolie</v>
      </c>
      <c r="D63" s="99">
        <f>'Resultat-Produktion &amp; forbrug'!D40</f>
        <v>2019</v>
      </c>
      <c r="E63" s="437">
        <f>'Resultat-Produktion &amp; forbrug'!F40</f>
        <v>155443.84075941064</v>
      </c>
      <c r="F63" s="429" t="str">
        <f>IFERROR(VLOOKUP(A63,'Oversættelse til tabel'!$A$2:$B$14,2,FALSE),"")</f>
        <v>Total produktion</v>
      </c>
      <c r="G63" s="103"/>
      <c r="H63" s="103"/>
    </row>
    <row r="64" spans="1:8" x14ac:dyDescent="0.25">
      <c r="A64" s="431" t="s">
        <v>346</v>
      </c>
      <c r="B64" s="99" t="str">
        <f>'Resultat-Produktion &amp; forbrug'!E41</f>
        <v>Vestdanmark</v>
      </c>
      <c r="C64" s="99" t="str">
        <f>'Resultat-Produktion &amp; forbrug'!A41</f>
        <v>Roer</v>
      </c>
      <c r="D64" s="99">
        <f>'Resultat-Produktion &amp; forbrug'!D41</f>
        <v>2019</v>
      </c>
      <c r="E64" s="437">
        <f>'Resultat-Produktion &amp; forbrug'!F41</f>
        <v>377517.57644613879</v>
      </c>
      <c r="F64" s="429" t="str">
        <f>IFERROR(VLOOKUP(A64,'Oversættelse til tabel'!$A$2:$B$14,2,FALSE),"")</f>
        <v>Total produktion</v>
      </c>
      <c r="G64" s="103"/>
      <c r="H64" s="103"/>
    </row>
    <row r="65" spans="1:8" x14ac:dyDescent="0.25">
      <c r="A65" s="431" t="s">
        <v>346</v>
      </c>
      <c r="B65" s="99" t="str">
        <f>'Resultat-Produktion &amp; forbrug'!E42</f>
        <v>Vestdanmark</v>
      </c>
      <c r="C65" s="99" t="str">
        <f>'Resultat-Produktion &amp; forbrug'!A42</f>
        <v>Slagteriaffald til andet</v>
      </c>
      <c r="D65" s="99">
        <f>'Resultat-Produktion &amp; forbrug'!D42</f>
        <v>2019</v>
      </c>
      <c r="E65" s="437">
        <f>'Resultat-Produktion &amp; forbrug'!F42</f>
        <v>193830.89221723122</v>
      </c>
      <c r="F65" s="429" t="str">
        <f>IFERROR(VLOOKUP(A65,'Oversættelse til tabel'!$A$2:$B$14,2,FALSE),"")</f>
        <v>Total produktion</v>
      </c>
      <c r="G65" s="103"/>
      <c r="H65" s="103"/>
    </row>
    <row r="66" spans="1:8" x14ac:dyDescent="0.25">
      <c r="A66" s="431" t="s">
        <v>346</v>
      </c>
      <c r="B66" s="99" t="str">
        <f>'Resultat-Produktion &amp; forbrug'!E43</f>
        <v>Vestdanmark</v>
      </c>
      <c r="C66" s="99" t="str">
        <f>'Resultat-Produktion &amp; forbrug'!A43</f>
        <v>Slagteriaffald til foder</v>
      </c>
      <c r="D66" s="99">
        <f>'Resultat-Produktion &amp; forbrug'!D43</f>
        <v>2019</v>
      </c>
      <c r="E66" s="437">
        <f>'Resultat-Produktion &amp; forbrug'!F43</f>
        <v>131276.07587880219</v>
      </c>
      <c r="F66" s="429" t="str">
        <f>IFERROR(VLOOKUP(A66,'Oversættelse til tabel'!$A$2:$B$14,2,FALSE),"")</f>
        <v>Total produktion</v>
      </c>
      <c r="G66" s="103"/>
      <c r="H66" s="103"/>
    </row>
    <row r="67" spans="1:8" x14ac:dyDescent="0.25">
      <c r="A67" s="431" t="s">
        <v>346</v>
      </c>
      <c r="B67" s="99" t="str">
        <f>'Resultat-Produktion &amp; forbrug'!E44</f>
        <v>Vestdanmark</v>
      </c>
      <c r="C67" s="99" t="str">
        <f>'Resultat-Produktion &amp; forbrug'!A44</f>
        <v>Spildevandsslam</v>
      </c>
      <c r="D67" s="99">
        <f>'Resultat-Produktion &amp; forbrug'!D44</f>
        <v>2019</v>
      </c>
      <c r="E67" s="437">
        <f>'Resultat-Produktion &amp; forbrug'!F44</f>
        <v>3850196.5402414175</v>
      </c>
      <c r="F67" s="429" t="str">
        <f>IFERROR(VLOOKUP(A67,'Oversættelse til tabel'!$A$2:$B$14,2,FALSE),"")</f>
        <v>Total produktion</v>
      </c>
      <c r="G67" s="103"/>
      <c r="H67" s="103"/>
    </row>
    <row r="68" spans="1:8" x14ac:dyDescent="0.25">
      <c r="A68" s="431" t="s">
        <v>346</v>
      </c>
      <c r="B68" s="99" t="str">
        <f>'Resultat-Produktion &amp; forbrug'!E45</f>
        <v>Vestdanmark</v>
      </c>
      <c r="C68" s="99" t="str">
        <f>'Resultat-Produktion &amp; forbrug'!A45</f>
        <v>Svinegylle</v>
      </c>
      <c r="D68" s="99">
        <f>'Resultat-Produktion &amp; forbrug'!D45</f>
        <v>2019</v>
      </c>
      <c r="E68" s="437">
        <f>'Resultat-Produktion &amp; forbrug'!F45</f>
        <v>15352538.506892066</v>
      </c>
      <c r="F68" s="429" t="str">
        <f>IFERROR(VLOOKUP(A68,'Oversættelse til tabel'!$A$2:$B$14,2,FALSE),"")</f>
        <v>Total produktion</v>
      </c>
      <c r="G68" s="103"/>
      <c r="H68" s="103"/>
    </row>
    <row r="69" spans="1:8" x14ac:dyDescent="0.25">
      <c r="A69" s="431" t="s">
        <v>346</v>
      </c>
      <c r="B69" s="99" t="str">
        <f>'Resultat-Produktion &amp; forbrug'!E46</f>
        <v>Vestdanmark</v>
      </c>
      <c r="C69" s="99" t="str">
        <f>'Resultat-Produktion &amp; forbrug'!A46</f>
        <v>Svinekød</v>
      </c>
      <c r="D69" s="99">
        <f>'Resultat-Produktion &amp; forbrug'!D46</f>
        <v>2019</v>
      </c>
      <c r="E69" s="437">
        <f>'Resultat-Produktion &amp; forbrug'!F46</f>
        <v>1394376.9846055224</v>
      </c>
      <c r="F69" s="429" t="str">
        <f>IFERROR(VLOOKUP(A69,'Oversættelse til tabel'!$A$2:$B$14,2,FALSE),"")</f>
        <v>Total produktion</v>
      </c>
      <c r="G69" s="103"/>
      <c r="H69" s="103"/>
    </row>
    <row r="70" spans="1:8" x14ac:dyDescent="0.25">
      <c r="A70" s="431" t="s">
        <v>346</v>
      </c>
      <c r="B70" s="99" t="str">
        <f>'Resultat-Produktion &amp; forbrug'!E47</f>
        <v>Vestdanmark</v>
      </c>
      <c r="C70" s="99" t="str">
        <f>'Resultat-Produktion &amp; forbrug'!A47</f>
        <v>Tang</v>
      </c>
      <c r="D70" s="99">
        <f>'Resultat-Produktion &amp; forbrug'!D47</f>
        <v>2019</v>
      </c>
      <c r="E70" s="437">
        <f>'Resultat-Produktion &amp; forbrug'!F47</f>
        <v>76.5</v>
      </c>
      <c r="F70" s="429" t="str">
        <f>IFERROR(VLOOKUP(A70,'Oversættelse til tabel'!$A$2:$B$14,2,FALSE),"")</f>
        <v>Total produktion</v>
      </c>
      <c r="G70" s="103"/>
      <c r="H70" s="103"/>
    </row>
    <row r="71" spans="1:8" x14ac:dyDescent="0.25">
      <c r="A71" s="431" t="s">
        <v>346</v>
      </c>
      <c r="B71" s="99" t="str">
        <f>'Resultat-Produktion &amp; forbrug'!E48</f>
        <v>Vestdanmark</v>
      </c>
      <c r="C71" s="99" t="str">
        <f>'Resultat-Produktion &amp; forbrug'!A48</f>
        <v>Total til biogas</v>
      </c>
      <c r="D71" s="99">
        <f>'Resultat-Produktion &amp; forbrug'!D48</f>
        <v>2019</v>
      </c>
      <c r="E71" s="437">
        <f>'Resultat-Produktion &amp; forbrug'!F48</f>
        <v>0</v>
      </c>
      <c r="F71" s="429" t="str">
        <f>IFERROR(VLOOKUP(A71,'Oversættelse til tabel'!$A$2:$B$14,2,FALSE),"")</f>
        <v>Total produktion</v>
      </c>
      <c r="G71" s="103"/>
      <c r="H71" s="103"/>
    </row>
    <row r="72" spans="1:8" x14ac:dyDescent="0.25">
      <c r="A72" s="431" t="s">
        <v>346</v>
      </c>
      <c r="B72" s="99" t="str">
        <f>'Resultat-Produktion &amp; forbrug'!E49</f>
        <v>Vestdanmark</v>
      </c>
      <c r="C72" s="99" t="str">
        <f>'Resultat-Produktion &amp; forbrug'!A49</f>
        <v>Træ til energi</v>
      </c>
      <c r="D72" s="99">
        <f>'Resultat-Produktion &amp; forbrug'!D49</f>
        <v>2019</v>
      </c>
      <c r="E72" s="437">
        <f>'Resultat-Produktion &amp; forbrug'!F49</f>
        <v>1246372.8717247061</v>
      </c>
      <c r="F72" s="429" t="str">
        <f>IFERROR(VLOOKUP(A72,'Oversættelse til tabel'!$A$2:$B$14,2,FALSE),"")</f>
        <v>Total produktion</v>
      </c>
      <c r="G72" s="103"/>
      <c r="H72" s="103"/>
    </row>
    <row r="73" spans="1:8" x14ac:dyDescent="0.25">
      <c r="A73" s="431" t="s">
        <v>346</v>
      </c>
      <c r="B73" s="99" t="str">
        <f>'Resultat-Produktion &amp; forbrug'!E50</f>
        <v>Vestdanmark</v>
      </c>
      <c r="C73" s="99" t="str">
        <f>'Resultat-Produktion &amp; forbrug'!A50</f>
        <v>Træmaterialer</v>
      </c>
      <c r="D73" s="99">
        <f>'Resultat-Produktion &amp; forbrug'!D50</f>
        <v>2019</v>
      </c>
      <c r="E73" s="437">
        <f>'Resultat-Produktion &amp; forbrug'!F50</f>
        <v>383772.68751608918</v>
      </c>
      <c r="F73" s="429" t="str">
        <f>IFERROR(VLOOKUP(A73,'Oversættelse til tabel'!$A$2:$B$14,2,FALSE),"")</f>
        <v>Total produktion</v>
      </c>
      <c r="G73" s="103"/>
      <c r="H73" s="103"/>
    </row>
    <row r="74" spans="1:8" x14ac:dyDescent="0.25">
      <c r="A74" s="431" t="s">
        <v>346</v>
      </c>
      <c r="B74" s="99" t="str">
        <f>'Resultat-Produktion &amp; forbrug'!E51</f>
        <v>Vestdanmark</v>
      </c>
      <c r="C74" s="99" t="str">
        <f>'Resultat-Produktion &amp; forbrug'!A51</f>
        <v>Æg</v>
      </c>
      <c r="D74" s="99">
        <f>'Resultat-Produktion &amp; forbrug'!D51</f>
        <v>2030</v>
      </c>
      <c r="E74" s="437">
        <f>'Resultat-Produktion &amp; forbrug'!F51</f>
        <v>256550.33982346478</v>
      </c>
      <c r="F74" s="429" t="str">
        <f>IFERROR(VLOOKUP(A74,'Oversættelse til tabel'!$A$2:$B$14,2,FALSE),"")</f>
        <v>Total produktion</v>
      </c>
      <c r="G74" s="103"/>
      <c r="H74" s="103"/>
    </row>
    <row r="75" spans="1:8" x14ac:dyDescent="0.25">
      <c r="A75" s="431" t="s">
        <v>346</v>
      </c>
      <c r="B75" s="99" t="str">
        <f>'Resultat-Produktion &amp; forbrug'!E52</f>
        <v>Vestdanmark</v>
      </c>
      <c r="C75" s="99" t="str">
        <f>'Resultat-Produktion &amp; forbrug'!A52</f>
        <v>Bælgsæd</v>
      </c>
      <c r="D75" s="99">
        <f>'Resultat-Produktion &amp; forbrug'!D52</f>
        <v>2030</v>
      </c>
      <c r="E75" s="437">
        <f>'Resultat-Produktion &amp; forbrug'!F52</f>
        <v>225286.45082149099</v>
      </c>
      <c r="F75" s="429" t="str">
        <f>IFERROR(VLOOKUP(A75,'Oversættelse til tabel'!$A$2:$B$14,2,FALSE),"")</f>
        <v>Total produktion</v>
      </c>
      <c r="G75" s="103"/>
      <c r="H75" s="103"/>
    </row>
    <row r="76" spans="1:8" x14ac:dyDescent="0.25">
      <c r="A76" s="431" t="s">
        <v>346</v>
      </c>
      <c r="B76" s="99" t="str">
        <f>'Resultat-Produktion &amp; forbrug'!E53</f>
        <v>Vestdanmark</v>
      </c>
      <c r="C76" s="99" t="str">
        <f>'Resultat-Produktion &amp; forbrug'!A53</f>
        <v>Bioaffald</v>
      </c>
      <c r="D76" s="99">
        <f>'Resultat-Produktion &amp; forbrug'!D53</f>
        <v>2030</v>
      </c>
      <c r="E76" s="437">
        <f ca="1">'Resultat-Produktion &amp; forbrug'!F53</f>
        <v>195082.22598438186</v>
      </c>
      <c r="F76" s="429" t="str">
        <f>IFERROR(VLOOKUP(A76,'Oversættelse til tabel'!$A$2:$B$14,2,FALSE),"")</f>
        <v>Total produktion</v>
      </c>
      <c r="G76" s="103"/>
      <c r="H76" s="103"/>
    </row>
    <row r="77" spans="1:8" x14ac:dyDescent="0.25">
      <c r="A77" s="431" t="s">
        <v>346</v>
      </c>
      <c r="B77" s="99" t="str">
        <f>'Resultat-Produktion &amp; forbrug'!E54</f>
        <v>Vestdanmark</v>
      </c>
      <c r="C77" s="99" t="str">
        <f>'Resultat-Produktion &amp; forbrug'!A54</f>
        <v>Biogas</v>
      </c>
      <c r="D77" s="99">
        <f>'Resultat-Produktion &amp; forbrug'!D54</f>
        <v>2030</v>
      </c>
      <c r="E77" s="437">
        <f ca="1">'Resultat-Produktion &amp; forbrug'!F54</f>
        <v>671488273.63161731</v>
      </c>
      <c r="F77" s="429" t="str">
        <f>IFERROR(VLOOKUP(A77,'Oversættelse til tabel'!$A$2:$B$14,2,FALSE),"")</f>
        <v>Total produktion</v>
      </c>
      <c r="G77" s="103"/>
      <c r="H77" s="103"/>
    </row>
    <row r="78" spans="1:8" x14ac:dyDescent="0.25">
      <c r="A78" s="431" t="s">
        <v>346</v>
      </c>
      <c r="B78" s="99" t="str">
        <f>'Resultat-Produktion &amp; forbrug'!E55</f>
        <v>Vestdanmark</v>
      </c>
      <c r="C78" s="99" t="str">
        <f>'Resultat-Produktion &amp; forbrug'!A55</f>
        <v>Biogasgylle</v>
      </c>
      <c r="D78" s="99">
        <f>'Resultat-Produktion &amp; forbrug'!D55</f>
        <v>2030</v>
      </c>
      <c r="E78" s="437">
        <f ca="1">'Resultat-Produktion &amp; forbrug'!F55</f>
        <v>31870615.776152629</v>
      </c>
      <c r="F78" s="429" t="str">
        <f>IFERROR(VLOOKUP(A78,'Oversættelse til tabel'!$A$2:$B$14,2,FALSE),"")</f>
        <v>Total produktion</v>
      </c>
      <c r="G78" s="103"/>
      <c r="H78" s="103"/>
    </row>
    <row r="79" spans="1:8" x14ac:dyDescent="0.25">
      <c r="A79" s="431" t="s">
        <v>346</v>
      </c>
      <c r="B79" s="99" t="str">
        <f>'Resultat-Produktion &amp; forbrug'!E56</f>
        <v>Vestdanmark</v>
      </c>
      <c r="C79" s="99" t="str">
        <f>'Resultat-Produktion &amp; forbrug'!A56</f>
        <v>Brun saft</v>
      </c>
      <c r="D79" s="99">
        <f>'Resultat-Produktion &amp; forbrug'!D56</f>
        <v>2030</v>
      </c>
      <c r="E79" s="437">
        <f>'Resultat-Produktion &amp; forbrug'!F56</f>
        <v>0</v>
      </c>
      <c r="F79" s="429" t="str">
        <f>IFERROR(VLOOKUP(A79,'Oversættelse til tabel'!$A$2:$B$14,2,FALSE),"")</f>
        <v>Total produktion</v>
      </c>
      <c r="G79" s="103"/>
      <c r="H79" s="103"/>
    </row>
    <row r="80" spans="1:8" x14ac:dyDescent="0.25">
      <c r="A80" s="431" t="s">
        <v>346</v>
      </c>
      <c r="B80" s="99" t="str">
        <f>'Resultat-Produktion &amp; forbrug'!E57</f>
        <v>Vestdanmark</v>
      </c>
      <c r="C80" s="99" t="str">
        <f>'Resultat-Produktion &amp; forbrug'!A57</f>
        <v>Dybstrøelse</v>
      </c>
      <c r="D80" s="99">
        <f>'Resultat-Produktion &amp; forbrug'!D57</f>
        <v>2030</v>
      </c>
      <c r="E80" s="437">
        <f>'Resultat-Produktion &amp; forbrug'!F57</f>
        <v>3183510.9821506157</v>
      </c>
      <c r="F80" s="429" t="str">
        <f>IFERROR(VLOOKUP(A80,'Oversættelse til tabel'!$A$2:$B$14,2,FALSE),"")</f>
        <v>Total produktion</v>
      </c>
      <c r="G80" s="103"/>
      <c r="H80" s="103"/>
    </row>
    <row r="81" spans="1:8" x14ac:dyDescent="0.25">
      <c r="A81" s="431" t="s">
        <v>346</v>
      </c>
      <c r="B81" s="99" t="str">
        <f>'Resultat-Produktion &amp; forbrug'!E58</f>
        <v>Vestdanmark</v>
      </c>
      <c r="C81" s="99" t="str">
        <f>'Resultat-Produktion &amp; forbrug'!A58</f>
        <v>Fiberfraktion</v>
      </c>
      <c r="D81" s="99">
        <f>'Resultat-Produktion &amp; forbrug'!D58</f>
        <v>2030</v>
      </c>
      <c r="E81" s="437">
        <f>'Resultat-Produktion &amp; forbrug'!F58</f>
        <v>0</v>
      </c>
      <c r="F81" s="429" t="str">
        <f>IFERROR(VLOOKUP(A81,'Oversættelse til tabel'!$A$2:$B$14,2,FALSE),"")</f>
        <v>Total produktion</v>
      </c>
      <c r="G81" s="103"/>
      <c r="H81" s="103"/>
    </row>
    <row r="82" spans="1:8" x14ac:dyDescent="0.25">
      <c r="A82" s="431" t="s">
        <v>346</v>
      </c>
      <c r="B82" s="99" t="str">
        <f>'Resultat-Produktion &amp; forbrug'!E59</f>
        <v>Vestdanmark</v>
      </c>
      <c r="C82" s="99" t="str">
        <f>'Resultat-Produktion &amp; forbrug'!A59</f>
        <v>Fjerkrægylle</v>
      </c>
      <c r="D82" s="99">
        <f>'Resultat-Produktion &amp; forbrug'!D59</f>
        <v>2030</v>
      </c>
      <c r="E82" s="437">
        <f>'Resultat-Produktion &amp; forbrug'!F59</f>
        <v>10011.271362654579</v>
      </c>
      <c r="F82" s="429" t="str">
        <f>IFERROR(VLOOKUP(A82,'Oversættelse til tabel'!$A$2:$B$14,2,FALSE),"")</f>
        <v>Total produktion</v>
      </c>
      <c r="G82" s="103"/>
      <c r="H82" s="103"/>
    </row>
    <row r="83" spans="1:8" x14ac:dyDescent="0.25">
      <c r="A83" s="431" t="s">
        <v>346</v>
      </c>
      <c r="B83" s="99" t="str">
        <f>'Resultat-Produktion &amp; forbrug'!E60</f>
        <v>Vestdanmark</v>
      </c>
      <c r="C83" s="99" t="str">
        <f>'Resultat-Produktion &amp; forbrug'!A60</f>
        <v>Fjerkrækød</v>
      </c>
      <c r="D83" s="99">
        <f>'Resultat-Produktion &amp; forbrug'!D60</f>
        <v>2030</v>
      </c>
      <c r="E83" s="437">
        <f>'Resultat-Produktion &amp; forbrug'!F60</f>
        <v>217954.6674762161</v>
      </c>
      <c r="F83" s="429" t="str">
        <f>IFERROR(VLOOKUP(A83,'Oversættelse til tabel'!$A$2:$B$14,2,FALSE),"")</f>
        <v>Total produktion</v>
      </c>
      <c r="G83" s="103"/>
      <c r="H83" s="103"/>
    </row>
    <row r="84" spans="1:8" x14ac:dyDescent="0.25">
      <c r="A84" s="431" t="s">
        <v>346</v>
      </c>
      <c r="B84" s="99" t="str">
        <f>'Resultat-Produktion &amp; forbrug'!E61</f>
        <v>Vestdanmark</v>
      </c>
      <c r="C84" s="99" t="str">
        <f>'Resultat-Produktion &amp; forbrug'!A61</f>
        <v>Frø</v>
      </c>
      <c r="D84" s="99">
        <f>'Resultat-Produktion &amp; forbrug'!D61</f>
        <v>2030</v>
      </c>
      <c r="E84" s="437">
        <f>'Resultat-Produktion &amp; forbrug'!F61</f>
        <v>1122133.6966349066</v>
      </c>
      <c r="F84" s="429" t="str">
        <f>IFERROR(VLOOKUP(A84,'Oversættelse til tabel'!$A$2:$B$14,2,FALSE),"")</f>
        <v>Total produktion</v>
      </c>
      <c r="G84" s="103"/>
      <c r="H84" s="103"/>
    </row>
    <row r="85" spans="1:8" x14ac:dyDescent="0.25">
      <c r="A85" s="431" t="s">
        <v>346</v>
      </c>
      <c r="B85" s="99" t="str">
        <f>'Resultat-Produktion &amp; forbrug'!E62</f>
        <v>Vestdanmark</v>
      </c>
      <c r="C85" s="99" t="str">
        <f>'Resultat-Produktion &amp; forbrug'!A62</f>
        <v>Frugt</v>
      </c>
      <c r="D85" s="99">
        <f>'Resultat-Produktion &amp; forbrug'!D62</f>
        <v>2030</v>
      </c>
      <c r="E85" s="437">
        <f>'Resultat-Produktion &amp; forbrug'!F62</f>
        <v>32218.723811815202</v>
      </c>
      <c r="F85" s="429" t="str">
        <f>IFERROR(VLOOKUP(A85,'Oversættelse til tabel'!$A$2:$B$14,2,FALSE),"")</f>
        <v>Total produktion</v>
      </c>
      <c r="G85" s="103"/>
      <c r="H85" s="103"/>
    </row>
    <row r="86" spans="1:8" x14ac:dyDescent="0.25">
      <c r="A86" s="431" t="s">
        <v>346</v>
      </c>
      <c r="B86" s="99" t="str">
        <f>'Resultat-Produktion &amp; forbrug'!E63</f>
        <v>Vestdanmark</v>
      </c>
      <c r="C86" s="99" t="str">
        <f>'Resultat-Produktion &amp; forbrug'!A63</f>
        <v>Glycerin</v>
      </c>
      <c r="D86" s="99">
        <f>'Resultat-Produktion &amp; forbrug'!D63</f>
        <v>2030</v>
      </c>
      <c r="E86" s="437">
        <f>'Resultat-Produktion &amp; forbrug'!F63</f>
        <v>0</v>
      </c>
      <c r="F86" s="429" t="str">
        <f>IFERROR(VLOOKUP(A86,'Oversættelse til tabel'!$A$2:$B$14,2,FALSE),"")</f>
        <v>Total produktion</v>
      </c>
      <c r="G86" s="103"/>
      <c r="H86" s="103"/>
    </row>
    <row r="87" spans="1:8" x14ac:dyDescent="0.25">
      <c r="A87" s="431" t="s">
        <v>346</v>
      </c>
      <c r="B87" s="99" t="str">
        <f>'Resultat-Produktion &amp; forbrug'!E64</f>
        <v>Vestdanmark</v>
      </c>
      <c r="C87" s="99" t="str">
        <f>'Resultat-Produktion &amp; forbrug'!A64</f>
        <v>Græs</v>
      </c>
      <c r="D87" s="99">
        <f>'Resultat-Produktion &amp; forbrug'!D64</f>
        <v>2030</v>
      </c>
      <c r="E87" s="437">
        <f>'Resultat-Produktion &amp; forbrug'!F64</f>
        <v>28400602.406294856</v>
      </c>
      <c r="F87" s="429" t="str">
        <f>IFERROR(VLOOKUP(A87,'Oversættelse til tabel'!$A$2:$B$14,2,FALSE),"")</f>
        <v>Total produktion</v>
      </c>
      <c r="G87" s="103"/>
      <c r="H87" s="103"/>
    </row>
    <row r="88" spans="1:8" x14ac:dyDescent="0.25">
      <c r="A88" s="431" t="s">
        <v>346</v>
      </c>
      <c r="B88" s="99" t="str">
        <f>'Resultat-Produktion &amp; forbrug'!E65</f>
        <v>Vestdanmark</v>
      </c>
      <c r="C88" s="99" t="str">
        <f>'Resultat-Produktion &amp; forbrug'!A65</f>
        <v>Græsprotein</v>
      </c>
      <c r="D88" s="99">
        <f>'Resultat-Produktion &amp; forbrug'!D65</f>
        <v>2030</v>
      </c>
      <c r="E88" s="437">
        <f>'Resultat-Produktion &amp; forbrug'!F65</f>
        <v>0</v>
      </c>
      <c r="F88" s="429" t="str">
        <f>IFERROR(VLOOKUP(A88,'Oversættelse til tabel'!$A$2:$B$14,2,FALSE),"")</f>
        <v>Total produktion</v>
      </c>
      <c r="G88" s="103"/>
      <c r="H88" s="103"/>
    </row>
    <row r="89" spans="1:8" x14ac:dyDescent="0.25">
      <c r="A89" s="431" t="s">
        <v>346</v>
      </c>
      <c r="B89" s="99" t="str">
        <f>'Resultat-Produktion &amp; forbrug'!E66</f>
        <v>Vestdanmark</v>
      </c>
      <c r="C89" s="99" t="str">
        <f>'Resultat-Produktion &amp; forbrug'!A66</f>
        <v>Grøntsager</v>
      </c>
      <c r="D89" s="99">
        <f>'Resultat-Produktion &amp; forbrug'!D66</f>
        <v>2030</v>
      </c>
      <c r="E89" s="437">
        <f>'Resultat-Produktion &amp; forbrug'!F66</f>
        <v>218755.7836858769</v>
      </c>
      <c r="F89" s="429" t="str">
        <f>IFERROR(VLOOKUP(A89,'Oversættelse til tabel'!$A$2:$B$14,2,FALSE),"")</f>
        <v>Total produktion</v>
      </c>
      <c r="G89" s="103"/>
      <c r="H89" s="103"/>
    </row>
    <row r="90" spans="1:8" x14ac:dyDescent="0.25">
      <c r="A90" s="431" t="s">
        <v>346</v>
      </c>
      <c r="B90" s="99" t="str">
        <f>'Resultat-Produktion &amp; forbrug'!E67</f>
        <v>Vestdanmark</v>
      </c>
      <c r="C90" s="99" t="str">
        <f>'Resultat-Produktion &amp; forbrug'!A67</f>
        <v>Halm</v>
      </c>
      <c r="D90" s="99">
        <f>'Resultat-Produktion &amp; forbrug'!D67</f>
        <v>2030</v>
      </c>
      <c r="E90" s="437">
        <f>'Resultat-Produktion &amp; forbrug'!F67</f>
        <v>2975351.7262968849</v>
      </c>
      <c r="F90" s="429" t="str">
        <f>IFERROR(VLOOKUP(A90,'Oversættelse til tabel'!$A$2:$B$14,2,FALSE),"")</f>
        <v>Total produktion</v>
      </c>
      <c r="G90" s="103"/>
      <c r="H90" s="103"/>
    </row>
    <row r="91" spans="1:8" x14ac:dyDescent="0.25">
      <c r="A91" s="431" t="s">
        <v>346</v>
      </c>
      <c r="B91" s="99" t="str">
        <f>'Resultat-Produktion &amp; forbrug'!E68</f>
        <v>Vestdanmark</v>
      </c>
      <c r="C91" s="99" t="str">
        <f>'Resultat-Produktion &amp; forbrug'!A68</f>
        <v>Have/parkaffald</v>
      </c>
      <c r="D91" s="99">
        <f>'Resultat-Produktion &amp; forbrug'!D68</f>
        <v>2030</v>
      </c>
      <c r="E91" s="437">
        <f>'Resultat-Produktion &amp; forbrug'!F68</f>
        <v>526734.10986839118</v>
      </c>
      <c r="F91" s="429" t="str">
        <f>IFERROR(VLOOKUP(A91,'Oversættelse til tabel'!$A$2:$B$14,2,FALSE),"")</f>
        <v>Total produktion</v>
      </c>
      <c r="G91" s="103"/>
      <c r="H91" s="103"/>
    </row>
    <row r="92" spans="1:8" x14ac:dyDescent="0.25">
      <c r="A92" s="431" t="s">
        <v>346</v>
      </c>
      <c r="B92" s="99" t="str">
        <f>'Resultat-Produktion &amp; forbrug'!E69</f>
        <v>Vestdanmark</v>
      </c>
      <c r="C92" s="99" t="str">
        <f>'Resultat-Produktion &amp; forbrug'!A69</f>
        <v>Import af foder</v>
      </c>
      <c r="D92" s="99">
        <f>'Resultat-Produktion &amp; forbrug'!D69</f>
        <v>2030</v>
      </c>
      <c r="E92" s="437">
        <f>'Resultat-Produktion &amp; forbrug'!F69</f>
        <v>0</v>
      </c>
      <c r="F92" s="429" t="str">
        <f>IFERROR(VLOOKUP(A92,'Oversættelse til tabel'!$A$2:$B$14,2,FALSE),"")</f>
        <v>Total produktion</v>
      </c>
      <c r="G92" s="103"/>
      <c r="H92" s="103"/>
    </row>
    <row r="93" spans="1:8" x14ac:dyDescent="0.25">
      <c r="A93" s="431" t="s">
        <v>346</v>
      </c>
      <c r="B93" s="99" t="str">
        <f>'Resultat-Produktion &amp; forbrug'!E70</f>
        <v>Vestdanmark</v>
      </c>
      <c r="C93" s="99" t="str">
        <f>'Resultat-Produktion &amp; forbrug'!A70</f>
        <v>Industriaffald</v>
      </c>
      <c r="D93" s="99">
        <f>'Resultat-Produktion &amp; forbrug'!D70</f>
        <v>2030</v>
      </c>
      <c r="E93" s="437">
        <f>'Resultat-Produktion &amp; forbrug'!F70</f>
        <v>589614.69758431474</v>
      </c>
      <c r="F93" s="429" t="str">
        <f>IFERROR(VLOOKUP(A93,'Oversættelse til tabel'!$A$2:$B$14,2,FALSE),"")</f>
        <v>Total produktion</v>
      </c>
      <c r="G93" s="103"/>
      <c r="H93" s="103"/>
    </row>
    <row r="94" spans="1:8" x14ac:dyDescent="0.25">
      <c r="A94" s="431" t="s">
        <v>346</v>
      </c>
      <c r="B94" s="99" t="str">
        <f>'Resultat-Produktion &amp; forbrug'!E71</f>
        <v>Vestdanmark</v>
      </c>
      <c r="C94" s="99" t="str">
        <f>'Resultat-Produktion &amp; forbrug'!A71</f>
        <v>Juletræer</v>
      </c>
      <c r="D94" s="99">
        <f>'Resultat-Produktion &amp; forbrug'!D71</f>
        <v>2030</v>
      </c>
      <c r="E94" s="437">
        <f>'Resultat-Produktion &amp; forbrug'!F71</f>
        <v>715738.37153588282</v>
      </c>
      <c r="F94" s="429" t="str">
        <f>IFERROR(VLOOKUP(A94,'Oversættelse til tabel'!$A$2:$B$14,2,FALSE),"")</f>
        <v>Total produktion</v>
      </c>
      <c r="G94" s="103"/>
      <c r="H94" s="103"/>
    </row>
    <row r="95" spans="1:8" x14ac:dyDescent="0.25">
      <c r="A95" s="431" t="s">
        <v>346</v>
      </c>
      <c r="B95" s="99" t="str">
        <f>'Resultat-Produktion &amp; forbrug'!E72</f>
        <v>Vestdanmark</v>
      </c>
      <c r="C95" s="99" t="str">
        <f>'Resultat-Produktion &amp; forbrug'!A72</f>
        <v>Kartofler</v>
      </c>
      <c r="D95" s="99">
        <f>'Resultat-Produktion &amp; forbrug'!D72</f>
        <v>2030</v>
      </c>
      <c r="E95" s="437">
        <f>'Resultat-Produktion &amp; forbrug'!F72</f>
        <v>1783325.2175353111</v>
      </c>
      <c r="F95" s="429" t="str">
        <f>IFERROR(VLOOKUP(A95,'Oversættelse til tabel'!$A$2:$B$14,2,FALSE),"")</f>
        <v>Total produktion</v>
      </c>
      <c r="G95" s="103"/>
      <c r="H95" s="103"/>
    </row>
    <row r="96" spans="1:8" x14ac:dyDescent="0.25">
      <c r="A96" s="431" t="s">
        <v>346</v>
      </c>
      <c r="B96" s="99" t="str">
        <f>'Resultat-Produktion &amp; forbrug'!E73</f>
        <v>Vestdanmark</v>
      </c>
      <c r="C96" s="99" t="str">
        <f>'Resultat-Produktion &amp; forbrug'!A73</f>
        <v>Korn</v>
      </c>
      <c r="D96" s="99">
        <f>'Resultat-Produktion &amp; forbrug'!D73</f>
        <v>2030</v>
      </c>
      <c r="E96" s="437">
        <f>'Resultat-Produktion &amp; forbrug'!F73</f>
        <v>5398533.7934721429</v>
      </c>
      <c r="F96" s="429" t="str">
        <f>IFERROR(VLOOKUP(A96,'Oversættelse til tabel'!$A$2:$B$14,2,FALSE),"")</f>
        <v>Total produktion</v>
      </c>
      <c r="G96" s="103"/>
      <c r="H96" s="103"/>
    </row>
    <row r="97" spans="1:8" x14ac:dyDescent="0.25">
      <c r="A97" s="431" t="s">
        <v>346</v>
      </c>
      <c r="B97" s="99" t="str">
        <f>'Resultat-Produktion &amp; forbrug'!E74</f>
        <v>Vestdanmark</v>
      </c>
      <c r="C97" s="99" t="str">
        <f>'Resultat-Produktion &amp; forbrug'!A74</f>
        <v>Kunstgødning</v>
      </c>
      <c r="D97" s="99">
        <f>'Resultat-Produktion &amp; forbrug'!D74</f>
        <v>2030</v>
      </c>
      <c r="E97" s="437">
        <f>'Resultat-Produktion &amp; forbrug'!F74</f>
        <v>0</v>
      </c>
      <c r="F97" s="429" t="str">
        <f>IFERROR(VLOOKUP(A97,'Oversættelse til tabel'!$A$2:$B$14,2,FALSE),"")</f>
        <v>Total produktion</v>
      </c>
      <c r="G97" s="103"/>
      <c r="H97" s="103"/>
    </row>
    <row r="98" spans="1:8" x14ac:dyDescent="0.25">
      <c r="A98" s="431" t="s">
        <v>346</v>
      </c>
      <c r="B98" s="99" t="str">
        <f>'Resultat-Produktion &amp; forbrug'!E75</f>
        <v>Vestdanmark</v>
      </c>
      <c r="C98" s="99" t="str">
        <f>'Resultat-Produktion &amp; forbrug'!A75</f>
        <v>Kvæggylle</v>
      </c>
      <c r="D98" s="99">
        <f>'Resultat-Produktion &amp; forbrug'!D75</f>
        <v>2030</v>
      </c>
      <c r="E98" s="437">
        <f>'Resultat-Produktion &amp; forbrug'!F75</f>
        <v>15580196.053602941</v>
      </c>
      <c r="F98" s="429" t="str">
        <f>IFERROR(VLOOKUP(A98,'Oversættelse til tabel'!$A$2:$B$14,2,FALSE),"")</f>
        <v>Total produktion</v>
      </c>
      <c r="G98" s="103"/>
      <c r="H98" s="103"/>
    </row>
    <row r="99" spans="1:8" x14ac:dyDescent="0.25">
      <c r="A99" s="431" t="s">
        <v>346</v>
      </c>
      <c r="B99" s="99" t="str">
        <f>'Resultat-Produktion &amp; forbrug'!E76</f>
        <v>Vestdanmark</v>
      </c>
      <c r="C99" s="99" t="str">
        <f>'Resultat-Produktion &amp; forbrug'!A76</f>
        <v>Mælk til foder</v>
      </c>
      <c r="D99" s="99">
        <f>'Resultat-Produktion &amp; forbrug'!D76</f>
        <v>2030</v>
      </c>
      <c r="E99" s="437">
        <f>'Resultat-Produktion &amp; forbrug'!F76</f>
        <v>1945192.6384399957</v>
      </c>
      <c r="F99" s="429" t="str">
        <f>IFERROR(VLOOKUP(A99,'Oversættelse til tabel'!$A$2:$B$14,2,FALSE),"")</f>
        <v>Total produktion</v>
      </c>
      <c r="G99" s="103"/>
      <c r="H99" s="103"/>
    </row>
    <row r="100" spans="1:8" x14ac:dyDescent="0.25">
      <c r="A100" s="431" t="s">
        <v>346</v>
      </c>
      <c r="B100" s="99" t="str">
        <f>'Resultat-Produktion &amp; forbrug'!E77</f>
        <v>Vestdanmark</v>
      </c>
      <c r="C100" s="99" t="str">
        <f>'Resultat-Produktion &amp; forbrug'!A77</f>
        <v>Majs</v>
      </c>
      <c r="D100" s="99">
        <f>'Resultat-Produktion &amp; forbrug'!D77</f>
        <v>2030</v>
      </c>
      <c r="E100" s="437">
        <f>'Resultat-Produktion &amp; forbrug'!F77</f>
        <v>5921155.5578735983</v>
      </c>
      <c r="F100" s="429" t="str">
        <f>IFERROR(VLOOKUP(A100,'Oversættelse til tabel'!$A$2:$B$14,2,FALSE),"")</f>
        <v>Total produktion</v>
      </c>
      <c r="G100" s="103"/>
      <c r="H100" s="103"/>
    </row>
    <row r="101" spans="1:8" x14ac:dyDescent="0.25">
      <c r="A101" s="431" t="s">
        <v>346</v>
      </c>
      <c r="B101" s="99" t="str">
        <f>'Resultat-Produktion &amp; forbrug'!E78</f>
        <v>Vestdanmark</v>
      </c>
      <c r="C101" s="99" t="str">
        <f>'Resultat-Produktion &amp; forbrug'!A78</f>
        <v>Mejeriprodukter</v>
      </c>
      <c r="D101" s="99">
        <f>'Resultat-Produktion &amp; forbrug'!D78</f>
        <v>2030</v>
      </c>
      <c r="E101" s="437">
        <f>'Resultat-Produktion &amp; forbrug'!F78</f>
        <v>3753212.2579404083</v>
      </c>
      <c r="F101" s="429" t="str">
        <f>IFERROR(VLOOKUP(A101,'Oversættelse til tabel'!$A$2:$B$14,2,FALSE),"")</f>
        <v>Total produktion</v>
      </c>
      <c r="G101" s="103"/>
      <c r="H101" s="103"/>
    </row>
    <row r="102" spans="1:8" x14ac:dyDescent="0.25">
      <c r="A102" s="431" t="s">
        <v>346</v>
      </c>
      <c r="B102" s="99" t="str">
        <f>'Resultat-Produktion &amp; forbrug'!E79</f>
        <v>Vestdanmark</v>
      </c>
      <c r="C102" s="99" t="str">
        <f>'Resultat-Produktion &amp; forbrug'!A79</f>
        <v>Muslinger</v>
      </c>
      <c r="D102" s="99">
        <f>'Resultat-Produktion &amp; forbrug'!D79</f>
        <v>2030</v>
      </c>
      <c r="E102" s="437">
        <f>'Resultat-Produktion &amp; forbrug'!F79</f>
        <v>209595.14629167612</v>
      </c>
      <c r="F102" s="429" t="str">
        <f>IFERROR(VLOOKUP(A102,'Oversættelse til tabel'!$A$2:$B$14,2,FALSE),"")</f>
        <v>Total produktion</v>
      </c>
      <c r="G102" s="103"/>
      <c r="H102" s="103"/>
    </row>
    <row r="103" spans="1:8" x14ac:dyDescent="0.25">
      <c r="A103" s="431" t="s">
        <v>346</v>
      </c>
      <c r="B103" s="99" t="str">
        <f>'Resultat-Produktion &amp; forbrug'!E80</f>
        <v>Vestdanmark</v>
      </c>
      <c r="C103" s="99" t="str">
        <f>'Resultat-Produktion &amp; forbrug'!A80</f>
        <v>Oksekød</v>
      </c>
      <c r="D103" s="99">
        <f>'Resultat-Produktion &amp; forbrug'!D80</f>
        <v>2030</v>
      </c>
      <c r="E103" s="437">
        <f>'Resultat-Produktion &amp; forbrug'!F80</f>
        <v>127401.76624978184</v>
      </c>
      <c r="F103" s="429" t="str">
        <f>IFERROR(VLOOKUP(A103,'Oversættelse til tabel'!$A$2:$B$14,2,FALSE),"")</f>
        <v>Total produktion</v>
      </c>
      <c r="G103" s="103"/>
      <c r="H103" s="103"/>
    </row>
    <row r="104" spans="1:8" x14ac:dyDescent="0.25">
      <c r="A104" s="431" t="s">
        <v>346</v>
      </c>
      <c r="B104" s="99" t="str">
        <f>'Resultat-Produktion &amp; forbrug'!E81</f>
        <v>Vestdanmark</v>
      </c>
      <c r="C104" s="99" t="str">
        <f>'Resultat-Produktion &amp; forbrug'!A81</f>
        <v>Øvrige</v>
      </c>
      <c r="D104" s="99">
        <f>'Resultat-Produktion &amp; forbrug'!D81</f>
        <v>2030</v>
      </c>
      <c r="E104" s="437">
        <f>'Resultat-Produktion &amp; forbrug'!F81</f>
        <v>1028163.7902040067</v>
      </c>
      <c r="F104" s="429" t="str">
        <f>IFERROR(VLOOKUP(A104,'Oversættelse til tabel'!$A$2:$B$14,2,FALSE),"")</f>
        <v>Total produktion</v>
      </c>
      <c r="G104" s="103"/>
    </row>
    <row r="105" spans="1:8" x14ac:dyDescent="0.25">
      <c r="A105" s="431" t="s">
        <v>346</v>
      </c>
      <c r="B105" s="99" t="str">
        <f>'Resultat-Produktion &amp; forbrug'!E82</f>
        <v>Vestdanmark</v>
      </c>
      <c r="C105" s="99" t="str">
        <f>'Resultat-Produktion &amp; forbrug'!A82</f>
        <v>Pil &amp; poppel</v>
      </c>
      <c r="D105" s="99">
        <f>'Resultat-Produktion &amp; forbrug'!D82</f>
        <v>2030</v>
      </c>
      <c r="E105" s="437">
        <f>'Resultat-Produktion &amp; forbrug'!F82</f>
        <v>154113.19774513159</v>
      </c>
      <c r="F105" s="429" t="str">
        <f>IFERROR(VLOOKUP(A105,'Oversættelse til tabel'!$A$2:$B$14,2,FALSE),"")</f>
        <v>Total produktion</v>
      </c>
      <c r="G105" s="103"/>
    </row>
    <row r="106" spans="1:8" x14ac:dyDescent="0.25">
      <c r="A106" s="431" t="s">
        <v>346</v>
      </c>
      <c r="B106" s="99" t="str">
        <f>'Resultat-Produktion &amp; forbrug'!E83</f>
        <v>Vestdanmark</v>
      </c>
      <c r="C106" s="99" t="str">
        <f>'Resultat-Produktion &amp; forbrug'!A83</f>
        <v>Pyrolysegas</v>
      </c>
      <c r="D106" s="99">
        <f>'Resultat-Produktion &amp; forbrug'!D83</f>
        <v>2030</v>
      </c>
      <c r="E106" s="437">
        <f ca="1">'Resultat-Produktion &amp; forbrug'!F83</f>
        <v>0</v>
      </c>
      <c r="F106" s="429" t="str">
        <f>IFERROR(VLOOKUP(A106,'Oversættelse til tabel'!$A$2:$B$14,2,FALSE),"")</f>
        <v>Total produktion</v>
      </c>
      <c r="G106" s="103"/>
    </row>
    <row r="107" spans="1:8" x14ac:dyDescent="0.25">
      <c r="A107" s="431" t="s">
        <v>346</v>
      </c>
      <c r="B107" s="99" t="str">
        <f>'Resultat-Produktion &amp; forbrug'!E84</f>
        <v>Vestdanmark</v>
      </c>
      <c r="C107" s="99" t="str">
        <f>'Resultat-Produktion &amp; forbrug'!A84</f>
        <v>Pyrolyseolie</v>
      </c>
      <c r="D107" s="99">
        <f>'Resultat-Produktion &amp; forbrug'!D84</f>
        <v>2030</v>
      </c>
      <c r="E107" s="437">
        <f ca="1">'Resultat-Produktion &amp; forbrug'!F84</f>
        <v>0</v>
      </c>
      <c r="F107" s="429" t="str">
        <f>IFERROR(VLOOKUP(A107,'Oversættelse til tabel'!$A$2:$B$14,2,FALSE),"")</f>
        <v>Total produktion</v>
      </c>
      <c r="G107" s="103"/>
    </row>
    <row r="108" spans="1:8" x14ac:dyDescent="0.25">
      <c r="A108" s="431" t="s">
        <v>346</v>
      </c>
      <c r="B108" s="99" t="str">
        <f>'Resultat-Produktion &amp; forbrug'!E85</f>
        <v>Vestdanmark</v>
      </c>
      <c r="C108" s="99" t="str">
        <f>'Resultat-Produktion &amp; forbrug'!A85</f>
        <v>Råmælk</v>
      </c>
      <c r="D108" s="99">
        <f>'Resultat-Produktion &amp; forbrug'!D85</f>
        <v>2030</v>
      </c>
      <c r="E108" s="437">
        <f>'Resultat-Produktion &amp; forbrug'!F85</f>
        <v>5844517.8424414396</v>
      </c>
      <c r="F108" s="429" t="str">
        <f>IFERROR(VLOOKUP(A108,'Oversættelse til tabel'!$A$2:$B$14,2,FALSE),"")</f>
        <v>Total produktion</v>
      </c>
      <c r="G108" s="103"/>
    </row>
    <row r="109" spans="1:8" x14ac:dyDescent="0.25">
      <c r="A109" s="431" t="s">
        <v>346</v>
      </c>
      <c r="B109" s="99" t="str">
        <f>'Resultat-Produktion &amp; forbrug'!E86</f>
        <v>Vestdanmark</v>
      </c>
      <c r="C109" s="99" t="str">
        <f>'Resultat-Produktion &amp; forbrug'!A86</f>
        <v>Raps</v>
      </c>
      <c r="D109" s="99">
        <f>'Resultat-Produktion &amp; forbrug'!D86</f>
        <v>2030</v>
      </c>
      <c r="E109" s="437">
        <f>'Resultat-Produktion &amp; forbrug'!F86</f>
        <v>371797.62097043003</v>
      </c>
      <c r="F109" s="429" t="str">
        <f>IFERROR(VLOOKUP(A109,'Oversættelse til tabel'!$A$2:$B$14,2,FALSE),"")</f>
        <v>Total produktion</v>
      </c>
      <c r="G109" s="103"/>
    </row>
    <row r="110" spans="1:8" x14ac:dyDescent="0.25">
      <c r="A110" s="431" t="s">
        <v>346</v>
      </c>
      <c r="B110" s="99" t="str">
        <f>'Resultat-Produktion &amp; forbrug'!E87</f>
        <v>Vestdanmark</v>
      </c>
      <c r="C110" s="99" t="str">
        <f>'Resultat-Produktion &amp; forbrug'!A87</f>
        <v>Rapskage</v>
      </c>
      <c r="D110" s="99">
        <f>'Resultat-Produktion &amp; forbrug'!D87</f>
        <v>2030</v>
      </c>
      <c r="E110" s="437">
        <f>'Resultat-Produktion &amp; forbrug'!F87</f>
        <v>185898.81048521501</v>
      </c>
      <c r="F110" s="429" t="str">
        <f>IFERROR(VLOOKUP(A110,'Oversættelse til tabel'!$A$2:$B$14,2,FALSE),"")</f>
        <v>Total produktion</v>
      </c>
      <c r="G110" s="103"/>
    </row>
    <row r="111" spans="1:8" x14ac:dyDescent="0.25">
      <c r="A111" s="431" t="s">
        <v>346</v>
      </c>
      <c r="B111" s="99" t="str">
        <f>'Resultat-Produktion &amp; forbrug'!E88</f>
        <v>Vestdanmark</v>
      </c>
      <c r="C111" s="99" t="str">
        <f>'Resultat-Produktion &amp; forbrug'!A88</f>
        <v>Rapsolie</v>
      </c>
      <c r="D111" s="99">
        <f>'Resultat-Produktion &amp; forbrug'!D88</f>
        <v>2030</v>
      </c>
      <c r="E111" s="437">
        <f>'Resultat-Produktion &amp; forbrug'!F88</f>
        <v>118975.23871053761</v>
      </c>
      <c r="F111" s="429" t="str">
        <f>IFERROR(VLOOKUP(A111,'Oversættelse til tabel'!$A$2:$B$14,2,FALSE),"")</f>
        <v>Total produktion</v>
      </c>
      <c r="G111" s="103"/>
    </row>
    <row r="112" spans="1:8" x14ac:dyDescent="0.25">
      <c r="A112" s="431" t="s">
        <v>346</v>
      </c>
      <c r="B112" s="99" t="str">
        <f>'Resultat-Produktion &amp; forbrug'!E89</f>
        <v>Vestdanmark</v>
      </c>
      <c r="C112" s="99" t="str">
        <f>'Resultat-Produktion &amp; forbrug'!A89</f>
        <v>Roer</v>
      </c>
      <c r="D112" s="99">
        <f>'Resultat-Produktion &amp; forbrug'!D89</f>
        <v>2030</v>
      </c>
      <c r="E112" s="437">
        <f>'Resultat-Produktion &amp; forbrug'!F89</f>
        <v>4946902.7535971384</v>
      </c>
      <c r="F112" s="429" t="str">
        <f>IFERROR(VLOOKUP(A112,'Oversættelse til tabel'!$A$2:$B$14,2,FALSE),"")</f>
        <v>Total produktion</v>
      </c>
      <c r="G112" s="103"/>
    </row>
    <row r="113" spans="1:7" x14ac:dyDescent="0.25">
      <c r="A113" s="431" t="s">
        <v>346</v>
      </c>
      <c r="B113" s="99" t="str">
        <f>'Resultat-Produktion &amp; forbrug'!E90</f>
        <v>Vestdanmark</v>
      </c>
      <c r="C113" s="99" t="str">
        <f>'Resultat-Produktion &amp; forbrug'!A90</f>
        <v>Slagteriaffald til andet</v>
      </c>
      <c r="D113" s="99">
        <f>'Resultat-Produktion &amp; forbrug'!D90</f>
        <v>2030</v>
      </c>
      <c r="E113" s="437">
        <f>'Resultat-Produktion &amp; forbrug'!F90</f>
        <v>229347.69258761208</v>
      </c>
      <c r="F113" s="429" t="str">
        <f>IFERROR(VLOOKUP(A113,'Oversættelse til tabel'!$A$2:$B$14,2,FALSE),"")</f>
        <v>Total produktion</v>
      </c>
      <c r="G113" s="103"/>
    </row>
    <row r="114" spans="1:7" x14ac:dyDescent="0.25">
      <c r="A114" s="431" t="s">
        <v>346</v>
      </c>
      <c r="B114" s="99" t="str">
        <f>'Resultat-Produktion &amp; forbrug'!E91</f>
        <v>Vestdanmark</v>
      </c>
      <c r="C114" s="99" t="str">
        <f>'Resultat-Produktion &amp; forbrug'!A91</f>
        <v>Slagteriaffald til foder</v>
      </c>
      <c r="D114" s="99">
        <f>'Resultat-Produktion &amp; forbrug'!D91</f>
        <v>2030</v>
      </c>
      <c r="E114" s="437">
        <f>'Resultat-Produktion &amp; forbrug'!F91</f>
        <v>155631.99325653154</v>
      </c>
      <c r="F114" s="429" t="str">
        <f>IFERROR(VLOOKUP(A114,'Oversættelse til tabel'!$A$2:$B$14,2,FALSE),"")</f>
        <v>Total produktion</v>
      </c>
      <c r="G114" s="103"/>
    </row>
    <row r="115" spans="1:7" x14ac:dyDescent="0.25">
      <c r="A115" s="431" t="s">
        <v>346</v>
      </c>
      <c r="B115" s="99" t="str">
        <f>'Resultat-Produktion &amp; forbrug'!E92</f>
        <v>Vestdanmark</v>
      </c>
      <c r="C115" s="99" t="str">
        <f>'Resultat-Produktion &amp; forbrug'!A92</f>
        <v>Spildevandsslam</v>
      </c>
      <c r="D115" s="99">
        <f>'Resultat-Produktion &amp; forbrug'!D92</f>
        <v>2030</v>
      </c>
      <c r="E115" s="437">
        <f>'Resultat-Produktion &amp; forbrug'!F92</f>
        <v>3998263.1551815392</v>
      </c>
      <c r="F115" s="429" t="str">
        <f>IFERROR(VLOOKUP(A115,'Oversættelse til tabel'!$A$2:$B$14,2,FALSE),"")</f>
        <v>Total produktion</v>
      </c>
      <c r="G115" s="103"/>
    </row>
    <row r="116" spans="1:7" x14ac:dyDescent="0.25">
      <c r="A116" s="431" t="s">
        <v>346</v>
      </c>
      <c r="B116" s="99" t="str">
        <f>'Resultat-Produktion &amp; forbrug'!E93</f>
        <v>Vestdanmark</v>
      </c>
      <c r="C116" s="99" t="str">
        <f>'Resultat-Produktion &amp; forbrug'!A93</f>
        <v>Svinegylle</v>
      </c>
      <c r="D116" s="99">
        <f>'Resultat-Produktion &amp; forbrug'!D93</f>
        <v>2030</v>
      </c>
      <c r="E116" s="437">
        <f>'Resultat-Produktion &amp; forbrug'!F93</f>
        <v>18089799.811057284</v>
      </c>
      <c r="F116" s="429" t="str">
        <f>IFERROR(VLOOKUP(A116,'Oversættelse til tabel'!$A$2:$B$14,2,FALSE),"")</f>
        <v>Total produktion</v>
      </c>
      <c r="G116" s="103"/>
    </row>
    <row r="117" spans="1:7" x14ac:dyDescent="0.25">
      <c r="A117" s="431" t="s">
        <v>346</v>
      </c>
      <c r="B117" s="99" t="str">
        <f>'Resultat-Produktion &amp; forbrug'!E94</f>
        <v>Vestdanmark</v>
      </c>
      <c r="C117" s="99" t="str">
        <f>'Resultat-Produktion &amp; forbrug'!A94</f>
        <v>Svinekød</v>
      </c>
      <c r="D117" s="99">
        <f>'Resultat-Produktion &amp; forbrug'!D94</f>
        <v>2030</v>
      </c>
      <c r="E117" s="437">
        <f>'Resultat-Produktion &amp; forbrug'!F94</f>
        <v>1653615.6309381565</v>
      </c>
      <c r="F117" s="429" t="str">
        <f>IFERROR(VLOOKUP(A117,'Oversættelse til tabel'!$A$2:$B$14,2,FALSE),"")</f>
        <v>Total produktion</v>
      </c>
      <c r="G117" s="103"/>
    </row>
    <row r="118" spans="1:7" x14ac:dyDescent="0.25">
      <c r="A118" s="431" t="s">
        <v>346</v>
      </c>
      <c r="B118" s="99" t="str">
        <f>'Resultat-Produktion &amp; forbrug'!E95</f>
        <v>Vestdanmark</v>
      </c>
      <c r="C118" s="99" t="str">
        <f>'Resultat-Produktion &amp; forbrug'!A95</f>
        <v>Tang</v>
      </c>
      <c r="D118" s="99">
        <f>'Resultat-Produktion &amp; forbrug'!D95</f>
        <v>2030</v>
      </c>
      <c r="E118" s="437">
        <f>'Resultat-Produktion &amp; forbrug'!F95</f>
        <v>84600</v>
      </c>
      <c r="F118" s="429" t="str">
        <f>IFERROR(VLOOKUP(A118,'Oversættelse til tabel'!$A$2:$B$14,2,FALSE),"")</f>
        <v>Total produktion</v>
      </c>
      <c r="G118" s="103"/>
    </row>
    <row r="119" spans="1:7" x14ac:dyDescent="0.25">
      <c r="A119" s="431" t="s">
        <v>346</v>
      </c>
      <c r="B119" s="99" t="str">
        <f>'Resultat-Produktion &amp; forbrug'!E96</f>
        <v>Vestdanmark</v>
      </c>
      <c r="C119" s="99" t="str">
        <f>'Resultat-Produktion &amp; forbrug'!A96</f>
        <v>Total til biogas</v>
      </c>
      <c r="D119" s="99">
        <f>'Resultat-Produktion &amp; forbrug'!D96</f>
        <v>2030</v>
      </c>
      <c r="E119" s="437">
        <f>'Resultat-Produktion &amp; forbrug'!F96</f>
        <v>0</v>
      </c>
      <c r="F119" s="429" t="str">
        <f>IFERROR(VLOOKUP(A119,'Oversættelse til tabel'!$A$2:$B$14,2,FALSE),"")</f>
        <v>Total produktion</v>
      </c>
      <c r="G119" s="103"/>
    </row>
    <row r="120" spans="1:7" x14ac:dyDescent="0.25">
      <c r="A120" s="431" t="s">
        <v>346</v>
      </c>
      <c r="B120" s="99" t="str">
        <f>'Resultat-Produktion &amp; forbrug'!E97</f>
        <v>Vestdanmark</v>
      </c>
      <c r="C120" s="99" t="str">
        <f>'Resultat-Produktion &amp; forbrug'!A97</f>
        <v>Træ til energi</v>
      </c>
      <c r="D120" s="99">
        <f>'Resultat-Produktion &amp; forbrug'!D97</f>
        <v>2030</v>
      </c>
      <c r="E120" s="437">
        <f ca="1">'Resultat-Produktion &amp; forbrug'!F97</f>
        <v>1270319.2592548286</v>
      </c>
      <c r="F120" s="429" t="str">
        <f>IFERROR(VLOOKUP(A120,'Oversættelse til tabel'!$A$2:$B$14,2,FALSE),"")</f>
        <v>Total produktion</v>
      </c>
      <c r="G120" s="103"/>
    </row>
    <row r="121" spans="1:7" x14ac:dyDescent="0.25">
      <c r="A121" s="431" t="s">
        <v>346</v>
      </c>
      <c r="B121" s="99" t="str">
        <f>'Resultat-Produktion &amp; forbrug'!E98</f>
        <v>Vestdanmark</v>
      </c>
      <c r="C121" s="99" t="str">
        <f>'Resultat-Produktion &amp; forbrug'!A98</f>
        <v>Træmaterialer</v>
      </c>
      <c r="D121" s="99">
        <f>'Resultat-Produktion &amp; forbrug'!D98</f>
        <v>2030</v>
      </c>
      <c r="E121" s="437">
        <f ca="1">'Resultat-Produktion &amp; forbrug'!F98</f>
        <v>393189.96929349634</v>
      </c>
      <c r="F121" s="429" t="str">
        <f>IFERROR(VLOOKUP(A121,'Oversættelse til tabel'!$A$2:$B$14,2,FALSE),"")</f>
        <v>Total produktion</v>
      </c>
      <c r="G121" s="103"/>
    </row>
    <row r="122" spans="1:7" x14ac:dyDescent="0.25">
      <c r="A122" s="431" t="s">
        <v>346</v>
      </c>
      <c r="B122" s="99" t="str">
        <f>'Resultat-Produktion &amp; forbrug'!E99</f>
        <v>Vestdanmark</v>
      </c>
      <c r="C122" s="99" t="str">
        <f>'Resultat-Produktion &amp; forbrug'!A99</f>
        <v>Æg</v>
      </c>
      <c r="D122" s="99">
        <f>'Resultat-Produktion &amp; forbrug'!D99</f>
        <v>2050</v>
      </c>
      <c r="E122" s="437">
        <f>'Resultat-Produktion &amp; forbrug'!F99</f>
        <v>249867.88679150312</v>
      </c>
      <c r="F122" s="429" t="str">
        <f>IFERROR(VLOOKUP(A122,'Oversættelse til tabel'!$A$2:$B$14,2,FALSE),"")</f>
        <v>Total produktion</v>
      </c>
      <c r="G122" s="103"/>
    </row>
    <row r="123" spans="1:7" x14ac:dyDescent="0.25">
      <c r="A123" s="431" t="s">
        <v>346</v>
      </c>
      <c r="B123" s="99" t="str">
        <f>'Resultat-Produktion &amp; forbrug'!E100</f>
        <v>Vestdanmark</v>
      </c>
      <c r="C123" s="99" t="str">
        <f>'Resultat-Produktion &amp; forbrug'!A100</f>
        <v>Bælgsæd</v>
      </c>
      <c r="D123" s="99">
        <f>'Resultat-Produktion &amp; forbrug'!D100</f>
        <v>2050</v>
      </c>
      <c r="E123" s="437">
        <f>'Resultat-Produktion &amp; forbrug'!F100</f>
        <v>224901.75438810108</v>
      </c>
      <c r="F123" s="429" t="str">
        <f>IFERROR(VLOOKUP(A123,'Oversættelse til tabel'!$A$2:$B$14,2,FALSE),"")</f>
        <v>Total produktion</v>
      </c>
      <c r="G123" s="103"/>
    </row>
    <row r="124" spans="1:7" x14ac:dyDescent="0.25">
      <c r="A124" s="431" t="s">
        <v>346</v>
      </c>
      <c r="B124" s="99" t="str">
        <f>'Resultat-Produktion &amp; forbrug'!E101</f>
        <v>Vestdanmark</v>
      </c>
      <c r="C124" s="99" t="str">
        <f>'Resultat-Produktion &amp; forbrug'!A101</f>
        <v>Bioaffald</v>
      </c>
      <c r="D124" s="99">
        <f>'Resultat-Produktion &amp; forbrug'!D101</f>
        <v>2050</v>
      </c>
      <c r="E124" s="437">
        <f ca="1">'Resultat-Produktion &amp; forbrug'!F101</f>
        <v>197484.13479984918</v>
      </c>
      <c r="F124" s="429" t="str">
        <f>IFERROR(VLOOKUP(A124,'Oversættelse til tabel'!$A$2:$B$14,2,FALSE),"")</f>
        <v>Total produktion</v>
      </c>
      <c r="G124" s="103"/>
    </row>
    <row r="125" spans="1:7" x14ac:dyDescent="0.25">
      <c r="A125" s="431" t="s">
        <v>346</v>
      </c>
      <c r="B125" s="99" t="str">
        <f>'Resultat-Produktion &amp; forbrug'!E102</f>
        <v>Vestdanmark</v>
      </c>
      <c r="C125" s="99" t="str">
        <f>'Resultat-Produktion &amp; forbrug'!A102</f>
        <v>Biogas</v>
      </c>
      <c r="D125" s="99">
        <f>'Resultat-Produktion &amp; forbrug'!D102</f>
        <v>2050</v>
      </c>
      <c r="E125" s="437">
        <f ca="1">'Resultat-Produktion &amp; forbrug'!F102</f>
        <v>664258811.47332847</v>
      </c>
      <c r="F125" s="429" t="str">
        <f>IFERROR(VLOOKUP(A125,'Oversættelse til tabel'!$A$2:$B$14,2,FALSE),"")</f>
        <v>Total produktion</v>
      </c>
      <c r="G125" s="103"/>
    </row>
    <row r="126" spans="1:7" x14ac:dyDescent="0.25">
      <c r="A126" s="431" t="s">
        <v>346</v>
      </c>
      <c r="B126" s="99" t="str">
        <f>'Resultat-Produktion &amp; forbrug'!E103</f>
        <v>Vestdanmark</v>
      </c>
      <c r="C126" s="99" t="str">
        <f>'Resultat-Produktion &amp; forbrug'!A103</f>
        <v>Biogasgylle</v>
      </c>
      <c r="D126" s="99">
        <f>'Resultat-Produktion &amp; forbrug'!D103</f>
        <v>2050</v>
      </c>
      <c r="E126" s="437">
        <f ca="1">'Resultat-Produktion &amp; forbrug'!F103</f>
        <v>31103686.269609474</v>
      </c>
      <c r="F126" s="429" t="str">
        <f>IFERROR(VLOOKUP(A126,'Oversættelse til tabel'!$A$2:$B$14,2,FALSE),"")</f>
        <v>Total produktion</v>
      </c>
      <c r="G126" s="103"/>
    </row>
    <row r="127" spans="1:7" x14ac:dyDescent="0.25">
      <c r="A127" s="431" t="s">
        <v>346</v>
      </c>
      <c r="B127" s="99" t="str">
        <f>'Resultat-Produktion &amp; forbrug'!E104</f>
        <v>Vestdanmark</v>
      </c>
      <c r="C127" s="99" t="str">
        <f>'Resultat-Produktion &amp; forbrug'!A104</f>
        <v>Brun saft</v>
      </c>
      <c r="D127" s="99">
        <f>'Resultat-Produktion &amp; forbrug'!D104</f>
        <v>2050</v>
      </c>
      <c r="E127" s="437">
        <f>'Resultat-Produktion &amp; forbrug'!F104</f>
        <v>0</v>
      </c>
      <c r="F127" s="429" t="str">
        <f>IFERROR(VLOOKUP(A127,'Oversættelse til tabel'!$A$2:$B$14,2,FALSE),"")</f>
        <v>Total produktion</v>
      </c>
      <c r="G127" s="103"/>
    </row>
    <row r="128" spans="1:7" x14ac:dyDescent="0.25">
      <c r="A128" s="431" t="s">
        <v>346</v>
      </c>
      <c r="B128" s="99" t="str">
        <f>'Resultat-Produktion &amp; forbrug'!E105</f>
        <v>Vestdanmark</v>
      </c>
      <c r="C128" s="99" t="str">
        <f>'Resultat-Produktion &amp; forbrug'!A105</f>
        <v>Dybstrøelse</v>
      </c>
      <c r="D128" s="99">
        <f>'Resultat-Produktion &amp; forbrug'!D105</f>
        <v>2050</v>
      </c>
      <c r="E128" s="437">
        <f>'Resultat-Produktion &amp; forbrug'!F105</f>
        <v>3333573.27322629</v>
      </c>
      <c r="F128" s="429" t="str">
        <f>IFERROR(VLOOKUP(A128,'Oversættelse til tabel'!$A$2:$B$14,2,FALSE),"")</f>
        <v>Total produktion</v>
      </c>
      <c r="G128" s="103"/>
    </row>
    <row r="129" spans="1:7" x14ac:dyDescent="0.25">
      <c r="A129" s="431" t="s">
        <v>346</v>
      </c>
      <c r="B129" s="99" t="str">
        <f>'Resultat-Produktion &amp; forbrug'!E106</f>
        <v>Vestdanmark</v>
      </c>
      <c r="C129" s="99" t="str">
        <f>'Resultat-Produktion &amp; forbrug'!A106</f>
        <v>Fiberfraktion</v>
      </c>
      <c r="D129" s="99">
        <f>'Resultat-Produktion &amp; forbrug'!D106</f>
        <v>2050</v>
      </c>
      <c r="E129" s="437">
        <f>'Resultat-Produktion &amp; forbrug'!F106</f>
        <v>0</v>
      </c>
      <c r="F129" s="429" t="str">
        <f>IFERROR(VLOOKUP(A129,'Oversættelse til tabel'!$A$2:$B$14,2,FALSE),"")</f>
        <v>Total produktion</v>
      </c>
      <c r="G129" s="103"/>
    </row>
    <row r="130" spans="1:7" x14ac:dyDescent="0.25">
      <c r="A130" s="431" t="s">
        <v>346</v>
      </c>
      <c r="B130" s="99" t="str">
        <f>'Resultat-Produktion &amp; forbrug'!E107</f>
        <v>Vestdanmark</v>
      </c>
      <c r="C130" s="99" t="str">
        <f>'Resultat-Produktion &amp; forbrug'!A107</f>
        <v>Fjerkrægylle</v>
      </c>
      <c r="D130" s="99">
        <f>'Resultat-Produktion &amp; forbrug'!D107</f>
        <v>2050</v>
      </c>
      <c r="E130" s="437">
        <f>'Resultat-Produktion &amp; forbrug'!F107</f>
        <v>10338.638066978907</v>
      </c>
      <c r="F130" s="429" t="str">
        <f>IFERROR(VLOOKUP(A130,'Oversættelse til tabel'!$A$2:$B$14,2,FALSE),"")</f>
        <v>Total produktion</v>
      </c>
      <c r="G130" s="103"/>
    </row>
    <row r="131" spans="1:7" x14ac:dyDescent="0.25">
      <c r="A131" s="431" t="s">
        <v>346</v>
      </c>
      <c r="B131" s="99" t="str">
        <f>'Resultat-Produktion &amp; forbrug'!E108</f>
        <v>Vestdanmark</v>
      </c>
      <c r="C131" s="99" t="str">
        <f>'Resultat-Produktion &amp; forbrug'!A108</f>
        <v>Fjerkrækød</v>
      </c>
      <c r="D131" s="99">
        <f>'Resultat-Produktion &amp; forbrug'!D108</f>
        <v>2050</v>
      </c>
      <c r="E131" s="437">
        <f>'Resultat-Produktion &amp; forbrug'!F108</f>
        <v>208390.50149991471</v>
      </c>
      <c r="F131" s="429" t="str">
        <f>IFERROR(VLOOKUP(A131,'Oversættelse til tabel'!$A$2:$B$14,2,FALSE),"")</f>
        <v>Total produktion</v>
      </c>
      <c r="G131" s="103"/>
    </row>
    <row r="132" spans="1:7" x14ac:dyDescent="0.25">
      <c r="A132" s="431" t="s">
        <v>346</v>
      </c>
      <c r="B132" s="99" t="str">
        <f>'Resultat-Produktion &amp; forbrug'!E109</f>
        <v>Vestdanmark</v>
      </c>
      <c r="C132" s="99" t="str">
        <f>'Resultat-Produktion &amp; forbrug'!A109</f>
        <v>Frø</v>
      </c>
      <c r="D132" s="99">
        <f>'Resultat-Produktion &amp; forbrug'!D109</f>
        <v>2050</v>
      </c>
      <c r="E132" s="437">
        <f>'Resultat-Produktion &amp; forbrug'!F109</f>
        <v>1122115.8049381305</v>
      </c>
      <c r="F132" s="429" t="str">
        <f>IFERROR(VLOOKUP(A132,'Oversættelse til tabel'!$A$2:$B$14,2,FALSE),"")</f>
        <v>Total produktion</v>
      </c>
      <c r="G132" s="103"/>
    </row>
    <row r="133" spans="1:7" x14ac:dyDescent="0.25">
      <c r="A133" s="431" t="s">
        <v>346</v>
      </c>
      <c r="B133" s="99" t="str">
        <f>'Resultat-Produktion &amp; forbrug'!E110</f>
        <v>Vestdanmark</v>
      </c>
      <c r="C133" s="99" t="str">
        <f>'Resultat-Produktion &amp; forbrug'!A110</f>
        <v>Frugt</v>
      </c>
      <c r="D133" s="99">
        <f>'Resultat-Produktion &amp; forbrug'!D110</f>
        <v>2050</v>
      </c>
      <c r="E133" s="437">
        <f>'Resultat-Produktion &amp; forbrug'!F110</f>
        <v>32149.585150650411</v>
      </c>
      <c r="F133" s="429" t="str">
        <f>IFERROR(VLOOKUP(A133,'Oversættelse til tabel'!$A$2:$B$14,2,FALSE),"")</f>
        <v>Total produktion</v>
      </c>
      <c r="G133" s="103"/>
    </row>
    <row r="134" spans="1:7" x14ac:dyDescent="0.25">
      <c r="A134" s="431" t="s">
        <v>346</v>
      </c>
      <c r="B134" s="99" t="str">
        <f>'Resultat-Produktion &amp; forbrug'!E111</f>
        <v>Vestdanmark</v>
      </c>
      <c r="C134" s="99" t="str">
        <f>'Resultat-Produktion &amp; forbrug'!A111</f>
        <v>Glycerin</v>
      </c>
      <c r="D134" s="99">
        <f>'Resultat-Produktion &amp; forbrug'!D111</f>
        <v>2050</v>
      </c>
      <c r="E134" s="437">
        <f>'Resultat-Produktion &amp; forbrug'!F111</f>
        <v>0</v>
      </c>
      <c r="F134" s="429" t="str">
        <f>IFERROR(VLOOKUP(A134,'Oversættelse til tabel'!$A$2:$B$14,2,FALSE),"")</f>
        <v>Total produktion</v>
      </c>
      <c r="G134" s="103"/>
    </row>
    <row r="135" spans="1:7" x14ac:dyDescent="0.25">
      <c r="A135" s="431" t="s">
        <v>346</v>
      </c>
      <c r="B135" s="99" t="str">
        <f>'Resultat-Produktion &amp; forbrug'!E112</f>
        <v>Vestdanmark</v>
      </c>
      <c r="C135" s="99" t="str">
        <f>'Resultat-Produktion &amp; forbrug'!A112</f>
        <v>Græs</v>
      </c>
      <c r="D135" s="99">
        <f>'Resultat-Produktion &amp; forbrug'!D112</f>
        <v>2050</v>
      </c>
      <c r="E135" s="437">
        <f>'Resultat-Produktion &amp; forbrug'!F112</f>
        <v>28775768.450113945</v>
      </c>
      <c r="F135" s="429" t="str">
        <f>IFERROR(VLOOKUP(A135,'Oversættelse til tabel'!$A$2:$B$14,2,FALSE),"")</f>
        <v>Total produktion</v>
      </c>
      <c r="G135" s="103"/>
    </row>
    <row r="136" spans="1:7" x14ac:dyDescent="0.25">
      <c r="A136" s="431" t="s">
        <v>346</v>
      </c>
      <c r="B136" s="99" t="str">
        <f>'Resultat-Produktion &amp; forbrug'!E113</f>
        <v>Vestdanmark</v>
      </c>
      <c r="C136" s="99" t="str">
        <f>'Resultat-Produktion &amp; forbrug'!A113</f>
        <v>Græsprotein</v>
      </c>
      <c r="D136" s="99">
        <f>'Resultat-Produktion &amp; forbrug'!D113</f>
        <v>2050</v>
      </c>
      <c r="E136" s="437">
        <f>'Resultat-Produktion &amp; forbrug'!F113</f>
        <v>0</v>
      </c>
      <c r="F136" s="429" t="str">
        <f>IFERROR(VLOOKUP(A136,'Oversættelse til tabel'!$A$2:$B$14,2,FALSE),"")</f>
        <v>Total produktion</v>
      </c>
      <c r="G136" s="103"/>
    </row>
    <row r="137" spans="1:7" x14ac:dyDescent="0.25">
      <c r="A137" s="431" t="s">
        <v>346</v>
      </c>
      <c r="B137" s="99" t="str">
        <f>'Resultat-Produktion &amp; forbrug'!E114</f>
        <v>Vestdanmark</v>
      </c>
      <c r="C137" s="99" t="str">
        <f>'Resultat-Produktion &amp; forbrug'!A114</f>
        <v>Grøntsager</v>
      </c>
      <c r="D137" s="99">
        <f>'Resultat-Produktion &amp; forbrug'!D114</f>
        <v>2050</v>
      </c>
      <c r="E137" s="437">
        <f>'Resultat-Produktion &amp; forbrug'!F114</f>
        <v>216581.36093452224</v>
      </c>
      <c r="F137" s="429" t="str">
        <f>IFERROR(VLOOKUP(A137,'Oversættelse til tabel'!$A$2:$B$14,2,FALSE),"")</f>
        <v>Total produktion</v>
      </c>
      <c r="G137" s="103"/>
    </row>
    <row r="138" spans="1:7" x14ac:dyDescent="0.25">
      <c r="A138" s="431" t="s">
        <v>346</v>
      </c>
      <c r="B138" s="99" t="str">
        <f>'Resultat-Produktion &amp; forbrug'!E115</f>
        <v>Vestdanmark</v>
      </c>
      <c r="C138" s="99" t="str">
        <f>'Resultat-Produktion &amp; forbrug'!A115</f>
        <v>Halm</v>
      </c>
      <c r="D138" s="99">
        <f>'Resultat-Produktion &amp; forbrug'!D115</f>
        <v>2050</v>
      </c>
      <c r="E138" s="437">
        <f>'Resultat-Produktion &amp; forbrug'!F115</f>
        <v>2778972.7829183596</v>
      </c>
      <c r="F138" s="429" t="str">
        <f>IFERROR(VLOOKUP(A138,'Oversættelse til tabel'!$A$2:$B$14,2,FALSE),"")</f>
        <v>Total produktion</v>
      </c>
      <c r="G138" s="103"/>
    </row>
    <row r="139" spans="1:7" x14ac:dyDescent="0.25">
      <c r="A139" s="431" t="s">
        <v>346</v>
      </c>
      <c r="B139" s="99" t="str">
        <f>'Resultat-Produktion &amp; forbrug'!E116</f>
        <v>Vestdanmark</v>
      </c>
      <c r="C139" s="99" t="str">
        <f>'Resultat-Produktion &amp; forbrug'!A116</f>
        <v>Have/parkaffald</v>
      </c>
      <c r="D139" s="99">
        <f>'Resultat-Produktion &amp; forbrug'!D116</f>
        <v>2050</v>
      </c>
      <c r="E139" s="437">
        <f>'Resultat-Produktion &amp; forbrug'!F116</f>
        <v>524881.97503939818</v>
      </c>
      <c r="F139" s="429" t="str">
        <f>IFERROR(VLOOKUP(A139,'Oversættelse til tabel'!$A$2:$B$14,2,FALSE),"")</f>
        <v>Total produktion</v>
      </c>
      <c r="G139" s="103"/>
    </row>
    <row r="140" spans="1:7" x14ac:dyDescent="0.25">
      <c r="A140" s="431" t="s">
        <v>346</v>
      </c>
      <c r="B140" s="99" t="str">
        <f>'Resultat-Produktion &amp; forbrug'!E117</f>
        <v>Vestdanmark</v>
      </c>
      <c r="C140" s="99" t="str">
        <f>'Resultat-Produktion &amp; forbrug'!A117</f>
        <v>Import af foder</v>
      </c>
      <c r="D140" s="99">
        <f>'Resultat-Produktion &amp; forbrug'!D117</f>
        <v>2050</v>
      </c>
      <c r="E140" s="437">
        <f>'Resultat-Produktion &amp; forbrug'!F117</f>
        <v>0</v>
      </c>
      <c r="F140" s="429" t="str">
        <f>IFERROR(VLOOKUP(A140,'Oversættelse til tabel'!$A$2:$B$14,2,FALSE),"")</f>
        <v>Total produktion</v>
      </c>
      <c r="G140" s="103"/>
    </row>
    <row r="141" spans="1:7" x14ac:dyDescent="0.25">
      <c r="A141" s="431" t="s">
        <v>346</v>
      </c>
      <c r="B141" s="99" t="str">
        <f>'Resultat-Produktion &amp; forbrug'!E118</f>
        <v>Vestdanmark</v>
      </c>
      <c r="C141" s="99" t="str">
        <f>'Resultat-Produktion &amp; forbrug'!A118</f>
        <v>Industriaffald</v>
      </c>
      <c r="D141" s="99">
        <f>'Resultat-Produktion &amp; forbrug'!D118</f>
        <v>2050</v>
      </c>
      <c r="E141" s="437">
        <f>'Resultat-Produktion &amp; forbrug'!F118</f>
        <v>585716.08517907641</v>
      </c>
      <c r="F141" s="429" t="str">
        <f>IFERROR(VLOOKUP(A141,'Oversættelse til tabel'!$A$2:$B$14,2,FALSE),"")</f>
        <v>Total produktion</v>
      </c>
      <c r="G141" s="103"/>
    </row>
    <row r="142" spans="1:7" x14ac:dyDescent="0.25">
      <c r="A142" s="431" t="s">
        <v>346</v>
      </c>
      <c r="B142" s="99" t="str">
        <f>'Resultat-Produktion &amp; forbrug'!E119</f>
        <v>Vestdanmark</v>
      </c>
      <c r="C142" s="99" t="str">
        <f>'Resultat-Produktion &amp; forbrug'!A119</f>
        <v>Juletræer</v>
      </c>
      <c r="D142" s="99">
        <f>'Resultat-Produktion &amp; forbrug'!D119</f>
        <v>2050</v>
      </c>
      <c r="E142" s="437">
        <f>'Resultat-Produktion &amp; forbrug'!F119</f>
        <v>714570.3554189268</v>
      </c>
      <c r="F142" s="429" t="str">
        <f>IFERROR(VLOOKUP(A142,'Oversættelse til tabel'!$A$2:$B$14,2,FALSE),"")</f>
        <v>Total produktion</v>
      </c>
      <c r="G142" s="103"/>
    </row>
    <row r="143" spans="1:7" x14ac:dyDescent="0.25">
      <c r="A143" s="431" t="s">
        <v>346</v>
      </c>
      <c r="B143" s="99" t="str">
        <f>'Resultat-Produktion &amp; forbrug'!E120</f>
        <v>Vestdanmark</v>
      </c>
      <c r="C143" s="99" t="str">
        <f>'Resultat-Produktion &amp; forbrug'!A120</f>
        <v>Kartofler</v>
      </c>
      <c r="D143" s="99">
        <f>'Resultat-Produktion &amp; forbrug'!D120</f>
        <v>2050</v>
      </c>
      <c r="E143" s="437">
        <f>'Resultat-Produktion &amp; forbrug'!F120</f>
        <v>1781984.509456197</v>
      </c>
      <c r="F143" s="429" t="str">
        <f>IFERROR(VLOOKUP(A143,'Oversættelse til tabel'!$A$2:$B$14,2,FALSE),"")</f>
        <v>Total produktion</v>
      </c>
      <c r="G143" s="103"/>
    </row>
    <row r="144" spans="1:7" x14ac:dyDescent="0.25">
      <c r="A144" s="431" t="s">
        <v>346</v>
      </c>
      <c r="B144" s="99" t="str">
        <f>'Resultat-Produktion &amp; forbrug'!E121</f>
        <v>Vestdanmark</v>
      </c>
      <c r="C144" s="99" t="str">
        <f>'Resultat-Produktion &amp; forbrug'!A121</f>
        <v>Korn</v>
      </c>
      <c r="D144" s="99">
        <f>'Resultat-Produktion &amp; forbrug'!D121</f>
        <v>2050</v>
      </c>
      <c r="E144" s="437">
        <f>'Resultat-Produktion &amp; forbrug'!F121</f>
        <v>5414026.8902810384</v>
      </c>
      <c r="F144" s="429" t="str">
        <f>IFERROR(VLOOKUP(A144,'Oversættelse til tabel'!$A$2:$B$14,2,FALSE),"")</f>
        <v>Total produktion</v>
      </c>
      <c r="G144" s="103"/>
    </row>
    <row r="145" spans="1:7" x14ac:dyDescent="0.25">
      <c r="A145" s="431" t="s">
        <v>346</v>
      </c>
      <c r="B145" s="99" t="str">
        <f>'Resultat-Produktion &amp; forbrug'!E122</f>
        <v>Vestdanmark</v>
      </c>
      <c r="C145" s="99" t="str">
        <f>'Resultat-Produktion &amp; forbrug'!A122</f>
        <v>Kunstgødning</v>
      </c>
      <c r="D145" s="99">
        <f>'Resultat-Produktion &amp; forbrug'!D122</f>
        <v>2050</v>
      </c>
      <c r="E145" s="437">
        <f>'Resultat-Produktion &amp; forbrug'!F122</f>
        <v>0</v>
      </c>
      <c r="F145" s="429" t="str">
        <f>IFERROR(VLOOKUP(A145,'Oversættelse til tabel'!$A$2:$B$14,2,FALSE),"")</f>
        <v>Total produktion</v>
      </c>
      <c r="G145" s="103"/>
    </row>
    <row r="146" spans="1:7" x14ac:dyDescent="0.25">
      <c r="A146" s="431" t="s">
        <v>346</v>
      </c>
      <c r="B146" s="99" t="str">
        <f>'Resultat-Produktion &amp; forbrug'!E123</f>
        <v>Vestdanmark</v>
      </c>
      <c r="C146" s="99" t="str">
        <f>'Resultat-Produktion &amp; forbrug'!A123</f>
        <v>Kvæggylle</v>
      </c>
      <c r="D146" s="99">
        <f>'Resultat-Produktion &amp; forbrug'!D123</f>
        <v>2050</v>
      </c>
      <c r="E146" s="437">
        <f>'Resultat-Produktion &amp; forbrug'!F123</f>
        <v>15282487.80305979</v>
      </c>
      <c r="F146" s="429" t="str">
        <f>IFERROR(VLOOKUP(A146,'Oversættelse til tabel'!$A$2:$B$14,2,FALSE),"")</f>
        <v>Total produktion</v>
      </c>
      <c r="G146" s="103"/>
    </row>
    <row r="147" spans="1:7" x14ac:dyDescent="0.25">
      <c r="A147" s="431" t="s">
        <v>346</v>
      </c>
      <c r="B147" s="99" t="str">
        <f>'Resultat-Produktion &amp; forbrug'!E124</f>
        <v>Vestdanmark</v>
      </c>
      <c r="C147" s="99" t="str">
        <f>'Resultat-Produktion &amp; forbrug'!A124</f>
        <v>Mælk til foder</v>
      </c>
      <c r="D147" s="99">
        <f>'Resultat-Produktion &amp; forbrug'!D124</f>
        <v>2050</v>
      </c>
      <c r="E147" s="437">
        <f>'Resultat-Produktion &amp; forbrug'!F124</f>
        <v>1909060.1640936765</v>
      </c>
      <c r="F147" s="429" t="str">
        <f>IFERROR(VLOOKUP(A147,'Oversættelse til tabel'!$A$2:$B$14,2,FALSE),"")</f>
        <v>Total produktion</v>
      </c>
      <c r="G147" s="103"/>
    </row>
    <row r="148" spans="1:7" x14ac:dyDescent="0.25">
      <c r="A148" s="431" t="s">
        <v>346</v>
      </c>
      <c r="B148" s="99" t="str">
        <f>'Resultat-Produktion &amp; forbrug'!E125</f>
        <v>Vestdanmark</v>
      </c>
      <c r="C148" s="99" t="str">
        <f>'Resultat-Produktion &amp; forbrug'!A125</f>
        <v>Majs</v>
      </c>
      <c r="D148" s="99">
        <f>'Resultat-Produktion &amp; forbrug'!D125</f>
        <v>2050</v>
      </c>
      <c r="E148" s="437">
        <f>'Resultat-Produktion &amp; forbrug'!F125</f>
        <v>5980572.9398795273</v>
      </c>
      <c r="F148" s="429" t="str">
        <f>IFERROR(VLOOKUP(A148,'Oversættelse til tabel'!$A$2:$B$14,2,FALSE),"")</f>
        <v>Total produktion</v>
      </c>
      <c r="G148" s="103"/>
    </row>
    <row r="149" spans="1:7" x14ac:dyDescent="0.25">
      <c r="A149" s="431" t="s">
        <v>346</v>
      </c>
      <c r="B149" s="99" t="str">
        <f>'Resultat-Produktion &amp; forbrug'!E126</f>
        <v>Vestdanmark</v>
      </c>
      <c r="C149" s="99" t="str">
        <f>'Resultat-Produktion &amp; forbrug'!A126</f>
        <v>Mejeriprodukter</v>
      </c>
      <c r="D149" s="99">
        <f>'Resultat-Produktion &amp; forbrug'!D126</f>
        <v>2050</v>
      </c>
      <c r="E149" s="437">
        <f>'Resultat-Produktion &amp; forbrug'!F126</f>
        <v>3683495.3348211222</v>
      </c>
      <c r="F149" s="429" t="str">
        <f>IFERROR(VLOOKUP(A149,'Oversættelse til tabel'!$A$2:$B$14,2,FALSE),"")</f>
        <v>Total produktion</v>
      </c>
      <c r="G149" s="103"/>
    </row>
    <row r="150" spans="1:7" x14ac:dyDescent="0.25">
      <c r="A150" s="431" t="s">
        <v>346</v>
      </c>
      <c r="B150" s="99" t="str">
        <f>'Resultat-Produktion &amp; forbrug'!E127</f>
        <v>Vestdanmark</v>
      </c>
      <c r="C150" s="99" t="str">
        <f>'Resultat-Produktion &amp; forbrug'!A127</f>
        <v>Muslinger</v>
      </c>
      <c r="D150" s="99">
        <f>'Resultat-Produktion &amp; forbrug'!D127</f>
        <v>2050</v>
      </c>
      <c r="E150" s="437">
        <f>'Resultat-Produktion &amp; forbrug'!F127</f>
        <v>209595.14629167612</v>
      </c>
      <c r="F150" s="429" t="str">
        <f>IFERROR(VLOOKUP(A150,'Oversættelse til tabel'!$A$2:$B$14,2,FALSE),"")</f>
        <v>Total produktion</v>
      </c>
      <c r="G150" s="103"/>
    </row>
    <row r="151" spans="1:7" x14ac:dyDescent="0.25">
      <c r="A151" s="431" t="s">
        <v>346</v>
      </c>
      <c r="B151" s="99" t="str">
        <f>'Resultat-Produktion &amp; forbrug'!E128</f>
        <v>Vestdanmark</v>
      </c>
      <c r="C151" s="99" t="str">
        <f>'Resultat-Produktion &amp; forbrug'!A128</f>
        <v>Oksekød</v>
      </c>
      <c r="D151" s="99">
        <f>'Resultat-Produktion &amp; forbrug'!D128</f>
        <v>2050</v>
      </c>
      <c r="E151" s="437">
        <f>'Resultat-Produktion &amp; forbrug'!F128</f>
        <v>123345.7388852182</v>
      </c>
      <c r="F151" s="429" t="str">
        <f>IFERROR(VLOOKUP(A151,'Oversættelse til tabel'!$A$2:$B$14,2,FALSE),"")</f>
        <v>Total produktion</v>
      </c>
      <c r="G151" s="103"/>
    </row>
    <row r="152" spans="1:7" x14ac:dyDescent="0.25">
      <c r="A152" s="431" t="s">
        <v>346</v>
      </c>
      <c r="B152" s="99" t="str">
        <f>'Resultat-Produktion &amp; forbrug'!E129</f>
        <v>Vestdanmark</v>
      </c>
      <c r="C152" s="99" t="str">
        <f>'Resultat-Produktion &amp; forbrug'!A129</f>
        <v>Øvrige</v>
      </c>
      <c r="D152" s="99">
        <f>'Resultat-Produktion &amp; forbrug'!D129</f>
        <v>2050</v>
      </c>
      <c r="E152" s="437">
        <f>'Resultat-Produktion &amp; forbrug'!F129</f>
        <v>1027472.506321969</v>
      </c>
      <c r="F152" s="429" t="str">
        <f>IFERROR(VLOOKUP(A152,'Oversættelse til tabel'!$A$2:$B$14,2,FALSE),"")</f>
        <v>Total produktion</v>
      </c>
      <c r="G152" s="103"/>
    </row>
    <row r="153" spans="1:7" x14ac:dyDescent="0.25">
      <c r="A153" s="431" t="s">
        <v>346</v>
      </c>
      <c r="B153" s="99" t="str">
        <f>'Resultat-Produktion &amp; forbrug'!E130</f>
        <v>Vestdanmark</v>
      </c>
      <c r="C153" s="99" t="str">
        <f>'Resultat-Produktion &amp; forbrug'!A130</f>
        <v>Pil &amp; poppel</v>
      </c>
      <c r="D153" s="99">
        <f>'Resultat-Produktion &amp; forbrug'!D130</f>
        <v>2050</v>
      </c>
      <c r="E153" s="437">
        <f>'Resultat-Produktion &amp; forbrug'!F130</f>
        <v>154949.74904422625</v>
      </c>
      <c r="F153" s="429" t="str">
        <f>IFERROR(VLOOKUP(A153,'Oversættelse til tabel'!$A$2:$B$14,2,FALSE),"")</f>
        <v>Total produktion</v>
      </c>
      <c r="G153" s="103"/>
    </row>
    <row r="154" spans="1:7" x14ac:dyDescent="0.25">
      <c r="A154" s="431" t="s">
        <v>346</v>
      </c>
      <c r="B154" s="99" t="str">
        <f>'Resultat-Produktion &amp; forbrug'!E131</f>
        <v>Vestdanmark</v>
      </c>
      <c r="C154" s="99" t="str">
        <f>'Resultat-Produktion &amp; forbrug'!A131</f>
        <v>Pyrolysegas</v>
      </c>
      <c r="D154" s="99">
        <f>'Resultat-Produktion &amp; forbrug'!D131</f>
        <v>2050</v>
      </c>
      <c r="E154" s="437">
        <f ca="1">'Resultat-Produktion &amp; forbrug'!F131</f>
        <v>0</v>
      </c>
      <c r="F154" s="429" t="str">
        <f>IFERROR(VLOOKUP(A154,'Oversættelse til tabel'!$A$2:$B$14,2,FALSE),"")</f>
        <v>Total produktion</v>
      </c>
      <c r="G154" s="103"/>
    </row>
    <row r="155" spans="1:7" x14ac:dyDescent="0.25">
      <c r="A155" s="431" t="s">
        <v>346</v>
      </c>
      <c r="B155" s="99" t="str">
        <f>'Resultat-Produktion &amp; forbrug'!E132</f>
        <v>Vestdanmark</v>
      </c>
      <c r="C155" s="99" t="str">
        <f>'Resultat-Produktion &amp; forbrug'!A132</f>
        <v>Pyrolyseolie</v>
      </c>
      <c r="D155" s="99">
        <f>'Resultat-Produktion &amp; forbrug'!D132</f>
        <v>2050</v>
      </c>
      <c r="E155" s="437">
        <f ca="1">'Resultat-Produktion &amp; forbrug'!F132</f>
        <v>0</v>
      </c>
      <c r="F155" s="429" t="str">
        <f>IFERROR(VLOOKUP(A155,'Oversættelse til tabel'!$A$2:$B$14,2,FALSE),"")</f>
        <v>Total produktion</v>
      </c>
      <c r="G155" s="103"/>
    </row>
    <row r="156" spans="1:7" x14ac:dyDescent="0.25">
      <c r="A156" s="431" t="s">
        <v>346</v>
      </c>
      <c r="B156" s="99" t="str">
        <f>'Resultat-Produktion &amp; forbrug'!E133</f>
        <v>Vestdanmark</v>
      </c>
      <c r="C156" s="99" t="str">
        <f>'Resultat-Produktion &amp; forbrug'!A133</f>
        <v>Råmælk</v>
      </c>
      <c r="D156" s="99">
        <f>'Resultat-Produktion &amp; forbrug'!D133</f>
        <v>2050</v>
      </c>
      <c r="E156" s="437">
        <f>'Resultat-Produktion &amp; forbrug'!F133</f>
        <v>5735954.3578613317</v>
      </c>
      <c r="F156" s="429" t="str">
        <f>IFERROR(VLOOKUP(A156,'Oversættelse til tabel'!$A$2:$B$14,2,FALSE),"")</f>
        <v>Total produktion</v>
      </c>
      <c r="G156" s="103"/>
    </row>
    <row r="157" spans="1:7" x14ac:dyDescent="0.25">
      <c r="A157" s="431" t="s">
        <v>346</v>
      </c>
      <c r="B157" s="99" t="str">
        <f>'Resultat-Produktion &amp; forbrug'!E134</f>
        <v>Vestdanmark</v>
      </c>
      <c r="C157" s="99" t="str">
        <f>'Resultat-Produktion &amp; forbrug'!A134</f>
        <v>Raps</v>
      </c>
      <c r="D157" s="99">
        <f>'Resultat-Produktion &amp; forbrug'!D134</f>
        <v>2050</v>
      </c>
      <c r="E157" s="437">
        <f>'Resultat-Produktion &amp; forbrug'!F134</f>
        <v>370660.6274963881</v>
      </c>
      <c r="F157" s="429" t="str">
        <f>IFERROR(VLOOKUP(A157,'Oversættelse til tabel'!$A$2:$B$14,2,FALSE),"")</f>
        <v>Total produktion</v>
      </c>
      <c r="G157" s="103"/>
    </row>
    <row r="158" spans="1:7" x14ac:dyDescent="0.25">
      <c r="A158" s="431" t="s">
        <v>346</v>
      </c>
      <c r="B158" s="99" t="str">
        <f>'Resultat-Produktion &amp; forbrug'!E135</f>
        <v>Vestdanmark</v>
      </c>
      <c r="C158" s="99" t="str">
        <f>'Resultat-Produktion &amp; forbrug'!A135</f>
        <v>Rapskage</v>
      </c>
      <c r="D158" s="99">
        <f>'Resultat-Produktion &amp; forbrug'!D135</f>
        <v>2050</v>
      </c>
      <c r="E158" s="437">
        <f>'Resultat-Produktion &amp; forbrug'!F135</f>
        <v>185330.31374819405</v>
      </c>
      <c r="F158" s="429" t="str">
        <f>IFERROR(VLOOKUP(A158,'Oversættelse til tabel'!$A$2:$B$14,2,FALSE),"")</f>
        <v>Total produktion</v>
      </c>
      <c r="G158" s="103"/>
    </row>
    <row r="159" spans="1:7" x14ac:dyDescent="0.25">
      <c r="A159" s="431" t="s">
        <v>346</v>
      </c>
      <c r="B159" s="99" t="str">
        <f>'Resultat-Produktion &amp; forbrug'!E136</f>
        <v>Vestdanmark</v>
      </c>
      <c r="C159" s="99" t="str">
        <f>'Resultat-Produktion &amp; forbrug'!A136</f>
        <v>Rapsolie</v>
      </c>
      <c r="D159" s="99">
        <f>'Resultat-Produktion &amp; forbrug'!D136</f>
        <v>2050</v>
      </c>
      <c r="E159" s="437">
        <f>'Resultat-Produktion &amp; forbrug'!F136</f>
        <v>118611.40079884419</v>
      </c>
      <c r="F159" s="429" t="str">
        <f>IFERROR(VLOOKUP(A159,'Oversættelse til tabel'!$A$2:$B$14,2,FALSE),"")</f>
        <v>Total produktion</v>
      </c>
      <c r="G159" s="103"/>
    </row>
    <row r="160" spans="1:7" x14ac:dyDescent="0.25">
      <c r="A160" s="431" t="s">
        <v>346</v>
      </c>
      <c r="B160" s="99" t="str">
        <f>'Resultat-Produktion &amp; forbrug'!E137</f>
        <v>Vestdanmark</v>
      </c>
      <c r="C160" s="99" t="str">
        <f>'Resultat-Produktion &amp; forbrug'!A137</f>
        <v>Roer</v>
      </c>
      <c r="D160" s="99">
        <f>'Resultat-Produktion &amp; forbrug'!D137</f>
        <v>2050</v>
      </c>
      <c r="E160" s="437">
        <f>'Resultat-Produktion &amp; forbrug'!F137</f>
        <v>4928756.7934970316</v>
      </c>
      <c r="F160" s="429" t="str">
        <f>IFERROR(VLOOKUP(A160,'Oversættelse til tabel'!$A$2:$B$14,2,FALSE),"")</f>
        <v>Total produktion</v>
      </c>
      <c r="G160" s="103"/>
    </row>
    <row r="161" spans="1:7" x14ac:dyDescent="0.25">
      <c r="A161" s="431" t="s">
        <v>346</v>
      </c>
      <c r="B161" s="99" t="str">
        <f>'Resultat-Produktion &amp; forbrug'!E138</f>
        <v>Vestdanmark</v>
      </c>
      <c r="C161" s="99" t="str">
        <f>'Resultat-Produktion &amp; forbrug'!A138</f>
        <v>Slagteriaffald til andet</v>
      </c>
      <c r="D161" s="99">
        <f>'Resultat-Produktion &amp; forbrug'!D138</f>
        <v>2050</v>
      </c>
      <c r="E161" s="437">
        <f>'Resultat-Produktion &amp; forbrug'!F138</f>
        <v>222680.59406186192</v>
      </c>
      <c r="F161" s="429" t="str">
        <f>IFERROR(VLOOKUP(A161,'Oversættelse til tabel'!$A$2:$B$14,2,FALSE),"")</f>
        <v>Total produktion</v>
      </c>
      <c r="G161" s="103"/>
    </row>
    <row r="162" spans="1:7" x14ac:dyDescent="0.25">
      <c r="A162" s="431" t="s">
        <v>346</v>
      </c>
      <c r="B162" s="99" t="str">
        <f>'Resultat-Produktion &amp; forbrug'!E139</f>
        <v>Vestdanmark</v>
      </c>
      <c r="C162" s="99" t="str">
        <f>'Resultat-Produktion &amp; forbrug'!A139</f>
        <v>Slagteriaffald til foder</v>
      </c>
      <c r="D162" s="99">
        <f>'Resultat-Produktion &amp; forbrug'!D139</f>
        <v>2050</v>
      </c>
      <c r="E162" s="437">
        <f>'Resultat-Produktion &amp; forbrug'!F139</f>
        <v>151320.29792095526</v>
      </c>
      <c r="F162" s="429" t="str">
        <f>IFERROR(VLOOKUP(A162,'Oversættelse til tabel'!$A$2:$B$14,2,FALSE),"")</f>
        <v>Total produktion</v>
      </c>
      <c r="G162" s="103"/>
    </row>
    <row r="163" spans="1:7" x14ac:dyDescent="0.25">
      <c r="A163" s="431" t="s">
        <v>346</v>
      </c>
      <c r="B163" s="99" t="str">
        <f>'Resultat-Produktion &amp; forbrug'!E140</f>
        <v>Vestdanmark</v>
      </c>
      <c r="C163" s="99" t="str">
        <f>'Resultat-Produktion &amp; forbrug'!A140</f>
        <v>Spildevandsslam</v>
      </c>
      <c r="D163" s="99">
        <f>'Resultat-Produktion &amp; forbrug'!D140</f>
        <v>2050</v>
      </c>
      <c r="E163" s="437">
        <f>'Resultat-Produktion &amp; forbrug'!F140</f>
        <v>4145732.4076082129</v>
      </c>
      <c r="F163" s="429" t="str">
        <f>IFERROR(VLOOKUP(A163,'Oversættelse til tabel'!$A$2:$B$14,2,FALSE),"")</f>
        <v>Total produktion</v>
      </c>
      <c r="G163" s="103"/>
    </row>
    <row r="164" spans="1:7" x14ac:dyDescent="0.25">
      <c r="A164" s="431" t="s">
        <v>346</v>
      </c>
      <c r="B164" s="99" t="str">
        <f>'Resultat-Produktion &amp; forbrug'!E141</f>
        <v>Vestdanmark</v>
      </c>
      <c r="C164" s="99" t="str">
        <f>'Resultat-Produktion &amp; forbrug'!A141</f>
        <v>Svinegylle</v>
      </c>
      <c r="D164" s="99">
        <f>'Resultat-Produktion &amp; forbrug'!D141</f>
        <v>2050</v>
      </c>
      <c r="E164" s="437">
        <f>'Resultat-Produktion &amp; forbrug'!F141</f>
        <v>17318750.121095471</v>
      </c>
      <c r="F164" s="429" t="str">
        <f>IFERROR(VLOOKUP(A164,'Oversættelse til tabel'!$A$2:$B$14,2,FALSE),"")</f>
        <v>Total produktion</v>
      </c>
      <c r="G164" s="103"/>
    </row>
    <row r="165" spans="1:7" x14ac:dyDescent="0.25">
      <c r="A165" s="431" t="s">
        <v>346</v>
      </c>
      <c r="B165" s="99" t="str">
        <f>'Resultat-Produktion &amp; forbrug'!E142</f>
        <v>Vestdanmark</v>
      </c>
      <c r="C165" s="99" t="str">
        <f>'Resultat-Produktion &amp; forbrug'!A142</f>
        <v>Svinekød</v>
      </c>
      <c r="D165" s="99">
        <f>'Resultat-Produktion &amp; forbrug'!D142</f>
        <v>2050</v>
      </c>
      <c r="E165" s="437">
        <f>'Resultat-Produktion &amp; forbrug'!F142</f>
        <v>1608181.0498602674</v>
      </c>
      <c r="F165" s="429" t="str">
        <f>IFERROR(VLOOKUP(A165,'Oversættelse til tabel'!$A$2:$B$14,2,FALSE),"")</f>
        <v>Total produktion</v>
      </c>
      <c r="G165" s="103"/>
    </row>
    <row r="166" spans="1:7" x14ac:dyDescent="0.25">
      <c r="A166" s="431" t="s">
        <v>346</v>
      </c>
      <c r="B166" s="99" t="str">
        <f>'Resultat-Produktion &amp; forbrug'!E143</f>
        <v>Vestdanmark</v>
      </c>
      <c r="C166" s="99" t="str">
        <f>'Resultat-Produktion &amp; forbrug'!A143</f>
        <v>Tang</v>
      </c>
      <c r="D166" s="99">
        <f>'Resultat-Produktion &amp; forbrug'!D143</f>
        <v>2050</v>
      </c>
      <c r="E166" s="437">
        <f>'Resultat-Produktion &amp; forbrug'!F143</f>
        <v>84600</v>
      </c>
      <c r="F166" s="429" t="str">
        <f>IFERROR(VLOOKUP(A166,'Oversættelse til tabel'!$A$2:$B$14,2,FALSE),"")</f>
        <v>Total produktion</v>
      </c>
      <c r="G166" s="103"/>
    </row>
    <row r="167" spans="1:7" x14ac:dyDescent="0.25">
      <c r="A167" s="431" t="s">
        <v>346</v>
      </c>
      <c r="B167" s="99" t="str">
        <f>'Resultat-Produktion &amp; forbrug'!E144</f>
        <v>Vestdanmark</v>
      </c>
      <c r="C167" s="99" t="str">
        <f>'Resultat-Produktion &amp; forbrug'!A144</f>
        <v>Total til biogas</v>
      </c>
      <c r="D167" s="99">
        <f>'Resultat-Produktion &amp; forbrug'!D144</f>
        <v>2050</v>
      </c>
      <c r="E167" s="437">
        <f>'Resultat-Produktion &amp; forbrug'!F144</f>
        <v>0</v>
      </c>
      <c r="F167" s="429" t="str">
        <f>IFERROR(VLOOKUP(A167,'Oversættelse til tabel'!$A$2:$B$14,2,FALSE),"")</f>
        <v>Total produktion</v>
      </c>
      <c r="G167" s="103"/>
    </row>
    <row r="168" spans="1:7" x14ac:dyDescent="0.25">
      <c r="A168" s="431" t="s">
        <v>346</v>
      </c>
      <c r="B168" s="99" t="str">
        <f>'Resultat-Produktion &amp; forbrug'!E145</f>
        <v>Vestdanmark</v>
      </c>
      <c r="C168" s="99" t="str">
        <f>'Resultat-Produktion &amp; forbrug'!A145</f>
        <v>Træ til energi</v>
      </c>
      <c r="D168" s="99">
        <f>'Resultat-Produktion &amp; forbrug'!D145</f>
        <v>2050</v>
      </c>
      <c r="E168" s="437">
        <f ca="1">'Resultat-Produktion &amp; forbrug'!F145</f>
        <v>1364632.0694843589</v>
      </c>
      <c r="F168" s="429" t="str">
        <f>IFERROR(VLOOKUP(A168,'Oversættelse til tabel'!$A$2:$B$14,2,FALSE),"")</f>
        <v>Total produktion</v>
      </c>
      <c r="G168" s="103"/>
    </row>
    <row r="169" spans="1:7" x14ac:dyDescent="0.25">
      <c r="A169" s="431" t="s">
        <v>346</v>
      </c>
      <c r="B169" s="99" t="str">
        <f>'Resultat-Produktion &amp; forbrug'!E146</f>
        <v>Vestdanmark</v>
      </c>
      <c r="C169" s="99" t="str">
        <f>'Resultat-Produktion &amp; forbrug'!A146</f>
        <v>Træmaterialer</v>
      </c>
      <c r="D169" s="99">
        <f>'Resultat-Produktion &amp; forbrug'!D146</f>
        <v>2050</v>
      </c>
      <c r="E169" s="437">
        <f ca="1">'Resultat-Produktion &amp; forbrug'!F146</f>
        <v>462686.21419248445</v>
      </c>
      <c r="F169" s="429" t="str">
        <f>IFERROR(VLOOKUP(A169,'Oversættelse til tabel'!$A$2:$B$14,2,FALSE),"")</f>
        <v>Total produktion</v>
      </c>
      <c r="G169" s="103"/>
    </row>
    <row r="170" spans="1:7" x14ac:dyDescent="0.25">
      <c r="A170" s="431" t="s">
        <v>346</v>
      </c>
      <c r="B170" s="99" t="str">
        <f>'Resultat-Produktion &amp; forbrug'!E147</f>
        <v>Østdanmark</v>
      </c>
      <c r="C170" s="99" t="str">
        <f>'Resultat-Produktion &amp; forbrug'!A147</f>
        <v>Æg</v>
      </c>
      <c r="D170" s="99">
        <f>'Resultat-Produktion &amp; forbrug'!D147</f>
        <v>2019</v>
      </c>
      <c r="E170" s="437">
        <f>'Resultat-Produktion &amp; forbrug'!F147</f>
        <v>18450.007031483605</v>
      </c>
      <c r="F170" s="429" t="str">
        <f>IFERROR(VLOOKUP(A170,'Oversættelse til tabel'!$A$2:$B$14,2,FALSE),"")</f>
        <v>Total produktion</v>
      </c>
      <c r="G170" s="103"/>
    </row>
    <row r="171" spans="1:7" x14ac:dyDescent="0.25">
      <c r="A171" s="431" t="s">
        <v>346</v>
      </c>
      <c r="B171" s="99" t="str">
        <f>'Resultat-Produktion &amp; forbrug'!E148</f>
        <v>Østdanmark</v>
      </c>
      <c r="C171" s="99" t="str">
        <f>'Resultat-Produktion &amp; forbrug'!A148</f>
        <v>Bælgsæd</v>
      </c>
      <c r="D171" s="99">
        <f>'Resultat-Produktion &amp; forbrug'!D148</f>
        <v>2019</v>
      </c>
      <c r="E171" s="437">
        <f>'Resultat-Produktion &amp; forbrug'!F148</f>
        <v>26972.495538657848</v>
      </c>
      <c r="F171" s="429" t="str">
        <f>IFERROR(VLOOKUP(A171,'Oversættelse til tabel'!$A$2:$B$14,2,FALSE),"")</f>
        <v>Total produktion</v>
      </c>
      <c r="G171" s="103"/>
    </row>
    <row r="172" spans="1:7" x14ac:dyDescent="0.25">
      <c r="A172" s="431" t="s">
        <v>346</v>
      </c>
      <c r="B172" s="99" t="str">
        <f>'Resultat-Produktion &amp; forbrug'!E149</f>
        <v>Østdanmark</v>
      </c>
      <c r="C172" s="99" t="str">
        <f>'Resultat-Produktion &amp; forbrug'!A149</f>
        <v>Bioaffald</v>
      </c>
      <c r="D172" s="99">
        <f>'Resultat-Produktion &amp; forbrug'!D149</f>
        <v>2019</v>
      </c>
      <c r="E172" s="437">
        <f ca="1">'Resultat-Produktion &amp; forbrug'!F149</f>
        <v>165083.0224523381</v>
      </c>
      <c r="F172" s="429" t="str">
        <f>IFERROR(VLOOKUP(A172,'Oversættelse til tabel'!$A$2:$B$14,2,FALSE),"")</f>
        <v>Total produktion</v>
      </c>
      <c r="G172" s="103"/>
    </row>
    <row r="173" spans="1:7" x14ac:dyDescent="0.25">
      <c r="A173" s="431" t="s">
        <v>346</v>
      </c>
      <c r="B173" s="99" t="str">
        <f>'Resultat-Produktion &amp; forbrug'!E150</f>
        <v>Østdanmark</v>
      </c>
      <c r="C173" s="99" t="str">
        <f>'Resultat-Produktion &amp; forbrug'!A150</f>
        <v>Biogas</v>
      </c>
      <c r="D173" s="99">
        <f>'Resultat-Produktion &amp; forbrug'!D150</f>
        <v>2019</v>
      </c>
      <c r="E173" s="437">
        <f ca="1">'Resultat-Produktion &amp; forbrug'!F150</f>
        <v>110817068.59908372</v>
      </c>
      <c r="F173" s="429" t="str">
        <f>IFERROR(VLOOKUP(A173,'Oversættelse til tabel'!$A$2:$B$14,2,FALSE),"")</f>
        <v>Total produktion</v>
      </c>
      <c r="G173" s="103"/>
    </row>
    <row r="174" spans="1:7" x14ac:dyDescent="0.25">
      <c r="A174" s="431" t="s">
        <v>346</v>
      </c>
      <c r="B174" s="99" t="str">
        <f>'Resultat-Produktion &amp; forbrug'!E151</f>
        <v>Østdanmark</v>
      </c>
      <c r="C174" s="99" t="str">
        <f>'Resultat-Produktion &amp; forbrug'!A151</f>
        <v>Biogasgylle</v>
      </c>
      <c r="D174" s="99">
        <f>'Resultat-Produktion &amp; forbrug'!D151</f>
        <v>2019</v>
      </c>
      <c r="E174" s="437">
        <f ca="1">'Resultat-Produktion &amp; forbrug'!F151</f>
        <v>2463073.3914116896</v>
      </c>
      <c r="F174" s="429" t="str">
        <f>IFERROR(VLOOKUP(A174,'Oversættelse til tabel'!$A$2:$B$14,2,FALSE),"")</f>
        <v>Total produktion</v>
      </c>
      <c r="G174" s="103"/>
    </row>
    <row r="175" spans="1:7" x14ac:dyDescent="0.25">
      <c r="A175" s="431" t="s">
        <v>346</v>
      </c>
      <c r="B175" s="99" t="str">
        <f>'Resultat-Produktion &amp; forbrug'!E152</f>
        <v>Østdanmark</v>
      </c>
      <c r="C175" s="99" t="str">
        <f>'Resultat-Produktion &amp; forbrug'!A152</f>
        <v>Brun saft</v>
      </c>
      <c r="D175" s="99">
        <f>'Resultat-Produktion &amp; forbrug'!D152</f>
        <v>2019</v>
      </c>
      <c r="E175" s="437">
        <f>'Resultat-Produktion &amp; forbrug'!F152</f>
        <v>0</v>
      </c>
      <c r="F175" s="429" t="str">
        <f>IFERROR(VLOOKUP(A175,'Oversættelse til tabel'!$A$2:$B$14,2,FALSE),"")</f>
        <v>Total produktion</v>
      </c>
      <c r="G175" s="103"/>
    </row>
    <row r="176" spans="1:7" x14ac:dyDescent="0.25">
      <c r="A176" s="431" t="s">
        <v>346</v>
      </c>
      <c r="B176" s="99" t="str">
        <f>'Resultat-Produktion &amp; forbrug'!E153</f>
        <v>Østdanmark</v>
      </c>
      <c r="C176" s="99" t="str">
        <f>'Resultat-Produktion &amp; forbrug'!A153</f>
        <v>Dybstrøelse</v>
      </c>
      <c r="D176" s="99">
        <f>'Resultat-Produktion &amp; forbrug'!D153</f>
        <v>2019</v>
      </c>
      <c r="E176" s="437">
        <f>'Resultat-Produktion &amp; forbrug'!F153</f>
        <v>332759.92297580565</v>
      </c>
      <c r="F176" s="429" t="str">
        <f>IFERROR(VLOOKUP(A176,'Oversættelse til tabel'!$A$2:$B$14,2,FALSE),"")</f>
        <v>Total produktion</v>
      </c>
      <c r="G176" s="103"/>
    </row>
    <row r="177" spans="1:7" x14ac:dyDescent="0.25">
      <c r="A177" s="431" t="s">
        <v>346</v>
      </c>
      <c r="B177" s="99" t="str">
        <f>'Resultat-Produktion &amp; forbrug'!E154</f>
        <v>Østdanmark</v>
      </c>
      <c r="C177" s="99" t="str">
        <f>'Resultat-Produktion &amp; forbrug'!A154</f>
        <v>Fiberfraktion</v>
      </c>
      <c r="D177" s="99">
        <f>'Resultat-Produktion &amp; forbrug'!D154</f>
        <v>2019</v>
      </c>
      <c r="E177" s="437">
        <f>'Resultat-Produktion &amp; forbrug'!F154</f>
        <v>0</v>
      </c>
      <c r="F177" s="429" t="str">
        <f>IFERROR(VLOOKUP(A177,'Oversættelse til tabel'!$A$2:$B$14,2,FALSE),"")</f>
        <v>Total produktion</v>
      </c>
      <c r="G177" s="103"/>
    </row>
    <row r="178" spans="1:7" x14ac:dyDescent="0.25">
      <c r="A178" s="431" t="s">
        <v>346</v>
      </c>
      <c r="B178" s="99" t="str">
        <f>'Resultat-Produktion &amp; forbrug'!E155</f>
        <v>Østdanmark</v>
      </c>
      <c r="C178" s="99" t="str">
        <f>'Resultat-Produktion &amp; forbrug'!A155</f>
        <v>Fjerkrægylle</v>
      </c>
      <c r="D178" s="99">
        <f>'Resultat-Produktion &amp; forbrug'!D155</f>
        <v>2019</v>
      </c>
      <c r="E178" s="437">
        <f>'Resultat-Produktion &amp; forbrug'!F155</f>
        <v>675.387643904882</v>
      </c>
      <c r="F178" s="429" t="str">
        <f>IFERROR(VLOOKUP(A178,'Oversættelse til tabel'!$A$2:$B$14,2,FALSE),"")</f>
        <v>Total produktion</v>
      </c>
      <c r="G178" s="103"/>
    </row>
    <row r="179" spans="1:7" x14ac:dyDescent="0.25">
      <c r="A179" s="431" t="s">
        <v>346</v>
      </c>
      <c r="B179" s="99" t="str">
        <f>'Resultat-Produktion &amp; forbrug'!E156</f>
        <v>Østdanmark</v>
      </c>
      <c r="C179" s="99" t="str">
        <f>'Resultat-Produktion &amp; forbrug'!A156</f>
        <v>Fjerkrækød</v>
      </c>
      <c r="D179" s="99">
        <f>'Resultat-Produktion &amp; forbrug'!D156</f>
        <v>2019</v>
      </c>
      <c r="E179" s="437">
        <f>'Resultat-Produktion &amp; forbrug'!F156</f>
        <v>15969.006082579654</v>
      </c>
      <c r="F179" s="429" t="str">
        <f>IFERROR(VLOOKUP(A179,'Oversættelse til tabel'!$A$2:$B$14,2,FALSE),"")</f>
        <v>Total produktion</v>
      </c>
      <c r="G179" s="103"/>
    </row>
    <row r="180" spans="1:7" x14ac:dyDescent="0.25">
      <c r="A180" s="431" t="s">
        <v>346</v>
      </c>
      <c r="B180" s="99" t="str">
        <f>'Resultat-Produktion &amp; forbrug'!E157</f>
        <v>Østdanmark</v>
      </c>
      <c r="C180" s="99" t="str">
        <f>'Resultat-Produktion &amp; forbrug'!A157</f>
        <v>Frø</v>
      </c>
      <c r="D180" s="99">
        <f>'Resultat-Produktion &amp; forbrug'!D157</f>
        <v>2019</v>
      </c>
      <c r="E180" s="437">
        <f>'Resultat-Produktion &amp; forbrug'!F157</f>
        <v>620445.82725004398</v>
      </c>
      <c r="F180" s="429" t="str">
        <f>IFERROR(VLOOKUP(A180,'Oversættelse til tabel'!$A$2:$B$14,2,FALSE),"")</f>
        <v>Total produktion</v>
      </c>
      <c r="G180" s="103"/>
    </row>
    <row r="181" spans="1:7" x14ac:dyDescent="0.25">
      <c r="A181" s="431" t="s">
        <v>346</v>
      </c>
      <c r="B181" s="99" t="str">
        <f>'Resultat-Produktion &amp; forbrug'!E158</f>
        <v>Østdanmark</v>
      </c>
      <c r="C181" s="99" t="str">
        <f>'Resultat-Produktion &amp; forbrug'!A158</f>
        <v>Frugt</v>
      </c>
      <c r="D181" s="99">
        <f>'Resultat-Produktion &amp; forbrug'!D158</f>
        <v>2019</v>
      </c>
      <c r="E181" s="437">
        <f>'Resultat-Produktion &amp; forbrug'!F158</f>
        <v>15780.226177538038</v>
      </c>
      <c r="F181" s="429" t="str">
        <f>IFERROR(VLOOKUP(A181,'Oversættelse til tabel'!$A$2:$B$14,2,FALSE),"")</f>
        <v>Total produktion</v>
      </c>
      <c r="G181" s="103"/>
    </row>
    <row r="182" spans="1:7" x14ac:dyDescent="0.25">
      <c r="A182" s="431" t="s">
        <v>346</v>
      </c>
      <c r="B182" s="99" t="str">
        <f>'Resultat-Produktion &amp; forbrug'!E159</f>
        <v>Østdanmark</v>
      </c>
      <c r="C182" s="99" t="str">
        <f>'Resultat-Produktion &amp; forbrug'!A159</f>
        <v>Glycerin</v>
      </c>
      <c r="D182" s="99">
        <f>'Resultat-Produktion &amp; forbrug'!D159</f>
        <v>2019</v>
      </c>
      <c r="E182" s="437">
        <f>'Resultat-Produktion &amp; forbrug'!F159</f>
        <v>0</v>
      </c>
      <c r="F182" s="429" t="str">
        <f>IFERROR(VLOOKUP(A182,'Oversættelse til tabel'!$A$2:$B$14,2,FALSE),"")</f>
        <v>Total produktion</v>
      </c>
      <c r="G182" s="103"/>
    </row>
    <row r="183" spans="1:7" x14ac:dyDescent="0.25">
      <c r="A183" s="431" t="s">
        <v>346</v>
      </c>
      <c r="B183" s="99" t="str">
        <f>'Resultat-Produktion &amp; forbrug'!E160</f>
        <v>Østdanmark</v>
      </c>
      <c r="C183" s="99" t="str">
        <f>'Resultat-Produktion &amp; forbrug'!A160</f>
        <v>Græs</v>
      </c>
      <c r="D183" s="99">
        <f>'Resultat-Produktion &amp; forbrug'!D160</f>
        <v>2019</v>
      </c>
      <c r="E183" s="437">
        <f>'Resultat-Produktion &amp; forbrug'!F160</f>
        <v>2148848.2010935447</v>
      </c>
      <c r="F183" s="429" t="str">
        <f>IFERROR(VLOOKUP(A183,'Oversættelse til tabel'!$A$2:$B$14,2,FALSE),"")</f>
        <v>Total produktion</v>
      </c>
      <c r="G183" s="103"/>
    </row>
    <row r="184" spans="1:7" x14ac:dyDescent="0.25">
      <c r="A184" s="431" t="s">
        <v>346</v>
      </c>
      <c r="B184" s="99" t="str">
        <f>'Resultat-Produktion &amp; forbrug'!E161</f>
        <v>Østdanmark</v>
      </c>
      <c r="C184" s="99" t="str">
        <f>'Resultat-Produktion &amp; forbrug'!A161</f>
        <v>Græsprotein</v>
      </c>
      <c r="D184" s="99">
        <f>'Resultat-Produktion &amp; forbrug'!D161</f>
        <v>2019</v>
      </c>
      <c r="E184" s="437">
        <f>'Resultat-Produktion &amp; forbrug'!F161</f>
        <v>0</v>
      </c>
      <c r="F184" s="429" t="str">
        <f>IFERROR(VLOOKUP(A184,'Oversættelse til tabel'!$A$2:$B$14,2,FALSE),"")</f>
        <v>Total produktion</v>
      </c>
      <c r="G184" s="103"/>
    </row>
    <row r="185" spans="1:7" x14ac:dyDescent="0.25">
      <c r="A185" s="431" t="s">
        <v>346</v>
      </c>
      <c r="B185" s="99" t="str">
        <f>'Resultat-Produktion &amp; forbrug'!E162</f>
        <v>Østdanmark</v>
      </c>
      <c r="C185" s="99" t="str">
        <f>'Resultat-Produktion &amp; forbrug'!A162</f>
        <v>Grøntsager</v>
      </c>
      <c r="D185" s="99">
        <f>'Resultat-Produktion &amp; forbrug'!D162</f>
        <v>2019</v>
      </c>
      <c r="E185" s="437">
        <f>'Resultat-Produktion &amp; forbrug'!F162</f>
        <v>95299.46904386401</v>
      </c>
      <c r="F185" s="429" t="str">
        <f>IFERROR(VLOOKUP(A185,'Oversættelse til tabel'!$A$2:$B$14,2,FALSE),"")</f>
        <v>Total produktion</v>
      </c>
      <c r="G185" s="103"/>
    </row>
    <row r="186" spans="1:7" x14ac:dyDescent="0.25">
      <c r="A186" s="431" t="s">
        <v>346</v>
      </c>
      <c r="B186" s="99" t="str">
        <f>'Resultat-Produktion &amp; forbrug'!E163</f>
        <v>Østdanmark</v>
      </c>
      <c r="C186" s="99" t="str">
        <f>'Resultat-Produktion &amp; forbrug'!A163</f>
        <v>Halm</v>
      </c>
      <c r="D186" s="99">
        <f>'Resultat-Produktion &amp; forbrug'!D163</f>
        <v>2019</v>
      </c>
      <c r="E186" s="437">
        <f>'Resultat-Produktion &amp; forbrug'!F163</f>
        <v>954412.72069157928</v>
      </c>
      <c r="F186" s="429" t="str">
        <f>IFERROR(VLOOKUP(A186,'Oversættelse til tabel'!$A$2:$B$14,2,FALSE),"")</f>
        <v>Total produktion</v>
      </c>
      <c r="G186" s="103"/>
    </row>
    <row r="187" spans="1:7" x14ac:dyDescent="0.25">
      <c r="A187" s="431" t="s">
        <v>346</v>
      </c>
      <c r="B187" s="99" t="str">
        <f>'Resultat-Produktion &amp; forbrug'!E164</f>
        <v>Østdanmark</v>
      </c>
      <c r="C187" s="99" t="str">
        <f>'Resultat-Produktion &amp; forbrug'!A164</f>
        <v>Have/parkaffald</v>
      </c>
      <c r="D187" s="99">
        <f>'Resultat-Produktion &amp; forbrug'!D164</f>
        <v>2019</v>
      </c>
      <c r="E187" s="437">
        <f>'Resultat-Produktion &amp; forbrug'!F164</f>
        <v>452346.51233766804</v>
      </c>
      <c r="F187" s="429" t="str">
        <f>IFERROR(VLOOKUP(A187,'Oversættelse til tabel'!$A$2:$B$14,2,FALSE),"")</f>
        <v>Total produktion</v>
      </c>
      <c r="G187" s="103"/>
    </row>
    <row r="188" spans="1:7" x14ac:dyDescent="0.25">
      <c r="A188" s="431" t="s">
        <v>346</v>
      </c>
      <c r="B188" s="99" t="str">
        <f>'Resultat-Produktion &amp; forbrug'!E165</f>
        <v>Østdanmark</v>
      </c>
      <c r="C188" s="99" t="str">
        <f>'Resultat-Produktion &amp; forbrug'!A165</f>
        <v>Import af foder</v>
      </c>
      <c r="D188" s="99">
        <f>'Resultat-Produktion &amp; forbrug'!D165</f>
        <v>2019</v>
      </c>
      <c r="E188" s="437">
        <f>'Resultat-Produktion &amp; forbrug'!F165</f>
        <v>0</v>
      </c>
      <c r="F188" s="429" t="str">
        <f>IFERROR(VLOOKUP(A188,'Oversættelse til tabel'!$A$2:$B$14,2,FALSE),"")</f>
        <v>Total produktion</v>
      </c>
      <c r="G188" s="103"/>
    </row>
    <row r="189" spans="1:7" x14ac:dyDescent="0.25">
      <c r="A189" s="431" t="s">
        <v>346</v>
      </c>
      <c r="B189" s="99" t="str">
        <f>'Resultat-Produktion &amp; forbrug'!E166</f>
        <v>Østdanmark</v>
      </c>
      <c r="C189" s="99" t="str">
        <f>'Resultat-Produktion &amp; forbrug'!A166</f>
        <v>Industriaffald</v>
      </c>
      <c r="D189" s="99">
        <f>'Resultat-Produktion &amp; forbrug'!D166</f>
        <v>2019</v>
      </c>
      <c r="E189" s="437">
        <f>'Resultat-Produktion &amp; forbrug'!F166</f>
        <v>200279.74928693369</v>
      </c>
      <c r="F189" s="429" t="str">
        <f>IFERROR(VLOOKUP(A189,'Oversættelse til tabel'!$A$2:$B$14,2,FALSE),"")</f>
        <v>Total produktion</v>
      </c>
      <c r="G189" s="103"/>
    </row>
    <row r="190" spans="1:7" x14ac:dyDescent="0.25">
      <c r="A190" s="431" t="s">
        <v>346</v>
      </c>
      <c r="B190" s="99" t="str">
        <f>'Resultat-Produktion &amp; forbrug'!E167</f>
        <v>Østdanmark</v>
      </c>
      <c r="C190" s="99" t="str">
        <f>'Resultat-Produktion &amp; forbrug'!A167</f>
        <v>Juletræer</v>
      </c>
      <c r="D190" s="99">
        <f>'Resultat-Produktion &amp; forbrug'!D167</f>
        <v>2019</v>
      </c>
      <c r="E190" s="437">
        <f>'Resultat-Produktion &amp; forbrug'!F167</f>
        <v>145627.35347864506</v>
      </c>
      <c r="F190" s="429" t="str">
        <f>IFERROR(VLOOKUP(A190,'Oversættelse til tabel'!$A$2:$B$14,2,FALSE),"")</f>
        <v>Total produktion</v>
      </c>
      <c r="G190" s="103"/>
    </row>
    <row r="191" spans="1:7" x14ac:dyDescent="0.25">
      <c r="A191" s="431" t="s">
        <v>346</v>
      </c>
      <c r="B191" s="99" t="str">
        <f>'Resultat-Produktion &amp; forbrug'!E168</f>
        <v>Østdanmark</v>
      </c>
      <c r="C191" s="99" t="str">
        <f>'Resultat-Produktion &amp; forbrug'!A168</f>
        <v>Kartofler</v>
      </c>
      <c r="D191" s="99">
        <f>'Resultat-Produktion &amp; forbrug'!D168</f>
        <v>2019</v>
      </c>
      <c r="E191" s="437">
        <f>'Resultat-Produktion &amp; forbrug'!F168</f>
        <v>116539.79424410909</v>
      </c>
      <c r="F191" s="429" t="str">
        <f>IFERROR(VLOOKUP(A191,'Oversættelse til tabel'!$A$2:$B$14,2,FALSE),"")</f>
        <v>Total produktion</v>
      </c>
      <c r="G191" s="103"/>
    </row>
    <row r="192" spans="1:7" x14ac:dyDescent="0.25">
      <c r="A192" s="431" t="s">
        <v>346</v>
      </c>
      <c r="B192" s="99" t="str">
        <f>'Resultat-Produktion &amp; forbrug'!E169</f>
        <v>Østdanmark</v>
      </c>
      <c r="C192" s="99" t="str">
        <f>'Resultat-Produktion &amp; forbrug'!A169</f>
        <v>Korn</v>
      </c>
      <c r="D192" s="99">
        <f>'Resultat-Produktion &amp; forbrug'!D169</f>
        <v>2019</v>
      </c>
      <c r="E192" s="437">
        <f>'Resultat-Produktion &amp; forbrug'!F169</f>
        <v>2268650.5850062412</v>
      </c>
      <c r="F192" s="429" t="str">
        <f>IFERROR(VLOOKUP(A192,'Oversættelse til tabel'!$A$2:$B$14,2,FALSE),"")</f>
        <v>Total produktion</v>
      </c>
      <c r="G192" s="103"/>
    </row>
    <row r="193" spans="1:7" x14ac:dyDescent="0.25">
      <c r="A193" s="431" t="s">
        <v>346</v>
      </c>
      <c r="B193" s="99" t="str">
        <f>'Resultat-Produktion &amp; forbrug'!E170</f>
        <v>Østdanmark</v>
      </c>
      <c r="C193" s="99" t="str">
        <f>'Resultat-Produktion &amp; forbrug'!A170</f>
        <v>Kunstgødning</v>
      </c>
      <c r="D193" s="99">
        <f>'Resultat-Produktion &amp; forbrug'!D170</f>
        <v>2019</v>
      </c>
      <c r="E193" s="437">
        <f>'Resultat-Produktion &amp; forbrug'!F170</f>
        <v>0</v>
      </c>
      <c r="F193" s="429" t="str">
        <f>IFERROR(VLOOKUP(A193,'Oversættelse til tabel'!$A$2:$B$14,2,FALSE),"")</f>
        <v>Total produktion</v>
      </c>
      <c r="G193" s="103"/>
    </row>
    <row r="194" spans="1:7" x14ac:dyDescent="0.25">
      <c r="A194" s="431" t="s">
        <v>346</v>
      </c>
      <c r="B194" s="99" t="str">
        <f>'Resultat-Produktion &amp; forbrug'!E171</f>
        <v>Østdanmark</v>
      </c>
      <c r="C194" s="99" t="str">
        <f>'Resultat-Produktion &amp; forbrug'!A171</f>
        <v>Kvæggylle</v>
      </c>
      <c r="D194" s="99">
        <f>'Resultat-Produktion &amp; forbrug'!D171</f>
        <v>2019</v>
      </c>
      <c r="E194" s="437">
        <f>'Resultat-Produktion &amp; forbrug'!F171</f>
        <v>925084.21922943438</v>
      </c>
      <c r="F194" s="429" t="str">
        <f>IFERROR(VLOOKUP(A194,'Oversættelse til tabel'!$A$2:$B$14,2,FALSE),"")</f>
        <v>Total produktion</v>
      </c>
      <c r="G194" s="103"/>
    </row>
    <row r="195" spans="1:7" x14ac:dyDescent="0.25">
      <c r="A195" s="431" t="s">
        <v>346</v>
      </c>
      <c r="B195" s="99" t="str">
        <f>'Resultat-Produktion &amp; forbrug'!E172</f>
        <v>Østdanmark</v>
      </c>
      <c r="C195" s="99" t="str">
        <f>'Resultat-Produktion &amp; forbrug'!A172</f>
        <v>Mælk til foder</v>
      </c>
      <c r="D195" s="99">
        <f>'Resultat-Produktion &amp; forbrug'!D172</f>
        <v>2019</v>
      </c>
      <c r="E195" s="437">
        <f>'Resultat-Produktion &amp; forbrug'!F172</f>
        <v>115489.08079619991</v>
      </c>
      <c r="F195" s="429" t="str">
        <f>IFERROR(VLOOKUP(A195,'Oversættelse til tabel'!$A$2:$B$14,2,FALSE),"")</f>
        <v>Total produktion</v>
      </c>
      <c r="G195" s="103"/>
    </row>
    <row r="196" spans="1:7" x14ac:dyDescent="0.25">
      <c r="A196" s="431" t="s">
        <v>346</v>
      </c>
      <c r="B196" s="99" t="str">
        <f>'Resultat-Produktion &amp; forbrug'!E173</f>
        <v>Østdanmark</v>
      </c>
      <c r="C196" s="99" t="str">
        <f>'Resultat-Produktion &amp; forbrug'!A173</f>
        <v>Majs</v>
      </c>
      <c r="D196" s="99">
        <f>'Resultat-Produktion &amp; forbrug'!D173</f>
        <v>2019</v>
      </c>
      <c r="E196" s="437">
        <f>'Resultat-Produktion &amp; forbrug'!F173</f>
        <v>365245.73356828612</v>
      </c>
      <c r="F196" s="429" t="str">
        <f>IFERROR(VLOOKUP(A196,'Oversættelse til tabel'!$A$2:$B$14,2,FALSE),"")</f>
        <v>Total produktion</v>
      </c>
      <c r="G196" s="103"/>
    </row>
    <row r="197" spans="1:7" x14ac:dyDescent="0.25">
      <c r="A197" s="431" t="s">
        <v>346</v>
      </c>
      <c r="B197" s="99" t="str">
        <f>'Resultat-Produktion &amp; forbrug'!E174</f>
        <v>Østdanmark</v>
      </c>
      <c r="C197" s="99" t="str">
        <f>'Resultat-Produktion &amp; forbrug'!A174</f>
        <v>Mejeriprodukter</v>
      </c>
      <c r="D197" s="99">
        <f>'Resultat-Produktion &amp; forbrug'!D174</f>
        <v>2019</v>
      </c>
      <c r="E197" s="437">
        <f>'Resultat-Produktion &amp; forbrug'!F174</f>
        <v>222833.98833453824</v>
      </c>
      <c r="F197" s="429" t="str">
        <f>IFERROR(VLOOKUP(A197,'Oversættelse til tabel'!$A$2:$B$14,2,FALSE),"")</f>
        <v>Total produktion</v>
      </c>
      <c r="G197" s="103"/>
    </row>
    <row r="198" spans="1:7" x14ac:dyDescent="0.25">
      <c r="A198" s="431" t="s">
        <v>346</v>
      </c>
      <c r="B198" s="99" t="str">
        <f>'Resultat-Produktion &amp; forbrug'!E175</f>
        <v>Østdanmark</v>
      </c>
      <c r="C198" s="99" t="str">
        <f>'Resultat-Produktion &amp; forbrug'!A175</f>
        <v>Muslinger</v>
      </c>
      <c r="D198" s="99">
        <f>'Resultat-Produktion &amp; forbrug'!D175</f>
        <v>2019</v>
      </c>
      <c r="E198" s="437">
        <f>'Resultat-Produktion &amp; forbrug'!F175</f>
        <v>1.1976865502381491</v>
      </c>
      <c r="F198" s="429" t="str">
        <f>IFERROR(VLOOKUP(A198,'Oversættelse til tabel'!$A$2:$B$14,2,FALSE),"")</f>
        <v>Total produktion</v>
      </c>
      <c r="G198" s="103"/>
    </row>
    <row r="199" spans="1:7" x14ac:dyDescent="0.25">
      <c r="A199" s="431" t="s">
        <v>346</v>
      </c>
      <c r="B199" s="99" t="str">
        <f>'Resultat-Produktion &amp; forbrug'!E176</f>
        <v>Østdanmark</v>
      </c>
      <c r="C199" s="99" t="str">
        <f>'Resultat-Produktion &amp; forbrug'!A176</f>
        <v>Oksekød</v>
      </c>
      <c r="D199" s="99">
        <f>'Resultat-Produktion &amp; forbrug'!D176</f>
        <v>2019</v>
      </c>
      <c r="E199" s="437">
        <f>'Resultat-Produktion &amp; forbrug'!F176</f>
        <v>7577.0634215631153</v>
      </c>
      <c r="F199" s="429" t="str">
        <f>IFERROR(VLOOKUP(A199,'Oversættelse til tabel'!$A$2:$B$14,2,FALSE),"")</f>
        <v>Total produktion</v>
      </c>
      <c r="G199" s="103"/>
    </row>
    <row r="200" spans="1:7" x14ac:dyDescent="0.25">
      <c r="A200" s="431" t="s">
        <v>346</v>
      </c>
      <c r="B200" s="99" t="str">
        <f>'Resultat-Produktion &amp; forbrug'!E177</f>
        <v>Østdanmark</v>
      </c>
      <c r="C200" s="99" t="str">
        <f>'Resultat-Produktion &amp; forbrug'!A177</f>
        <v>Øvrige</v>
      </c>
      <c r="D200" s="99">
        <f>'Resultat-Produktion &amp; forbrug'!D177</f>
        <v>2019</v>
      </c>
      <c r="E200" s="437">
        <f>'Resultat-Produktion &amp; forbrug'!F177</f>
        <v>395448.91426064254</v>
      </c>
      <c r="F200" s="429" t="str">
        <f>IFERROR(VLOOKUP(A200,'Oversættelse til tabel'!$A$2:$B$14,2,FALSE),"")</f>
        <v>Total produktion</v>
      </c>
      <c r="G200" s="103"/>
    </row>
    <row r="201" spans="1:7" x14ac:dyDescent="0.25">
      <c r="A201" s="431" t="s">
        <v>346</v>
      </c>
      <c r="B201" s="99" t="str">
        <f>'Resultat-Produktion &amp; forbrug'!E178</f>
        <v>Østdanmark</v>
      </c>
      <c r="C201" s="99" t="str">
        <f>'Resultat-Produktion &amp; forbrug'!A178</f>
        <v>Pil &amp; poppel</v>
      </c>
      <c r="D201" s="99">
        <f>'Resultat-Produktion &amp; forbrug'!D178</f>
        <v>2019</v>
      </c>
      <c r="E201" s="437">
        <f>'Resultat-Produktion &amp; forbrug'!F178</f>
        <v>38860.356190289756</v>
      </c>
      <c r="F201" s="429" t="str">
        <f>IFERROR(VLOOKUP(A201,'Oversættelse til tabel'!$A$2:$B$14,2,FALSE),"")</f>
        <v>Total produktion</v>
      </c>
      <c r="G201" s="103"/>
    </row>
    <row r="202" spans="1:7" x14ac:dyDescent="0.25">
      <c r="A202" s="431" t="s">
        <v>346</v>
      </c>
      <c r="B202" s="99" t="str">
        <f>'Resultat-Produktion &amp; forbrug'!E179</f>
        <v>Østdanmark</v>
      </c>
      <c r="C202" s="99" t="str">
        <f>'Resultat-Produktion &amp; forbrug'!A179</f>
        <v>Pyrolysegas</v>
      </c>
      <c r="D202" s="99">
        <f>'Resultat-Produktion &amp; forbrug'!D179</f>
        <v>2019</v>
      </c>
      <c r="E202" s="437">
        <f ca="1">'Resultat-Produktion &amp; forbrug'!F179</f>
        <v>0</v>
      </c>
      <c r="F202" s="429" t="str">
        <f>IFERROR(VLOOKUP(A202,'Oversættelse til tabel'!$A$2:$B$14,2,FALSE),"")</f>
        <v>Total produktion</v>
      </c>
      <c r="G202" s="103"/>
    </row>
    <row r="203" spans="1:7" x14ac:dyDescent="0.25">
      <c r="A203" s="431" t="s">
        <v>346</v>
      </c>
      <c r="B203" s="99" t="str">
        <f>'Resultat-Produktion &amp; forbrug'!E180</f>
        <v>Østdanmark</v>
      </c>
      <c r="C203" s="99" t="str">
        <f>'Resultat-Produktion &amp; forbrug'!A180</f>
        <v>Pyrolyseolie</v>
      </c>
      <c r="D203" s="99">
        <f>'Resultat-Produktion &amp; forbrug'!D180</f>
        <v>2019</v>
      </c>
      <c r="E203" s="437">
        <f ca="1">'Resultat-Produktion &amp; forbrug'!F180</f>
        <v>0</v>
      </c>
      <c r="F203" s="429" t="str">
        <f>IFERROR(VLOOKUP(A203,'Oversættelse til tabel'!$A$2:$B$14,2,FALSE),"")</f>
        <v>Total produktion</v>
      </c>
      <c r="G203" s="103"/>
    </row>
    <row r="204" spans="1:7" x14ac:dyDescent="0.25">
      <c r="A204" s="431" t="s">
        <v>346</v>
      </c>
      <c r="B204" s="99" t="str">
        <f>'Resultat-Produktion &amp; forbrug'!E181</f>
        <v>Østdanmark</v>
      </c>
      <c r="C204" s="99" t="str">
        <f>'Resultat-Produktion &amp; forbrug'!A181</f>
        <v>Råmælk</v>
      </c>
      <c r="D204" s="99">
        <f>'Resultat-Produktion &amp; forbrug'!D181</f>
        <v>2019</v>
      </c>
      <c r="E204" s="437">
        <f>'Resultat-Produktion &amp; forbrug'!F181</f>
        <v>346998.01962126989</v>
      </c>
      <c r="F204" s="429" t="str">
        <f>IFERROR(VLOOKUP(A204,'Oversættelse til tabel'!$A$2:$B$14,2,FALSE),"")</f>
        <v>Total produktion</v>
      </c>
      <c r="G204" s="103"/>
    </row>
    <row r="205" spans="1:7" x14ac:dyDescent="0.25">
      <c r="A205" s="431" t="s">
        <v>346</v>
      </c>
      <c r="B205" s="99" t="str">
        <f>'Resultat-Produktion &amp; forbrug'!E182</f>
        <v>Østdanmark</v>
      </c>
      <c r="C205" s="99" t="str">
        <f>'Resultat-Produktion &amp; forbrug'!A182</f>
        <v>Raps</v>
      </c>
      <c r="D205" s="99">
        <f>'Resultat-Produktion &amp; forbrug'!D182</f>
        <v>2019</v>
      </c>
      <c r="E205" s="437">
        <f>'Resultat-Produktion &amp; forbrug'!F182</f>
        <v>192563.22613808865</v>
      </c>
      <c r="F205" s="429" t="str">
        <f>IFERROR(VLOOKUP(A205,'Oversættelse til tabel'!$A$2:$B$14,2,FALSE),"")</f>
        <v>Total produktion</v>
      </c>
      <c r="G205" s="103"/>
    </row>
    <row r="206" spans="1:7" x14ac:dyDescent="0.25">
      <c r="A206" s="431" t="s">
        <v>346</v>
      </c>
      <c r="B206" s="99" t="str">
        <f>'Resultat-Produktion &amp; forbrug'!E183</f>
        <v>Østdanmark</v>
      </c>
      <c r="C206" s="99" t="str">
        <f>'Resultat-Produktion &amp; forbrug'!A183</f>
        <v>Rapskage</v>
      </c>
      <c r="D206" s="99">
        <f>'Resultat-Produktion &amp; forbrug'!D183</f>
        <v>2019</v>
      </c>
      <c r="E206" s="437">
        <f>'Resultat-Produktion &amp; forbrug'!F183</f>
        <v>96281.613069044324</v>
      </c>
      <c r="F206" s="429" t="str">
        <f>IFERROR(VLOOKUP(A206,'Oversættelse til tabel'!$A$2:$B$14,2,FALSE),"")</f>
        <v>Total produktion</v>
      </c>
      <c r="G206" s="103"/>
    </row>
    <row r="207" spans="1:7" x14ac:dyDescent="0.25">
      <c r="A207" s="431" t="s">
        <v>346</v>
      </c>
      <c r="B207" s="99" t="str">
        <f>'Resultat-Produktion &amp; forbrug'!E184</f>
        <v>Østdanmark</v>
      </c>
      <c r="C207" s="99" t="str">
        <f>'Resultat-Produktion &amp; forbrug'!A184</f>
        <v>Rapsolie</v>
      </c>
      <c r="D207" s="99">
        <f>'Resultat-Produktion &amp; forbrug'!D184</f>
        <v>2019</v>
      </c>
      <c r="E207" s="437">
        <f>'Resultat-Produktion &amp; forbrug'!F184</f>
        <v>61620.23236418837</v>
      </c>
      <c r="F207" s="429" t="str">
        <f>IFERROR(VLOOKUP(A207,'Oversættelse til tabel'!$A$2:$B$14,2,FALSE),"")</f>
        <v>Total produktion</v>
      </c>
      <c r="G207" s="103"/>
    </row>
    <row r="208" spans="1:7" x14ac:dyDescent="0.25">
      <c r="A208" s="431" t="s">
        <v>346</v>
      </c>
      <c r="B208" s="99" t="str">
        <f>'Resultat-Produktion &amp; forbrug'!E185</f>
        <v>Østdanmark</v>
      </c>
      <c r="C208" s="99" t="str">
        <f>'Resultat-Produktion &amp; forbrug'!A185</f>
        <v>Roer</v>
      </c>
      <c r="D208" s="99">
        <f>'Resultat-Produktion &amp; forbrug'!D185</f>
        <v>2019</v>
      </c>
      <c r="E208" s="437">
        <f>'Resultat-Produktion &amp; forbrug'!F185</f>
        <v>2233316.4654569654</v>
      </c>
      <c r="F208" s="429" t="str">
        <f>IFERROR(VLOOKUP(A208,'Oversættelse til tabel'!$A$2:$B$14,2,FALSE),"")</f>
        <v>Total produktion</v>
      </c>
      <c r="G208" s="103"/>
    </row>
    <row r="209" spans="1:7" x14ac:dyDescent="0.25">
      <c r="A209" s="431" t="s">
        <v>346</v>
      </c>
      <c r="B209" s="99" t="str">
        <f>'Resultat-Produktion &amp; forbrug'!E186</f>
        <v>Østdanmark</v>
      </c>
      <c r="C209" s="99" t="str">
        <f>'Resultat-Produktion &amp; forbrug'!A186</f>
        <v>Slagteriaffald til andet</v>
      </c>
      <c r="D209" s="99">
        <f>'Resultat-Produktion &amp; forbrug'!D186</f>
        <v>2019</v>
      </c>
      <c r="E209" s="437">
        <f>'Resultat-Produktion &amp; forbrug'!F186</f>
        <v>23179.475218292017</v>
      </c>
      <c r="F209" s="429" t="str">
        <f>IFERROR(VLOOKUP(A209,'Oversættelse til tabel'!$A$2:$B$14,2,FALSE),"")</f>
        <v>Total produktion</v>
      </c>
      <c r="G209" s="103"/>
    </row>
    <row r="210" spans="1:7" x14ac:dyDescent="0.25">
      <c r="A210" s="431" t="s">
        <v>346</v>
      </c>
      <c r="B210" s="99" t="str">
        <f>'Resultat-Produktion &amp; forbrug'!E187</f>
        <v>Østdanmark</v>
      </c>
      <c r="C210" s="99" t="str">
        <f>'Resultat-Produktion &amp; forbrug'!A187</f>
        <v>Slagteriaffald til foder</v>
      </c>
      <c r="D210" s="99">
        <f>'Resultat-Produktion &amp; forbrug'!D187</f>
        <v>2019</v>
      </c>
      <c r="E210" s="437">
        <f>'Resultat-Produktion &amp; forbrug'!F187</f>
        <v>18923.903166389329</v>
      </c>
      <c r="F210" s="429" t="str">
        <f>IFERROR(VLOOKUP(A210,'Oversættelse til tabel'!$A$2:$B$14,2,FALSE),"")</f>
        <v>Total produktion</v>
      </c>
      <c r="G210" s="103"/>
    </row>
    <row r="211" spans="1:7" x14ac:dyDescent="0.25">
      <c r="A211" s="431" t="s">
        <v>346</v>
      </c>
      <c r="B211" s="99" t="str">
        <f>'Resultat-Produktion &amp; forbrug'!E188</f>
        <v>Østdanmark</v>
      </c>
      <c r="C211" s="99" t="str">
        <f>'Resultat-Produktion &amp; forbrug'!A188</f>
        <v>Spildevandsslam</v>
      </c>
      <c r="D211" s="99">
        <f>'Resultat-Produktion &amp; forbrug'!D188</f>
        <v>2019</v>
      </c>
      <c r="E211" s="437">
        <f>'Resultat-Produktion &amp; forbrug'!F188</f>
        <v>3186961.3614372411</v>
      </c>
      <c r="F211" s="429" t="str">
        <f>IFERROR(VLOOKUP(A211,'Oversættelse til tabel'!$A$2:$B$14,2,FALSE),"")</f>
        <v>Total produktion</v>
      </c>
      <c r="G211" s="103"/>
    </row>
    <row r="212" spans="1:7" x14ac:dyDescent="0.25">
      <c r="A212" s="431" t="s">
        <v>346</v>
      </c>
      <c r="B212" s="99" t="str">
        <f>'Resultat-Produktion &amp; forbrug'!E189</f>
        <v>Østdanmark</v>
      </c>
      <c r="C212" s="99" t="str">
        <f>'Resultat-Produktion &amp; forbrug'!A189</f>
        <v>Svinegylle</v>
      </c>
      <c r="D212" s="99">
        <f>'Resultat-Produktion &amp; forbrug'!D189</f>
        <v>2019</v>
      </c>
      <c r="E212" s="437">
        <f>'Resultat-Produktion &amp; forbrug'!F189</f>
        <v>2304461.4931079326</v>
      </c>
      <c r="F212" s="429" t="str">
        <f>IFERROR(VLOOKUP(A212,'Oversættelse til tabel'!$A$2:$B$14,2,FALSE),"")</f>
        <v>Total produktion</v>
      </c>
      <c r="G212" s="103"/>
    </row>
    <row r="213" spans="1:7" x14ac:dyDescent="0.25">
      <c r="A213" s="431" t="s">
        <v>346</v>
      </c>
      <c r="B213" s="99" t="str">
        <f>'Resultat-Produktion &amp; forbrug'!E190</f>
        <v>Østdanmark</v>
      </c>
      <c r="C213" s="99" t="str">
        <f>'Resultat-Produktion &amp; forbrug'!A190</f>
        <v>Svinekød</v>
      </c>
      <c r="D213" s="99">
        <f>'Resultat-Produktion &amp; forbrug'!D190</f>
        <v>2019</v>
      </c>
      <c r="E213" s="437">
        <f>'Resultat-Produktion &amp; forbrug'!F190</f>
        <v>206750.71206041813</v>
      </c>
      <c r="F213" s="429" t="str">
        <f>IFERROR(VLOOKUP(A213,'Oversættelse til tabel'!$A$2:$B$14,2,FALSE),"")</f>
        <v>Total produktion</v>
      </c>
      <c r="G213" s="103"/>
    </row>
    <row r="214" spans="1:7" x14ac:dyDescent="0.25">
      <c r="A214" s="431" t="s">
        <v>346</v>
      </c>
      <c r="B214" s="99" t="str">
        <f>'Resultat-Produktion &amp; forbrug'!E191</f>
        <v>Østdanmark</v>
      </c>
      <c r="C214" s="99" t="str">
        <f>'Resultat-Produktion &amp; forbrug'!A191</f>
        <v>Tang</v>
      </c>
      <c r="D214" s="99">
        <f>'Resultat-Produktion &amp; forbrug'!D191</f>
        <v>2019</v>
      </c>
      <c r="E214" s="437">
        <f>'Resultat-Produktion &amp; forbrug'!F191</f>
        <v>0</v>
      </c>
      <c r="F214" s="429" t="str">
        <f>IFERROR(VLOOKUP(A214,'Oversættelse til tabel'!$A$2:$B$14,2,FALSE),"")</f>
        <v>Total produktion</v>
      </c>
      <c r="G214" s="103"/>
    </row>
    <row r="215" spans="1:7" x14ac:dyDescent="0.25">
      <c r="A215" s="431" t="s">
        <v>346</v>
      </c>
      <c r="B215" s="99" t="str">
        <f>'Resultat-Produktion &amp; forbrug'!E192</f>
        <v>Østdanmark</v>
      </c>
      <c r="C215" s="99" t="str">
        <f>'Resultat-Produktion &amp; forbrug'!A192</f>
        <v>Total til biogas</v>
      </c>
      <c r="D215" s="99">
        <f>'Resultat-Produktion &amp; forbrug'!D192</f>
        <v>2019</v>
      </c>
      <c r="E215" s="437">
        <f>'Resultat-Produktion &amp; forbrug'!F192</f>
        <v>0</v>
      </c>
      <c r="F215" s="429" t="str">
        <f>IFERROR(VLOOKUP(A215,'Oversættelse til tabel'!$A$2:$B$14,2,FALSE),"")</f>
        <v>Total produktion</v>
      </c>
      <c r="G215" s="103"/>
    </row>
    <row r="216" spans="1:7" x14ac:dyDescent="0.25">
      <c r="A216" s="431" t="s">
        <v>346</v>
      </c>
      <c r="B216" s="99" t="str">
        <f>'Resultat-Produktion &amp; forbrug'!E193</f>
        <v>Østdanmark</v>
      </c>
      <c r="C216" s="99" t="str">
        <f>'Resultat-Produktion &amp; forbrug'!A193</f>
        <v>Træ til energi</v>
      </c>
      <c r="D216" s="99">
        <f>'Resultat-Produktion &amp; forbrug'!D193</f>
        <v>2019</v>
      </c>
      <c r="E216" s="437">
        <f ca="1">'Resultat-Produktion &amp; forbrug'!F193</f>
        <v>364819.33528776863</v>
      </c>
      <c r="F216" s="429" t="str">
        <f>IFERROR(VLOOKUP(A216,'Oversættelse til tabel'!$A$2:$B$14,2,FALSE),"")</f>
        <v>Total produktion</v>
      </c>
      <c r="G216" s="103"/>
    </row>
    <row r="217" spans="1:7" x14ac:dyDescent="0.25">
      <c r="A217" s="431" t="s">
        <v>346</v>
      </c>
      <c r="B217" s="99" t="str">
        <f>'Resultat-Produktion &amp; forbrug'!E194</f>
        <v>Østdanmark</v>
      </c>
      <c r="C217" s="99" t="str">
        <f>'Resultat-Produktion &amp; forbrug'!A194</f>
        <v>Træmaterialer</v>
      </c>
      <c r="D217" s="99">
        <f>'Resultat-Produktion &amp; forbrug'!D194</f>
        <v>2019</v>
      </c>
      <c r="E217" s="437">
        <f ca="1">'Resultat-Produktion &amp; forbrug'!F194</f>
        <v>112332.11179209981</v>
      </c>
      <c r="F217" s="429" t="str">
        <f>IFERROR(VLOOKUP(A217,'Oversættelse til tabel'!$A$2:$B$14,2,FALSE),"")</f>
        <v>Total produktion</v>
      </c>
      <c r="G217" s="103"/>
    </row>
    <row r="218" spans="1:7" x14ac:dyDescent="0.25">
      <c r="A218" s="431" t="s">
        <v>346</v>
      </c>
      <c r="B218" s="99" t="str">
        <f>'Resultat-Produktion &amp; forbrug'!E195</f>
        <v>Østdanmark</v>
      </c>
      <c r="C218" s="99" t="str">
        <f>'Resultat-Produktion &amp; forbrug'!A195</f>
        <v>Æg</v>
      </c>
      <c r="D218" s="99">
        <f>'Resultat-Produktion &amp; forbrug'!D195</f>
        <v>2030</v>
      </c>
      <c r="E218" s="437">
        <f>'Resultat-Produktion &amp; forbrug'!F195</f>
        <v>21532.175325477547</v>
      </c>
      <c r="F218" s="429" t="str">
        <f>IFERROR(VLOOKUP(A218,'Oversættelse til tabel'!$A$2:$B$14,2,FALSE),"")</f>
        <v>Total produktion</v>
      </c>
      <c r="G218" s="103"/>
    </row>
    <row r="219" spans="1:7" x14ac:dyDescent="0.25">
      <c r="A219" s="431" t="s">
        <v>346</v>
      </c>
      <c r="B219" s="99" t="str">
        <f>'Resultat-Produktion &amp; forbrug'!E196</f>
        <v>Østdanmark</v>
      </c>
      <c r="C219" s="99" t="str">
        <f>'Resultat-Produktion &amp; forbrug'!A196</f>
        <v>Bælgsæd</v>
      </c>
      <c r="D219" s="99">
        <f>'Resultat-Produktion &amp; forbrug'!D196</f>
        <v>2030</v>
      </c>
      <c r="E219" s="437">
        <f>'Resultat-Produktion &amp; forbrug'!F196</f>
        <v>65459.686512202337</v>
      </c>
      <c r="F219" s="429" t="str">
        <f>IFERROR(VLOOKUP(A219,'Oversættelse til tabel'!$A$2:$B$14,2,FALSE),"")</f>
        <v>Total produktion</v>
      </c>
      <c r="G219" s="103"/>
    </row>
    <row r="220" spans="1:7" x14ac:dyDescent="0.25">
      <c r="A220" s="431" t="s">
        <v>346</v>
      </c>
      <c r="B220" s="99" t="str">
        <f>'Resultat-Produktion &amp; forbrug'!E197</f>
        <v>Østdanmark</v>
      </c>
      <c r="C220" s="99" t="str">
        <f>'Resultat-Produktion &amp; forbrug'!A197</f>
        <v>Bioaffald</v>
      </c>
      <c r="D220" s="99">
        <f>'Resultat-Produktion &amp; forbrug'!D197</f>
        <v>2030</v>
      </c>
      <c r="E220" s="437">
        <f ca="1">'Resultat-Produktion &amp; forbrug'!F197</f>
        <v>168912.745758362</v>
      </c>
      <c r="F220" s="429" t="str">
        <f>IFERROR(VLOOKUP(A220,'Oversættelse til tabel'!$A$2:$B$14,2,FALSE),"")</f>
        <v>Total produktion</v>
      </c>
      <c r="G220" s="103"/>
    </row>
    <row r="221" spans="1:7" x14ac:dyDescent="0.25">
      <c r="A221" s="431" t="s">
        <v>346</v>
      </c>
      <c r="B221" s="99" t="str">
        <f>'Resultat-Produktion &amp; forbrug'!E198</f>
        <v>Østdanmark</v>
      </c>
      <c r="C221" s="99" t="str">
        <f>'Resultat-Produktion &amp; forbrug'!A198</f>
        <v>Biogas</v>
      </c>
      <c r="D221" s="99">
        <f>'Resultat-Produktion &amp; forbrug'!D198</f>
        <v>2030</v>
      </c>
      <c r="E221" s="437">
        <f ca="1">'Resultat-Produktion &amp; forbrug'!F198</f>
        <v>132766894.56690092</v>
      </c>
      <c r="F221" s="429" t="str">
        <f>IFERROR(VLOOKUP(A221,'Oversættelse til tabel'!$A$2:$B$14,2,FALSE),"")</f>
        <v>Total produktion</v>
      </c>
      <c r="G221" s="103"/>
    </row>
    <row r="222" spans="1:7" x14ac:dyDescent="0.25">
      <c r="A222" s="431" t="s">
        <v>346</v>
      </c>
      <c r="B222" s="99" t="str">
        <f>'Resultat-Produktion &amp; forbrug'!E199</f>
        <v>Østdanmark</v>
      </c>
      <c r="C222" s="99" t="str">
        <f>'Resultat-Produktion &amp; forbrug'!A199</f>
        <v>Biogasgylle</v>
      </c>
      <c r="D222" s="99">
        <f>'Resultat-Produktion &amp; forbrug'!D199</f>
        <v>2030</v>
      </c>
      <c r="E222" s="437">
        <f ca="1">'Resultat-Produktion &amp; forbrug'!F199</f>
        <v>4917085.926186448</v>
      </c>
      <c r="F222" s="429" t="str">
        <f>IFERROR(VLOOKUP(A222,'Oversættelse til tabel'!$A$2:$B$14,2,FALSE),"")</f>
        <v>Total produktion</v>
      </c>
      <c r="G222" s="103"/>
    </row>
    <row r="223" spans="1:7" x14ac:dyDescent="0.25">
      <c r="A223" s="431" t="s">
        <v>346</v>
      </c>
      <c r="B223" s="99" t="str">
        <f>'Resultat-Produktion &amp; forbrug'!E200</f>
        <v>Østdanmark</v>
      </c>
      <c r="C223" s="99" t="str">
        <f>'Resultat-Produktion &amp; forbrug'!A200</f>
        <v>Brun saft</v>
      </c>
      <c r="D223" s="99">
        <f>'Resultat-Produktion &amp; forbrug'!D200</f>
        <v>2030</v>
      </c>
      <c r="E223" s="437">
        <f>'Resultat-Produktion &amp; forbrug'!F200</f>
        <v>0</v>
      </c>
      <c r="F223" s="429" t="str">
        <f>IFERROR(VLOOKUP(A223,'Oversættelse til tabel'!$A$2:$B$14,2,FALSE),"")</f>
        <v>Total produktion</v>
      </c>
      <c r="G223" s="103"/>
    </row>
    <row r="224" spans="1:7" x14ac:dyDescent="0.25">
      <c r="A224" s="431" t="s">
        <v>346</v>
      </c>
      <c r="B224" s="99" t="str">
        <f>'Resultat-Produktion &amp; forbrug'!E201</f>
        <v>Østdanmark</v>
      </c>
      <c r="C224" s="99" t="str">
        <f>'Resultat-Produktion &amp; forbrug'!A201</f>
        <v>Dybstrøelse</v>
      </c>
      <c r="D224" s="99">
        <f>'Resultat-Produktion &amp; forbrug'!D201</f>
        <v>2030</v>
      </c>
      <c r="E224" s="437">
        <f>'Resultat-Produktion &amp; forbrug'!F201</f>
        <v>429666.13151061774</v>
      </c>
      <c r="F224" s="429" t="str">
        <f>IFERROR(VLOOKUP(A224,'Oversættelse til tabel'!$A$2:$B$14,2,FALSE),"")</f>
        <v>Total produktion</v>
      </c>
      <c r="G224" s="103"/>
    </row>
    <row r="225" spans="1:7" x14ac:dyDescent="0.25">
      <c r="A225" s="431" t="s">
        <v>346</v>
      </c>
      <c r="B225" s="99" t="str">
        <f>'Resultat-Produktion &amp; forbrug'!E202</f>
        <v>Østdanmark</v>
      </c>
      <c r="C225" s="99" t="str">
        <f>'Resultat-Produktion &amp; forbrug'!A202</f>
        <v>Fiberfraktion</v>
      </c>
      <c r="D225" s="99">
        <f>'Resultat-Produktion &amp; forbrug'!D202</f>
        <v>2030</v>
      </c>
      <c r="E225" s="437">
        <f>'Resultat-Produktion &amp; forbrug'!F202</f>
        <v>0</v>
      </c>
      <c r="F225" s="429" t="str">
        <f>IFERROR(VLOOKUP(A225,'Oversættelse til tabel'!$A$2:$B$14,2,FALSE),"")</f>
        <v>Total produktion</v>
      </c>
      <c r="G225" s="103"/>
    </row>
    <row r="226" spans="1:7" x14ac:dyDescent="0.25">
      <c r="A226" s="431" t="s">
        <v>346</v>
      </c>
      <c r="B226" s="99" t="str">
        <f>'Resultat-Produktion &amp; forbrug'!E203</f>
        <v>Østdanmark</v>
      </c>
      <c r="C226" s="99" t="str">
        <f>'Resultat-Produktion &amp; forbrug'!A203</f>
        <v>Fjerkrægylle</v>
      </c>
      <c r="D226" s="99">
        <f>'Resultat-Produktion &amp; forbrug'!D203</f>
        <v>2030</v>
      </c>
      <c r="E226" s="437">
        <f>'Resultat-Produktion &amp; forbrug'!F203</f>
        <v>840.2423101834255</v>
      </c>
      <c r="F226" s="429" t="str">
        <f>IFERROR(VLOOKUP(A226,'Oversættelse til tabel'!$A$2:$B$14,2,FALSE),"")</f>
        <v>Total produktion</v>
      </c>
      <c r="G226" s="103"/>
    </row>
    <row r="227" spans="1:7" x14ac:dyDescent="0.25">
      <c r="A227" s="431" t="s">
        <v>346</v>
      </c>
      <c r="B227" s="99" t="str">
        <f>'Resultat-Produktion &amp; forbrug'!E204</f>
        <v>Østdanmark</v>
      </c>
      <c r="C227" s="99" t="str">
        <f>'Resultat-Produktion &amp; forbrug'!A204</f>
        <v>Fjerkrækød</v>
      </c>
      <c r="D227" s="99">
        <f>'Resultat-Produktion &amp; forbrug'!D204</f>
        <v>2030</v>
      </c>
      <c r="E227" s="437">
        <f>'Resultat-Produktion &amp; forbrug'!F204</f>
        <v>18292.854791513339</v>
      </c>
      <c r="F227" s="429" t="str">
        <f>IFERROR(VLOOKUP(A227,'Oversættelse til tabel'!$A$2:$B$14,2,FALSE),"")</f>
        <v>Total produktion</v>
      </c>
      <c r="G227" s="103"/>
    </row>
    <row r="228" spans="1:7" x14ac:dyDescent="0.25">
      <c r="A228" s="431" t="s">
        <v>346</v>
      </c>
      <c r="B228" s="99" t="str">
        <f>'Resultat-Produktion &amp; forbrug'!E205</f>
        <v>Østdanmark</v>
      </c>
      <c r="C228" s="99" t="str">
        <f>'Resultat-Produktion &amp; forbrug'!A205</f>
        <v>Frø</v>
      </c>
      <c r="D228" s="99">
        <f>'Resultat-Produktion &amp; forbrug'!D205</f>
        <v>2030</v>
      </c>
      <c r="E228" s="437">
        <f>'Resultat-Produktion &amp; forbrug'!F205</f>
        <v>346630.49211305089</v>
      </c>
      <c r="F228" s="429" t="str">
        <f>IFERROR(VLOOKUP(A228,'Oversættelse til tabel'!$A$2:$B$14,2,FALSE),"")</f>
        <v>Total produktion</v>
      </c>
      <c r="G228" s="103"/>
    </row>
    <row r="229" spans="1:7" x14ac:dyDescent="0.25">
      <c r="A229" s="431" t="s">
        <v>346</v>
      </c>
      <c r="B229" s="99" t="str">
        <f>'Resultat-Produktion &amp; forbrug'!E206</f>
        <v>Østdanmark</v>
      </c>
      <c r="C229" s="99" t="str">
        <f>'Resultat-Produktion &amp; forbrug'!A206</f>
        <v>Frugt</v>
      </c>
      <c r="D229" s="99">
        <f>'Resultat-Produktion &amp; forbrug'!D206</f>
        <v>2030</v>
      </c>
      <c r="E229" s="437">
        <f>'Resultat-Produktion &amp; forbrug'!F206</f>
        <v>9699.0512854034223</v>
      </c>
      <c r="F229" s="429" t="str">
        <f>IFERROR(VLOOKUP(A229,'Oversættelse til tabel'!$A$2:$B$14,2,FALSE),"")</f>
        <v>Total produktion</v>
      </c>
      <c r="G229" s="103"/>
    </row>
    <row r="230" spans="1:7" x14ac:dyDescent="0.25">
      <c r="A230" s="431" t="s">
        <v>346</v>
      </c>
      <c r="B230" s="99" t="str">
        <f>'Resultat-Produktion &amp; forbrug'!E207</f>
        <v>Østdanmark</v>
      </c>
      <c r="C230" s="99" t="str">
        <f>'Resultat-Produktion &amp; forbrug'!A207</f>
        <v>Glycerin</v>
      </c>
      <c r="D230" s="99">
        <f>'Resultat-Produktion &amp; forbrug'!D207</f>
        <v>2030</v>
      </c>
      <c r="E230" s="437">
        <f>'Resultat-Produktion &amp; forbrug'!F207</f>
        <v>0</v>
      </c>
      <c r="F230" s="429" t="str">
        <f>IFERROR(VLOOKUP(A230,'Oversættelse til tabel'!$A$2:$B$14,2,FALSE),"")</f>
        <v>Total produktion</v>
      </c>
      <c r="G230" s="103"/>
    </row>
    <row r="231" spans="1:7" x14ac:dyDescent="0.25">
      <c r="A231" s="431" t="s">
        <v>346</v>
      </c>
      <c r="B231" s="99" t="str">
        <f>'Resultat-Produktion &amp; forbrug'!E208</f>
        <v>Østdanmark</v>
      </c>
      <c r="C231" s="99" t="str">
        <f>'Resultat-Produktion &amp; forbrug'!A208</f>
        <v>Græs</v>
      </c>
      <c r="D231" s="99">
        <f>'Resultat-Produktion &amp; forbrug'!D208</f>
        <v>2030</v>
      </c>
      <c r="E231" s="437">
        <f>'Resultat-Produktion &amp; forbrug'!F208</f>
        <v>7895881.161335798</v>
      </c>
      <c r="F231" s="429" t="str">
        <f>IFERROR(VLOOKUP(A231,'Oversættelse til tabel'!$A$2:$B$14,2,FALSE),"")</f>
        <v>Total produktion</v>
      </c>
      <c r="G231" s="103"/>
    </row>
    <row r="232" spans="1:7" x14ac:dyDescent="0.25">
      <c r="A232" s="431" t="s">
        <v>346</v>
      </c>
      <c r="B232" s="99" t="str">
        <f>'Resultat-Produktion &amp; forbrug'!E209</f>
        <v>Østdanmark</v>
      </c>
      <c r="C232" s="99" t="str">
        <f>'Resultat-Produktion &amp; forbrug'!A209</f>
        <v>Græsprotein</v>
      </c>
      <c r="D232" s="99">
        <f>'Resultat-Produktion &amp; forbrug'!D209</f>
        <v>2030</v>
      </c>
      <c r="E232" s="437">
        <f>'Resultat-Produktion &amp; forbrug'!F209</f>
        <v>0</v>
      </c>
      <c r="F232" s="429" t="str">
        <f>IFERROR(VLOOKUP(A232,'Oversættelse til tabel'!$A$2:$B$14,2,FALSE),"")</f>
        <v>Total produktion</v>
      </c>
      <c r="G232" s="103"/>
    </row>
    <row r="233" spans="1:7" x14ac:dyDescent="0.25">
      <c r="A233" s="431" t="s">
        <v>346</v>
      </c>
      <c r="B233" s="99" t="str">
        <f>'Resultat-Produktion &amp; forbrug'!E210</f>
        <v>Østdanmark</v>
      </c>
      <c r="C233" s="99" t="str">
        <f>'Resultat-Produktion &amp; forbrug'!A210</f>
        <v>Grøntsager</v>
      </c>
      <c r="D233" s="99">
        <f>'Resultat-Produktion &amp; forbrug'!D210</f>
        <v>2030</v>
      </c>
      <c r="E233" s="437">
        <f>'Resultat-Produktion &amp; forbrug'!F210</f>
        <v>65388.861876856266</v>
      </c>
      <c r="F233" s="429" t="str">
        <f>IFERROR(VLOOKUP(A233,'Oversættelse til tabel'!$A$2:$B$14,2,FALSE),"")</f>
        <v>Total produktion</v>
      </c>
      <c r="G233" s="103"/>
    </row>
    <row r="234" spans="1:7" x14ac:dyDescent="0.25">
      <c r="A234" s="431" t="s">
        <v>346</v>
      </c>
      <c r="B234" s="99" t="str">
        <f>'Resultat-Produktion &amp; forbrug'!E211</f>
        <v>Østdanmark</v>
      </c>
      <c r="C234" s="99" t="str">
        <f>'Resultat-Produktion &amp; forbrug'!A211</f>
        <v>Halm</v>
      </c>
      <c r="D234" s="99">
        <f>'Resultat-Produktion &amp; forbrug'!D211</f>
        <v>2030</v>
      </c>
      <c r="E234" s="437">
        <f>'Resultat-Produktion &amp; forbrug'!F211</f>
        <v>882480.82740038994</v>
      </c>
      <c r="F234" s="429" t="str">
        <f>IFERROR(VLOOKUP(A234,'Oversættelse til tabel'!$A$2:$B$14,2,FALSE),"")</f>
        <v>Total produktion</v>
      </c>
      <c r="G234" s="103"/>
    </row>
    <row r="235" spans="1:7" x14ac:dyDescent="0.25">
      <c r="A235" s="431" t="s">
        <v>346</v>
      </c>
      <c r="B235" s="99" t="str">
        <f>'Resultat-Produktion &amp; forbrug'!E212</f>
        <v>Østdanmark</v>
      </c>
      <c r="C235" s="99" t="str">
        <f>'Resultat-Produktion &amp; forbrug'!A212</f>
        <v>Have/parkaffald</v>
      </c>
      <c r="D235" s="99">
        <f>'Resultat-Produktion &amp; forbrug'!D212</f>
        <v>2030</v>
      </c>
      <c r="E235" s="437">
        <f>'Resultat-Produktion &amp; forbrug'!F212</f>
        <v>456074.89013160887</v>
      </c>
      <c r="F235" s="429" t="str">
        <f>IFERROR(VLOOKUP(A235,'Oversættelse til tabel'!$A$2:$B$14,2,FALSE),"")</f>
        <v>Total produktion</v>
      </c>
      <c r="G235" s="103"/>
    </row>
    <row r="236" spans="1:7" x14ac:dyDescent="0.25">
      <c r="A236" s="431" t="s">
        <v>346</v>
      </c>
      <c r="B236" s="99" t="str">
        <f>'Resultat-Produktion &amp; forbrug'!E213</f>
        <v>Østdanmark</v>
      </c>
      <c r="C236" s="99" t="str">
        <f>'Resultat-Produktion &amp; forbrug'!A213</f>
        <v>Import af foder</v>
      </c>
      <c r="D236" s="99">
        <f>'Resultat-Produktion &amp; forbrug'!D213</f>
        <v>2030</v>
      </c>
      <c r="E236" s="437">
        <f>'Resultat-Produktion &amp; forbrug'!F213</f>
        <v>0</v>
      </c>
      <c r="F236" s="429" t="str">
        <f>IFERROR(VLOOKUP(A236,'Oversættelse til tabel'!$A$2:$B$14,2,FALSE),"")</f>
        <v>Total produktion</v>
      </c>
      <c r="G236" s="103"/>
    </row>
    <row r="237" spans="1:7" x14ac:dyDescent="0.25">
      <c r="A237" s="431" t="s">
        <v>346</v>
      </c>
      <c r="B237" s="99" t="str">
        <f>'Resultat-Produktion &amp; forbrug'!E214</f>
        <v>Østdanmark</v>
      </c>
      <c r="C237" s="99" t="str">
        <f>'Resultat-Produktion &amp; forbrug'!A214</f>
        <v>Industriaffald</v>
      </c>
      <c r="D237" s="99">
        <f>'Resultat-Produktion &amp; forbrug'!D214</f>
        <v>2030</v>
      </c>
      <c r="E237" s="437">
        <f>'Resultat-Produktion &amp; forbrug'!F214</f>
        <v>210543.78587843414</v>
      </c>
      <c r="F237" s="429" t="str">
        <f>IFERROR(VLOOKUP(A237,'Oversættelse til tabel'!$A$2:$B$14,2,FALSE),"")</f>
        <v>Total produktion</v>
      </c>
      <c r="G237" s="103"/>
    </row>
    <row r="238" spans="1:7" x14ac:dyDescent="0.25">
      <c r="A238" s="431" t="s">
        <v>346</v>
      </c>
      <c r="B238" s="99" t="str">
        <f>'Resultat-Produktion &amp; forbrug'!E215</f>
        <v>Østdanmark</v>
      </c>
      <c r="C238" s="99" t="str">
        <f>'Resultat-Produktion &amp; forbrug'!A215</f>
        <v>Juletræer</v>
      </c>
      <c r="D238" s="99">
        <f>'Resultat-Produktion &amp; forbrug'!D215</f>
        <v>2030</v>
      </c>
      <c r="E238" s="437">
        <f>'Resultat-Produktion &amp; forbrug'!F215</f>
        <v>209163.10303539436</v>
      </c>
      <c r="F238" s="429" t="str">
        <f>IFERROR(VLOOKUP(A238,'Oversættelse til tabel'!$A$2:$B$14,2,FALSE),"")</f>
        <v>Total produktion</v>
      </c>
      <c r="G238" s="103"/>
    </row>
    <row r="239" spans="1:7" x14ac:dyDescent="0.25">
      <c r="A239" s="431" t="s">
        <v>346</v>
      </c>
      <c r="B239" s="99" t="str">
        <f>'Resultat-Produktion &amp; forbrug'!E216</f>
        <v>Østdanmark</v>
      </c>
      <c r="C239" s="99" t="str">
        <f>'Resultat-Produktion &amp; forbrug'!A216</f>
        <v>Kartofler</v>
      </c>
      <c r="D239" s="99">
        <f>'Resultat-Produktion &amp; forbrug'!D216</f>
        <v>2030</v>
      </c>
      <c r="E239" s="437">
        <f>'Resultat-Produktion &amp; forbrug'!F216</f>
        <v>508362.7913025436</v>
      </c>
      <c r="F239" s="429" t="str">
        <f>IFERROR(VLOOKUP(A239,'Oversættelse til tabel'!$A$2:$B$14,2,FALSE),"")</f>
        <v>Total produktion</v>
      </c>
      <c r="G239" s="103"/>
    </row>
    <row r="240" spans="1:7" x14ac:dyDescent="0.25">
      <c r="A240" s="431" t="s">
        <v>346</v>
      </c>
      <c r="B240" s="99" t="str">
        <f>'Resultat-Produktion &amp; forbrug'!E217</f>
        <v>Østdanmark</v>
      </c>
      <c r="C240" s="99" t="str">
        <f>'Resultat-Produktion &amp; forbrug'!A217</f>
        <v>Korn</v>
      </c>
      <c r="D240" s="99">
        <f>'Resultat-Produktion &amp; forbrug'!D217</f>
        <v>2030</v>
      </c>
      <c r="E240" s="437">
        <f>'Resultat-Produktion &amp; forbrug'!F217</f>
        <v>1594975.3137968828</v>
      </c>
      <c r="F240" s="429" t="str">
        <f>IFERROR(VLOOKUP(A240,'Oversættelse til tabel'!$A$2:$B$14,2,FALSE),"")</f>
        <v>Total produktion</v>
      </c>
      <c r="G240" s="103"/>
    </row>
    <row r="241" spans="1:7" x14ac:dyDescent="0.25">
      <c r="A241" s="431" t="s">
        <v>346</v>
      </c>
      <c r="B241" s="99" t="str">
        <f>'Resultat-Produktion &amp; forbrug'!E218</f>
        <v>Østdanmark</v>
      </c>
      <c r="C241" s="99" t="str">
        <f>'Resultat-Produktion &amp; forbrug'!A218</f>
        <v>Kunstgødning</v>
      </c>
      <c r="D241" s="99">
        <f>'Resultat-Produktion &amp; forbrug'!D218</f>
        <v>2030</v>
      </c>
      <c r="E241" s="437">
        <f>'Resultat-Produktion &amp; forbrug'!F218</f>
        <v>0</v>
      </c>
      <c r="F241" s="429" t="str">
        <f>IFERROR(VLOOKUP(A241,'Oversættelse til tabel'!$A$2:$B$14,2,FALSE),"")</f>
        <v>Total produktion</v>
      </c>
      <c r="G241" s="103"/>
    </row>
    <row r="242" spans="1:7" x14ac:dyDescent="0.25">
      <c r="A242" s="431" t="s">
        <v>346</v>
      </c>
      <c r="B242" s="99" t="str">
        <f>'Resultat-Produktion &amp; forbrug'!E219</f>
        <v>Østdanmark</v>
      </c>
      <c r="C242" s="99" t="str">
        <f>'Resultat-Produktion &amp; forbrug'!A219</f>
        <v>Kvæggylle</v>
      </c>
      <c r="D242" s="99">
        <f>'Resultat-Produktion &amp; forbrug'!D219</f>
        <v>2030</v>
      </c>
      <c r="E242" s="437">
        <f>'Resultat-Produktion &amp; forbrug'!F219</f>
        <v>1107347.0071994506</v>
      </c>
      <c r="F242" s="429" t="str">
        <f>IFERROR(VLOOKUP(A242,'Oversættelse til tabel'!$A$2:$B$14,2,FALSE),"")</f>
        <v>Total produktion</v>
      </c>
      <c r="G242" s="103"/>
    </row>
    <row r="243" spans="1:7" x14ac:dyDescent="0.25">
      <c r="A243" s="431" t="s">
        <v>346</v>
      </c>
      <c r="B243" s="99" t="str">
        <f>'Resultat-Produktion &amp; forbrug'!E220</f>
        <v>Østdanmark</v>
      </c>
      <c r="C243" s="99" t="str">
        <f>'Resultat-Produktion &amp; forbrug'!A220</f>
        <v>Mælk til foder</v>
      </c>
      <c r="D243" s="99">
        <f>'Resultat-Produktion &amp; forbrug'!D220</f>
        <v>2030</v>
      </c>
      <c r="E243" s="437">
        <f>'Resultat-Produktion &amp; forbrug'!F220</f>
        <v>138252.64067231142</v>
      </c>
      <c r="F243" s="429" t="str">
        <f>IFERROR(VLOOKUP(A243,'Oversættelse til tabel'!$A$2:$B$14,2,FALSE),"")</f>
        <v>Total produktion</v>
      </c>
      <c r="G243" s="103"/>
    </row>
    <row r="244" spans="1:7" x14ac:dyDescent="0.25">
      <c r="A244" s="431" t="s">
        <v>346</v>
      </c>
      <c r="B244" s="99" t="str">
        <f>'Resultat-Produktion &amp; forbrug'!E221</f>
        <v>Østdanmark</v>
      </c>
      <c r="C244" s="99" t="str">
        <f>'Resultat-Produktion &amp; forbrug'!A221</f>
        <v>Majs</v>
      </c>
      <c r="D244" s="99">
        <f>'Resultat-Produktion &amp; forbrug'!D221</f>
        <v>2030</v>
      </c>
      <c r="E244" s="437">
        <f>'Resultat-Produktion &amp; forbrug'!F221</f>
        <v>1706260.1464788285</v>
      </c>
      <c r="F244" s="429" t="str">
        <f>IFERROR(VLOOKUP(A244,'Oversættelse til tabel'!$A$2:$B$14,2,FALSE),"")</f>
        <v>Total produktion</v>
      </c>
      <c r="G244" s="103"/>
    </row>
    <row r="245" spans="1:7" x14ac:dyDescent="0.25">
      <c r="A245" s="431" t="s">
        <v>346</v>
      </c>
      <c r="B245" s="99" t="str">
        <f>'Resultat-Produktion &amp; forbrug'!E222</f>
        <v>Østdanmark</v>
      </c>
      <c r="C245" s="99" t="str">
        <f>'Resultat-Produktion &amp; forbrug'!A222</f>
        <v>Mejeriprodukter</v>
      </c>
      <c r="D245" s="99">
        <f>'Resultat-Produktion &amp; forbrug'!D222</f>
        <v>2030</v>
      </c>
      <c r="E245" s="437">
        <f>'Resultat-Produktion &amp; forbrug'!F222</f>
        <v>266755.84485045663</v>
      </c>
      <c r="F245" s="429" t="str">
        <f>IFERROR(VLOOKUP(A245,'Oversættelse til tabel'!$A$2:$B$14,2,FALSE),"")</f>
        <v>Total produktion</v>
      </c>
      <c r="G245" s="103"/>
    </row>
    <row r="246" spans="1:7" x14ac:dyDescent="0.25">
      <c r="A246" s="431" t="s">
        <v>346</v>
      </c>
      <c r="B246" s="99" t="str">
        <f>'Resultat-Produktion &amp; forbrug'!E223</f>
        <v>Østdanmark</v>
      </c>
      <c r="C246" s="99" t="str">
        <f>'Resultat-Produktion &amp; forbrug'!A223</f>
        <v>Muslinger</v>
      </c>
      <c r="D246" s="99">
        <f>'Resultat-Produktion &amp; forbrug'!D223</f>
        <v>2030</v>
      </c>
      <c r="E246" s="437">
        <f>'Resultat-Produktion &amp; forbrug'!F223</f>
        <v>69865.048763892031</v>
      </c>
      <c r="F246" s="429" t="str">
        <f>IFERROR(VLOOKUP(A246,'Oversættelse til tabel'!$A$2:$B$14,2,FALSE),"")</f>
        <v>Total produktion</v>
      </c>
      <c r="G246" s="103"/>
    </row>
    <row r="247" spans="1:7" x14ac:dyDescent="0.25">
      <c r="A247" s="431" t="s">
        <v>346</v>
      </c>
      <c r="B247" s="99" t="str">
        <f>'Resultat-Produktion &amp; forbrug'!E224</f>
        <v>Østdanmark</v>
      </c>
      <c r="C247" s="99" t="str">
        <f>'Resultat-Produktion &amp; forbrug'!A224</f>
        <v>Oksekød</v>
      </c>
      <c r="D247" s="99">
        <f>'Resultat-Produktion &amp; forbrug'!D224</f>
        <v>2030</v>
      </c>
      <c r="E247" s="437">
        <f>'Resultat-Produktion &amp; forbrug'!F224</f>
        <v>9054.9543846077213</v>
      </c>
      <c r="F247" s="429" t="str">
        <f>IFERROR(VLOOKUP(A247,'Oversættelse til tabel'!$A$2:$B$14,2,FALSE),"")</f>
        <v>Total produktion</v>
      </c>
      <c r="G247" s="103"/>
    </row>
    <row r="248" spans="1:7" x14ac:dyDescent="0.25">
      <c r="A248" s="431" t="s">
        <v>346</v>
      </c>
      <c r="B248" s="99" t="str">
        <f>'Resultat-Produktion &amp; forbrug'!E225</f>
        <v>Østdanmark</v>
      </c>
      <c r="C248" s="99" t="str">
        <f>'Resultat-Produktion &amp; forbrug'!A225</f>
        <v>Øvrige</v>
      </c>
      <c r="D248" s="99">
        <f>'Resultat-Produktion &amp; forbrug'!D225</f>
        <v>2030</v>
      </c>
      <c r="E248" s="437">
        <f>'Resultat-Produktion &amp; forbrug'!F225</f>
        <v>299252.17599197297</v>
      </c>
      <c r="F248" s="429" t="str">
        <f>IFERROR(VLOOKUP(A248,'Oversættelse til tabel'!$A$2:$B$14,2,FALSE),"")</f>
        <v>Total produktion</v>
      </c>
      <c r="G248" s="103"/>
    </row>
    <row r="249" spans="1:7" x14ac:dyDescent="0.25">
      <c r="A249" s="431" t="s">
        <v>346</v>
      </c>
      <c r="B249" s="99" t="str">
        <f>'Resultat-Produktion &amp; forbrug'!E226</f>
        <v>Østdanmark</v>
      </c>
      <c r="C249" s="99" t="str">
        <f>'Resultat-Produktion &amp; forbrug'!A226</f>
        <v>Pil &amp; poppel</v>
      </c>
      <c r="D249" s="99">
        <f>'Resultat-Produktion &amp; forbrug'!D226</f>
        <v>2030</v>
      </c>
      <c r="E249" s="437">
        <f>'Resultat-Produktion &amp; forbrug'!F226</f>
        <v>42488.00877346145</v>
      </c>
      <c r="F249" s="429" t="str">
        <f>IFERROR(VLOOKUP(A249,'Oversættelse til tabel'!$A$2:$B$14,2,FALSE),"")</f>
        <v>Total produktion</v>
      </c>
      <c r="G249" s="103"/>
    </row>
    <row r="250" spans="1:7" x14ac:dyDescent="0.25">
      <c r="A250" s="431" t="s">
        <v>346</v>
      </c>
      <c r="B250" s="99" t="str">
        <f>'Resultat-Produktion &amp; forbrug'!E227</f>
        <v>Østdanmark</v>
      </c>
      <c r="C250" s="99" t="str">
        <f>'Resultat-Produktion &amp; forbrug'!A227</f>
        <v>Pyrolysegas</v>
      </c>
      <c r="D250" s="99">
        <f>'Resultat-Produktion &amp; forbrug'!D227</f>
        <v>2030</v>
      </c>
      <c r="E250" s="437">
        <f ca="1">'Resultat-Produktion &amp; forbrug'!F227</f>
        <v>0</v>
      </c>
      <c r="F250" s="429" t="str">
        <f>IFERROR(VLOOKUP(A250,'Oversættelse til tabel'!$A$2:$B$14,2,FALSE),"")</f>
        <v>Total produktion</v>
      </c>
      <c r="G250" s="103"/>
    </row>
    <row r="251" spans="1:7" x14ac:dyDescent="0.25">
      <c r="A251" s="431" t="s">
        <v>346</v>
      </c>
      <c r="B251" s="99" t="str">
        <f>'Resultat-Produktion &amp; forbrug'!E228</f>
        <v>Østdanmark</v>
      </c>
      <c r="C251" s="99" t="str">
        <f>'Resultat-Produktion &amp; forbrug'!A228</f>
        <v>Pyrolyseolie</v>
      </c>
      <c r="D251" s="99">
        <f>'Resultat-Produktion &amp; forbrug'!D228</f>
        <v>2030</v>
      </c>
      <c r="E251" s="437">
        <f ca="1">'Resultat-Produktion &amp; forbrug'!F228</f>
        <v>0</v>
      </c>
      <c r="F251" s="429" t="str">
        <f>IFERROR(VLOOKUP(A251,'Oversættelse til tabel'!$A$2:$B$14,2,FALSE),"")</f>
        <v>Total produktion</v>
      </c>
      <c r="G251" s="103"/>
    </row>
    <row r="252" spans="1:7" x14ac:dyDescent="0.25">
      <c r="A252" s="431" t="s">
        <v>346</v>
      </c>
      <c r="B252" s="99" t="str">
        <f>'Resultat-Produktion &amp; forbrug'!E229</f>
        <v>Østdanmark</v>
      </c>
      <c r="C252" s="99" t="str">
        <f>'Resultat-Produktion &amp; forbrug'!A229</f>
        <v>Råmælk</v>
      </c>
      <c r="D252" s="99">
        <f>'Resultat-Produktion &amp; forbrug'!D229</f>
        <v>2030</v>
      </c>
      <c r="E252" s="437">
        <f>'Resultat-Produktion &amp; forbrug'!F229</f>
        <v>415393.31848489033</v>
      </c>
      <c r="F252" s="429" t="str">
        <f>IFERROR(VLOOKUP(A252,'Oversættelse til tabel'!$A$2:$B$14,2,FALSE),"")</f>
        <v>Total produktion</v>
      </c>
      <c r="G252" s="103"/>
    </row>
    <row r="253" spans="1:7" x14ac:dyDescent="0.25">
      <c r="A253" s="431" t="s">
        <v>346</v>
      </c>
      <c r="B253" s="99" t="str">
        <f>'Resultat-Produktion &amp; forbrug'!E230</f>
        <v>Østdanmark</v>
      </c>
      <c r="C253" s="99" t="str">
        <f>'Resultat-Produktion &amp; forbrug'!A230</f>
        <v>Raps</v>
      </c>
      <c r="D253" s="99">
        <f>'Resultat-Produktion &amp; forbrug'!D230</f>
        <v>2030</v>
      </c>
      <c r="E253" s="437">
        <f>'Resultat-Produktion &amp; forbrug'!F230</f>
        <v>110532.40398074606</v>
      </c>
      <c r="F253" s="429" t="str">
        <f>IFERROR(VLOOKUP(A253,'Oversættelse til tabel'!$A$2:$B$14,2,FALSE),"")</f>
        <v>Total produktion</v>
      </c>
      <c r="G253" s="103"/>
    </row>
    <row r="254" spans="1:7" x14ac:dyDescent="0.25">
      <c r="A254" s="431" t="s">
        <v>346</v>
      </c>
      <c r="B254" s="99" t="str">
        <f>'Resultat-Produktion &amp; forbrug'!E231</f>
        <v>Østdanmark</v>
      </c>
      <c r="C254" s="99" t="str">
        <f>'Resultat-Produktion &amp; forbrug'!A231</f>
        <v>Rapskage</v>
      </c>
      <c r="D254" s="99">
        <f>'Resultat-Produktion &amp; forbrug'!D231</f>
        <v>2030</v>
      </c>
      <c r="E254" s="437">
        <f>'Resultat-Produktion &amp; forbrug'!F231</f>
        <v>55266.201990373032</v>
      </c>
      <c r="F254" s="429" t="str">
        <f>IFERROR(VLOOKUP(A254,'Oversættelse til tabel'!$A$2:$B$14,2,FALSE),"")</f>
        <v>Total produktion</v>
      </c>
      <c r="G254" s="103"/>
    </row>
    <row r="255" spans="1:7" x14ac:dyDescent="0.25">
      <c r="A255" s="431" t="s">
        <v>346</v>
      </c>
      <c r="B255" s="99" t="str">
        <f>'Resultat-Produktion &amp; forbrug'!E232</f>
        <v>Østdanmark</v>
      </c>
      <c r="C255" s="99" t="str">
        <f>'Resultat-Produktion &amp; forbrug'!A232</f>
        <v>Rapsolie</v>
      </c>
      <c r="D255" s="99">
        <f>'Resultat-Produktion &amp; forbrug'!D232</f>
        <v>2030</v>
      </c>
      <c r="E255" s="437">
        <f>'Resultat-Produktion &amp; forbrug'!F232</f>
        <v>35370.36927383874</v>
      </c>
      <c r="F255" s="429" t="str">
        <f>IFERROR(VLOOKUP(A255,'Oversættelse til tabel'!$A$2:$B$14,2,FALSE),"")</f>
        <v>Total produktion</v>
      </c>
      <c r="G255" s="103"/>
    </row>
    <row r="256" spans="1:7" x14ac:dyDescent="0.25">
      <c r="A256" s="431" t="s">
        <v>346</v>
      </c>
      <c r="B256" s="99" t="str">
        <f>'Resultat-Produktion &amp; forbrug'!E233</f>
        <v>Østdanmark</v>
      </c>
      <c r="C256" s="99" t="str">
        <f>'Resultat-Produktion &amp; forbrug'!A233</f>
        <v>Roer</v>
      </c>
      <c r="D256" s="99">
        <f>'Resultat-Produktion &amp; forbrug'!D233</f>
        <v>2030</v>
      </c>
      <c r="E256" s="437">
        <f>'Resultat-Produktion &amp; forbrug'!F233</f>
        <v>1488741.8735992862</v>
      </c>
      <c r="F256" s="429" t="str">
        <f>IFERROR(VLOOKUP(A256,'Oversættelse til tabel'!$A$2:$B$14,2,FALSE),"")</f>
        <v>Total produktion</v>
      </c>
      <c r="G256" s="103"/>
    </row>
    <row r="257" spans="1:7" x14ac:dyDescent="0.25">
      <c r="A257" s="431" t="s">
        <v>346</v>
      </c>
      <c r="B257" s="99" t="str">
        <f>'Resultat-Produktion &amp; forbrug'!E234</f>
        <v>Østdanmark</v>
      </c>
      <c r="C257" s="99" t="str">
        <f>'Resultat-Produktion &amp; forbrug'!A234</f>
        <v>Slagteriaffald til andet</v>
      </c>
      <c r="D257" s="99">
        <f>'Resultat-Produktion &amp; forbrug'!D234</f>
        <v>2030</v>
      </c>
      <c r="E257" s="437">
        <f>'Resultat-Produktion &amp; forbrug'!F234</f>
        <v>27042.987950784696</v>
      </c>
      <c r="F257" s="429" t="str">
        <f>IFERROR(VLOOKUP(A257,'Oversættelse til tabel'!$A$2:$B$14,2,FALSE),"")</f>
        <v>Total produktion</v>
      </c>
      <c r="G257" s="103"/>
    </row>
    <row r="258" spans="1:7" x14ac:dyDescent="0.25">
      <c r="A258" s="431" t="s">
        <v>346</v>
      </c>
      <c r="B258" s="99" t="str">
        <f>'Resultat-Produktion &amp; forbrug'!E235</f>
        <v>Østdanmark</v>
      </c>
      <c r="C258" s="99" t="str">
        <f>'Resultat-Produktion &amp; forbrug'!A235</f>
        <v>Slagteriaffald til foder</v>
      </c>
      <c r="D258" s="99">
        <f>'Resultat-Produktion &amp; forbrug'!D235</f>
        <v>2030</v>
      </c>
      <c r="E258" s="437">
        <f>'Resultat-Produktion &amp; forbrug'!F235</f>
        <v>21948.511505172726</v>
      </c>
      <c r="F258" s="429" t="str">
        <f>IFERROR(VLOOKUP(A258,'Oversættelse til tabel'!$A$2:$B$14,2,FALSE),"")</f>
        <v>Total produktion</v>
      </c>
      <c r="G258" s="103"/>
    </row>
    <row r="259" spans="1:7" x14ac:dyDescent="0.25">
      <c r="A259" s="431" t="s">
        <v>346</v>
      </c>
      <c r="B259" s="99" t="str">
        <f>'Resultat-Produktion &amp; forbrug'!E236</f>
        <v>Østdanmark</v>
      </c>
      <c r="C259" s="99" t="str">
        <f>'Resultat-Produktion &amp; forbrug'!A236</f>
        <v>Spildevandsslam</v>
      </c>
      <c r="D259" s="99">
        <f>'Resultat-Produktion &amp; forbrug'!D236</f>
        <v>2030</v>
      </c>
      <c r="E259" s="437">
        <f>'Resultat-Produktion &amp; forbrug'!F236</f>
        <v>3345784.8962579207</v>
      </c>
      <c r="F259" s="429" t="str">
        <f>IFERROR(VLOOKUP(A259,'Oversættelse til tabel'!$A$2:$B$14,2,FALSE),"")</f>
        <v>Total produktion</v>
      </c>
      <c r="G259" s="103"/>
    </row>
    <row r="260" spans="1:7" x14ac:dyDescent="0.25">
      <c r="A260" s="431" t="s">
        <v>346</v>
      </c>
      <c r="B260" s="99" t="str">
        <f>'Resultat-Produktion &amp; forbrug'!E237</f>
        <v>Østdanmark</v>
      </c>
      <c r="C260" s="99" t="str">
        <f>'Resultat-Produktion &amp; forbrug'!A237</f>
        <v>Svinegylle</v>
      </c>
      <c r="D260" s="99">
        <f>'Resultat-Produktion &amp; forbrug'!D237</f>
        <v>2030</v>
      </c>
      <c r="E260" s="437">
        <f>'Resultat-Produktion &amp; forbrug'!F237</f>
        <v>2621159.8056514151</v>
      </c>
      <c r="F260" s="429" t="str">
        <f>IFERROR(VLOOKUP(A260,'Oversættelse til tabel'!$A$2:$B$14,2,FALSE),"")</f>
        <v>Total produktion</v>
      </c>
      <c r="G260" s="103"/>
    </row>
    <row r="261" spans="1:7" x14ac:dyDescent="0.25">
      <c r="A261" s="431" t="s">
        <v>346</v>
      </c>
      <c r="B261" s="99" t="str">
        <f>'Resultat-Produktion &amp; forbrug'!E238</f>
        <v>Østdanmark</v>
      </c>
      <c r="C261" s="99" t="str">
        <f>'Resultat-Produktion &amp; forbrug'!A238</f>
        <v>Svinekød</v>
      </c>
      <c r="D261" s="99">
        <f>'Resultat-Produktion &amp; forbrug'!D238</f>
        <v>2030</v>
      </c>
      <c r="E261" s="437">
        <f>'Resultat-Produktion &amp; forbrug'!F238</f>
        <v>239604.1344339604</v>
      </c>
      <c r="F261" s="429" t="str">
        <f>IFERROR(VLOOKUP(A261,'Oversættelse til tabel'!$A$2:$B$14,2,FALSE),"")</f>
        <v>Total produktion</v>
      </c>
      <c r="G261" s="103"/>
    </row>
    <row r="262" spans="1:7" x14ac:dyDescent="0.25">
      <c r="A262" s="431" t="s">
        <v>346</v>
      </c>
      <c r="B262" s="99" t="str">
        <f>'Resultat-Produktion &amp; forbrug'!E239</f>
        <v>Østdanmark</v>
      </c>
      <c r="C262" s="99" t="str">
        <f>'Resultat-Produktion &amp; forbrug'!A239</f>
        <v>Tang</v>
      </c>
      <c r="D262" s="99">
        <f>'Resultat-Produktion &amp; forbrug'!D239</f>
        <v>2030</v>
      </c>
      <c r="E262" s="437">
        <f>'Resultat-Produktion &amp; forbrug'!F239</f>
        <v>36000</v>
      </c>
      <c r="F262" s="429" t="str">
        <f>IFERROR(VLOOKUP(A262,'Oversættelse til tabel'!$A$2:$B$14,2,FALSE),"")</f>
        <v>Total produktion</v>
      </c>
      <c r="G262" s="103"/>
    </row>
    <row r="263" spans="1:7" x14ac:dyDescent="0.25">
      <c r="A263" s="431" t="s">
        <v>346</v>
      </c>
      <c r="B263" s="99" t="str">
        <f>'Resultat-Produktion &amp; forbrug'!E240</f>
        <v>Østdanmark</v>
      </c>
      <c r="C263" s="99" t="str">
        <f>'Resultat-Produktion &amp; forbrug'!A240</f>
        <v>Total til biogas</v>
      </c>
      <c r="D263" s="99">
        <f>'Resultat-Produktion &amp; forbrug'!D240</f>
        <v>2030</v>
      </c>
      <c r="E263" s="437">
        <f>'Resultat-Produktion &amp; forbrug'!F240</f>
        <v>0</v>
      </c>
      <c r="F263" s="429" t="str">
        <f>IFERROR(VLOOKUP(A263,'Oversættelse til tabel'!$A$2:$B$14,2,FALSE),"")</f>
        <v>Total produktion</v>
      </c>
      <c r="G263" s="103"/>
    </row>
    <row r="264" spans="1:7" x14ac:dyDescent="0.25">
      <c r="A264" s="431" t="s">
        <v>346</v>
      </c>
      <c r="B264" s="99" t="str">
        <f>'Resultat-Produktion &amp; forbrug'!E241</f>
        <v>Østdanmark</v>
      </c>
      <c r="C264" s="99" t="str">
        <f>'Resultat-Produktion &amp; forbrug'!A241</f>
        <v>Træ til energi</v>
      </c>
      <c r="D264" s="99">
        <f>'Resultat-Produktion &amp; forbrug'!D241</f>
        <v>2030</v>
      </c>
      <c r="E264" s="437">
        <f ca="1">'Resultat-Produktion &amp; forbrug'!F241</f>
        <v>371256.09920674853</v>
      </c>
      <c r="F264" s="429" t="str">
        <f>IFERROR(VLOOKUP(A264,'Oversættelse til tabel'!$A$2:$B$14,2,FALSE),"")</f>
        <v>Total produktion</v>
      </c>
      <c r="G264" s="103"/>
    </row>
    <row r="265" spans="1:7" x14ac:dyDescent="0.25">
      <c r="A265" s="431" t="s">
        <v>346</v>
      </c>
      <c r="B265" s="99" t="str">
        <f>'Resultat-Produktion &amp; forbrug'!E242</f>
        <v>Østdanmark</v>
      </c>
      <c r="C265" s="99" t="str">
        <f>'Resultat-Produktion &amp; forbrug'!A242</f>
        <v>Træmaterialer</v>
      </c>
      <c r="D265" s="99">
        <f>'Resultat-Produktion &amp; forbrug'!D242</f>
        <v>2030</v>
      </c>
      <c r="E265" s="437">
        <f ca="1">'Resultat-Produktion &amp; forbrug'!F242</f>
        <v>114713.46881530106</v>
      </c>
      <c r="F265" s="429" t="str">
        <f>IFERROR(VLOOKUP(A265,'Oversættelse til tabel'!$A$2:$B$14,2,FALSE),"")</f>
        <v>Total produktion</v>
      </c>
      <c r="G265" s="103"/>
    </row>
    <row r="266" spans="1:7" x14ac:dyDescent="0.25">
      <c r="A266" s="431" t="s">
        <v>346</v>
      </c>
      <c r="B266" s="99" t="str">
        <f>'Resultat-Produktion &amp; forbrug'!E243</f>
        <v>Østdanmark</v>
      </c>
      <c r="C266" s="99" t="str">
        <f>'Resultat-Produktion &amp; forbrug'!A243</f>
        <v>Æg</v>
      </c>
      <c r="D266" s="99">
        <f>'Resultat-Produktion &amp; forbrug'!D243</f>
        <v>2050</v>
      </c>
      <c r="E266" s="437">
        <f>'Resultat-Produktion &amp; forbrug'!F243</f>
        <v>20971.319509081128</v>
      </c>
      <c r="F266" s="429" t="str">
        <f>IFERROR(VLOOKUP(A266,'Oversættelse til tabel'!$A$2:$B$14,2,FALSE),"")</f>
        <v>Total produktion</v>
      </c>
      <c r="G266" s="103"/>
    </row>
    <row r="267" spans="1:7" x14ac:dyDescent="0.25">
      <c r="A267" s="431" t="s">
        <v>346</v>
      </c>
      <c r="B267" s="99" t="str">
        <f>'Resultat-Produktion &amp; forbrug'!E244</f>
        <v>Østdanmark</v>
      </c>
      <c r="C267" s="99" t="str">
        <f>'Resultat-Produktion &amp; forbrug'!A244</f>
        <v>Bælgsæd</v>
      </c>
      <c r="D267" s="99">
        <f>'Resultat-Produktion &amp; forbrug'!D244</f>
        <v>2050</v>
      </c>
      <c r="E267" s="437">
        <f>'Resultat-Produktion &amp; forbrug'!F244</f>
        <v>67062.574851910627</v>
      </c>
      <c r="F267" s="429" t="str">
        <f>IFERROR(VLOOKUP(A267,'Oversættelse til tabel'!$A$2:$B$14,2,FALSE),"")</f>
        <v>Total produktion</v>
      </c>
      <c r="G267" s="103"/>
    </row>
    <row r="268" spans="1:7" x14ac:dyDescent="0.25">
      <c r="A268" s="431" t="s">
        <v>346</v>
      </c>
      <c r="B268" s="99" t="str">
        <f>'Resultat-Produktion &amp; forbrug'!E245</f>
        <v>Østdanmark</v>
      </c>
      <c r="C268" s="99" t="str">
        <f>'Resultat-Produktion &amp; forbrug'!A245</f>
        <v>Bioaffald</v>
      </c>
      <c r="D268" s="99">
        <f>'Resultat-Produktion &amp; forbrug'!D245</f>
        <v>2050</v>
      </c>
      <c r="E268" s="437">
        <f ca="1">'Resultat-Produktion &amp; forbrug'!F245</f>
        <v>172292.68030975034</v>
      </c>
      <c r="F268" s="429" t="str">
        <f>IFERROR(VLOOKUP(A268,'Oversættelse til tabel'!$A$2:$B$14,2,FALSE),"")</f>
        <v>Total produktion</v>
      </c>
      <c r="G268" s="103"/>
    </row>
    <row r="269" spans="1:7" x14ac:dyDescent="0.25">
      <c r="A269" s="431" t="s">
        <v>346</v>
      </c>
      <c r="B269" s="99" t="str">
        <f>'Resultat-Produktion &amp; forbrug'!E246</f>
        <v>Østdanmark</v>
      </c>
      <c r="C269" s="99" t="str">
        <f>'Resultat-Produktion &amp; forbrug'!A246</f>
        <v>Biogas</v>
      </c>
      <c r="D269" s="99">
        <f>'Resultat-Produktion &amp; forbrug'!D246</f>
        <v>2050</v>
      </c>
      <c r="E269" s="437">
        <f ca="1">'Resultat-Produktion &amp; forbrug'!F246</f>
        <v>133454421.99457155</v>
      </c>
      <c r="F269" s="429" t="str">
        <f>IFERROR(VLOOKUP(A269,'Oversættelse til tabel'!$A$2:$B$14,2,FALSE),"")</f>
        <v>Total produktion</v>
      </c>
      <c r="G269" s="103"/>
    </row>
    <row r="270" spans="1:7" x14ac:dyDescent="0.25">
      <c r="A270" s="431" t="s">
        <v>346</v>
      </c>
      <c r="B270" s="99" t="str">
        <f>'Resultat-Produktion &amp; forbrug'!E247</f>
        <v>Østdanmark</v>
      </c>
      <c r="C270" s="99" t="str">
        <f>'Resultat-Produktion &amp; forbrug'!A247</f>
        <v>Biogasgylle</v>
      </c>
      <c r="D270" s="99">
        <f>'Resultat-Produktion &amp; forbrug'!D247</f>
        <v>2050</v>
      </c>
      <c r="E270" s="437">
        <f ca="1">'Resultat-Produktion &amp; forbrug'!F247</f>
        <v>4878052.7970464919</v>
      </c>
      <c r="F270" s="429" t="str">
        <f>IFERROR(VLOOKUP(A270,'Oversættelse til tabel'!$A$2:$B$14,2,FALSE),"")</f>
        <v>Total produktion</v>
      </c>
      <c r="G270" s="103"/>
    </row>
    <row r="271" spans="1:7" x14ac:dyDescent="0.25">
      <c r="A271" s="431" t="s">
        <v>346</v>
      </c>
      <c r="B271" s="99" t="str">
        <f>'Resultat-Produktion &amp; forbrug'!E248</f>
        <v>Østdanmark</v>
      </c>
      <c r="C271" s="99" t="str">
        <f>'Resultat-Produktion &amp; forbrug'!A248</f>
        <v>Brun saft</v>
      </c>
      <c r="D271" s="99">
        <f>'Resultat-Produktion &amp; forbrug'!D248</f>
        <v>2050</v>
      </c>
      <c r="E271" s="437">
        <f>'Resultat-Produktion &amp; forbrug'!F248</f>
        <v>0</v>
      </c>
      <c r="F271" s="429" t="str">
        <f>IFERROR(VLOOKUP(A271,'Oversættelse til tabel'!$A$2:$B$14,2,FALSE),"")</f>
        <v>Total produktion</v>
      </c>
      <c r="G271" s="103"/>
    </row>
    <row r="272" spans="1:7" x14ac:dyDescent="0.25">
      <c r="A272" s="431" t="s">
        <v>346</v>
      </c>
      <c r="B272" s="99" t="str">
        <f>'Resultat-Produktion &amp; forbrug'!E249</f>
        <v>Østdanmark</v>
      </c>
      <c r="C272" s="99" t="str">
        <f>'Resultat-Produktion &amp; forbrug'!A249</f>
        <v>Dybstrøelse</v>
      </c>
      <c r="D272" s="99">
        <f>'Resultat-Produktion &amp; forbrug'!D249</f>
        <v>2050</v>
      </c>
      <c r="E272" s="437">
        <f>'Resultat-Produktion &amp; forbrug'!F249</f>
        <v>452469.72841919982</v>
      </c>
      <c r="F272" s="429" t="str">
        <f>IFERROR(VLOOKUP(A272,'Oversættelse til tabel'!$A$2:$B$14,2,FALSE),"")</f>
        <v>Total produktion</v>
      </c>
      <c r="G272" s="103"/>
    </row>
    <row r="273" spans="1:7" x14ac:dyDescent="0.25">
      <c r="A273" s="431" t="s">
        <v>346</v>
      </c>
      <c r="B273" s="99" t="str">
        <f>'Resultat-Produktion &amp; forbrug'!E250</f>
        <v>Østdanmark</v>
      </c>
      <c r="C273" s="99" t="str">
        <f>'Resultat-Produktion &amp; forbrug'!A250</f>
        <v>Fiberfraktion</v>
      </c>
      <c r="D273" s="99">
        <f>'Resultat-Produktion &amp; forbrug'!D250</f>
        <v>2050</v>
      </c>
      <c r="E273" s="437">
        <f>'Resultat-Produktion &amp; forbrug'!F250</f>
        <v>0</v>
      </c>
      <c r="F273" s="429" t="str">
        <f>IFERROR(VLOOKUP(A273,'Oversættelse til tabel'!$A$2:$B$14,2,FALSE),"")</f>
        <v>Total produktion</v>
      </c>
      <c r="G273" s="103"/>
    </row>
    <row r="274" spans="1:7" x14ac:dyDescent="0.25">
      <c r="A274" s="431" t="s">
        <v>346</v>
      </c>
      <c r="B274" s="99" t="str">
        <f>'Resultat-Produktion &amp; forbrug'!E251</f>
        <v>Østdanmark</v>
      </c>
      <c r="C274" s="99" t="str">
        <f>'Resultat-Produktion &amp; forbrug'!A251</f>
        <v>Fjerkrægylle</v>
      </c>
      <c r="D274" s="99">
        <f>'Resultat-Produktion &amp; forbrug'!D251</f>
        <v>2050</v>
      </c>
      <c r="E274" s="437">
        <f>'Resultat-Produktion &amp; forbrug'!F251</f>
        <v>867.71807684226371</v>
      </c>
      <c r="F274" s="429" t="str">
        <f>IFERROR(VLOOKUP(A274,'Oversættelse til tabel'!$A$2:$B$14,2,FALSE),"")</f>
        <v>Total produktion</v>
      </c>
      <c r="G274" s="103"/>
    </row>
    <row r="275" spans="1:7" x14ac:dyDescent="0.25">
      <c r="A275" s="431" t="s">
        <v>346</v>
      </c>
      <c r="B275" s="99" t="str">
        <f>'Resultat-Produktion &amp; forbrug'!E252</f>
        <v>Østdanmark</v>
      </c>
      <c r="C275" s="99" t="str">
        <f>'Resultat-Produktion &amp; forbrug'!A252</f>
        <v>Fjerkrækød</v>
      </c>
      <c r="D275" s="99">
        <f>'Resultat-Produktion &amp; forbrug'!D252</f>
        <v>2050</v>
      </c>
      <c r="E275" s="437">
        <f>'Resultat-Produktion &amp; forbrug'!F252</f>
        <v>17490.137871374405</v>
      </c>
      <c r="F275" s="429" t="str">
        <f>IFERROR(VLOOKUP(A275,'Oversættelse til tabel'!$A$2:$B$14,2,FALSE),"")</f>
        <v>Total produktion</v>
      </c>
      <c r="G275" s="103"/>
    </row>
    <row r="276" spans="1:7" x14ac:dyDescent="0.25">
      <c r="A276" s="431" t="s">
        <v>346</v>
      </c>
      <c r="B276" s="99" t="str">
        <f>'Resultat-Produktion &amp; forbrug'!E253</f>
        <v>Østdanmark</v>
      </c>
      <c r="C276" s="99" t="str">
        <f>'Resultat-Produktion &amp; forbrug'!A253</f>
        <v>Frø</v>
      </c>
      <c r="D276" s="99">
        <f>'Resultat-Produktion &amp; forbrug'!D253</f>
        <v>2050</v>
      </c>
      <c r="E276" s="437">
        <f>'Resultat-Produktion &amp; forbrug'!F253</f>
        <v>355996.9988204384</v>
      </c>
      <c r="F276" s="429" t="str">
        <f>IFERROR(VLOOKUP(A276,'Oversættelse til tabel'!$A$2:$B$14,2,FALSE),"")</f>
        <v>Total produktion</v>
      </c>
      <c r="G276" s="103"/>
    </row>
    <row r="277" spans="1:7" x14ac:dyDescent="0.25">
      <c r="A277" s="431" t="s">
        <v>346</v>
      </c>
      <c r="B277" s="99" t="str">
        <f>'Resultat-Produktion &amp; forbrug'!E254</f>
        <v>Østdanmark</v>
      </c>
      <c r="C277" s="99" t="str">
        <f>'Resultat-Produktion &amp; forbrug'!A254</f>
        <v>Frugt</v>
      </c>
      <c r="D277" s="99">
        <f>'Resultat-Produktion &amp; forbrug'!D254</f>
        <v>2050</v>
      </c>
      <c r="E277" s="437">
        <f>'Resultat-Produktion &amp; forbrug'!F254</f>
        <v>9944.0855806479794</v>
      </c>
      <c r="F277" s="429" t="str">
        <f>IFERROR(VLOOKUP(A277,'Oversættelse til tabel'!$A$2:$B$14,2,FALSE),"")</f>
        <v>Total produktion</v>
      </c>
      <c r="G277" s="103"/>
    </row>
    <row r="278" spans="1:7" x14ac:dyDescent="0.25">
      <c r="A278" s="431" t="s">
        <v>346</v>
      </c>
      <c r="B278" s="99" t="str">
        <f>'Resultat-Produktion &amp; forbrug'!E255</f>
        <v>Østdanmark</v>
      </c>
      <c r="C278" s="99" t="str">
        <f>'Resultat-Produktion &amp; forbrug'!A255</f>
        <v>Glycerin</v>
      </c>
      <c r="D278" s="99">
        <f>'Resultat-Produktion &amp; forbrug'!D255</f>
        <v>2050</v>
      </c>
      <c r="E278" s="437">
        <f>'Resultat-Produktion &amp; forbrug'!F255</f>
        <v>0</v>
      </c>
      <c r="F278" s="429" t="str">
        <f>IFERROR(VLOOKUP(A278,'Oversættelse til tabel'!$A$2:$B$14,2,FALSE),"")</f>
        <v>Total produktion</v>
      </c>
      <c r="G278" s="103"/>
    </row>
    <row r="279" spans="1:7" x14ac:dyDescent="0.25">
      <c r="A279" s="431" t="s">
        <v>346</v>
      </c>
      <c r="B279" s="99" t="str">
        <f>'Resultat-Produktion &amp; forbrug'!E256</f>
        <v>Østdanmark</v>
      </c>
      <c r="C279" s="99" t="str">
        <f>'Resultat-Produktion &amp; forbrug'!A256</f>
        <v>Græs</v>
      </c>
      <c r="D279" s="99">
        <f>'Resultat-Produktion &amp; forbrug'!D256</f>
        <v>2050</v>
      </c>
      <c r="E279" s="437">
        <f>'Resultat-Produktion &amp; forbrug'!F256</f>
        <v>8181363.2306406535</v>
      </c>
      <c r="F279" s="429" t="str">
        <f>IFERROR(VLOOKUP(A279,'Oversættelse til tabel'!$A$2:$B$14,2,FALSE),"")</f>
        <v>Total produktion</v>
      </c>
      <c r="G279" s="103"/>
    </row>
    <row r="280" spans="1:7" x14ac:dyDescent="0.25">
      <c r="A280" s="431" t="s">
        <v>346</v>
      </c>
      <c r="B280" s="99" t="str">
        <f>'Resultat-Produktion &amp; forbrug'!E257</f>
        <v>Østdanmark</v>
      </c>
      <c r="C280" s="99" t="str">
        <f>'Resultat-Produktion &amp; forbrug'!A257</f>
        <v>Græsprotein</v>
      </c>
      <c r="D280" s="99">
        <f>'Resultat-Produktion &amp; forbrug'!D257</f>
        <v>2050</v>
      </c>
      <c r="E280" s="437">
        <f>'Resultat-Produktion &amp; forbrug'!F257</f>
        <v>0</v>
      </c>
      <c r="F280" s="429" t="str">
        <f>IFERROR(VLOOKUP(A280,'Oversættelse til tabel'!$A$2:$B$14,2,FALSE),"")</f>
        <v>Total produktion</v>
      </c>
      <c r="G280" s="103"/>
    </row>
    <row r="281" spans="1:7" x14ac:dyDescent="0.25">
      <c r="A281" s="431" t="s">
        <v>346</v>
      </c>
      <c r="B281" s="99" t="str">
        <f>'Resultat-Produktion &amp; forbrug'!E258</f>
        <v>Østdanmark</v>
      </c>
      <c r="C281" s="99" t="str">
        <f>'Resultat-Produktion &amp; forbrug'!A258</f>
        <v>Grøntsager</v>
      </c>
      <c r="D281" s="99">
        <f>'Resultat-Produktion &amp; forbrug'!D258</f>
        <v>2050</v>
      </c>
      <c r="E281" s="437">
        <f>'Resultat-Produktion &amp; forbrug'!F258</f>
        <v>66539.660453061777</v>
      </c>
      <c r="F281" s="429" t="str">
        <f>IFERROR(VLOOKUP(A281,'Oversættelse til tabel'!$A$2:$B$14,2,FALSE),"")</f>
        <v>Total produktion</v>
      </c>
      <c r="G281" s="103"/>
    </row>
    <row r="282" spans="1:7" x14ac:dyDescent="0.25">
      <c r="A282" s="431" t="s">
        <v>346</v>
      </c>
      <c r="B282" s="99" t="str">
        <f>'Resultat-Produktion &amp; forbrug'!E259</f>
        <v>Østdanmark</v>
      </c>
      <c r="C282" s="99" t="str">
        <f>'Resultat-Produktion &amp; forbrug'!A259</f>
        <v>Halm</v>
      </c>
      <c r="D282" s="99">
        <f>'Resultat-Produktion &amp; forbrug'!D259</f>
        <v>2050</v>
      </c>
      <c r="E282" s="437">
        <f>'Resultat-Produktion &amp; forbrug'!F259</f>
        <v>846268.68837888993</v>
      </c>
      <c r="F282" s="429" t="str">
        <f>IFERROR(VLOOKUP(A282,'Oversættelse til tabel'!$A$2:$B$14,2,FALSE),"")</f>
        <v>Total produktion</v>
      </c>
      <c r="G282" s="103"/>
    </row>
    <row r="283" spans="1:7" x14ac:dyDescent="0.25">
      <c r="A283" s="431" t="s">
        <v>346</v>
      </c>
      <c r="B283" s="99" t="str">
        <f>'Resultat-Produktion &amp; forbrug'!E260</f>
        <v>Østdanmark</v>
      </c>
      <c r="C283" s="99" t="str">
        <f>'Resultat-Produktion &amp; forbrug'!A260</f>
        <v>Have/parkaffald</v>
      </c>
      <c r="D283" s="99">
        <f>'Resultat-Produktion &amp; forbrug'!D260</f>
        <v>2050</v>
      </c>
      <c r="E283" s="437">
        <f>'Resultat-Produktion &amp; forbrug'!F260</f>
        <v>457927.02496060182</v>
      </c>
      <c r="F283" s="429" t="str">
        <f>IFERROR(VLOOKUP(A283,'Oversættelse til tabel'!$A$2:$B$14,2,FALSE),"")</f>
        <v>Total produktion</v>
      </c>
      <c r="G283" s="103"/>
    </row>
    <row r="284" spans="1:7" x14ac:dyDescent="0.25">
      <c r="A284" s="431" t="s">
        <v>346</v>
      </c>
      <c r="B284" s="99" t="str">
        <f>'Resultat-Produktion &amp; forbrug'!E261</f>
        <v>Østdanmark</v>
      </c>
      <c r="C284" s="99" t="str">
        <f>'Resultat-Produktion &amp; forbrug'!A261</f>
        <v>Import af foder</v>
      </c>
      <c r="D284" s="99">
        <f>'Resultat-Produktion &amp; forbrug'!D261</f>
        <v>2050</v>
      </c>
      <c r="E284" s="437">
        <f>'Resultat-Produktion &amp; forbrug'!F261</f>
        <v>0</v>
      </c>
      <c r="F284" s="429" t="str">
        <f>IFERROR(VLOOKUP(A284,'Oversættelse til tabel'!$A$2:$B$14,2,FALSE),"")</f>
        <v>Total produktion</v>
      </c>
      <c r="G284" s="103"/>
    </row>
    <row r="285" spans="1:7" x14ac:dyDescent="0.25">
      <c r="A285" s="431" t="s">
        <v>346</v>
      </c>
      <c r="B285" s="99" t="str">
        <f>'Resultat-Produktion &amp; forbrug'!E262</f>
        <v>Østdanmark</v>
      </c>
      <c r="C285" s="99" t="str">
        <f>'Resultat-Produktion &amp; forbrug'!A262</f>
        <v>Industriaffald</v>
      </c>
      <c r="D285" s="99">
        <f>'Resultat-Produktion &amp; forbrug'!D262</f>
        <v>2050</v>
      </c>
      <c r="E285" s="437">
        <f>'Resultat-Produktion &amp; forbrug'!F262</f>
        <v>210918.57690717495</v>
      </c>
      <c r="F285" s="429" t="str">
        <f>IFERROR(VLOOKUP(A285,'Oversættelse til tabel'!$A$2:$B$14,2,FALSE),"")</f>
        <v>Total produktion</v>
      </c>
      <c r="G285" s="103"/>
    </row>
    <row r="286" spans="1:7" x14ac:dyDescent="0.25">
      <c r="A286" s="431" t="s">
        <v>346</v>
      </c>
      <c r="B286" s="99" t="str">
        <f>'Resultat-Produktion &amp; forbrug'!E263</f>
        <v>Østdanmark</v>
      </c>
      <c r="C286" s="99" t="str">
        <f>'Resultat-Produktion &amp; forbrug'!A263</f>
        <v>Juletræer</v>
      </c>
      <c r="D286" s="99">
        <f>'Resultat-Produktion &amp; forbrug'!D263</f>
        <v>2050</v>
      </c>
      <c r="E286" s="437">
        <f>'Resultat-Produktion &amp; forbrug'!F263</f>
        <v>214327.36252781507</v>
      </c>
      <c r="F286" s="429" t="str">
        <f>IFERROR(VLOOKUP(A286,'Oversættelse til tabel'!$A$2:$B$14,2,FALSE),"")</f>
        <v>Total produktion</v>
      </c>
      <c r="G286" s="103"/>
    </row>
    <row r="287" spans="1:7" x14ac:dyDescent="0.25">
      <c r="A287" s="431" t="s">
        <v>346</v>
      </c>
      <c r="B287" s="99" t="str">
        <f>'Resultat-Produktion &amp; forbrug'!E264</f>
        <v>Østdanmark</v>
      </c>
      <c r="C287" s="99" t="str">
        <f>'Resultat-Produktion &amp; forbrug'!A264</f>
        <v>Kartofler</v>
      </c>
      <c r="D287" s="99">
        <f>'Resultat-Produktion &amp; forbrug'!D264</f>
        <v>2050</v>
      </c>
      <c r="E287" s="437">
        <f>'Resultat-Produktion &amp; forbrug'!F264</f>
        <v>520788.5325158292</v>
      </c>
      <c r="F287" s="429" t="str">
        <f>IFERROR(VLOOKUP(A287,'Oversættelse til tabel'!$A$2:$B$14,2,FALSE),"")</f>
        <v>Total produktion</v>
      </c>
      <c r="G287" s="103"/>
    </row>
    <row r="288" spans="1:7" x14ac:dyDescent="0.25">
      <c r="A288" s="431" t="s">
        <v>346</v>
      </c>
      <c r="B288" s="99" t="str">
        <f>'Resultat-Produktion &amp; forbrug'!E265</f>
        <v>Østdanmark</v>
      </c>
      <c r="C288" s="99" t="str">
        <f>'Resultat-Produktion &amp; forbrug'!A265</f>
        <v>Korn</v>
      </c>
      <c r="D288" s="99">
        <f>'Resultat-Produktion &amp; forbrug'!D265</f>
        <v>2050</v>
      </c>
      <c r="E288" s="437">
        <f>'Resultat-Produktion &amp; forbrug'!F265</f>
        <v>1642235.7978092346</v>
      </c>
      <c r="F288" s="429" t="str">
        <f>IFERROR(VLOOKUP(A288,'Oversættelse til tabel'!$A$2:$B$14,2,FALSE),"")</f>
        <v>Total produktion</v>
      </c>
      <c r="G288" s="103"/>
    </row>
    <row r="289" spans="1:7" x14ac:dyDescent="0.25">
      <c r="A289" s="431" t="s">
        <v>346</v>
      </c>
      <c r="B289" s="99" t="str">
        <f>'Resultat-Produktion &amp; forbrug'!E266</f>
        <v>Østdanmark</v>
      </c>
      <c r="C289" s="99" t="str">
        <f>'Resultat-Produktion &amp; forbrug'!A266</f>
        <v>Kunstgødning</v>
      </c>
      <c r="D289" s="99">
        <f>'Resultat-Produktion &amp; forbrug'!D266</f>
        <v>2050</v>
      </c>
      <c r="E289" s="437">
        <f>'Resultat-Produktion &amp; forbrug'!F266</f>
        <v>0</v>
      </c>
      <c r="F289" s="429" t="str">
        <f>IFERROR(VLOOKUP(A289,'Oversættelse til tabel'!$A$2:$B$14,2,FALSE),"")</f>
        <v>Total produktion</v>
      </c>
      <c r="G289" s="103"/>
    </row>
    <row r="290" spans="1:7" x14ac:dyDescent="0.25">
      <c r="A290" s="431" t="s">
        <v>346</v>
      </c>
      <c r="B290" s="99" t="str">
        <f>'Resultat-Produktion &amp; forbrug'!E267</f>
        <v>Østdanmark</v>
      </c>
      <c r="C290" s="99" t="str">
        <f>'Resultat-Produktion &amp; forbrug'!A267</f>
        <v>Kvæggylle</v>
      </c>
      <c r="D290" s="99">
        <f>'Resultat-Produktion &amp; forbrug'!D267</f>
        <v>2050</v>
      </c>
      <c r="E290" s="437">
        <f>'Resultat-Produktion &amp; forbrug'!F267</f>
        <v>1086187.6880789888</v>
      </c>
      <c r="F290" s="429" t="str">
        <f>IFERROR(VLOOKUP(A290,'Oversættelse til tabel'!$A$2:$B$14,2,FALSE),"")</f>
        <v>Total produktion</v>
      </c>
      <c r="G290" s="103"/>
    </row>
    <row r="291" spans="1:7" x14ac:dyDescent="0.25">
      <c r="A291" s="431" t="s">
        <v>346</v>
      </c>
      <c r="B291" s="99" t="str">
        <f>'Resultat-Produktion &amp; forbrug'!E268</f>
        <v>Østdanmark</v>
      </c>
      <c r="C291" s="99" t="str">
        <f>'Resultat-Produktion &amp; forbrug'!A268</f>
        <v>Mælk til foder</v>
      </c>
      <c r="D291" s="99">
        <f>'Resultat-Produktion &amp; forbrug'!D268</f>
        <v>2050</v>
      </c>
      <c r="E291" s="437">
        <f>'Resultat-Produktion &amp; forbrug'!F268</f>
        <v>135684.56083605965</v>
      </c>
      <c r="F291" s="429" t="str">
        <f>IFERROR(VLOOKUP(A291,'Oversættelse til tabel'!$A$2:$B$14,2,FALSE),"")</f>
        <v>Total produktion</v>
      </c>
      <c r="G291" s="103"/>
    </row>
    <row r="292" spans="1:7" x14ac:dyDescent="0.25">
      <c r="A292" s="431" t="s">
        <v>346</v>
      </c>
      <c r="B292" s="99" t="str">
        <f>'Resultat-Produktion &amp; forbrug'!E269</f>
        <v>Østdanmark</v>
      </c>
      <c r="C292" s="99" t="str">
        <f>'Resultat-Produktion &amp; forbrug'!A269</f>
        <v>Majs</v>
      </c>
      <c r="D292" s="99">
        <f>'Resultat-Produktion &amp; forbrug'!D269</f>
        <v>2050</v>
      </c>
      <c r="E292" s="437">
        <f>'Resultat-Produktion &amp; forbrug'!F269</f>
        <v>1767975.5826667205</v>
      </c>
      <c r="F292" s="429" t="str">
        <f>IFERROR(VLOOKUP(A292,'Oversættelse til tabel'!$A$2:$B$14,2,FALSE),"")</f>
        <v>Total produktion</v>
      </c>
      <c r="G292" s="103"/>
    </row>
    <row r="293" spans="1:7" x14ac:dyDescent="0.25">
      <c r="A293" s="431" t="s">
        <v>346</v>
      </c>
      <c r="B293" s="99" t="str">
        <f>'Resultat-Produktion &amp; forbrug'!E270</f>
        <v>Østdanmark</v>
      </c>
      <c r="C293" s="99" t="str">
        <f>'Resultat-Produktion &amp; forbrug'!A270</f>
        <v>Mejeriprodukter</v>
      </c>
      <c r="D293" s="99">
        <f>'Resultat-Produktion &amp; forbrug'!D270</f>
        <v>2050</v>
      </c>
      <c r="E293" s="437">
        <f>'Resultat-Produktion &amp; forbrug'!F270</f>
        <v>261800.78357255683</v>
      </c>
      <c r="F293" s="429" t="str">
        <f>IFERROR(VLOOKUP(A293,'Oversættelse til tabel'!$A$2:$B$14,2,FALSE),"")</f>
        <v>Total produktion</v>
      </c>
      <c r="G293" s="103"/>
    </row>
    <row r="294" spans="1:7" x14ac:dyDescent="0.25">
      <c r="A294" s="431" t="s">
        <v>346</v>
      </c>
      <c r="B294" s="99" t="str">
        <f>'Resultat-Produktion &amp; forbrug'!E271</f>
        <v>Østdanmark</v>
      </c>
      <c r="C294" s="99" t="str">
        <f>'Resultat-Produktion &amp; forbrug'!A271</f>
        <v>Muslinger</v>
      </c>
      <c r="D294" s="99">
        <f>'Resultat-Produktion &amp; forbrug'!D271</f>
        <v>2050</v>
      </c>
      <c r="E294" s="437">
        <f>'Resultat-Produktion &amp; forbrug'!F271</f>
        <v>69865.048763892031</v>
      </c>
      <c r="F294" s="429" t="str">
        <f>IFERROR(VLOOKUP(A294,'Oversættelse til tabel'!$A$2:$B$14,2,FALSE),"")</f>
        <v>Total produktion</v>
      </c>
      <c r="G294" s="103"/>
    </row>
    <row r="295" spans="1:7" x14ac:dyDescent="0.25">
      <c r="A295" s="431" t="s">
        <v>346</v>
      </c>
      <c r="B295" s="99" t="str">
        <f>'Resultat-Produktion &amp; forbrug'!E272</f>
        <v>Østdanmark</v>
      </c>
      <c r="C295" s="99" t="str">
        <f>'Resultat-Produktion &amp; forbrug'!A272</f>
        <v>Oksekød</v>
      </c>
      <c r="D295" s="99">
        <f>'Resultat-Produktion &amp; forbrug'!D272</f>
        <v>2050</v>
      </c>
      <c r="E295" s="437">
        <f>'Resultat-Produktion &amp; forbrug'!F272</f>
        <v>8766.6762558976552</v>
      </c>
      <c r="F295" s="429" t="str">
        <f>IFERROR(VLOOKUP(A295,'Oversættelse til tabel'!$A$2:$B$14,2,FALSE),"")</f>
        <v>Total produktion</v>
      </c>
      <c r="G295" s="103"/>
    </row>
    <row r="296" spans="1:7" x14ac:dyDescent="0.25">
      <c r="A296" s="431" t="s">
        <v>346</v>
      </c>
      <c r="B296" s="99" t="str">
        <f>'Resultat-Produktion &amp; forbrug'!E273</f>
        <v>Østdanmark</v>
      </c>
      <c r="C296" s="99" t="str">
        <f>'Resultat-Produktion &amp; forbrug'!A273</f>
        <v>Øvrige</v>
      </c>
      <c r="D296" s="99">
        <f>'Resultat-Produktion &amp; forbrug'!D273</f>
        <v>2050</v>
      </c>
      <c r="E296" s="437">
        <f>'Resultat-Produktion &amp; forbrug'!F273</f>
        <v>306756.0551149071</v>
      </c>
      <c r="F296" s="429" t="str">
        <f>IFERROR(VLOOKUP(A296,'Oversættelse til tabel'!$A$2:$B$14,2,FALSE),"")</f>
        <v>Total produktion</v>
      </c>
      <c r="G296" s="103"/>
    </row>
    <row r="297" spans="1:7" x14ac:dyDescent="0.25">
      <c r="A297" s="431" t="s">
        <v>346</v>
      </c>
      <c r="B297" s="99" t="str">
        <f>'Resultat-Produktion &amp; forbrug'!E274</f>
        <v>Østdanmark</v>
      </c>
      <c r="C297" s="99" t="str">
        <f>'Resultat-Produktion &amp; forbrug'!A274</f>
        <v>Pil &amp; poppel</v>
      </c>
      <c r="D297" s="99">
        <f>'Resultat-Produktion &amp; forbrug'!D274</f>
        <v>2050</v>
      </c>
      <c r="E297" s="437">
        <f>'Resultat-Produktion &amp; forbrug'!F274</f>
        <v>43629.687083109289</v>
      </c>
      <c r="F297" s="429" t="str">
        <f>IFERROR(VLOOKUP(A297,'Oversættelse til tabel'!$A$2:$B$14,2,FALSE),"")</f>
        <v>Total produktion</v>
      </c>
      <c r="G297" s="103"/>
    </row>
    <row r="298" spans="1:7" x14ac:dyDescent="0.25">
      <c r="A298" s="431" t="s">
        <v>346</v>
      </c>
      <c r="B298" s="99" t="str">
        <f>'Resultat-Produktion &amp; forbrug'!E275</f>
        <v>Østdanmark</v>
      </c>
      <c r="C298" s="99" t="str">
        <f>'Resultat-Produktion &amp; forbrug'!A275</f>
        <v>Pyrolysegas</v>
      </c>
      <c r="D298" s="99">
        <f>'Resultat-Produktion &amp; forbrug'!D275</f>
        <v>2050</v>
      </c>
      <c r="E298" s="437">
        <f ca="1">'Resultat-Produktion &amp; forbrug'!F275</f>
        <v>0</v>
      </c>
      <c r="F298" s="429" t="str">
        <f>IFERROR(VLOOKUP(A298,'Oversættelse til tabel'!$A$2:$B$14,2,FALSE),"")</f>
        <v>Total produktion</v>
      </c>
      <c r="G298" s="103"/>
    </row>
    <row r="299" spans="1:7" x14ac:dyDescent="0.25">
      <c r="A299" s="431" t="s">
        <v>346</v>
      </c>
      <c r="B299" s="99" t="str">
        <f>'Resultat-Produktion &amp; forbrug'!E276</f>
        <v>Østdanmark</v>
      </c>
      <c r="C299" s="99" t="str">
        <f>'Resultat-Produktion &amp; forbrug'!A276</f>
        <v>Pyrolyseolie</v>
      </c>
      <c r="D299" s="99">
        <f>'Resultat-Produktion &amp; forbrug'!D276</f>
        <v>2050</v>
      </c>
      <c r="E299" s="437">
        <f ca="1">'Resultat-Produktion &amp; forbrug'!F276</f>
        <v>0</v>
      </c>
      <c r="F299" s="429" t="str">
        <f>IFERROR(VLOOKUP(A299,'Oversættelse til tabel'!$A$2:$B$14,2,FALSE),"")</f>
        <v>Total produktion</v>
      </c>
      <c r="G299" s="103"/>
    </row>
    <row r="300" spans="1:7" x14ac:dyDescent="0.25">
      <c r="A300" s="431" t="s">
        <v>346</v>
      </c>
      <c r="B300" s="99" t="str">
        <f>'Resultat-Produktion &amp; forbrug'!E277</f>
        <v>Østdanmark</v>
      </c>
      <c r="C300" s="99" t="str">
        <f>'Resultat-Produktion &amp; forbrug'!A277</f>
        <v>Råmælk</v>
      </c>
      <c r="D300" s="99">
        <f>'Resultat-Produktion &amp; forbrug'!D277</f>
        <v>2050</v>
      </c>
      <c r="E300" s="437">
        <f>'Resultat-Produktion &amp; forbrug'!F277</f>
        <v>407677.27631652972</v>
      </c>
      <c r="F300" s="429" t="str">
        <f>IFERROR(VLOOKUP(A300,'Oversættelse til tabel'!$A$2:$B$14,2,FALSE),"")</f>
        <v>Total produktion</v>
      </c>
      <c r="G300" s="103"/>
    </row>
    <row r="301" spans="1:7" x14ac:dyDescent="0.25">
      <c r="A301" s="431" t="s">
        <v>346</v>
      </c>
      <c r="B301" s="99" t="str">
        <f>'Resultat-Produktion &amp; forbrug'!E278</f>
        <v>Østdanmark</v>
      </c>
      <c r="C301" s="99" t="str">
        <f>'Resultat-Produktion &amp; forbrug'!A278</f>
        <v>Raps</v>
      </c>
      <c r="D301" s="99">
        <f>'Resultat-Produktion &amp; forbrug'!D278</f>
        <v>2050</v>
      </c>
      <c r="E301" s="437">
        <f>'Resultat-Produktion &amp; forbrug'!F278</f>
        <v>113182.04384415773</v>
      </c>
      <c r="F301" s="429" t="str">
        <f>IFERROR(VLOOKUP(A301,'Oversættelse til tabel'!$A$2:$B$14,2,FALSE),"")</f>
        <v>Total produktion</v>
      </c>
      <c r="G301" s="103"/>
    </row>
    <row r="302" spans="1:7" x14ac:dyDescent="0.25">
      <c r="A302" s="431" t="s">
        <v>346</v>
      </c>
      <c r="B302" s="99" t="str">
        <f>'Resultat-Produktion &amp; forbrug'!E279</f>
        <v>Østdanmark</v>
      </c>
      <c r="C302" s="99" t="str">
        <f>'Resultat-Produktion &amp; forbrug'!A279</f>
        <v>Rapskage</v>
      </c>
      <c r="D302" s="99">
        <f>'Resultat-Produktion &amp; forbrug'!D279</f>
        <v>2050</v>
      </c>
      <c r="E302" s="437">
        <f>'Resultat-Produktion &amp; forbrug'!F279</f>
        <v>56591.021922078864</v>
      </c>
      <c r="F302" s="429" t="str">
        <f>IFERROR(VLOOKUP(A302,'Oversættelse til tabel'!$A$2:$B$14,2,FALSE),"")</f>
        <v>Total produktion</v>
      </c>
      <c r="G302" s="103"/>
    </row>
    <row r="303" spans="1:7" x14ac:dyDescent="0.25">
      <c r="A303" s="431" t="s">
        <v>346</v>
      </c>
      <c r="B303" s="99" t="str">
        <f>'Resultat-Produktion &amp; forbrug'!E280</f>
        <v>Østdanmark</v>
      </c>
      <c r="C303" s="99" t="str">
        <f>'Resultat-Produktion &amp; forbrug'!A280</f>
        <v>Rapsolie</v>
      </c>
      <c r="D303" s="99">
        <f>'Resultat-Produktion &amp; forbrug'!D280</f>
        <v>2050</v>
      </c>
      <c r="E303" s="437">
        <f>'Resultat-Produktion &amp; forbrug'!F280</f>
        <v>36218.254030130476</v>
      </c>
      <c r="F303" s="429" t="str">
        <f>IFERROR(VLOOKUP(A303,'Oversættelse til tabel'!$A$2:$B$14,2,FALSE),"")</f>
        <v>Total produktion</v>
      </c>
      <c r="G303" s="103"/>
    </row>
    <row r="304" spans="1:7" x14ac:dyDescent="0.25">
      <c r="A304" s="431" t="s">
        <v>346</v>
      </c>
      <c r="B304" s="99" t="str">
        <f>'Resultat-Produktion &amp; forbrug'!E281</f>
        <v>Østdanmark</v>
      </c>
      <c r="C304" s="99" t="str">
        <f>'Resultat-Produktion &amp; forbrug'!A281</f>
        <v>Roer</v>
      </c>
      <c r="D304" s="99">
        <f>'Resultat-Produktion &amp; forbrug'!D281</f>
        <v>2050</v>
      </c>
      <c r="E304" s="437">
        <f>'Resultat-Produktion &amp; forbrug'!F281</f>
        <v>1525196.4678207021</v>
      </c>
      <c r="F304" s="429" t="str">
        <f>IFERROR(VLOOKUP(A304,'Oversættelse til tabel'!$A$2:$B$14,2,FALSE),"")</f>
        <v>Total produktion</v>
      </c>
      <c r="G304" s="103"/>
    </row>
    <row r="305" spans="1:7" x14ac:dyDescent="0.25">
      <c r="A305" s="431" t="s">
        <v>346</v>
      </c>
      <c r="B305" s="99" t="str">
        <f>'Resultat-Produktion &amp; forbrug'!E282</f>
        <v>Østdanmark</v>
      </c>
      <c r="C305" s="99" t="str">
        <f>'Resultat-Produktion &amp; forbrug'!A282</f>
        <v>Slagteriaffald til andet</v>
      </c>
      <c r="D305" s="99">
        <f>'Resultat-Produktion &amp; forbrug'!D282</f>
        <v>2050</v>
      </c>
      <c r="E305" s="437">
        <f>'Resultat-Produktion &amp; forbrug'!F282</f>
        <v>26273.975378565505</v>
      </c>
      <c r="F305" s="429" t="str">
        <f>IFERROR(VLOOKUP(A305,'Oversættelse til tabel'!$A$2:$B$14,2,FALSE),"")</f>
        <v>Total produktion</v>
      </c>
      <c r="G305" s="103"/>
    </row>
    <row r="306" spans="1:7" x14ac:dyDescent="0.25">
      <c r="A306" s="431" t="s">
        <v>346</v>
      </c>
      <c r="B306" s="99" t="str">
        <f>'Resultat-Produktion &amp; forbrug'!E283</f>
        <v>Østdanmark</v>
      </c>
      <c r="C306" s="99" t="str">
        <f>'Resultat-Produktion &amp; forbrug'!A283</f>
        <v>Slagteriaffald til foder</v>
      </c>
      <c r="D306" s="99">
        <f>'Resultat-Produktion &amp; forbrug'!D283</f>
        <v>2050</v>
      </c>
      <c r="E306" s="437">
        <f>'Resultat-Produktion &amp; forbrug'!F283</f>
        <v>21342.928539613244</v>
      </c>
      <c r="F306" s="429" t="str">
        <f>IFERROR(VLOOKUP(A306,'Oversættelse til tabel'!$A$2:$B$14,2,FALSE),"")</f>
        <v>Total produktion</v>
      </c>
      <c r="G306" s="103"/>
    </row>
    <row r="307" spans="1:7" x14ac:dyDescent="0.25">
      <c r="A307" s="431" t="s">
        <v>346</v>
      </c>
      <c r="B307" s="99" t="str">
        <f>'Resultat-Produktion &amp; forbrug'!E284</f>
        <v>Østdanmark</v>
      </c>
      <c r="C307" s="99" t="str">
        <f>'Resultat-Produktion &amp; forbrug'!A284</f>
        <v>Spildevandsslam</v>
      </c>
      <c r="D307" s="99">
        <f>'Resultat-Produktion &amp; forbrug'!D284</f>
        <v>2050</v>
      </c>
      <c r="E307" s="437">
        <f>'Resultat-Produktion &amp; forbrug'!F284</f>
        <v>3501980.1471558851</v>
      </c>
      <c r="F307" s="429" t="str">
        <f>IFERROR(VLOOKUP(A307,'Oversættelse til tabel'!$A$2:$B$14,2,FALSE),"")</f>
        <v>Total produktion</v>
      </c>
      <c r="G307" s="103"/>
    </row>
    <row r="308" spans="1:7" x14ac:dyDescent="0.25">
      <c r="A308" s="431" t="s">
        <v>346</v>
      </c>
      <c r="B308" s="99" t="str">
        <f>'Resultat-Produktion &amp; forbrug'!E285</f>
        <v>Østdanmark</v>
      </c>
      <c r="C308" s="99" t="str">
        <f>'Resultat-Produktion &amp; forbrug'!A285</f>
        <v>Svinegylle</v>
      </c>
      <c r="D308" s="99">
        <f>'Resultat-Produktion &amp; forbrug'!D285</f>
        <v>2050</v>
      </c>
      <c r="E308" s="437">
        <f>'Resultat-Produktion &amp; forbrug'!F285</f>
        <v>2509436.929964724</v>
      </c>
      <c r="F308" s="429" t="str">
        <f>IFERROR(VLOOKUP(A308,'Oversættelse til tabel'!$A$2:$B$14,2,FALSE),"")</f>
        <v>Total produktion</v>
      </c>
      <c r="G308" s="103"/>
    </row>
    <row r="309" spans="1:7" x14ac:dyDescent="0.25">
      <c r="A309" s="431" t="s">
        <v>346</v>
      </c>
      <c r="B309" s="99" t="str">
        <f>'Resultat-Produktion &amp; forbrug'!E286</f>
        <v>Østdanmark</v>
      </c>
      <c r="C309" s="99" t="str">
        <f>'Resultat-Produktion &amp; forbrug'!A286</f>
        <v>Svinekød</v>
      </c>
      <c r="D309" s="99">
        <f>'Resultat-Produktion &amp; forbrug'!D286</f>
        <v>2050</v>
      </c>
      <c r="E309" s="437">
        <f>'Resultat-Produktion &amp; forbrug'!F286</f>
        <v>233020.79470926209</v>
      </c>
      <c r="F309" s="429" t="str">
        <f>IFERROR(VLOOKUP(A309,'Oversættelse til tabel'!$A$2:$B$14,2,FALSE),"")</f>
        <v>Total produktion</v>
      </c>
      <c r="G309" s="103"/>
    </row>
    <row r="310" spans="1:7" x14ac:dyDescent="0.25">
      <c r="A310" s="431" t="s">
        <v>346</v>
      </c>
      <c r="B310" s="99" t="str">
        <f>'Resultat-Produktion &amp; forbrug'!E287</f>
        <v>Østdanmark</v>
      </c>
      <c r="C310" s="99" t="str">
        <f>'Resultat-Produktion &amp; forbrug'!A287</f>
        <v>Tang</v>
      </c>
      <c r="D310" s="99">
        <f>'Resultat-Produktion &amp; forbrug'!D287</f>
        <v>2050</v>
      </c>
      <c r="E310" s="437">
        <f>'Resultat-Produktion &amp; forbrug'!F287</f>
        <v>36000</v>
      </c>
      <c r="F310" s="429" t="str">
        <f>IFERROR(VLOOKUP(A310,'Oversættelse til tabel'!$A$2:$B$14,2,FALSE),"")</f>
        <v>Total produktion</v>
      </c>
      <c r="G310" s="103"/>
    </row>
    <row r="311" spans="1:7" x14ac:dyDescent="0.25">
      <c r="A311" s="431" t="s">
        <v>346</v>
      </c>
      <c r="B311" s="99" t="str">
        <f>'Resultat-Produktion &amp; forbrug'!E288</f>
        <v>Østdanmark</v>
      </c>
      <c r="C311" s="99" t="str">
        <f>'Resultat-Produktion &amp; forbrug'!A288</f>
        <v>Total til biogas</v>
      </c>
      <c r="D311" s="99">
        <f>'Resultat-Produktion &amp; forbrug'!D288</f>
        <v>2050</v>
      </c>
      <c r="E311" s="437">
        <f>'Resultat-Produktion &amp; forbrug'!F288</f>
        <v>0</v>
      </c>
      <c r="F311" s="429" t="str">
        <f>IFERROR(VLOOKUP(A311,'Oversættelse til tabel'!$A$2:$B$14,2,FALSE),"")</f>
        <v>Total produktion</v>
      </c>
      <c r="G311" s="103"/>
    </row>
    <row r="312" spans="1:7" x14ac:dyDescent="0.25">
      <c r="A312" s="431" t="s">
        <v>346</v>
      </c>
      <c r="B312" s="99" t="str">
        <f>'Resultat-Produktion &amp; forbrug'!E289</f>
        <v>Østdanmark</v>
      </c>
      <c r="C312" s="99" t="str">
        <f>'Resultat-Produktion &amp; forbrug'!A289</f>
        <v>Træ til energi</v>
      </c>
      <c r="D312" s="99">
        <f>'Resultat-Produktion &amp; forbrug'!D289</f>
        <v>2050</v>
      </c>
      <c r="E312" s="437">
        <f ca="1">'Resultat-Produktion &amp; forbrug'!F289</f>
        <v>385847.82849847211</v>
      </c>
      <c r="F312" s="429" t="str">
        <f>IFERROR(VLOOKUP(A312,'Oversættelse til tabel'!$A$2:$B$14,2,FALSE),"")</f>
        <v>Total produktion</v>
      </c>
      <c r="G312" s="103"/>
    </row>
    <row r="313" spans="1:7" x14ac:dyDescent="0.25">
      <c r="A313" s="431" t="s">
        <v>346</v>
      </c>
      <c r="B313" s="99" t="str">
        <f>'Resultat-Produktion &amp; forbrug'!E290</f>
        <v>Østdanmark</v>
      </c>
      <c r="C313" s="99" t="str">
        <f>'Resultat-Produktion &amp; forbrug'!A290</f>
        <v>Træmaterialer</v>
      </c>
      <c r="D313" s="99">
        <f>'Resultat-Produktion &amp; forbrug'!D290</f>
        <v>2050</v>
      </c>
      <c r="E313" s="437">
        <f ca="1">'Resultat-Produktion &amp; forbrug'!F290</f>
        <v>127046.30450353827</v>
      </c>
      <c r="F313" s="429" t="str">
        <f>IFERROR(VLOOKUP(A313,'Oversættelse til tabel'!$A$2:$B$14,2,FALSE),"")</f>
        <v>Total produktion</v>
      </c>
      <c r="G313" s="103"/>
    </row>
    <row r="314" spans="1:7" x14ac:dyDescent="0.25">
      <c r="A314" s="431" t="s">
        <v>342</v>
      </c>
      <c r="B314" s="99" t="str">
        <f>'Resultat-Produktion &amp; forbrug'!E3</f>
        <v>Vestdanmark</v>
      </c>
      <c r="C314" s="99" t="str">
        <f>'Resultat-Produktion &amp; forbrug'!A3</f>
        <v>Æg</v>
      </c>
      <c r="D314" s="99">
        <f>'Resultat-Produktion &amp; forbrug'!D3</f>
        <v>2019</v>
      </c>
      <c r="E314" s="442">
        <f>'Resultat-Produktion &amp; forbrug'!N3</f>
        <v>185027.43463784308</v>
      </c>
      <c r="F314" s="429" t="str">
        <f>IFERROR(VLOOKUP(A314,'Oversættelse til tabel'!$A$2:$B$14,2,FALSE),"")</f>
        <v>Ubrugt</v>
      </c>
      <c r="G314" s="103"/>
    </row>
    <row r="315" spans="1:7" x14ac:dyDescent="0.25">
      <c r="A315" s="431" t="s">
        <v>342</v>
      </c>
      <c r="B315" s="99" t="str">
        <f>'Resultat-Produktion &amp; forbrug'!E4</f>
        <v>Vestdanmark</v>
      </c>
      <c r="C315" s="99" t="str">
        <f>'Resultat-Produktion &amp; forbrug'!A4</f>
        <v>Bælgsæd</v>
      </c>
      <c r="D315" s="99">
        <f>'Resultat-Produktion &amp; forbrug'!D4</f>
        <v>2019</v>
      </c>
      <c r="E315" s="442">
        <f>'Resultat-Produktion &amp; forbrug'!N4</f>
        <v>193898.88574926884</v>
      </c>
      <c r="F315" s="429" t="str">
        <f>IFERROR(VLOOKUP(A315,'Oversættelse til tabel'!$A$2:$B$14,2,FALSE),"")</f>
        <v>Ubrugt</v>
      </c>
      <c r="G315" s="103"/>
    </row>
    <row r="316" spans="1:7" x14ac:dyDescent="0.25">
      <c r="A316" s="431" t="s">
        <v>342</v>
      </c>
      <c r="B316" s="99" t="str">
        <f>'Resultat-Produktion &amp; forbrug'!E5</f>
        <v>Vestdanmark</v>
      </c>
      <c r="C316" s="99" t="str">
        <f>'Resultat-Produktion &amp; forbrug'!A5</f>
        <v>Bioaffald</v>
      </c>
      <c r="D316" s="99">
        <f>'Resultat-Produktion &amp; forbrug'!D5</f>
        <v>2019</v>
      </c>
      <c r="E316" s="442">
        <f ca="1">'Resultat-Produktion &amp; forbrug'!N5</f>
        <v>-199952.34120163022</v>
      </c>
      <c r="F316" s="429" t="str">
        <f>IFERROR(VLOOKUP(A316,'Oversættelse til tabel'!$A$2:$B$14,2,FALSE),"")</f>
        <v>Ubrugt</v>
      </c>
      <c r="G316" s="103"/>
    </row>
    <row r="317" spans="1:7" x14ac:dyDescent="0.25">
      <c r="A317" s="431" t="s">
        <v>342</v>
      </c>
      <c r="B317" s="99" t="str">
        <f>'Resultat-Produktion &amp; forbrug'!E6</f>
        <v>Vestdanmark</v>
      </c>
      <c r="C317" s="99" t="str">
        <f>'Resultat-Produktion &amp; forbrug'!A6</f>
        <v>Biogas</v>
      </c>
      <c r="D317" s="99">
        <f>'Resultat-Produktion &amp; forbrug'!D6</f>
        <v>2019</v>
      </c>
      <c r="E317" s="442">
        <f ca="1">'Resultat-Produktion &amp; forbrug'!N6</f>
        <v>0</v>
      </c>
      <c r="F317" s="429" t="str">
        <f>IFERROR(VLOOKUP(A317,'Oversættelse til tabel'!$A$2:$B$14,2,FALSE),"")</f>
        <v>Ubrugt</v>
      </c>
      <c r="G317" s="103"/>
    </row>
    <row r="318" spans="1:7" x14ac:dyDescent="0.25">
      <c r="A318" s="431" t="s">
        <v>342</v>
      </c>
      <c r="B318" s="99" t="str">
        <f>'Resultat-Produktion &amp; forbrug'!E7</f>
        <v>Vestdanmark</v>
      </c>
      <c r="C318" s="99" t="str">
        <f>'Resultat-Produktion &amp; forbrug'!A7</f>
        <v>Biogasgylle</v>
      </c>
      <c r="D318" s="99">
        <f>'Resultat-Produktion &amp; forbrug'!D7</f>
        <v>2019</v>
      </c>
      <c r="E318" s="442">
        <f ca="1">'Resultat-Produktion &amp; forbrug'!N7</f>
        <v>2569317.8008686416</v>
      </c>
      <c r="F318" s="429" t="str">
        <f>IFERROR(VLOOKUP(A318,'Oversættelse til tabel'!$A$2:$B$14,2,FALSE),"")</f>
        <v>Ubrugt</v>
      </c>
      <c r="G318" s="103"/>
    </row>
    <row r="319" spans="1:7" x14ac:dyDescent="0.25">
      <c r="A319" s="431" t="s">
        <v>342</v>
      </c>
      <c r="B319" s="99" t="str">
        <f>'Resultat-Produktion &amp; forbrug'!E8</f>
        <v>Vestdanmark</v>
      </c>
      <c r="C319" s="99" t="str">
        <f>'Resultat-Produktion &amp; forbrug'!A8</f>
        <v>Brun saft</v>
      </c>
      <c r="D319" s="99">
        <f>'Resultat-Produktion &amp; forbrug'!D8</f>
        <v>2019</v>
      </c>
      <c r="E319" s="442">
        <f>'Resultat-Produktion &amp; forbrug'!N8</f>
        <v>0</v>
      </c>
      <c r="F319" s="429" t="str">
        <f>IFERROR(VLOOKUP(A319,'Oversættelse til tabel'!$A$2:$B$14,2,FALSE),"")</f>
        <v>Ubrugt</v>
      </c>
      <c r="G319" s="103"/>
    </row>
    <row r="320" spans="1:7" x14ac:dyDescent="0.25">
      <c r="A320" s="431" t="s">
        <v>342</v>
      </c>
      <c r="B320" s="99" t="str">
        <f>'Resultat-Produktion &amp; forbrug'!E9</f>
        <v>Vestdanmark</v>
      </c>
      <c r="C320" s="99" t="str">
        <f>'Resultat-Produktion &amp; forbrug'!A9</f>
        <v>Dybstrøelse</v>
      </c>
      <c r="D320" s="99">
        <f>'Resultat-Produktion &amp; forbrug'!D9</f>
        <v>2019</v>
      </c>
      <c r="E320" s="442">
        <f>'Resultat-Produktion &amp; forbrug'!N9</f>
        <v>1198807.4305444965</v>
      </c>
      <c r="F320" s="429" t="str">
        <f>IFERROR(VLOOKUP(A320,'Oversættelse til tabel'!$A$2:$B$14,2,FALSE),"")</f>
        <v>Ubrugt</v>
      </c>
      <c r="G320" s="103"/>
    </row>
    <row r="321" spans="1:7" x14ac:dyDescent="0.25">
      <c r="A321" s="431" t="s">
        <v>342</v>
      </c>
      <c r="B321" s="99" t="str">
        <f>'Resultat-Produktion &amp; forbrug'!E10</f>
        <v>Vestdanmark</v>
      </c>
      <c r="C321" s="99" t="str">
        <f>'Resultat-Produktion &amp; forbrug'!A10</f>
        <v>Fiberfraktion</v>
      </c>
      <c r="D321" s="99">
        <f>'Resultat-Produktion &amp; forbrug'!D10</f>
        <v>2019</v>
      </c>
      <c r="E321" s="442">
        <f>'Resultat-Produktion &amp; forbrug'!N10</f>
        <v>0</v>
      </c>
      <c r="F321" s="429" t="str">
        <f>IFERROR(VLOOKUP(A321,'Oversættelse til tabel'!$A$2:$B$14,2,FALSE),"")</f>
        <v>Ubrugt</v>
      </c>
      <c r="G321" s="103"/>
    </row>
    <row r="322" spans="1:7" x14ac:dyDescent="0.25">
      <c r="A322" s="431" t="s">
        <v>342</v>
      </c>
      <c r="B322" s="99" t="str">
        <f>'Resultat-Produktion &amp; forbrug'!E11</f>
        <v>Vestdanmark</v>
      </c>
      <c r="C322" s="99" t="str">
        <f>'Resultat-Produktion &amp; forbrug'!A11</f>
        <v>Fjerkrægylle</v>
      </c>
      <c r="D322" s="99">
        <f>'Resultat-Produktion &amp; forbrug'!D11</f>
        <v>2019</v>
      </c>
      <c r="E322" s="442">
        <f>'Resultat-Produktion &amp; forbrug'!N11</f>
        <v>0</v>
      </c>
      <c r="F322" s="429" t="str">
        <f>IFERROR(VLOOKUP(A322,'Oversættelse til tabel'!$A$2:$B$14,2,FALSE),"")</f>
        <v>Ubrugt</v>
      </c>
      <c r="G322" s="103"/>
    </row>
    <row r="323" spans="1:7" x14ac:dyDescent="0.25">
      <c r="A323" s="431" t="s">
        <v>342</v>
      </c>
      <c r="B323" s="99" t="str">
        <f>'Resultat-Produktion &amp; forbrug'!E12</f>
        <v>Vestdanmark</v>
      </c>
      <c r="C323" s="99" t="str">
        <f>'Resultat-Produktion &amp; forbrug'!A12</f>
        <v>Fjerkrækød</v>
      </c>
      <c r="D323" s="99">
        <f>'Resultat-Produktion &amp; forbrug'!D12</f>
        <v>2019</v>
      </c>
      <c r="E323" s="442">
        <f>'Resultat-Produktion &amp; forbrug'!N12</f>
        <v>151426.86140259454</v>
      </c>
      <c r="F323" s="429" t="str">
        <f>IFERROR(VLOOKUP(A323,'Oversættelse til tabel'!$A$2:$B$14,2,FALSE),"")</f>
        <v>Ubrugt</v>
      </c>
      <c r="G323" s="103"/>
    </row>
    <row r="324" spans="1:7" x14ac:dyDescent="0.25">
      <c r="A324" s="431" t="s">
        <v>342</v>
      </c>
      <c r="B324" s="99" t="str">
        <f>'Resultat-Produktion &amp; forbrug'!E13</f>
        <v>Vestdanmark</v>
      </c>
      <c r="C324" s="99" t="str">
        <f>'Resultat-Produktion &amp; forbrug'!A13</f>
        <v>Frø</v>
      </c>
      <c r="D324" s="99">
        <f>'Resultat-Produktion &amp; forbrug'!D13</f>
        <v>2019</v>
      </c>
      <c r="E324" s="442">
        <f>'Resultat-Produktion &amp; forbrug'!N13</f>
        <v>887836.84200071916</v>
      </c>
      <c r="F324" s="429" t="str">
        <f>IFERROR(VLOOKUP(A324,'Oversættelse til tabel'!$A$2:$B$14,2,FALSE),"")</f>
        <v>Ubrugt</v>
      </c>
      <c r="G324" s="103"/>
    </row>
    <row r="325" spans="1:7" x14ac:dyDescent="0.25">
      <c r="A325" s="431" t="s">
        <v>342</v>
      </c>
      <c r="B325" s="99" t="str">
        <f>'Resultat-Produktion &amp; forbrug'!E14</f>
        <v>Vestdanmark</v>
      </c>
      <c r="C325" s="99" t="str">
        <f>'Resultat-Produktion &amp; forbrug'!A14</f>
        <v>Frugt</v>
      </c>
      <c r="D325" s="99">
        <f>'Resultat-Produktion &amp; forbrug'!D14</f>
        <v>2019</v>
      </c>
      <c r="E325" s="442">
        <f>'Resultat-Produktion &amp; forbrug'!N14</f>
        <v>-223604.86394482077</v>
      </c>
      <c r="F325" s="429" t="str">
        <f>IFERROR(VLOOKUP(A325,'Oversættelse til tabel'!$A$2:$B$14,2,FALSE),"")</f>
        <v>Ubrugt</v>
      </c>
      <c r="G325" s="103"/>
    </row>
    <row r="326" spans="1:7" x14ac:dyDescent="0.25">
      <c r="A326" s="431" t="s">
        <v>342</v>
      </c>
      <c r="B326" s="99" t="str">
        <f>'Resultat-Produktion &amp; forbrug'!E15</f>
        <v>Vestdanmark</v>
      </c>
      <c r="C326" s="99" t="str">
        <f>'Resultat-Produktion &amp; forbrug'!A15</f>
        <v>Glycerin</v>
      </c>
      <c r="D326" s="99">
        <f>'Resultat-Produktion &amp; forbrug'!D15</f>
        <v>2019</v>
      </c>
      <c r="E326" s="442">
        <f>'Resultat-Produktion &amp; forbrug'!N15</f>
        <v>-114193.60000000001</v>
      </c>
      <c r="F326" s="429" t="str">
        <f>IFERROR(VLOOKUP(A326,'Oversættelse til tabel'!$A$2:$B$14,2,FALSE),"")</f>
        <v>Ubrugt</v>
      </c>
      <c r="G326" s="103"/>
    </row>
    <row r="327" spans="1:7" x14ac:dyDescent="0.25">
      <c r="A327" s="431" t="s">
        <v>342</v>
      </c>
      <c r="B327" s="99" t="str">
        <f>'Resultat-Produktion &amp; forbrug'!E16</f>
        <v>Vestdanmark</v>
      </c>
      <c r="C327" s="99" t="str">
        <f>'Resultat-Produktion &amp; forbrug'!A16</f>
        <v>Græs</v>
      </c>
      <c r="D327" s="99">
        <f>'Resultat-Produktion &amp; forbrug'!D16</f>
        <v>2019</v>
      </c>
      <c r="E327" s="442">
        <f>'Resultat-Produktion &amp; forbrug'!N16</f>
        <v>3451069.2602304816</v>
      </c>
      <c r="F327" s="429" t="str">
        <f>IFERROR(VLOOKUP(A327,'Oversættelse til tabel'!$A$2:$B$14,2,FALSE),"")</f>
        <v>Ubrugt</v>
      </c>
      <c r="G327" s="103"/>
    </row>
    <row r="328" spans="1:7" x14ac:dyDescent="0.25">
      <c r="A328" s="431" t="s">
        <v>342</v>
      </c>
      <c r="B328" s="99" t="str">
        <f>'Resultat-Produktion &amp; forbrug'!E17</f>
        <v>Vestdanmark</v>
      </c>
      <c r="C328" s="99" t="str">
        <f>'Resultat-Produktion &amp; forbrug'!A17</f>
        <v>Græsprotein</v>
      </c>
      <c r="D328" s="99">
        <f>'Resultat-Produktion &amp; forbrug'!D17</f>
        <v>2019</v>
      </c>
      <c r="E328" s="442">
        <f>'Resultat-Produktion &amp; forbrug'!N17</f>
        <v>0</v>
      </c>
      <c r="F328" s="429" t="str">
        <f>IFERROR(VLOOKUP(A328,'Oversættelse til tabel'!$A$2:$B$14,2,FALSE),"")</f>
        <v>Ubrugt</v>
      </c>
      <c r="G328" s="103"/>
    </row>
    <row r="329" spans="1:7" x14ac:dyDescent="0.25">
      <c r="A329" s="431" t="s">
        <v>342</v>
      </c>
      <c r="B329" s="99" t="str">
        <f>'Resultat-Produktion &amp; forbrug'!E18</f>
        <v>Vestdanmark</v>
      </c>
      <c r="C329" s="99" t="str">
        <f>'Resultat-Produktion &amp; forbrug'!A18</f>
        <v>Grøntsager</v>
      </c>
      <c r="D329" s="99">
        <f>'Resultat-Produktion &amp; forbrug'!D18</f>
        <v>2019</v>
      </c>
      <c r="E329" s="442">
        <f>'Resultat-Produktion &amp; forbrug'!N18</f>
        <v>-76351.578443047096</v>
      </c>
      <c r="F329" s="429" t="str">
        <f>IFERROR(VLOOKUP(A329,'Oversættelse til tabel'!$A$2:$B$14,2,FALSE),"")</f>
        <v>Ubrugt</v>
      </c>
      <c r="G329" s="103"/>
    </row>
    <row r="330" spans="1:7" x14ac:dyDescent="0.25">
      <c r="A330" s="431" t="s">
        <v>342</v>
      </c>
      <c r="B330" s="99" t="str">
        <f>'Resultat-Produktion &amp; forbrug'!E19</f>
        <v>Vestdanmark</v>
      </c>
      <c r="C330" s="99" t="str">
        <f>'Resultat-Produktion &amp; forbrug'!A19</f>
        <v>Halm</v>
      </c>
      <c r="D330" s="99">
        <f>'Resultat-Produktion &amp; forbrug'!D19</f>
        <v>2019</v>
      </c>
      <c r="E330" s="442">
        <f>'Resultat-Produktion &amp; forbrug'!N19</f>
        <v>0</v>
      </c>
      <c r="F330" s="429" t="str">
        <f>IFERROR(VLOOKUP(A330,'Oversættelse til tabel'!$A$2:$B$14,2,FALSE),"")</f>
        <v>Ubrugt</v>
      </c>
      <c r="G330" s="103"/>
    </row>
    <row r="331" spans="1:7" x14ac:dyDescent="0.25">
      <c r="A331" s="431" t="s">
        <v>342</v>
      </c>
      <c r="B331" s="99" t="str">
        <f>'Resultat-Produktion &amp; forbrug'!E20</f>
        <v>Vestdanmark</v>
      </c>
      <c r="C331" s="99" t="str">
        <f>'Resultat-Produktion &amp; forbrug'!A20</f>
        <v>Have/parkaffald</v>
      </c>
      <c r="D331" s="99">
        <f>'Resultat-Produktion &amp; forbrug'!D20</f>
        <v>2019</v>
      </c>
      <c r="E331" s="442">
        <f>'Resultat-Produktion &amp; forbrug'!N20</f>
        <v>0</v>
      </c>
      <c r="F331" s="429" t="str">
        <f>IFERROR(VLOOKUP(A331,'Oversættelse til tabel'!$A$2:$B$14,2,FALSE),"")</f>
        <v>Ubrugt</v>
      </c>
      <c r="G331" s="103"/>
    </row>
    <row r="332" spans="1:7" x14ac:dyDescent="0.25">
      <c r="A332" s="431" t="s">
        <v>342</v>
      </c>
      <c r="B332" s="99" t="str">
        <f>'Resultat-Produktion &amp; forbrug'!E21</f>
        <v>Vestdanmark</v>
      </c>
      <c r="C332" s="99" t="str">
        <f>'Resultat-Produktion &amp; forbrug'!A21</f>
        <v>Import af foder</v>
      </c>
      <c r="D332" s="99">
        <f>'Resultat-Produktion &amp; forbrug'!D21</f>
        <v>2019</v>
      </c>
      <c r="E332" s="442">
        <f>'Resultat-Produktion &amp; forbrug'!N21</f>
        <v>-4828427.5390456235</v>
      </c>
      <c r="F332" s="429" t="str">
        <f>IFERROR(VLOOKUP(A332,'Oversættelse til tabel'!$A$2:$B$14,2,FALSE),"")</f>
        <v>Ubrugt</v>
      </c>
      <c r="G332" s="103"/>
    </row>
    <row r="333" spans="1:7" x14ac:dyDescent="0.25">
      <c r="A333" s="431" t="s">
        <v>342</v>
      </c>
      <c r="B333" s="99" t="str">
        <f>'Resultat-Produktion &amp; forbrug'!E22</f>
        <v>Vestdanmark</v>
      </c>
      <c r="C333" s="99" t="str">
        <f>'Resultat-Produktion &amp; forbrug'!A22</f>
        <v>Industriaffald</v>
      </c>
      <c r="D333" s="99">
        <f>'Resultat-Produktion &amp; forbrug'!D22</f>
        <v>2019</v>
      </c>
      <c r="E333" s="442">
        <f>'Resultat-Produktion &amp; forbrug'!N22</f>
        <v>-203061.53166372905</v>
      </c>
      <c r="F333" s="429" t="str">
        <f>IFERROR(VLOOKUP(A333,'Oversættelse til tabel'!$A$2:$B$14,2,FALSE),"")</f>
        <v>Ubrugt</v>
      </c>
      <c r="G333" s="103"/>
    </row>
    <row r="334" spans="1:7" x14ac:dyDescent="0.25">
      <c r="A334" s="431" t="s">
        <v>342</v>
      </c>
      <c r="B334" s="99" t="str">
        <f>'Resultat-Produktion &amp; forbrug'!E23</f>
        <v>Vestdanmark</v>
      </c>
      <c r="C334" s="99" t="str">
        <f>'Resultat-Produktion &amp; forbrug'!A23</f>
        <v>Juletræer</v>
      </c>
      <c r="D334" s="99">
        <f>'Resultat-Produktion &amp; forbrug'!D23</f>
        <v>2019</v>
      </c>
      <c r="E334" s="442">
        <f>'Resultat-Produktion &amp; forbrug'!N23</f>
        <v>766472.09789043549</v>
      </c>
      <c r="F334" s="429" t="str">
        <f>IFERROR(VLOOKUP(A334,'Oversættelse til tabel'!$A$2:$B$14,2,FALSE),"")</f>
        <v>Ubrugt</v>
      </c>
      <c r="G334" s="103"/>
    </row>
    <row r="335" spans="1:7" x14ac:dyDescent="0.25">
      <c r="A335" s="431" t="s">
        <v>342</v>
      </c>
      <c r="B335" s="99" t="str">
        <f>'Resultat-Produktion &amp; forbrug'!E24</f>
        <v>Vestdanmark</v>
      </c>
      <c r="C335" s="99" t="str">
        <f>'Resultat-Produktion &amp; forbrug'!A24</f>
        <v>Kartofler</v>
      </c>
      <c r="D335" s="99">
        <f>'Resultat-Produktion &amp; forbrug'!D24</f>
        <v>2019</v>
      </c>
      <c r="E335" s="442">
        <f>'Resultat-Produktion &amp; forbrug'!N24</f>
        <v>2027113.3294623662</v>
      </c>
      <c r="F335" s="429" t="str">
        <f>IFERROR(VLOOKUP(A335,'Oversættelse til tabel'!$A$2:$B$14,2,FALSE),"")</f>
        <v>Ubrugt</v>
      </c>
      <c r="G335" s="103"/>
    </row>
    <row r="336" spans="1:7" x14ac:dyDescent="0.25">
      <c r="A336" s="431" t="s">
        <v>342</v>
      </c>
      <c r="B336" s="99" t="str">
        <f>'Resultat-Produktion &amp; forbrug'!E25</f>
        <v>Vestdanmark</v>
      </c>
      <c r="C336" s="99" t="str">
        <f>'Resultat-Produktion &amp; forbrug'!A25</f>
        <v>Korn</v>
      </c>
      <c r="D336" s="99">
        <f>'Resultat-Produktion &amp; forbrug'!D25</f>
        <v>2019</v>
      </c>
      <c r="E336" s="442">
        <f>'Resultat-Produktion &amp; forbrug'!N25</f>
        <v>675046.7637937516</v>
      </c>
      <c r="F336" s="429" t="str">
        <f>IFERROR(VLOOKUP(A336,'Oversættelse til tabel'!$A$2:$B$14,2,FALSE),"")</f>
        <v>Ubrugt</v>
      </c>
      <c r="G336" s="103"/>
    </row>
    <row r="337" spans="1:7" x14ac:dyDescent="0.25">
      <c r="A337" s="431" t="s">
        <v>342</v>
      </c>
      <c r="B337" s="99" t="str">
        <f>'Resultat-Produktion &amp; forbrug'!E26</f>
        <v>Vestdanmark</v>
      </c>
      <c r="C337" s="99" t="str">
        <f>'Resultat-Produktion &amp; forbrug'!A26</f>
        <v>Kunstgødning</v>
      </c>
      <c r="D337" s="99">
        <f>'Resultat-Produktion &amp; forbrug'!D26</f>
        <v>2019</v>
      </c>
      <c r="E337" s="442">
        <f ca="1">'Resultat-Produktion &amp; forbrug'!N26</f>
        <v>-569996.93502990273</v>
      </c>
      <c r="F337" s="429" t="str">
        <f>IFERROR(VLOOKUP(A337,'Oversættelse til tabel'!$A$2:$B$14,2,FALSE),"")</f>
        <v>Ubrugt</v>
      </c>
      <c r="G337" s="103"/>
    </row>
    <row r="338" spans="1:7" x14ac:dyDescent="0.25">
      <c r="A338" s="431" t="s">
        <v>342</v>
      </c>
      <c r="B338" s="99" t="str">
        <f>'Resultat-Produktion &amp; forbrug'!E27</f>
        <v>Vestdanmark</v>
      </c>
      <c r="C338" s="99" t="str">
        <f>'Resultat-Produktion &amp; forbrug'!A27</f>
        <v>Kvæggylle</v>
      </c>
      <c r="D338" s="99">
        <f>'Resultat-Produktion &amp; forbrug'!D27</f>
        <v>2019</v>
      </c>
      <c r="E338" s="442">
        <f>'Resultat-Produktion &amp; forbrug'!N27</f>
        <v>0</v>
      </c>
      <c r="F338" s="429" t="str">
        <f>IFERROR(VLOOKUP(A338,'Oversættelse til tabel'!$A$2:$B$14,2,FALSE),"")</f>
        <v>Ubrugt</v>
      </c>
      <c r="G338" s="103"/>
    </row>
    <row r="339" spans="1:7" x14ac:dyDescent="0.25">
      <c r="A339" s="431" t="s">
        <v>342</v>
      </c>
      <c r="B339" s="99" t="str">
        <f>'Resultat-Produktion &amp; forbrug'!E28</f>
        <v>Vestdanmark</v>
      </c>
      <c r="C339" s="99" t="str">
        <f>'Resultat-Produktion &amp; forbrug'!A28</f>
        <v>Mælk til foder</v>
      </c>
      <c r="D339" s="99">
        <f>'Resultat-Produktion &amp; forbrug'!D28</f>
        <v>2019</v>
      </c>
      <c r="E339" s="442">
        <f>'Resultat-Produktion &amp; forbrug'!N28</f>
        <v>122443.54553678865</v>
      </c>
      <c r="F339" s="429" t="str">
        <f>IFERROR(VLOOKUP(A339,'Oversættelse til tabel'!$A$2:$B$14,2,FALSE),"")</f>
        <v>Ubrugt</v>
      </c>
      <c r="G339" s="103"/>
    </row>
    <row r="340" spans="1:7" x14ac:dyDescent="0.25">
      <c r="A340" s="431" t="s">
        <v>342</v>
      </c>
      <c r="B340" s="99" t="str">
        <f>'Resultat-Produktion &amp; forbrug'!E29</f>
        <v>Vestdanmark</v>
      </c>
      <c r="C340" s="99" t="str">
        <f>'Resultat-Produktion &amp; forbrug'!A29</f>
        <v>Majs</v>
      </c>
      <c r="D340" s="99">
        <f>'Resultat-Produktion &amp; forbrug'!D29</f>
        <v>2019</v>
      </c>
      <c r="E340" s="442">
        <f>'Resultat-Produktion &amp; forbrug'!N29</f>
        <v>1618746.6633055378</v>
      </c>
      <c r="F340" s="429" t="str">
        <f>IFERROR(VLOOKUP(A340,'Oversættelse til tabel'!$A$2:$B$14,2,FALSE),"")</f>
        <v>Ubrugt</v>
      </c>
      <c r="G340" s="103"/>
    </row>
    <row r="341" spans="1:7" x14ac:dyDescent="0.25">
      <c r="A341" s="431" t="s">
        <v>342</v>
      </c>
      <c r="B341" s="99" t="str">
        <f>'Resultat-Produktion &amp; forbrug'!E30</f>
        <v>Vestdanmark</v>
      </c>
      <c r="C341" s="99" t="str">
        <f>'Resultat-Produktion &amp; forbrug'!A30</f>
        <v>Mejeriprodukter</v>
      </c>
      <c r="D341" s="99">
        <f>'Resultat-Produktion &amp; forbrug'!D30</f>
        <v>2019</v>
      </c>
      <c r="E341" s="442">
        <f>'Resultat-Produktion &amp; forbrug'!N30</f>
        <v>2703717.1158706988</v>
      </c>
      <c r="F341" s="429" t="str">
        <f>IFERROR(VLOOKUP(A341,'Oversættelse til tabel'!$A$2:$B$14,2,FALSE),"")</f>
        <v>Ubrugt</v>
      </c>
      <c r="G341" s="103"/>
    </row>
    <row r="342" spans="1:7" x14ac:dyDescent="0.25">
      <c r="A342" s="431" t="s">
        <v>342</v>
      </c>
      <c r="B342" s="99" t="str">
        <f>'Resultat-Produktion &amp; forbrug'!E31</f>
        <v>Vestdanmark</v>
      </c>
      <c r="C342" s="99" t="str">
        <f>'Resultat-Produktion &amp; forbrug'!A31</f>
        <v>Muslinger</v>
      </c>
      <c r="D342" s="99">
        <f>'Resultat-Produktion &amp; forbrug'!D31</f>
        <v>2019</v>
      </c>
      <c r="E342" s="442">
        <f>'Resultat-Produktion &amp; forbrug'!N31</f>
        <v>878.90231344976178</v>
      </c>
      <c r="F342" s="429" t="str">
        <f>IFERROR(VLOOKUP(A342,'Oversættelse til tabel'!$A$2:$B$14,2,FALSE),"")</f>
        <v>Ubrugt</v>
      </c>
      <c r="G342" s="103"/>
    </row>
    <row r="343" spans="1:7" x14ac:dyDescent="0.25">
      <c r="A343" s="431" t="s">
        <v>342</v>
      </c>
      <c r="B343" s="99" t="str">
        <f>'Resultat-Produktion &amp; forbrug'!E32</f>
        <v>Vestdanmark</v>
      </c>
      <c r="C343" s="99" t="str">
        <f>'Resultat-Produktion &amp; forbrug'!A32</f>
        <v>Oksekød</v>
      </c>
      <c r="D343" s="99">
        <f>'Resultat-Produktion &amp; forbrug'!D32</f>
        <v>2019</v>
      </c>
      <c r="E343" s="442">
        <f>'Resultat-Produktion &amp; forbrug'!N32</f>
        <v>50014.542046090508</v>
      </c>
      <c r="F343" s="429" t="str">
        <f>IFERROR(VLOOKUP(A343,'Oversættelse til tabel'!$A$2:$B$14,2,FALSE),"")</f>
        <v>Ubrugt</v>
      </c>
      <c r="G343" s="103"/>
    </row>
    <row r="344" spans="1:7" x14ac:dyDescent="0.25">
      <c r="A344" s="431" t="s">
        <v>342</v>
      </c>
      <c r="B344" s="99" t="str">
        <f>'Resultat-Produktion &amp; forbrug'!E33</f>
        <v>Vestdanmark</v>
      </c>
      <c r="C344" s="99" t="str">
        <f>'Resultat-Produktion &amp; forbrug'!A33</f>
        <v>Øvrige</v>
      </c>
      <c r="D344" s="99">
        <f>'Resultat-Produktion &amp; forbrug'!D33</f>
        <v>2019</v>
      </c>
      <c r="E344" s="442">
        <f>'Resultat-Produktion &amp; forbrug'!N33</f>
        <v>1610618.3345669576</v>
      </c>
      <c r="F344" s="429" t="str">
        <f>IFERROR(VLOOKUP(A344,'Oversættelse til tabel'!$A$2:$B$14,2,FALSE),"")</f>
        <v>Ubrugt</v>
      </c>
      <c r="G344" s="103"/>
    </row>
    <row r="345" spans="1:7" x14ac:dyDescent="0.25">
      <c r="A345" s="431" t="s">
        <v>342</v>
      </c>
      <c r="B345" s="99" t="str">
        <f>'Resultat-Produktion &amp; forbrug'!E34</f>
        <v>Vestdanmark</v>
      </c>
      <c r="C345" s="99" t="str">
        <f>'Resultat-Produktion &amp; forbrug'!A34</f>
        <v>Pil &amp; poppel</v>
      </c>
      <c r="D345" s="99">
        <f>'Resultat-Produktion &amp; forbrug'!D34</f>
        <v>2019</v>
      </c>
      <c r="E345" s="442">
        <f>'Resultat-Produktion &amp; forbrug'!N34</f>
        <v>0</v>
      </c>
      <c r="F345" s="429" t="str">
        <f>IFERROR(VLOOKUP(A345,'Oversættelse til tabel'!$A$2:$B$14,2,FALSE),"")</f>
        <v>Ubrugt</v>
      </c>
      <c r="G345" s="103"/>
    </row>
    <row r="346" spans="1:7" x14ac:dyDescent="0.25">
      <c r="A346" s="431" t="s">
        <v>342</v>
      </c>
      <c r="B346" s="99" t="str">
        <f>'Resultat-Produktion &amp; forbrug'!E35</f>
        <v>Vestdanmark</v>
      </c>
      <c r="C346" s="99" t="str">
        <f>'Resultat-Produktion &amp; forbrug'!A35</f>
        <v>Pyrolysegas</v>
      </c>
      <c r="D346" s="99">
        <f>'Resultat-Produktion &amp; forbrug'!D35</f>
        <v>2019</v>
      </c>
      <c r="E346" s="442">
        <f ca="1">'Resultat-Produktion &amp; forbrug'!N35</f>
        <v>0</v>
      </c>
      <c r="F346" s="429" t="str">
        <f>IFERROR(VLOOKUP(A346,'Oversættelse til tabel'!$A$2:$B$14,2,FALSE),"")</f>
        <v>Ubrugt</v>
      </c>
      <c r="G346" s="103"/>
    </row>
    <row r="347" spans="1:7" x14ac:dyDescent="0.25">
      <c r="A347" s="431" t="s">
        <v>342</v>
      </c>
      <c r="B347" s="99" t="str">
        <f>'Resultat-Produktion &amp; forbrug'!E36</f>
        <v>Vestdanmark</v>
      </c>
      <c r="C347" s="99" t="str">
        <f>'Resultat-Produktion &amp; forbrug'!A36</f>
        <v>Pyrolyseolie</v>
      </c>
      <c r="D347" s="99">
        <f>'Resultat-Produktion &amp; forbrug'!D36</f>
        <v>2019</v>
      </c>
      <c r="E347" s="442">
        <f ca="1">'Resultat-Produktion &amp; forbrug'!N36</f>
        <v>0</v>
      </c>
      <c r="F347" s="429" t="str">
        <f>IFERROR(VLOOKUP(A347,'Oversættelse til tabel'!$A$2:$B$14,2,FALSE),"")</f>
        <v>Ubrugt</v>
      </c>
      <c r="G347" s="103"/>
    </row>
    <row r="348" spans="1:7" x14ac:dyDescent="0.25">
      <c r="A348" s="431" t="s">
        <v>342</v>
      </c>
      <c r="B348" s="99" t="str">
        <f>'Resultat-Produktion &amp; forbrug'!E37</f>
        <v>Vestdanmark</v>
      </c>
      <c r="C348" s="99" t="str">
        <f>'Resultat-Produktion &amp; forbrug'!A37</f>
        <v>Råmælk</v>
      </c>
      <c r="D348" s="99">
        <f>'Resultat-Produktion &amp; forbrug'!D37</f>
        <v>2019</v>
      </c>
      <c r="E348" s="442">
        <f>'Resultat-Produktion &amp; forbrug'!N37</f>
        <v>4922001.9803787302</v>
      </c>
      <c r="F348" s="429" t="str">
        <f>IFERROR(VLOOKUP(A348,'Oversættelse til tabel'!$A$2:$B$14,2,FALSE),"")</f>
        <v>Ubrugt</v>
      </c>
      <c r="G348" s="103"/>
    </row>
    <row r="349" spans="1:7" x14ac:dyDescent="0.25">
      <c r="A349" s="431" t="s">
        <v>342</v>
      </c>
      <c r="B349" s="99" t="str">
        <f>'Resultat-Produktion &amp; forbrug'!E38</f>
        <v>Vestdanmark</v>
      </c>
      <c r="C349" s="99" t="str">
        <f>'Resultat-Produktion &amp; forbrug'!A38</f>
        <v>Raps</v>
      </c>
      <c r="D349" s="99">
        <f>'Resultat-Produktion &amp; forbrug'!D38</f>
        <v>2019</v>
      </c>
      <c r="E349" s="442">
        <f>'Resultat-Produktion &amp; forbrug'!N38</f>
        <v>0</v>
      </c>
      <c r="F349" s="429" t="str">
        <f>IFERROR(VLOOKUP(A349,'Oversættelse til tabel'!$A$2:$B$14,2,FALSE),"")</f>
        <v>Ubrugt</v>
      </c>
      <c r="G349" s="103"/>
    </row>
    <row r="350" spans="1:7" x14ac:dyDescent="0.25">
      <c r="A350" s="431" t="s">
        <v>342</v>
      </c>
      <c r="B350" s="99" t="str">
        <f>'Resultat-Produktion &amp; forbrug'!E39</f>
        <v>Vestdanmark</v>
      </c>
      <c r="C350" s="99" t="str">
        <f>'Resultat-Produktion &amp; forbrug'!A39</f>
        <v>Rapskage</v>
      </c>
      <c r="D350" s="99">
        <f>'Resultat-Produktion &amp; forbrug'!D39</f>
        <v>2019</v>
      </c>
      <c r="E350" s="442">
        <f>'Resultat-Produktion &amp; forbrug'!N39</f>
        <v>28781.895095316839</v>
      </c>
      <c r="F350" s="429" t="str">
        <f>IFERROR(VLOOKUP(A350,'Oversættelse til tabel'!$A$2:$B$14,2,FALSE),"")</f>
        <v>Ubrugt</v>
      </c>
      <c r="G350" s="103"/>
    </row>
    <row r="351" spans="1:7" x14ac:dyDescent="0.25">
      <c r="A351" s="431" t="s">
        <v>342</v>
      </c>
      <c r="B351" s="99" t="str">
        <f>'Resultat-Produktion &amp; forbrug'!E40</f>
        <v>Vestdanmark</v>
      </c>
      <c r="C351" s="99" t="str">
        <f>'Resultat-Produktion &amp; forbrug'!A40</f>
        <v>Rapsolie</v>
      </c>
      <c r="D351" s="99">
        <f>'Resultat-Produktion &amp; forbrug'!D40</f>
        <v>2019</v>
      </c>
      <c r="E351" s="442">
        <f>'Resultat-Produktion &amp; forbrug'!N40</f>
        <v>0</v>
      </c>
      <c r="F351" s="429" t="str">
        <f>IFERROR(VLOOKUP(A351,'Oversættelse til tabel'!$A$2:$B$14,2,FALSE),"")</f>
        <v>Ubrugt</v>
      </c>
      <c r="G351" s="103"/>
    </row>
    <row r="352" spans="1:7" x14ac:dyDescent="0.25">
      <c r="A352" s="431" t="s">
        <v>342</v>
      </c>
      <c r="B352" s="99" t="str">
        <f>'Resultat-Produktion &amp; forbrug'!E41</f>
        <v>Vestdanmark</v>
      </c>
      <c r="C352" s="99" t="str">
        <f>'Resultat-Produktion &amp; forbrug'!A41</f>
        <v>Roer</v>
      </c>
      <c r="D352" s="99">
        <f>'Resultat-Produktion &amp; forbrug'!D41</f>
        <v>2019</v>
      </c>
      <c r="E352" s="442">
        <f>'Resultat-Produktion &amp; forbrug'!N41</f>
        <v>-467792.00917977782</v>
      </c>
      <c r="F352" s="429" t="str">
        <f>IFERROR(VLOOKUP(A352,'Oversættelse til tabel'!$A$2:$B$14,2,FALSE),"")</f>
        <v>Ubrugt</v>
      </c>
      <c r="G352" s="103"/>
    </row>
    <row r="353" spans="1:7" x14ac:dyDescent="0.25">
      <c r="A353" s="431" t="s">
        <v>342</v>
      </c>
      <c r="B353" s="99" t="str">
        <f>'Resultat-Produktion &amp; forbrug'!E42</f>
        <v>Vestdanmark</v>
      </c>
      <c r="C353" s="99" t="str">
        <f>'Resultat-Produktion &amp; forbrug'!A42</f>
        <v>Slagteriaffald til andet</v>
      </c>
      <c r="D353" s="99">
        <f>'Resultat-Produktion &amp; forbrug'!D42</f>
        <v>2019</v>
      </c>
      <c r="E353" s="442">
        <f>'Resultat-Produktion &amp; forbrug'!N42</f>
        <v>193830.89221723122</v>
      </c>
      <c r="F353" s="429" t="str">
        <f>IFERROR(VLOOKUP(A353,'Oversættelse til tabel'!$A$2:$B$14,2,FALSE),"")</f>
        <v>Ubrugt</v>
      </c>
      <c r="G353" s="103"/>
    </row>
    <row r="354" spans="1:7" x14ac:dyDescent="0.25">
      <c r="A354" s="431" t="s">
        <v>342</v>
      </c>
      <c r="B354" s="99" t="str">
        <f>'Resultat-Produktion &amp; forbrug'!E43</f>
        <v>Vestdanmark</v>
      </c>
      <c r="C354" s="99" t="str">
        <f>'Resultat-Produktion &amp; forbrug'!A43</f>
        <v>Slagteriaffald til foder</v>
      </c>
      <c r="D354" s="99">
        <f>'Resultat-Produktion &amp; forbrug'!D43</f>
        <v>2019</v>
      </c>
      <c r="E354" s="442">
        <f>'Resultat-Produktion &amp; forbrug'!N43</f>
        <v>91860.340866184866</v>
      </c>
      <c r="F354" s="429" t="str">
        <f>IFERROR(VLOOKUP(A354,'Oversættelse til tabel'!$A$2:$B$14,2,FALSE),"")</f>
        <v>Ubrugt</v>
      </c>
      <c r="G354" s="103"/>
    </row>
    <row r="355" spans="1:7" x14ac:dyDescent="0.25">
      <c r="A355" s="431" t="s">
        <v>342</v>
      </c>
      <c r="B355" s="99" t="str">
        <f>'Resultat-Produktion &amp; forbrug'!E44</f>
        <v>Vestdanmark</v>
      </c>
      <c r="C355" s="99" t="str">
        <f>'Resultat-Produktion &amp; forbrug'!A44</f>
        <v>Spildevandsslam</v>
      </c>
      <c r="D355" s="99">
        <f>'Resultat-Produktion &amp; forbrug'!D44</f>
        <v>2019</v>
      </c>
      <c r="E355" s="442">
        <f>'Resultat-Produktion &amp; forbrug'!N44</f>
        <v>2390013.9527756004</v>
      </c>
      <c r="F355" s="429" t="str">
        <f>IFERROR(VLOOKUP(A355,'Oversættelse til tabel'!$A$2:$B$14,2,FALSE),"")</f>
        <v>Ubrugt</v>
      </c>
      <c r="G355" s="103"/>
    </row>
    <row r="356" spans="1:7" x14ac:dyDescent="0.25">
      <c r="A356" s="431" t="s">
        <v>342</v>
      </c>
      <c r="B356" s="99" t="str">
        <f>'Resultat-Produktion &amp; forbrug'!E45</f>
        <v>Vestdanmark</v>
      </c>
      <c r="C356" s="99" t="str">
        <f>'Resultat-Produktion &amp; forbrug'!A45</f>
        <v>Svinegylle</v>
      </c>
      <c r="D356" s="99">
        <f>'Resultat-Produktion &amp; forbrug'!D45</f>
        <v>2019</v>
      </c>
      <c r="E356" s="442">
        <f>'Resultat-Produktion &amp; forbrug'!N45</f>
        <v>0</v>
      </c>
      <c r="F356" s="429" t="str">
        <f>IFERROR(VLOOKUP(A356,'Oversættelse til tabel'!$A$2:$B$14,2,FALSE),"")</f>
        <v>Ubrugt</v>
      </c>
      <c r="G356" s="103"/>
    </row>
    <row r="357" spans="1:7" x14ac:dyDescent="0.25">
      <c r="A357" s="431" t="s">
        <v>342</v>
      </c>
      <c r="B357" s="99" t="str">
        <f>'Resultat-Produktion &amp; forbrug'!E46</f>
        <v>Vestdanmark</v>
      </c>
      <c r="C357" s="99" t="str">
        <f>'Resultat-Produktion &amp; forbrug'!A46</f>
        <v>Svinekød</v>
      </c>
      <c r="D357" s="99">
        <f>'Resultat-Produktion &amp; forbrug'!D46</f>
        <v>2019</v>
      </c>
      <c r="E357" s="442">
        <f>'Resultat-Produktion &amp; forbrug'!N46</f>
        <v>1276456.3476501952</v>
      </c>
      <c r="F357" s="429" t="str">
        <f>IFERROR(VLOOKUP(A357,'Oversættelse til tabel'!$A$2:$B$14,2,FALSE),"")</f>
        <v>Ubrugt</v>
      </c>
      <c r="G357" s="103"/>
    </row>
    <row r="358" spans="1:7" x14ac:dyDescent="0.25">
      <c r="A358" s="431" t="s">
        <v>342</v>
      </c>
      <c r="B358" s="99" t="str">
        <f>'Resultat-Produktion &amp; forbrug'!E47</f>
        <v>Vestdanmark</v>
      </c>
      <c r="C358" s="99" t="str">
        <f>'Resultat-Produktion &amp; forbrug'!A47</f>
        <v>Tang</v>
      </c>
      <c r="D358" s="99">
        <f>'Resultat-Produktion &amp; forbrug'!D47</f>
        <v>2019</v>
      </c>
      <c r="E358" s="442">
        <f>'Resultat-Produktion &amp; forbrug'!N47</f>
        <v>76.5</v>
      </c>
      <c r="F358" s="429" t="str">
        <f>IFERROR(VLOOKUP(A358,'Oversættelse til tabel'!$A$2:$B$14,2,FALSE),"")</f>
        <v>Ubrugt</v>
      </c>
      <c r="G358" s="103"/>
    </row>
    <row r="359" spans="1:7" x14ac:dyDescent="0.25">
      <c r="A359" s="431" t="s">
        <v>342</v>
      </c>
      <c r="B359" s="99" t="str">
        <f>'Resultat-Produktion &amp; forbrug'!E48</f>
        <v>Vestdanmark</v>
      </c>
      <c r="C359" s="99" t="str">
        <f>'Resultat-Produktion &amp; forbrug'!A48</f>
        <v>Total til biogas</v>
      </c>
      <c r="D359" s="99">
        <f>'Resultat-Produktion &amp; forbrug'!D48</f>
        <v>2019</v>
      </c>
      <c r="E359" s="442">
        <f>'Resultat-Produktion &amp; forbrug'!N48</f>
        <v>0</v>
      </c>
      <c r="F359" s="429" t="str">
        <f>IFERROR(VLOOKUP(A359,'Oversættelse til tabel'!$A$2:$B$14,2,FALSE),"")</f>
        <v>Ubrugt</v>
      </c>
      <c r="G359" s="103"/>
    </row>
    <row r="360" spans="1:7" x14ac:dyDescent="0.25">
      <c r="A360" s="431" t="s">
        <v>342</v>
      </c>
      <c r="B360" s="99" t="str">
        <f>'Resultat-Produktion &amp; forbrug'!E49</f>
        <v>Vestdanmark</v>
      </c>
      <c r="C360" s="99" t="str">
        <f>'Resultat-Produktion &amp; forbrug'!A49</f>
        <v>Træ til energi</v>
      </c>
      <c r="D360" s="99">
        <f>'Resultat-Produktion &amp; forbrug'!D49</f>
        <v>2019</v>
      </c>
      <c r="E360" s="442">
        <f ca="1">'Resultat-Produktion &amp; forbrug'!N49</f>
        <v>0</v>
      </c>
      <c r="F360" s="429" t="str">
        <f>IFERROR(VLOOKUP(A360,'Oversættelse til tabel'!$A$2:$B$14,2,FALSE),"")</f>
        <v>Ubrugt</v>
      </c>
      <c r="G360" s="103"/>
    </row>
    <row r="361" spans="1:7" x14ac:dyDescent="0.25">
      <c r="A361" s="431" t="s">
        <v>342</v>
      </c>
      <c r="B361" s="99" t="str">
        <f>'Resultat-Produktion &amp; forbrug'!E50</f>
        <v>Vestdanmark</v>
      </c>
      <c r="C361" s="99" t="str">
        <f>'Resultat-Produktion &amp; forbrug'!A50</f>
        <v>Træmaterialer</v>
      </c>
      <c r="D361" s="99">
        <f>'Resultat-Produktion &amp; forbrug'!D50</f>
        <v>2019</v>
      </c>
      <c r="E361" s="442">
        <f>'Resultat-Produktion &amp; forbrug'!N50</f>
        <v>0</v>
      </c>
      <c r="F361" s="429" t="str">
        <f>IFERROR(VLOOKUP(A361,'Oversættelse til tabel'!$A$2:$B$14,2,FALSE),"")</f>
        <v>Ubrugt</v>
      </c>
      <c r="G361" s="103"/>
    </row>
    <row r="362" spans="1:7" x14ac:dyDescent="0.25">
      <c r="A362" s="431" t="s">
        <v>342</v>
      </c>
      <c r="B362" s="99" t="str">
        <f>'Resultat-Produktion &amp; forbrug'!E51</f>
        <v>Vestdanmark</v>
      </c>
      <c r="C362" s="99" t="str">
        <f>'Resultat-Produktion &amp; forbrug'!A51</f>
        <v>Æg</v>
      </c>
      <c r="D362" s="99">
        <f>'Resultat-Produktion &amp; forbrug'!D51</f>
        <v>2030</v>
      </c>
      <c r="E362" s="442">
        <f>'Resultat-Produktion &amp; forbrug'!N51</f>
        <v>223970.55527046492</v>
      </c>
      <c r="F362" s="429" t="str">
        <f>IFERROR(VLOOKUP(A362,'Oversættelse til tabel'!$A$2:$B$14,2,FALSE),"")</f>
        <v>Ubrugt</v>
      </c>
      <c r="G362" s="103"/>
    </row>
    <row r="363" spans="1:7" x14ac:dyDescent="0.25">
      <c r="A363" s="431" t="s">
        <v>342</v>
      </c>
      <c r="B363" s="99" t="str">
        <f>'Resultat-Produktion &amp; forbrug'!E52</f>
        <v>Vestdanmark</v>
      </c>
      <c r="C363" s="99" t="str">
        <f>'Resultat-Produktion &amp; forbrug'!A52</f>
        <v>Bælgsæd</v>
      </c>
      <c r="D363" s="99">
        <f>'Resultat-Produktion &amp; forbrug'!D52</f>
        <v>2030</v>
      </c>
      <c r="E363" s="442">
        <f>'Resultat-Produktion &amp; forbrug'!N52</f>
        <v>147888.28025126061</v>
      </c>
      <c r="F363" s="429" t="str">
        <f>IFERROR(VLOOKUP(A363,'Oversættelse til tabel'!$A$2:$B$14,2,FALSE),"")</f>
        <v>Ubrugt</v>
      </c>
      <c r="G363" s="103"/>
    </row>
    <row r="364" spans="1:7" x14ac:dyDescent="0.25">
      <c r="A364" s="431" t="s">
        <v>342</v>
      </c>
      <c r="B364" s="99" t="str">
        <f>'Resultat-Produktion &amp; forbrug'!E53</f>
        <v>Vestdanmark</v>
      </c>
      <c r="C364" s="99" t="str">
        <f>'Resultat-Produktion &amp; forbrug'!A53</f>
        <v>Bioaffald</v>
      </c>
      <c r="D364" s="99">
        <f>'Resultat-Produktion &amp; forbrug'!D53</f>
        <v>2030</v>
      </c>
      <c r="E364" s="442">
        <f ca="1">'Resultat-Produktion &amp; forbrug'!N53</f>
        <v>-1.5144408156629652E-2</v>
      </c>
      <c r="F364" s="429" t="str">
        <f>IFERROR(VLOOKUP(A364,'Oversættelse til tabel'!$A$2:$B$14,2,FALSE),"")</f>
        <v>Ubrugt</v>
      </c>
      <c r="G364" s="103"/>
    </row>
    <row r="365" spans="1:7" x14ac:dyDescent="0.25">
      <c r="A365" s="431" t="s">
        <v>342</v>
      </c>
      <c r="B365" s="99" t="str">
        <f>'Resultat-Produktion &amp; forbrug'!E54</f>
        <v>Vestdanmark</v>
      </c>
      <c r="C365" s="99" t="str">
        <f>'Resultat-Produktion &amp; forbrug'!A54</f>
        <v>Biogas</v>
      </c>
      <c r="D365" s="99">
        <f>'Resultat-Produktion &amp; forbrug'!D54</f>
        <v>2030</v>
      </c>
      <c r="E365" s="442">
        <f ca="1">'Resultat-Produktion &amp; forbrug'!N54</f>
        <v>0</v>
      </c>
      <c r="F365" s="429" t="str">
        <f>IFERROR(VLOOKUP(A365,'Oversættelse til tabel'!$A$2:$B$14,2,FALSE),"")</f>
        <v>Ubrugt</v>
      </c>
      <c r="G365" s="103"/>
    </row>
    <row r="366" spans="1:7" x14ac:dyDescent="0.25">
      <c r="A366" s="431" t="s">
        <v>342</v>
      </c>
      <c r="B366" s="99" t="str">
        <f>'Resultat-Produktion &amp; forbrug'!E55</f>
        <v>Vestdanmark</v>
      </c>
      <c r="C366" s="99" t="str">
        <f>'Resultat-Produktion &amp; forbrug'!A55</f>
        <v>Biogasgylle</v>
      </c>
      <c r="D366" s="99">
        <f>'Resultat-Produktion &amp; forbrug'!D55</f>
        <v>2030</v>
      </c>
      <c r="E366" s="442">
        <f ca="1">'Resultat-Produktion &amp; forbrug'!N55</f>
        <v>2435058.0770537965</v>
      </c>
      <c r="F366" s="429" t="str">
        <f>IFERROR(VLOOKUP(A366,'Oversættelse til tabel'!$A$2:$B$14,2,FALSE),"")</f>
        <v>Ubrugt</v>
      </c>
      <c r="G366" s="103"/>
    </row>
    <row r="367" spans="1:7" x14ac:dyDescent="0.25">
      <c r="A367" s="431" t="s">
        <v>342</v>
      </c>
      <c r="B367" s="99" t="str">
        <f>'Resultat-Produktion &amp; forbrug'!E56</f>
        <v>Vestdanmark</v>
      </c>
      <c r="C367" s="99" t="str">
        <f>'Resultat-Produktion &amp; forbrug'!A56</f>
        <v>Brun saft</v>
      </c>
      <c r="D367" s="99">
        <f>'Resultat-Produktion &amp; forbrug'!D56</f>
        <v>2030</v>
      </c>
      <c r="E367" s="442">
        <f>'Resultat-Produktion &amp; forbrug'!N56</f>
        <v>0</v>
      </c>
      <c r="F367" s="429" t="str">
        <f>IFERROR(VLOOKUP(A367,'Oversættelse til tabel'!$A$2:$B$14,2,FALSE),"")</f>
        <v>Ubrugt</v>
      </c>
      <c r="G367" s="103"/>
    </row>
    <row r="368" spans="1:7" x14ac:dyDescent="0.25">
      <c r="A368" s="431" t="s">
        <v>342</v>
      </c>
      <c r="B368" s="99" t="str">
        <f>'Resultat-Produktion &amp; forbrug'!E57</f>
        <v>Vestdanmark</v>
      </c>
      <c r="C368" s="99" t="str">
        <f>'Resultat-Produktion &amp; forbrug'!A57</f>
        <v>Dybstrøelse</v>
      </c>
      <c r="D368" s="99">
        <f>'Resultat-Produktion &amp; forbrug'!D57</f>
        <v>2030</v>
      </c>
      <c r="E368" s="442">
        <f>'Resultat-Produktion &amp; forbrug'!N57</f>
        <v>989162.34088251274</v>
      </c>
      <c r="F368" s="429" t="str">
        <f>IFERROR(VLOOKUP(A368,'Oversættelse til tabel'!$A$2:$B$14,2,FALSE),"")</f>
        <v>Ubrugt</v>
      </c>
      <c r="G368" s="103"/>
    </row>
    <row r="369" spans="1:7" x14ac:dyDescent="0.25">
      <c r="A369" s="431" t="s">
        <v>342</v>
      </c>
      <c r="B369" s="99" t="str">
        <f>'Resultat-Produktion &amp; forbrug'!E58</f>
        <v>Vestdanmark</v>
      </c>
      <c r="C369" s="99" t="str">
        <f>'Resultat-Produktion &amp; forbrug'!A58</f>
        <v>Fiberfraktion</v>
      </c>
      <c r="D369" s="99">
        <f>'Resultat-Produktion &amp; forbrug'!D58</f>
        <v>2030</v>
      </c>
      <c r="E369" s="442">
        <f>'Resultat-Produktion &amp; forbrug'!N58</f>
        <v>0</v>
      </c>
      <c r="F369" s="429" t="str">
        <f>IFERROR(VLOOKUP(A369,'Oversættelse til tabel'!$A$2:$B$14,2,FALSE),"")</f>
        <v>Ubrugt</v>
      </c>
      <c r="G369" s="103"/>
    </row>
    <row r="370" spans="1:7" x14ac:dyDescent="0.25">
      <c r="A370" s="431" t="s">
        <v>342</v>
      </c>
      <c r="B370" s="99" t="str">
        <f>'Resultat-Produktion &amp; forbrug'!E59</f>
        <v>Vestdanmark</v>
      </c>
      <c r="C370" s="99" t="str">
        <f>'Resultat-Produktion &amp; forbrug'!A59</f>
        <v>Fjerkrægylle</v>
      </c>
      <c r="D370" s="99">
        <f>'Resultat-Produktion &amp; forbrug'!D59</f>
        <v>2030</v>
      </c>
      <c r="E370" s="442">
        <f>'Resultat-Produktion &amp; forbrug'!N59</f>
        <v>0</v>
      </c>
      <c r="F370" s="429" t="str">
        <f>IFERROR(VLOOKUP(A370,'Oversættelse til tabel'!$A$2:$B$14,2,FALSE),"")</f>
        <v>Ubrugt</v>
      </c>
      <c r="G370" s="103"/>
    </row>
    <row r="371" spans="1:7" x14ac:dyDescent="0.25">
      <c r="A371" s="431" t="s">
        <v>342</v>
      </c>
      <c r="B371" s="99" t="str">
        <f>'Resultat-Produktion &amp; forbrug'!E60</f>
        <v>Vestdanmark</v>
      </c>
      <c r="C371" s="99" t="str">
        <f>'Resultat-Produktion &amp; forbrug'!A60</f>
        <v>Fjerkrækød</v>
      </c>
      <c r="D371" s="99">
        <f>'Resultat-Produktion &amp; forbrug'!D60</f>
        <v>2030</v>
      </c>
      <c r="E371" s="442">
        <f>'Resultat-Produktion &amp; forbrug'!N60</f>
        <v>182659.9008771329</v>
      </c>
      <c r="F371" s="429" t="str">
        <f>IFERROR(VLOOKUP(A371,'Oversættelse til tabel'!$A$2:$B$14,2,FALSE),"")</f>
        <v>Ubrugt</v>
      </c>
      <c r="G371" s="103"/>
    </row>
    <row r="372" spans="1:7" x14ac:dyDescent="0.25">
      <c r="A372" s="431" t="s">
        <v>342</v>
      </c>
      <c r="B372" s="99" t="str">
        <f>'Resultat-Produktion &amp; forbrug'!E61</f>
        <v>Vestdanmark</v>
      </c>
      <c r="C372" s="99" t="str">
        <f>'Resultat-Produktion &amp; forbrug'!A61</f>
        <v>Frø</v>
      </c>
      <c r="D372" s="99">
        <f>'Resultat-Produktion &amp; forbrug'!D61</f>
        <v>2030</v>
      </c>
      <c r="E372" s="442">
        <f>'Resultat-Produktion &amp; forbrug'!N61</f>
        <v>1122133.6966349066</v>
      </c>
      <c r="F372" s="429" t="str">
        <f>IFERROR(VLOOKUP(A372,'Oversættelse til tabel'!$A$2:$B$14,2,FALSE),"")</f>
        <v>Ubrugt</v>
      </c>
      <c r="G372" s="103"/>
    </row>
    <row r="373" spans="1:7" x14ac:dyDescent="0.25">
      <c r="A373" s="431" t="s">
        <v>342</v>
      </c>
      <c r="B373" s="99" t="str">
        <f>'Resultat-Produktion &amp; forbrug'!E62</f>
        <v>Vestdanmark</v>
      </c>
      <c r="C373" s="99" t="str">
        <f>'Resultat-Produktion &amp; forbrug'!A62</f>
        <v>Frugt</v>
      </c>
      <c r="D373" s="99">
        <f>'Resultat-Produktion &amp; forbrug'!D62</f>
        <v>2030</v>
      </c>
      <c r="E373" s="442">
        <f>'Resultat-Produktion &amp; forbrug'!N62</f>
        <v>-225704.57056610042</v>
      </c>
      <c r="F373" s="429" t="str">
        <f>IFERROR(VLOOKUP(A373,'Oversættelse til tabel'!$A$2:$B$14,2,FALSE),"")</f>
        <v>Ubrugt</v>
      </c>
      <c r="G373" s="103"/>
    </row>
    <row r="374" spans="1:7" x14ac:dyDescent="0.25">
      <c r="A374" s="431" t="s">
        <v>342</v>
      </c>
      <c r="B374" s="99" t="str">
        <f>'Resultat-Produktion &amp; forbrug'!E63</f>
        <v>Vestdanmark</v>
      </c>
      <c r="C374" s="99" t="str">
        <f>'Resultat-Produktion &amp; forbrug'!A63</f>
        <v>Glycerin</v>
      </c>
      <c r="D374" s="99">
        <f>'Resultat-Produktion &amp; forbrug'!D63</f>
        <v>2030</v>
      </c>
      <c r="E374" s="442">
        <f>'Resultat-Produktion &amp; forbrug'!N63</f>
        <v>-114193.60000000001</v>
      </c>
      <c r="F374" s="429" t="str">
        <f>IFERROR(VLOOKUP(A374,'Oversættelse til tabel'!$A$2:$B$14,2,FALSE),"")</f>
        <v>Ubrugt</v>
      </c>
      <c r="G374" s="103"/>
    </row>
    <row r="375" spans="1:7" x14ac:dyDescent="0.25">
      <c r="A375" s="431" t="s">
        <v>342</v>
      </c>
      <c r="B375" s="99" t="str">
        <f>'Resultat-Produktion &amp; forbrug'!E64</f>
        <v>Vestdanmark</v>
      </c>
      <c r="C375" s="99" t="str">
        <f>'Resultat-Produktion &amp; forbrug'!A64</f>
        <v>Græs</v>
      </c>
      <c r="D375" s="99">
        <f>'Resultat-Produktion &amp; forbrug'!D64</f>
        <v>2030</v>
      </c>
      <c r="E375" s="442">
        <f>'Resultat-Produktion &amp; forbrug'!N64</f>
        <v>13648335.557875708</v>
      </c>
      <c r="F375" s="429" t="str">
        <f>IFERROR(VLOOKUP(A375,'Oversættelse til tabel'!$A$2:$B$14,2,FALSE),"")</f>
        <v>Ubrugt</v>
      </c>
      <c r="G375" s="103"/>
    </row>
    <row r="376" spans="1:7" x14ac:dyDescent="0.25">
      <c r="A376" s="431" t="s">
        <v>342</v>
      </c>
      <c r="B376" s="99" t="str">
        <f>'Resultat-Produktion &amp; forbrug'!E65</f>
        <v>Vestdanmark</v>
      </c>
      <c r="C376" s="99" t="str">
        <f>'Resultat-Produktion &amp; forbrug'!A65</f>
        <v>Græsprotein</v>
      </c>
      <c r="D376" s="99">
        <f>'Resultat-Produktion &amp; forbrug'!D65</f>
        <v>2030</v>
      </c>
      <c r="E376" s="442">
        <f>'Resultat-Produktion &amp; forbrug'!N65</f>
        <v>0</v>
      </c>
      <c r="F376" s="429" t="str">
        <f>IFERROR(VLOOKUP(A376,'Oversættelse til tabel'!$A$2:$B$14,2,FALSE),"")</f>
        <v>Ubrugt</v>
      </c>
      <c r="G376" s="103"/>
    </row>
    <row r="377" spans="1:7" x14ac:dyDescent="0.25">
      <c r="A377" s="431" t="s">
        <v>342</v>
      </c>
      <c r="B377" s="99" t="str">
        <f>'Resultat-Produktion &amp; forbrug'!E66</f>
        <v>Vestdanmark</v>
      </c>
      <c r="C377" s="99" t="str">
        <f>'Resultat-Produktion &amp; forbrug'!A66</f>
        <v>Grøntsager</v>
      </c>
      <c r="D377" s="99">
        <f>'Resultat-Produktion &amp; forbrug'!D66</f>
        <v>2030</v>
      </c>
      <c r="E377" s="442">
        <f>'Resultat-Produktion &amp; forbrug'!N66</f>
        <v>-51384.929899413692</v>
      </c>
      <c r="F377" s="429" t="str">
        <f>IFERROR(VLOOKUP(A377,'Oversættelse til tabel'!$A$2:$B$14,2,FALSE),"")</f>
        <v>Ubrugt</v>
      </c>
      <c r="G377" s="103"/>
    </row>
    <row r="378" spans="1:7" x14ac:dyDescent="0.25">
      <c r="A378" s="431" t="s">
        <v>342</v>
      </c>
      <c r="B378" s="99" t="str">
        <f>'Resultat-Produktion &amp; forbrug'!E67</f>
        <v>Vestdanmark</v>
      </c>
      <c r="C378" s="99" t="str">
        <f>'Resultat-Produktion &amp; forbrug'!A67</f>
        <v>Halm</v>
      </c>
      <c r="D378" s="99">
        <f>'Resultat-Produktion &amp; forbrug'!D67</f>
        <v>2030</v>
      </c>
      <c r="E378" s="442">
        <f>'Resultat-Produktion &amp; forbrug'!N67</f>
        <v>0</v>
      </c>
      <c r="F378" s="429" t="str">
        <f>IFERROR(VLOOKUP(A378,'Oversættelse til tabel'!$A$2:$B$14,2,FALSE),"")</f>
        <v>Ubrugt</v>
      </c>
      <c r="G378" s="103"/>
    </row>
    <row r="379" spans="1:7" x14ac:dyDescent="0.25">
      <c r="A379" s="431" t="s">
        <v>342</v>
      </c>
      <c r="B379" s="99" t="str">
        <f>'Resultat-Produktion &amp; forbrug'!E68</f>
        <v>Vestdanmark</v>
      </c>
      <c r="C379" s="99" t="str">
        <f>'Resultat-Produktion &amp; forbrug'!A68</f>
        <v>Have/parkaffald</v>
      </c>
      <c r="D379" s="99">
        <f>'Resultat-Produktion &amp; forbrug'!D68</f>
        <v>2030</v>
      </c>
      <c r="E379" s="442">
        <f>'Resultat-Produktion &amp; forbrug'!N68</f>
        <v>0</v>
      </c>
      <c r="F379" s="429" t="str">
        <f>IFERROR(VLOOKUP(A379,'Oversættelse til tabel'!$A$2:$B$14,2,FALSE),"")</f>
        <v>Ubrugt</v>
      </c>
      <c r="G379" s="103"/>
    </row>
    <row r="380" spans="1:7" x14ac:dyDescent="0.25">
      <c r="A380" s="431" t="s">
        <v>342</v>
      </c>
      <c r="B380" s="99" t="str">
        <f>'Resultat-Produktion &amp; forbrug'!E69</f>
        <v>Vestdanmark</v>
      </c>
      <c r="C380" s="99" t="str">
        <f>'Resultat-Produktion &amp; forbrug'!A69</f>
        <v>Import af foder</v>
      </c>
      <c r="D380" s="99">
        <f>'Resultat-Produktion &amp; forbrug'!D69</f>
        <v>2030</v>
      </c>
      <c r="E380" s="442">
        <f>'Resultat-Produktion &amp; forbrug'!N69</f>
        <v>-5794113.0468547465</v>
      </c>
      <c r="F380" s="429" t="str">
        <f>IFERROR(VLOOKUP(A380,'Oversættelse til tabel'!$A$2:$B$14,2,FALSE),"")</f>
        <v>Ubrugt</v>
      </c>
      <c r="G380" s="103"/>
    </row>
    <row r="381" spans="1:7" x14ac:dyDescent="0.25">
      <c r="A381" s="431" t="s">
        <v>342</v>
      </c>
      <c r="B381" s="99" t="str">
        <f>'Resultat-Produktion &amp; forbrug'!E70</f>
        <v>Vestdanmark</v>
      </c>
      <c r="C381" s="99" t="str">
        <f>'Resultat-Produktion &amp; forbrug'!A70</f>
        <v>Industriaffald</v>
      </c>
      <c r="D381" s="99">
        <f>'Resultat-Produktion &amp; forbrug'!D70</f>
        <v>2030</v>
      </c>
      <c r="E381" s="442">
        <f>'Resultat-Produktion &amp; forbrug'!N70</f>
        <v>54668.919188631466</v>
      </c>
      <c r="F381" s="429" t="str">
        <f>IFERROR(VLOOKUP(A381,'Oversættelse til tabel'!$A$2:$B$14,2,FALSE),"")</f>
        <v>Ubrugt</v>
      </c>
      <c r="G381" s="103"/>
    </row>
    <row r="382" spans="1:7" x14ac:dyDescent="0.25">
      <c r="A382" s="431" t="s">
        <v>342</v>
      </c>
      <c r="B382" s="99" t="str">
        <f>'Resultat-Produktion &amp; forbrug'!E71</f>
        <v>Vestdanmark</v>
      </c>
      <c r="C382" s="99" t="str">
        <f>'Resultat-Produktion &amp; forbrug'!A71</f>
        <v>Juletræer</v>
      </c>
      <c r="D382" s="99">
        <f>'Resultat-Produktion &amp; forbrug'!D71</f>
        <v>2030</v>
      </c>
      <c r="E382" s="442">
        <f>'Resultat-Produktion &amp; forbrug'!N71</f>
        <v>715738.37153588282</v>
      </c>
      <c r="F382" s="429" t="str">
        <f>IFERROR(VLOOKUP(A382,'Oversættelse til tabel'!$A$2:$B$14,2,FALSE),"")</f>
        <v>Ubrugt</v>
      </c>
      <c r="G382" s="103"/>
    </row>
    <row r="383" spans="1:7" x14ac:dyDescent="0.25">
      <c r="A383" s="431" t="s">
        <v>342</v>
      </c>
      <c r="B383" s="99" t="str">
        <f>'Resultat-Produktion &amp; forbrug'!E72</f>
        <v>Vestdanmark</v>
      </c>
      <c r="C383" s="99" t="str">
        <f>'Resultat-Produktion &amp; forbrug'!A72</f>
        <v>Kartofler</v>
      </c>
      <c r="D383" s="99">
        <f>'Resultat-Produktion &amp; forbrug'!D72</f>
        <v>2030</v>
      </c>
      <c r="E383" s="442">
        <f>'Resultat-Produktion &amp; forbrug'!N72</f>
        <v>1659793.53443852</v>
      </c>
      <c r="F383" s="429" t="str">
        <f>IFERROR(VLOOKUP(A383,'Oversættelse til tabel'!$A$2:$B$14,2,FALSE),"")</f>
        <v>Ubrugt</v>
      </c>
      <c r="G383" s="103"/>
    </row>
    <row r="384" spans="1:7" x14ac:dyDescent="0.25">
      <c r="A384" s="431" t="s">
        <v>342</v>
      </c>
      <c r="B384" s="99" t="str">
        <f>'Resultat-Produktion &amp; forbrug'!E73</f>
        <v>Vestdanmark</v>
      </c>
      <c r="C384" s="99" t="str">
        <f>'Resultat-Produktion &amp; forbrug'!A73</f>
        <v>Korn</v>
      </c>
      <c r="D384" s="99">
        <f>'Resultat-Produktion &amp; forbrug'!D73</f>
        <v>2030</v>
      </c>
      <c r="E384" s="442">
        <f>'Resultat-Produktion &amp; forbrug'!N73</f>
        <v>-1762295.3017849559</v>
      </c>
      <c r="F384" s="429" t="str">
        <f>IFERROR(VLOOKUP(A384,'Oversættelse til tabel'!$A$2:$B$14,2,FALSE),"")</f>
        <v>Ubrugt</v>
      </c>
      <c r="G384" s="103"/>
    </row>
    <row r="385" spans="1:7" x14ac:dyDescent="0.25">
      <c r="A385" s="431" t="s">
        <v>342</v>
      </c>
      <c r="B385" s="99" t="str">
        <f>'Resultat-Produktion &amp; forbrug'!E74</f>
        <v>Vestdanmark</v>
      </c>
      <c r="C385" s="99" t="str">
        <f>'Resultat-Produktion &amp; forbrug'!A74</f>
        <v>Kunstgødning</v>
      </c>
      <c r="D385" s="99">
        <f>'Resultat-Produktion &amp; forbrug'!D74</f>
        <v>2030</v>
      </c>
      <c r="E385" s="442">
        <f ca="1">'Resultat-Produktion &amp; forbrug'!N74</f>
        <v>-267183.55403743929</v>
      </c>
      <c r="F385" s="429" t="str">
        <f>IFERROR(VLOOKUP(A385,'Oversættelse til tabel'!$A$2:$B$14,2,FALSE),"")</f>
        <v>Ubrugt</v>
      </c>
      <c r="G385" s="103"/>
    </row>
    <row r="386" spans="1:7" x14ac:dyDescent="0.25">
      <c r="A386" s="431" t="s">
        <v>342</v>
      </c>
      <c r="B386" s="99" t="str">
        <f>'Resultat-Produktion &amp; forbrug'!E75</f>
        <v>Vestdanmark</v>
      </c>
      <c r="C386" s="99" t="str">
        <f>'Resultat-Produktion &amp; forbrug'!A75</f>
        <v>Kvæggylle</v>
      </c>
      <c r="D386" s="99">
        <f>'Resultat-Produktion &amp; forbrug'!D75</f>
        <v>2030</v>
      </c>
      <c r="E386" s="442">
        <f>'Resultat-Produktion &amp; forbrug'!N75</f>
        <v>0</v>
      </c>
      <c r="F386" s="429" t="str">
        <f>IFERROR(VLOOKUP(A386,'Oversættelse til tabel'!$A$2:$B$14,2,FALSE),"")</f>
        <v>Ubrugt</v>
      </c>
      <c r="G386" s="103"/>
    </row>
    <row r="387" spans="1:7" x14ac:dyDescent="0.25">
      <c r="A387" s="431" t="s">
        <v>342</v>
      </c>
      <c r="B387" s="99" t="str">
        <f>'Resultat-Produktion &amp; forbrug'!E76</f>
        <v>Vestdanmark</v>
      </c>
      <c r="C387" s="99" t="str">
        <f>'Resultat-Produktion &amp; forbrug'!A76</f>
        <v>Mælk til foder</v>
      </c>
      <c r="D387" s="99">
        <f>'Resultat-Produktion &amp; forbrug'!D76</f>
        <v>2030</v>
      </c>
      <c r="E387" s="442">
        <f>'Resultat-Produktion &amp; forbrug'!N76</f>
        <v>126335.63003958203</v>
      </c>
      <c r="F387" s="429" t="str">
        <f>IFERROR(VLOOKUP(A387,'Oversættelse til tabel'!$A$2:$B$14,2,FALSE),"")</f>
        <v>Ubrugt</v>
      </c>
      <c r="G387" s="103"/>
    </row>
    <row r="388" spans="1:7" x14ac:dyDescent="0.25">
      <c r="A388" s="431" t="s">
        <v>342</v>
      </c>
      <c r="B388" s="99" t="str">
        <f>'Resultat-Produktion &amp; forbrug'!E77</f>
        <v>Vestdanmark</v>
      </c>
      <c r="C388" s="99" t="str">
        <f>'Resultat-Produktion &amp; forbrug'!A77</f>
        <v>Majs</v>
      </c>
      <c r="D388" s="99">
        <f>'Resultat-Produktion &amp; forbrug'!D77</f>
        <v>2030</v>
      </c>
      <c r="E388" s="442">
        <f>'Resultat-Produktion &amp; forbrug'!N77</f>
        <v>-1123507.8558467571</v>
      </c>
      <c r="F388" s="429" t="str">
        <f>IFERROR(VLOOKUP(A388,'Oversættelse til tabel'!$A$2:$B$14,2,FALSE),"")</f>
        <v>Ubrugt</v>
      </c>
      <c r="G388" s="103"/>
    </row>
    <row r="389" spans="1:7" x14ac:dyDescent="0.25">
      <c r="A389" s="431" t="s">
        <v>342</v>
      </c>
      <c r="B389" s="99" t="str">
        <f>'Resultat-Produktion &amp; forbrug'!E78</f>
        <v>Vestdanmark</v>
      </c>
      <c r="C389" s="99" t="str">
        <f>'Resultat-Produktion &amp; forbrug'!A78</f>
        <v>Mejeriprodukter</v>
      </c>
      <c r="D389" s="99">
        <f>'Resultat-Produktion &amp; forbrug'!D78</f>
        <v>2030</v>
      </c>
      <c r="E389" s="442">
        <f>'Resultat-Produktion &amp; forbrug'!N78</f>
        <v>3280805.3819219102</v>
      </c>
      <c r="F389" s="429" t="str">
        <f>IFERROR(VLOOKUP(A389,'Oversættelse til tabel'!$A$2:$B$14,2,FALSE),"")</f>
        <v>Ubrugt</v>
      </c>
      <c r="G389" s="103"/>
    </row>
    <row r="390" spans="1:7" x14ac:dyDescent="0.25">
      <c r="A390" s="431" t="s">
        <v>342</v>
      </c>
      <c r="B390" s="99" t="str">
        <f>'Resultat-Produktion &amp; forbrug'!E79</f>
        <v>Vestdanmark</v>
      </c>
      <c r="C390" s="99" t="str">
        <f>'Resultat-Produktion &amp; forbrug'!A79</f>
        <v>Muslinger</v>
      </c>
      <c r="D390" s="99">
        <f>'Resultat-Produktion &amp; forbrug'!D79</f>
        <v>2030</v>
      </c>
      <c r="E390" s="442">
        <f>'Resultat-Produktion &amp; forbrug'!N79</f>
        <v>209595.14629167612</v>
      </c>
      <c r="F390" s="429" t="str">
        <f>IFERROR(VLOOKUP(A390,'Oversættelse til tabel'!$A$2:$B$14,2,FALSE),"")</f>
        <v>Ubrugt</v>
      </c>
      <c r="G390" s="103"/>
    </row>
    <row r="391" spans="1:7" x14ac:dyDescent="0.25">
      <c r="A391" s="431" t="s">
        <v>342</v>
      </c>
      <c r="B391" s="99" t="str">
        <f>'Resultat-Produktion &amp; forbrug'!E80</f>
        <v>Vestdanmark</v>
      </c>
      <c r="C391" s="99" t="str">
        <f>'Resultat-Produktion &amp; forbrug'!A80</f>
        <v>Oksekød</v>
      </c>
      <c r="D391" s="99">
        <f>'Resultat-Produktion &amp; forbrug'!D80</f>
        <v>2030</v>
      </c>
      <c r="E391" s="442">
        <f>'Resultat-Produktion &amp; forbrug'!N80</f>
        <v>67373.513210879581</v>
      </c>
      <c r="F391" s="429" t="str">
        <f>IFERROR(VLOOKUP(A391,'Oversættelse til tabel'!$A$2:$B$14,2,FALSE),"")</f>
        <v>Ubrugt</v>
      </c>
      <c r="G391" s="103"/>
    </row>
    <row r="392" spans="1:7" x14ac:dyDescent="0.25">
      <c r="A392" s="431" t="s">
        <v>342</v>
      </c>
      <c r="B392" s="99" t="str">
        <f>'Resultat-Produktion &amp; forbrug'!E81</f>
        <v>Vestdanmark</v>
      </c>
      <c r="C392" s="99" t="str">
        <f>'Resultat-Produktion &amp; forbrug'!A81</f>
        <v>Øvrige</v>
      </c>
      <c r="D392" s="99">
        <f>'Resultat-Produktion &amp; forbrug'!D81</f>
        <v>2030</v>
      </c>
      <c r="E392" s="442">
        <f>'Resultat-Produktion &amp; forbrug'!N81</f>
        <v>1028163.7902040067</v>
      </c>
      <c r="F392" s="429" t="str">
        <f>IFERROR(VLOOKUP(A392,'Oversættelse til tabel'!$A$2:$B$14,2,FALSE),"")</f>
        <v>Ubrugt</v>
      </c>
      <c r="G392" s="103"/>
    </row>
    <row r="393" spans="1:7" x14ac:dyDescent="0.25">
      <c r="A393" s="431" t="s">
        <v>342</v>
      </c>
      <c r="B393" s="99" t="str">
        <f>'Resultat-Produktion &amp; forbrug'!E82</f>
        <v>Vestdanmark</v>
      </c>
      <c r="C393" s="99" t="str">
        <f>'Resultat-Produktion &amp; forbrug'!A82</f>
        <v>Pil &amp; poppel</v>
      </c>
      <c r="D393" s="99">
        <f>'Resultat-Produktion &amp; forbrug'!D82</f>
        <v>2030</v>
      </c>
      <c r="E393" s="442">
        <f>'Resultat-Produktion &amp; forbrug'!N82</f>
        <v>0</v>
      </c>
      <c r="F393" s="429" t="str">
        <f>IFERROR(VLOOKUP(A393,'Oversættelse til tabel'!$A$2:$B$14,2,FALSE),"")</f>
        <v>Ubrugt</v>
      </c>
      <c r="G393" s="103"/>
    </row>
    <row r="394" spans="1:7" x14ac:dyDescent="0.25">
      <c r="A394" s="431" t="s">
        <v>342</v>
      </c>
      <c r="B394" s="99" t="str">
        <f>'Resultat-Produktion &amp; forbrug'!E83</f>
        <v>Vestdanmark</v>
      </c>
      <c r="C394" s="99" t="str">
        <f>'Resultat-Produktion &amp; forbrug'!A83</f>
        <v>Pyrolysegas</v>
      </c>
      <c r="D394" s="99">
        <f>'Resultat-Produktion &amp; forbrug'!D83</f>
        <v>2030</v>
      </c>
      <c r="E394" s="442">
        <f ca="1">'Resultat-Produktion &amp; forbrug'!N83</f>
        <v>0</v>
      </c>
      <c r="F394" s="429" t="str">
        <f>IFERROR(VLOOKUP(A394,'Oversættelse til tabel'!$A$2:$B$14,2,FALSE),"")</f>
        <v>Ubrugt</v>
      </c>
      <c r="G394" s="103"/>
    </row>
    <row r="395" spans="1:7" x14ac:dyDescent="0.25">
      <c r="A395" s="431" t="s">
        <v>342</v>
      </c>
      <c r="B395" s="99" t="str">
        <f>'Resultat-Produktion &amp; forbrug'!E84</f>
        <v>Vestdanmark</v>
      </c>
      <c r="C395" s="99" t="str">
        <f>'Resultat-Produktion &amp; forbrug'!A84</f>
        <v>Pyrolyseolie</v>
      </c>
      <c r="D395" s="99">
        <f>'Resultat-Produktion &amp; forbrug'!D84</f>
        <v>2030</v>
      </c>
      <c r="E395" s="442">
        <f ca="1">'Resultat-Produktion &amp; forbrug'!N84</f>
        <v>0</v>
      </c>
      <c r="F395" s="429" t="str">
        <f>IFERROR(VLOOKUP(A395,'Oversættelse til tabel'!$A$2:$B$14,2,FALSE),"")</f>
        <v>Ubrugt</v>
      </c>
      <c r="G395" s="103"/>
    </row>
    <row r="396" spans="1:7" x14ac:dyDescent="0.25">
      <c r="A396" s="431" t="s">
        <v>342</v>
      </c>
      <c r="B396" s="99" t="str">
        <f>'Resultat-Produktion &amp; forbrug'!E85</f>
        <v>Vestdanmark</v>
      </c>
      <c r="C396" s="99" t="str">
        <f>'Resultat-Produktion &amp; forbrug'!A85</f>
        <v>Råmælk</v>
      </c>
      <c r="D396" s="99">
        <f>'Resultat-Produktion &amp; forbrug'!D85</f>
        <v>2030</v>
      </c>
      <c r="E396" s="442">
        <f>'Resultat-Produktion &amp; forbrug'!N85</f>
        <v>5844517.8424414396</v>
      </c>
      <c r="F396" s="429" t="str">
        <f>IFERROR(VLOOKUP(A396,'Oversættelse til tabel'!$A$2:$B$14,2,FALSE),"")</f>
        <v>Ubrugt</v>
      </c>
      <c r="G396" s="103"/>
    </row>
    <row r="397" spans="1:7" x14ac:dyDescent="0.25">
      <c r="A397" s="431" t="s">
        <v>342</v>
      </c>
      <c r="B397" s="99" t="str">
        <f>'Resultat-Produktion &amp; forbrug'!E86</f>
        <v>Vestdanmark</v>
      </c>
      <c r="C397" s="99" t="str">
        <f>'Resultat-Produktion &amp; forbrug'!A86</f>
        <v>Raps</v>
      </c>
      <c r="D397" s="99">
        <f>'Resultat-Produktion &amp; forbrug'!D86</f>
        <v>2030</v>
      </c>
      <c r="E397" s="442">
        <f>'Resultat-Produktion &amp; forbrug'!N86</f>
        <v>0</v>
      </c>
      <c r="F397" s="429" t="str">
        <f>IFERROR(VLOOKUP(A397,'Oversættelse til tabel'!$A$2:$B$14,2,FALSE),"")</f>
        <v>Ubrugt</v>
      </c>
      <c r="G397" s="103"/>
    </row>
    <row r="398" spans="1:7" x14ac:dyDescent="0.25">
      <c r="A398" s="431" t="s">
        <v>342</v>
      </c>
      <c r="B398" s="99" t="str">
        <f>'Resultat-Produktion &amp; forbrug'!E87</f>
        <v>Vestdanmark</v>
      </c>
      <c r="C398" s="99" t="str">
        <f>'Resultat-Produktion &amp; forbrug'!A87</f>
        <v>Rapskage</v>
      </c>
      <c r="D398" s="99">
        <f>'Resultat-Produktion &amp; forbrug'!D87</f>
        <v>2030</v>
      </c>
      <c r="E398" s="442">
        <f>'Resultat-Produktion &amp; forbrug'!N87</f>
        <v>-71020.116824299708</v>
      </c>
      <c r="F398" s="429" t="str">
        <f>IFERROR(VLOOKUP(A398,'Oversættelse til tabel'!$A$2:$B$14,2,FALSE),"")</f>
        <v>Ubrugt</v>
      </c>
      <c r="G398" s="103"/>
    </row>
    <row r="399" spans="1:7" x14ac:dyDescent="0.25">
      <c r="A399" s="431" t="s">
        <v>342</v>
      </c>
      <c r="B399" s="99" t="str">
        <f>'Resultat-Produktion &amp; forbrug'!E88</f>
        <v>Vestdanmark</v>
      </c>
      <c r="C399" s="99" t="str">
        <f>'Resultat-Produktion &amp; forbrug'!A88</f>
        <v>Rapsolie</v>
      </c>
      <c r="D399" s="99">
        <f>'Resultat-Produktion &amp; forbrug'!D88</f>
        <v>2030</v>
      </c>
      <c r="E399" s="442">
        <f>'Resultat-Produktion &amp; forbrug'!N88</f>
        <v>0</v>
      </c>
      <c r="F399" s="429" t="str">
        <f>IFERROR(VLOOKUP(A399,'Oversættelse til tabel'!$A$2:$B$14,2,FALSE),"")</f>
        <v>Ubrugt</v>
      </c>
      <c r="G399" s="103"/>
    </row>
    <row r="400" spans="1:7" x14ac:dyDescent="0.25">
      <c r="A400" s="431" t="s">
        <v>342</v>
      </c>
      <c r="B400" s="99" t="str">
        <f>'Resultat-Produktion &amp; forbrug'!E89</f>
        <v>Vestdanmark</v>
      </c>
      <c r="C400" s="99" t="str">
        <f>'Resultat-Produktion &amp; forbrug'!A89</f>
        <v>Roer</v>
      </c>
      <c r="D400" s="99">
        <f>'Resultat-Produktion &amp; forbrug'!D89</f>
        <v>2030</v>
      </c>
      <c r="E400" s="442">
        <f>'Resultat-Produktion &amp; forbrug'!N89</f>
        <v>2774484.1043555308</v>
      </c>
      <c r="F400" s="429" t="str">
        <f>IFERROR(VLOOKUP(A400,'Oversættelse til tabel'!$A$2:$B$14,2,FALSE),"")</f>
        <v>Ubrugt</v>
      </c>
      <c r="G400" s="103"/>
    </row>
    <row r="401" spans="1:7" x14ac:dyDescent="0.25">
      <c r="A401" s="431" t="s">
        <v>342</v>
      </c>
      <c r="B401" s="99" t="str">
        <f>'Resultat-Produktion &amp; forbrug'!E90</f>
        <v>Vestdanmark</v>
      </c>
      <c r="C401" s="99" t="str">
        <f>'Resultat-Produktion &amp; forbrug'!A90</f>
        <v>Slagteriaffald til andet</v>
      </c>
      <c r="D401" s="99">
        <f>'Resultat-Produktion &amp; forbrug'!D90</f>
        <v>2030</v>
      </c>
      <c r="E401" s="442">
        <f>'Resultat-Produktion &amp; forbrug'!N90</f>
        <v>229347.69258761208</v>
      </c>
      <c r="F401" s="429" t="str">
        <f>IFERROR(VLOOKUP(A401,'Oversættelse til tabel'!$A$2:$B$14,2,FALSE),"")</f>
        <v>Ubrugt</v>
      </c>
      <c r="G401" s="103"/>
    </row>
    <row r="402" spans="1:7" x14ac:dyDescent="0.25">
      <c r="A402" s="431" t="s">
        <v>342</v>
      </c>
      <c r="B402" s="99" t="str">
        <f>'Resultat-Produktion &amp; forbrug'!E91</f>
        <v>Vestdanmark</v>
      </c>
      <c r="C402" s="99" t="str">
        <f>'Resultat-Produktion &amp; forbrug'!A91</f>
        <v>Slagteriaffald til foder</v>
      </c>
      <c r="D402" s="99">
        <f>'Resultat-Produktion &amp; forbrug'!D91</f>
        <v>2030</v>
      </c>
      <c r="E402" s="442">
        <f>'Resultat-Produktion &amp; forbrug'!N91</f>
        <v>108333.11124139075</v>
      </c>
      <c r="F402" s="429" t="str">
        <f>IFERROR(VLOOKUP(A402,'Oversættelse til tabel'!$A$2:$B$14,2,FALSE),"")</f>
        <v>Ubrugt</v>
      </c>
      <c r="G402" s="103"/>
    </row>
    <row r="403" spans="1:7" x14ac:dyDescent="0.25">
      <c r="A403" s="431" t="s">
        <v>342</v>
      </c>
      <c r="B403" s="99" t="str">
        <f>'Resultat-Produktion &amp; forbrug'!E92</f>
        <v>Vestdanmark</v>
      </c>
      <c r="C403" s="99" t="str">
        <f>'Resultat-Produktion &amp; forbrug'!A92</f>
        <v>Spildevandsslam</v>
      </c>
      <c r="D403" s="99">
        <f>'Resultat-Produktion &amp; forbrug'!D92</f>
        <v>2030</v>
      </c>
      <c r="E403" s="442">
        <f>'Resultat-Produktion &amp; forbrug'!N92</f>
        <v>2481926.4751490569</v>
      </c>
      <c r="F403" s="429" t="str">
        <f>IFERROR(VLOOKUP(A403,'Oversættelse til tabel'!$A$2:$B$14,2,FALSE),"")</f>
        <v>Ubrugt</v>
      </c>
      <c r="G403" s="103"/>
    </row>
    <row r="404" spans="1:7" x14ac:dyDescent="0.25">
      <c r="A404" s="431" t="s">
        <v>342</v>
      </c>
      <c r="B404" s="99" t="str">
        <f>'Resultat-Produktion &amp; forbrug'!E93</f>
        <v>Vestdanmark</v>
      </c>
      <c r="C404" s="99" t="str">
        <f>'Resultat-Produktion &amp; forbrug'!A93</f>
        <v>Svinegylle</v>
      </c>
      <c r="D404" s="99">
        <f>'Resultat-Produktion &amp; forbrug'!D93</f>
        <v>2030</v>
      </c>
      <c r="E404" s="442">
        <f>'Resultat-Produktion &amp; forbrug'!N93</f>
        <v>0</v>
      </c>
      <c r="F404" s="429" t="str">
        <f>IFERROR(VLOOKUP(A404,'Oversættelse til tabel'!$A$2:$B$14,2,FALSE),"")</f>
        <v>Ubrugt</v>
      </c>
      <c r="G404" s="103"/>
    </row>
    <row r="405" spans="1:7" x14ac:dyDescent="0.25">
      <c r="A405" s="431" t="s">
        <v>342</v>
      </c>
      <c r="B405" s="99" t="str">
        <f>'Resultat-Produktion &amp; forbrug'!E94</f>
        <v>Vestdanmark</v>
      </c>
      <c r="C405" s="99" t="str">
        <f>'Resultat-Produktion &amp; forbrug'!A94</f>
        <v>Svinekød</v>
      </c>
      <c r="D405" s="99">
        <f>'Resultat-Produktion &amp; forbrug'!D94</f>
        <v>2030</v>
      </c>
      <c r="E405" s="442">
        <f>'Resultat-Produktion &amp; forbrug'!N94</f>
        <v>1531740.086889476</v>
      </c>
      <c r="F405" s="429" t="str">
        <f>IFERROR(VLOOKUP(A405,'Oversættelse til tabel'!$A$2:$B$14,2,FALSE),"")</f>
        <v>Ubrugt</v>
      </c>
      <c r="G405" s="103"/>
    </row>
    <row r="406" spans="1:7" x14ac:dyDescent="0.25">
      <c r="A406" s="431" t="s">
        <v>342</v>
      </c>
      <c r="B406" s="99" t="str">
        <f>'Resultat-Produktion &amp; forbrug'!E95</f>
        <v>Vestdanmark</v>
      </c>
      <c r="C406" s="99" t="str">
        <f>'Resultat-Produktion &amp; forbrug'!A95</f>
        <v>Tang</v>
      </c>
      <c r="D406" s="99">
        <f>'Resultat-Produktion &amp; forbrug'!D95</f>
        <v>2030</v>
      </c>
      <c r="E406" s="442">
        <f>'Resultat-Produktion &amp; forbrug'!N95</f>
        <v>84600</v>
      </c>
      <c r="F406" s="429" t="str">
        <f>IFERROR(VLOOKUP(A406,'Oversættelse til tabel'!$A$2:$B$14,2,FALSE),"")</f>
        <v>Ubrugt</v>
      </c>
      <c r="G406" s="103"/>
    </row>
    <row r="407" spans="1:7" x14ac:dyDescent="0.25">
      <c r="A407" s="431" t="s">
        <v>342</v>
      </c>
      <c r="B407" s="99" t="str">
        <f>'Resultat-Produktion &amp; forbrug'!E96</f>
        <v>Vestdanmark</v>
      </c>
      <c r="C407" s="99" t="str">
        <f>'Resultat-Produktion &amp; forbrug'!A96</f>
        <v>Total til biogas</v>
      </c>
      <c r="D407" s="99">
        <f>'Resultat-Produktion &amp; forbrug'!D96</f>
        <v>2030</v>
      </c>
      <c r="E407" s="442">
        <f>'Resultat-Produktion &amp; forbrug'!N96</f>
        <v>0</v>
      </c>
      <c r="F407" s="429" t="str">
        <f>IFERROR(VLOOKUP(A407,'Oversættelse til tabel'!$A$2:$B$14,2,FALSE),"")</f>
        <v>Ubrugt</v>
      </c>
      <c r="G407" s="103"/>
    </row>
    <row r="408" spans="1:7" x14ac:dyDescent="0.25">
      <c r="A408" s="431" t="s">
        <v>342</v>
      </c>
      <c r="B408" s="99" t="str">
        <f>'Resultat-Produktion &amp; forbrug'!E97</f>
        <v>Vestdanmark</v>
      </c>
      <c r="C408" s="99" t="str">
        <f>'Resultat-Produktion &amp; forbrug'!A97</f>
        <v>Træ til energi</v>
      </c>
      <c r="D408" s="99">
        <f>'Resultat-Produktion &amp; forbrug'!D97</f>
        <v>2030</v>
      </c>
      <c r="E408" s="442">
        <f ca="1">'Resultat-Produktion &amp; forbrug'!N97</f>
        <v>0</v>
      </c>
      <c r="F408" s="429" t="str">
        <f>IFERROR(VLOOKUP(A408,'Oversættelse til tabel'!$A$2:$B$14,2,FALSE),"")</f>
        <v>Ubrugt</v>
      </c>
      <c r="G408" s="103"/>
    </row>
    <row r="409" spans="1:7" x14ac:dyDescent="0.25">
      <c r="A409" s="431" t="s">
        <v>342</v>
      </c>
      <c r="B409" s="99" t="str">
        <f>'Resultat-Produktion &amp; forbrug'!E98</f>
        <v>Vestdanmark</v>
      </c>
      <c r="C409" s="99" t="str">
        <f>'Resultat-Produktion &amp; forbrug'!A98</f>
        <v>Træmaterialer</v>
      </c>
      <c r="D409" s="99">
        <f>'Resultat-Produktion &amp; forbrug'!D98</f>
        <v>2030</v>
      </c>
      <c r="E409" s="442">
        <f ca="1">'Resultat-Produktion &amp; forbrug'!N98</f>
        <v>0</v>
      </c>
      <c r="F409" s="429" t="str">
        <f>IFERROR(VLOOKUP(A409,'Oversættelse til tabel'!$A$2:$B$14,2,FALSE),"")</f>
        <v>Ubrugt</v>
      </c>
      <c r="G409" s="103"/>
    </row>
    <row r="410" spans="1:7" x14ac:dyDescent="0.25">
      <c r="A410" s="431" t="s">
        <v>342</v>
      </c>
      <c r="B410" s="99" t="str">
        <f>'Resultat-Produktion &amp; forbrug'!E99</f>
        <v>Vestdanmark</v>
      </c>
      <c r="C410" s="99" t="str">
        <f>'Resultat-Produktion &amp; forbrug'!A99</f>
        <v>Æg</v>
      </c>
      <c r="D410" s="99">
        <f>'Resultat-Produktion &amp; forbrug'!D99</f>
        <v>2050</v>
      </c>
      <c r="E410" s="442">
        <f>'Resultat-Produktion &amp; forbrug'!N99</f>
        <v>216017.9179050583</v>
      </c>
      <c r="F410" s="429" t="str">
        <f>IFERROR(VLOOKUP(A410,'Oversættelse til tabel'!$A$2:$B$14,2,FALSE),"")</f>
        <v>Ubrugt</v>
      </c>
      <c r="G410" s="103"/>
    </row>
    <row r="411" spans="1:7" x14ac:dyDescent="0.25">
      <c r="A411" s="431" t="s">
        <v>342</v>
      </c>
      <c r="B411" s="99" t="str">
        <f>'Resultat-Produktion &amp; forbrug'!E100</f>
        <v>Vestdanmark</v>
      </c>
      <c r="C411" s="99" t="str">
        <f>'Resultat-Produktion &amp; forbrug'!A100</f>
        <v>Bælgsæd</v>
      </c>
      <c r="D411" s="99">
        <f>'Resultat-Produktion &amp; forbrug'!D100</f>
        <v>2050</v>
      </c>
      <c r="E411" s="442">
        <f>'Resultat-Produktion &amp; forbrug'!N100</f>
        <v>147503.58381787071</v>
      </c>
      <c r="F411" s="429" t="str">
        <f>IFERROR(VLOOKUP(A411,'Oversættelse til tabel'!$A$2:$B$14,2,FALSE),"")</f>
        <v>Ubrugt</v>
      </c>
      <c r="G411" s="103"/>
    </row>
    <row r="412" spans="1:7" x14ac:dyDescent="0.25">
      <c r="A412" s="431" t="s">
        <v>342</v>
      </c>
      <c r="B412" s="99" t="str">
        <f>'Resultat-Produktion &amp; forbrug'!E101</f>
        <v>Vestdanmark</v>
      </c>
      <c r="C412" s="99" t="str">
        <f>'Resultat-Produktion &amp; forbrug'!A101</f>
        <v>Bioaffald</v>
      </c>
      <c r="D412" s="99">
        <f>'Resultat-Produktion &amp; forbrug'!D101</f>
        <v>2050</v>
      </c>
      <c r="E412" s="442">
        <f ca="1">'Resultat-Produktion &amp; forbrug'!N101</f>
        <v>-9.8743131762603298E-2</v>
      </c>
      <c r="F412" s="429" t="str">
        <f>IFERROR(VLOOKUP(A412,'Oversættelse til tabel'!$A$2:$B$14,2,FALSE),"")</f>
        <v>Ubrugt</v>
      </c>
      <c r="G412" s="103"/>
    </row>
    <row r="413" spans="1:7" x14ac:dyDescent="0.25">
      <c r="A413" s="431" t="s">
        <v>342</v>
      </c>
      <c r="B413" s="99" t="str">
        <f>'Resultat-Produktion &amp; forbrug'!E102</f>
        <v>Vestdanmark</v>
      </c>
      <c r="C413" s="99" t="str">
        <f>'Resultat-Produktion &amp; forbrug'!A102</f>
        <v>Biogas</v>
      </c>
      <c r="D413" s="99">
        <f>'Resultat-Produktion &amp; forbrug'!D102</f>
        <v>2050</v>
      </c>
      <c r="E413" s="442">
        <f ca="1">'Resultat-Produktion &amp; forbrug'!N102</f>
        <v>0</v>
      </c>
      <c r="F413" s="429" t="str">
        <f>IFERROR(VLOOKUP(A413,'Oversættelse til tabel'!$A$2:$B$14,2,FALSE),"")</f>
        <v>Ubrugt</v>
      </c>
      <c r="G413" s="103"/>
    </row>
    <row r="414" spans="1:7" x14ac:dyDescent="0.25">
      <c r="A414" s="431" t="s">
        <v>342</v>
      </c>
      <c r="B414" s="99" t="str">
        <f>'Resultat-Produktion &amp; forbrug'!E103</f>
        <v>Vestdanmark</v>
      </c>
      <c r="C414" s="99" t="str">
        <f>'Resultat-Produktion &amp; forbrug'!A103</f>
        <v>Biogasgylle</v>
      </c>
      <c r="D414" s="99">
        <f>'Resultat-Produktion &amp; forbrug'!D103</f>
        <v>2050</v>
      </c>
      <c r="E414" s="442">
        <f ca="1">'Resultat-Produktion &amp; forbrug'!N103</f>
        <v>2542087.3303823322</v>
      </c>
      <c r="F414" s="429" t="str">
        <f>IFERROR(VLOOKUP(A414,'Oversættelse til tabel'!$A$2:$B$14,2,FALSE),"")</f>
        <v>Ubrugt</v>
      </c>
      <c r="G414" s="103"/>
    </row>
    <row r="415" spans="1:7" x14ac:dyDescent="0.25">
      <c r="A415" s="431" t="s">
        <v>342</v>
      </c>
      <c r="B415" s="99" t="str">
        <f>'Resultat-Produktion &amp; forbrug'!E104</f>
        <v>Vestdanmark</v>
      </c>
      <c r="C415" s="99" t="str">
        <f>'Resultat-Produktion &amp; forbrug'!A104</f>
        <v>Brun saft</v>
      </c>
      <c r="D415" s="99">
        <f>'Resultat-Produktion &amp; forbrug'!D104</f>
        <v>2050</v>
      </c>
      <c r="E415" s="442">
        <f>'Resultat-Produktion &amp; forbrug'!N104</f>
        <v>0</v>
      </c>
      <c r="F415" s="429" t="str">
        <f>IFERROR(VLOOKUP(A415,'Oversættelse til tabel'!$A$2:$B$14,2,FALSE),"")</f>
        <v>Ubrugt</v>
      </c>
      <c r="G415" s="103"/>
    </row>
    <row r="416" spans="1:7" x14ac:dyDescent="0.25">
      <c r="A416" s="431" t="s">
        <v>342</v>
      </c>
      <c r="B416" s="99" t="str">
        <f>'Resultat-Produktion &amp; forbrug'!E105</f>
        <v>Vestdanmark</v>
      </c>
      <c r="C416" s="99" t="str">
        <f>'Resultat-Produktion &amp; forbrug'!A105</f>
        <v>Dybstrøelse</v>
      </c>
      <c r="D416" s="99">
        <f>'Resultat-Produktion &amp; forbrug'!D105</f>
        <v>2050</v>
      </c>
      <c r="E416" s="442">
        <f>'Resultat-Produktion &amp; forbrug'!N105</f>
        <v>1035788.8384667402</v>
      </c>
      <c r="F416" s="429" t="str">
        <f>IFERROR(VLOOKUP(A416,'Oversættelse til tabel'!$A$2:$B$14,2,FALSE),"")</f>
        <v>Ubrugt</v>
      </c>
      <c r="G416" s="103"/>
    </row>
    <row r="417" spans="1:7" x14ac:dyDescent="0.25">
      <c r="A417" s="431" t="s">
        <v>342</v>
      </c>
      <c r="B417" s="99" t="str">
        <f>'Resultat-Produktion &amp; forbrug'!E106</f>
        <v>Vestdanmark</v>
      </c>
      <c r="C417" s="99" t="str">
        <f>'Resultat-Produktion &amp; forbrug'!A106</f>
        <v>Fiberfraktion</v>
      </c>
      <c r="D417" s="99">
        <f>'Resultat-Produktion &amp; forbrug'!D106</f>
        <v>2050</v>
      </c>
      <c r="E417" s="442">
        <f>'Resultat-Produktion &amp; forbrug'!N106</f>
        <v>0</v>
      </c>
      <c r="F417" s="429" t="str">
        <f>IFERROR(VLOOKUP(A417,'Oversættelse til tabel'!$A$2:$B$14,2,FALSE),"")</f>
        <v>Ubrugt</v>
      </c>
      <c r="G417" s="103"/>
    </row>
    <row r="418" spans="1:7" x14ac:dyDescent="0.25">
      <c r="A418" s="431" t="s">
        <v>342</v>
      </c>
      <c r="B418" s="99" t="str">
        <f>'Resultat-Produktion &amp; forbrug'!E107</f>
        <v>Vestdanmark</v>
      </c>
      <c r="C418" s="99" t="str">
        <f>'Resultat-Produktion &amp; forbrug'!A107</f>
        <v>Fjerkrægylle</v>
      </c>
      <c r="D418" s="99">
        <f>'Resultat-Produktion &amp; forbrug'!D107</f>
        <v>2050</v>
      </c>
      <c r="E418" s="442">
        <f>'Resultat-Produktion &amp; forbrug'!N107</f>
        <v>0</v>
      </c>
      <c r="F418" s="429" t="str">
        <f>IFERROR(VLOOKUP(A418,'Oversættelse til tabel'!$A$2:$B$14,2,FALSE),"")</f>
        <v>Ubrugt</v>
      </c>
      <c r="G418" s="103"/>
    </row>
    <row r="419" spans="1:7" x14ac:dyDescent="0.25">
      <c r="A419" s="431" t="s">
        <v>342</v>
      </c>
      <c r="B419" s="99" t="str">
        <f>'Resultat-Produktion &amp; forbrug'!E108</f>
        <v>Vestdanmark</v>
      </c>
      <c r="C419" s="99" t="str">
        <f>'Resultat-Produktion &amp; forbrug'!A108</f>
        <v>Fjerkrækød</v>
      </c>
      <c r="D419" s="99">
        <f>'Resultat-Produktion &amp; forbrug'!D108</f>
        <v>2050</v>
      </c>
      <c r="E419" s="442">
        <f>'Resultat-Produktion &amp; forbrug'!N108</f>
        <v>171719.70187293284</v>
      </c>
      <c r="F419" s="429" t="str">
        <f>IFERROR(VLOOKUP(A419,'Oversættelse til tabel'!$A$2:$B$14,2,FALSE),"")</f>
        <v>Ubrugt</v>
      </c>
      <c r="G419" s="103"/>
    </row>
    <row r="420" spans="1:7" x14ac:dyDescent="0.25">
      <c r="A420" s="431" t="s">
        <v>342</v>
      </c>
      <c r="B420" s="99" t="str">
        <f>'Resultat-Produktion &amp; forbrug'!E109</f>
        <v>Vestdanmark</v>
      </c>
      <c r="C420" s="99" t="str">
        <f>'Resultat-Produktion &amp; forbrug'!A109</f>
        <v>Frø</v>
      </c>
      <c r="D420" s="99">
        <f>'Resultat-Produktion &amp; forbrug'!D109</f>
        <v>2050</v>
      </c>
      <c r="E420" s="442">
        <f>'Resultat-Produktion &amp; forbrug'!N109</f>
        <v>1122115.8049381305</v>
      </c>
      <c r="F420" s="429" t="str">
        <f>IFERROR(VLOOKUP(A420,'Oversættelse til tabel'!$A$2:$B$14,2,FALSE),"")</f>
        <v>Ubrugt</v>
      </c>
      <c r="G420" s="103"/>
    </row>
    <row r="421" spans="1:7" x14ac:dyDescent="0.25">
      <c r="A421" s="431" t="s">
        <v>342</v>
      </c>
      <c r="B421" s="99" t="str">
        <f>'Resultat-Produktion &amp; forbrug'!E110</f>
        <v>Vestdanmark</v>
      </c>
      <c r="C421" s="99" t="str">
        <f>'Resultat-Produktion &amp; forbrug'!A110</f>
        <v>Frugt</v>
      </c>
      <c r="D421" s="99">
        <f>'Resultat-Produktion &amp; forbrug'!D110</f>
        <v>2050</v>
      </c>
      <c r="E421" s="442">
        <f>'Resultat-Produktion &amp; forbrug'!N110</f>
        <v>-235829.33520037105</v>
      </c>
      <c r="F421" s="429" t="str">
        <f>IFERROR(VLOOKUP(A421,'Oversættelse til tabel'!$A$2:$B$14,2,FALSE),"")</f>
        <v>Ubrugt</v>
      </c>
      <c r="G421" s="103"/>
    </row>
    <row r="422" spans="1:7" x14ac:dyDescent="0.25">
      <c r="A422" s="431" t="s">
        <v>342</v>
      </c>
      <c r="B422" s="99" t="str">
        <f>'Resultat-Produktion &amp; forbrug'!E111</f>
        <v>Vestdanmark</v>
      </c>
      <c r="C422" s="99" t="str">
        <f>'Resultat-Produktion &amp; forbrug'!A111</f>
        <v>Glycerin</v>
      </c>
      <c r="D422" s="99">
        <f>'Resultat-Produktion &amp; forbrug'!D111</f>
        <v>2050</v>
      </c>
      <c r="E422" s="442">
        <f>'Resultat-Produktion &amp; forbrug'!N111</f>
        <v>-114193.60000000001</v>
      </c>
      <c r="F422" s="429" t="str">
        <f>IFERROR(VLOOKUP(A422,'Oversættelse til tabel'!$A$2:$B$14,2,FALSE),"")</f>
        <v>Ubrugt</v>
      </c>
      <c r="G422" s="103"/>
    </row>
    <row r="423" spans="1:7" x14ac:dyDescent="0.25">
      <c r="A423" s="431" t="s">
        <v>342</v>
      </c>
      <c r="B423" s="99" t="str">
        <f>'Resultat-Produktion &amp; forbrug'!E112</f>
        <v>Vestdanmark</v>
      </c>
      <c r="C423" s="99" t="str">
        <f>'Resultat-Produktion &amp; forbrug'!A112</f>
        <v>Græs</v>
      </c>
      <c r="D423" s="99">
        <f>'Resultat-Produktion &amp; forbrug'!D112</f>
        <v>2050</v>
      </c>
      <c r="E423" s="442">
        <f>'Resultat-Produktion &amp; forbrug'!N112</f>
        <v>14023830.254351629</v>
      </c>
      <c r="F423" s="429" t="str">
        <f>IFERROR(VLOOKUP(A423,'Oversættelse til tabel'!$A$2:$B$14,2,FALSE),"")</f>
        <v>Ubrugt</v>
      </c>
      <c r="G423" s="103"/>
    </row>
    <row r="424" spans="1:7" x14ac:dyDescent="0.25">
      <c r="A424" s="431" t="s">
        <v>342</v>
      </c>
      <c r="B424" s="99" t="str">
        <f>'Resultat-Produktion &amp; forbrug'!E113</f>
        <v>Vestdanmark</v>
      </c>
      <c r="C424" s="99" t="str">
        <f>'Resultat-Produktion &amp; forbrug'!A113</f>
        <v>Græsprotein</v>
      </c>
      <c r="D424" s="99">
        <f>'Resultat-Produktion &amp; forbrug'!D113</f>
        <v>2050</v>
      </c>
      <c r="E424" s="442">
        <f>'Resultat-Produktion &amp; forbrug'!N113</f>
        <v>0</v>
      </c>
      <c r="F424" s="429" t="str">
        <f>IFERROR(VLOOKUP(A424,'Oversættelse til tabel'!$A$2:$B$14,2,FALSE),"")</f>
        <v>Ubrugt</v>
      </c>
      <c r="G424" s="103"/>
    </row>
    <row r="425" spans="1:7" x14ac:dyDescent="0.25">
      <c r="A425" s="431" t="s">
        <v>342</v>
      </c>
      <c r="B425" s="99" t="str">
        <f>'Resultat-Produktion &amp; forbrug'!E114</f>
        <v>Vestdanmark</v>
      </c>
      <c r="C425" s="99" t="str">
        <f>'Resultat-Produktion &amp; forbrug'!A114</f>
        <v>Grøntsager</v>
      </c>
      <c r="D425" s="99">
        <f>'Resultat-Produktion &amp; forbrug'!D114</f>
        <v>2050</v>
      </c>
      <c r="E425" s="442">
        <f>'Resultat-Produktion &amp; forbrug'!N114</f>
        <v>-64091.297748916026</v>
      </c>
      <c r="F425" s="429" t="str">
        <f>IFERROR(VLOOKUP(A425,'Oversættelse til tabel'!$A$2:$B$14,2,FALSE),"")</f>
        <v>Ubrugt</v>
      </c>
      <c r="G425" s="103"/>
    </row>
    <row r="426" spans="1:7" x14ac:dyDescent="0.25">
      <c r="A426" s="431" t="s">
        <v>342</v>
      </c>
      <c r="B426" s="99" t="str">
        <f>'Resultat-Produktion &amp; forbrug'!E115</f>
        <v>Vestdanmark</v>
      </c>
      <c r="C426" s="99" t="str">
        <f>'Resultat-Produktion &amp; forbrug'!A115</f>
        <v>Halm</v>
      </c>
      <c r="D426" s="99">
        <f>'Resultat-Produktion &amp; forbrug'!D115</f>
        <v>2050</v>
      </c>
      <c r="E426" s="442">
        <f>'Resultat-Produktion &amp; forbrug'!N115</f>
        <v>0</v>
      </c>
      <c r="F426" s="429" t="str">
        <f>IFERROR(VLOOKUP(A426,'Oversættelse til tabel'!$A$2:$B$14,2,FALSE),"")</f>
        <v>Ubrugt</v>
      </c>
      <c r="G426" s="103"/>
    </row>
    <row r="427" spans="1:7" x14ac:dyDescent="0.25">
      <c r="A427" s="431" t="s">
        <v>342</v>
      </c>
      <c r="B427" s="99" t="str">
        <f>'Resultat-Produktion &amp; forbrug'!E116</f>
        <v>Vestdanmark</v>
      </c>
      <c r="C427" s="99" t="str">
        <f>'Resultat-Produktion &amp; forbrug'!A116</f>
        <v>Have/parkaffald</v>
      </c>
      <c r="D427" s="99">
        <f>'Resultat-Produktion &amp; forbrug'!D116</f>
        <v>2050</v>
      </c>
      <c r="E427" s="442">
        <f>'Resultat-Produktion &amp; forbrug'!N116</f>
        <v>0</v>
      </c>
      <c r="F427" s="429" t="str">
        <f>IFERROR(VLOOKUP(A427,'Oversættelse til tabel'!$A$2:$B$14,2,FALSE),"")</f>
        <v>Ubrugt</v>
      </c>
      <c r="G427" s="103"/>
    </row>
    <row r="428" spans="1:7" x14ac:dyDescent="0.25">
      <c r="A428" s="431" t="s">
        <v>342</v>
      </c>
      <c r="B428" s="99" t="str">
        <f>'Resultat-Produktion &amp; forbrug'!E117</f>
        <v>Vestdanmark</v>
      </c>
      <c r="C428" s="99" t="str">
        <f>'Resultat-Produktion &amp; forbrug'!A117</f>
        <v>Import af foder</v>
      </c>
      <c r="D428" s="99">
        <f>'Resultat-Produktion &amp; forbrug'!D117</f>
        <v>2050</v>
      </c>
      <c r="E428" s="442">
        <f>'Resultat-Produktion &amp; forbrug'!N117</f>
        <v>-5794113.0468547465</v>
      </c>
      <c r="F428" s="429" t="str">
        <f>IFERROR(VLOOKUP(A428,'Oversættelse til tabel'!$A$2:$B$14,2,FALSE),"")</f>
        <v>Ubrugt</v>
      </c>
      <c r="G428" s="103"/>
    </row>
    <row r="429" spans="1:7" x14ac:dyDescent="0.25">
      <c r="A429" s="431" t="s">
        <v>342</v>
      </c>
      <c r="B429" s="99" t="str">
        <f>'Resultat-Produktion &amp; forbrug'!E118</f>
        <v>Vestdanmark</v>
      </c>
      <c r="C429" s="99" t="str">
        <f>'Resultat-Produktion &amp; forbrug'!A118</f>
        <v>Industriaffald</v>
      </c>
      <c r="D429" s="99">
        <f>'Resultat-Produktion &amp; forbrug'!D118</f>
        <v>2050</v>
      </c>
      <c r="E429" s="442">
        <f>'Resultat-Produktion &amp; forbrug'!N118</f>
        <v>54115.474944335409</v>
      </c>
      <c r="F429" s="429" t="str">
        <f>IFERROR(VLOOKUP(A429,'Oversættelse til tabel'!$A$2:$B$14,2,FALSE),"")</f>
        <v>Ubrugt</v>
      </c>
      <c r="G429" s="103"/>
    </row>
    <row r="430" spans="1:7" x14ac:dyDescent="0.25">
      <c r="A430" s="431" t="s">
        <v>342</v>
      </c>
      <c r="B430" s="99" t="str">
        <f>'Resultat-Produktion &amp; forbrug'!E119</f>
        <v>Vestdanmark</v>
      </c>
      <c r="C430" s="99" t="str">
        <f>'Resultat-Produktion &amp; forbrug'!A119</f>
        <v>Juletræer</v>
      </c>
      <c r="D430" s="99">
        <f>'Resultat-Produktion &amp; forbrug'!D119</f>
        <v>2050</v>
      </c>
      <c r="E430" s="442">
        <f>'Resultat-Produktion &amp; forbrug'!N119</f>
        <v>714570.3554189268</v>
      </c>
      <c r="F430" s="429" t="str">
        <f>IFERROR(VLOOKUP(A430,'Oversættelse til tabel'!$A$2:$B$14,2,FALSE),"")</f>
        <v>Ubrugt</v>
      </c>
      <c r="G430" s="103"/>
    </row>
    <row r="431" spans="1:7" x14ac:dyDescent="0.25">
      <c r="A431" s="431" t="s">
        <v>342</v>
      </c>
      <c r="B431" s="99" t="str">
        <f>'Resultat-Produktion &amp; forbrug'!E120</f>
        <v>Vestdanmark</v>
      </c>
      <c r="C431" s="99" t="str">
        <f>'Resultat-Produktion &amp; forbrug'!A120</f>
        <v>Kartofler</v>
      </c>
      <c r="D431" s="99">
        <f>'Resultat-Produktion &amp; forbrug'!D120</f>
        <v>2050</v>
      </c>
      <c r="E431" s="442">
        <f>'Resultat-Produktion &amp; forbrug'!N120</f>
        <v>1653636.7107617604</v>
      </c>
      <c r="F431" s="429" t="str">
        <f>IFERROR(VLOOKUP(A431,'Oversættelse til tabel'!$A$2:$B$14,2,FALSE),"")</f>
        <v>Ubrugt</v>
      </c>
      <c r="G431" s="103"/>
    </row>
    <row r="432" spans="1:7" x14ac:dyDescent="0.25">
      <c r="A432" s="431" t="s">
        <v>342</v>
      </c>
      <c r="B432" s="99" t="str">
        <f>'Resultat-Produktion &amp; forbrug'!E121</f>
        <v>Vestdanmark</v>
      </c>
      <c r="C432" s="99" t="str">
        <f>'Resultat-Produktion &amp; forbrug'!A121</f>
        <v>Korn</v>
      </c>
      <c r="D432" s="99">
        <f>'Resultat-Produktion &amp; forbrug'!D121</f>
        <v>2050</v>
      </c>
      <c r="E432" s="442">
        <f>'Resultat-Produktion &amp; forbrug'!N121</f>
        <v>-1758322.034285726</v>
      </c>
      <c r="F432" s="429" t="str">
        <f>IFERROR(VLOOKUP(A432,'Oversættelse til tabel'!$A$2:$B$14,2,FALSE),"")</f>
        <v>Ubrugt</v>
      </c>
      <c r="G432" s="103"/>
    </row>
    <row r="433" spans="1:7" x14ac:dyDescent="0.25">
      <c r="A433" s="431" t="s">
        <v>342</v>
      </c>
      <c r="B433" s="99" t="str">
        <f>'Resultat-Produktion &amp; forbrug'!E122</f>
        <v>Vestdanmark</v>
      </c>
      <c r="C433" s="99" t="str">
        <f>'Resultat-Produktion &amp; forbrug'!A122</f>
        <v>Kunstgødning</v>
      </c>
      <c r="D433" s="99">
        <f>'Resultat-Produktion &amp; forbrug'!D122</f>
        <v>2050</v>
      </c>
      <c r="E433" s="442">
        <f ca="1">'Resultat-Produktion &amp; forbrug'!N122</f>
        <v>-195424.37100367117</v>
      </c>
      <c r="F433" s="429" t="str">
        <f>IFERROR(VLOOKUP(A433,'Oversættelse til tabel'!$A$2:$B$14,2,FALSE),"")</f>
        <v>Ubrugt</v>
      </c>
      <c r="G433" s="103"/>
    </row>
    <row r="434" spans="1:7" x14ac:dyDescent="0.25">
      <c r="A434" s="431" t="s">
        <v>342</v>
      </c>
      <c r="B434" s="99" t="str">
        <f>'Resultat-Produktion &amp; forbrug'!E123</f>
        <v>Vestdanmark</v>
      </c>
      <c r="C434" s="99" t="str">
        <f>'Resultat-Produktion &amp; forbrug'!A123</f>
        <v>Kvæggylle</v>
      </c>
      <c r="D434" s="99">
        <f>'Resultat-Produktion &amp; forbrug'!D123</f>
        <v>2050</v>
      </c>
      <c r="E434" s="442">
        <f>'Resultat-Produktion &amp; forbrug'!N123</f>
        <v>0</v>
      </c>
      <c r="F434" s="429" t="str">
        <f>IFERROR(VLOOKUP(A434,'Oversættelse til tabel'!$A$2:$B$14,2,FALSE),"")</f>
        <v>Ubrugt</v>
      </c>
      <c r="G434" s="103"/>
    </row>
    <row r="435" spans="1:7" x14ac:dyDescent="0.25">
      <c r="A435" s="431" t="s">
        <v>342</v>
      </c>
      <c r="B435" s="99" t="str">
        <f>'Resultat-Produktion &amp; forbrug'!E124</f>
        <v>Vestdanmark</v>
      </c>
      <c r="C435" s="99" t="str">
        <f>'Resultat-Produktion &amp; forbrug'!A124</f>
        <v>Mælk til foder</v>
      </c>
      <c r="D435" s="99">
        <f>'Resultat-Produktion &amp; forbrug'!D124</f>
        <v>2050</v>
      </c>
      <c r="E435" s="442">
        <f>'Resultat-Produktion &amp; forbrug'!N124</f>
        <v>90203.155693262815</v>
      </c>
      <c r="F435" s="429" t="str">
        <f>IFERROR(VLOOKUP(A435,'Oversættelse til tabel'!$A$2:$B$14,2,FALSE),"")</f>
        <v>Ubrugt</v>
      </c>
      <c r="G435" s="103"/>
    </row>
    <row r="436" spans="1:7" x14ac:dyDescent="0.25">
      <c r="A436" s="431" t="s">
        <v>342</v>
      </c>
      <c r="B436" s="99" t="str">
        <f>'Resultat-Produktion &amp; forbrug'!E125</f>
        <v>Vestdanmark</v>
      </c>
      <c r="C436" s="99" t="str">
        <f>'Resultat-Produktion &amp; forbrug'!A125</f>
        <v>Majs</v>
      </c>
      <c r="D436" s="99">
        <f>'Resultat-Produktion &amp; forbrug'!D125</f>
        <v>2050</v>
      </c>
      <c r="E436" s="442">
        <f>'Resultat-Produktion &amp; forbrug'!N125</f>
        <v>-1062616.0286348956</v>
      </c>
      <c r="F436" s="429" t="str">
        <f>IFERROR(VLOOKUP(A436,'Oversættelse til tabel'!$A$2:$B$14,2,FALSE),"")</f>
        <v>Ubrugt</v>
      </c>
      <c r="G436" s="103"/>
    </row>
    <row r="437" spans="1:7" x14ac:dyDescent="0.25">
      <c r="A437" s="431" t="s">
        <v>342</v>
      </c>
      <c r="B437" s="99" t="str">
        <f>'Resultat-Produktion &amp; forbrug'!E126</f>
        <v>Vestdanmark</v>
      </c>
      <c r="C437" s="99" t="str">
        <f>'Resultat-Produktion &amp; forbrug'!A126</f>
        <v>Mejeriprodukter</v>
      </c>
      <c r="D437" s="99">
        <f>'Resultat-Produktion &amp; forbrug'!D126</f>
        <v>2050</v>
      </c>
      <c r="E437" s="442">
        <f>'Resultat-Produktion &amp; forbrug'!N126</f>
        <v>3192670.7859676722</v>
      </c>
      <c r="F437" s="429" t="str">
        <f>IFERROR(VLOOKUP(A437,'Oversættelse til tabel'!$A$2:$B$14,2,FALSE),"")</f>
        <v>Ubrugt</v>
      </c>
      <c r="G437" s="103"/>
    </row>
    <row r="438" spans="1:7" x14ac:dyDescent="0.25">
      <c r="A438" s="431" t="s">
        <v>342</v>
      </c>
      <c r="B438" s="99" t="str">
        <f>'Resultat-Produktion &amp; forbrug'!E127</f>
        <v>Vestdanmark</v>
      </c>
      <c r="C438" s="99" t="str">
        <f>'Resultat-Produktion &amp; forbrug'!A127</f>
        <v>Muslinger</v>
      </c>
      <c r="D438" s="99">
        <f>'Resultat-Produktion &amp; forbrug'!D127</f>
        <v>2050</v>
      </c>
      <c r="E438" s="442">
        <f>'Resultat-Produktion &amp; forbrug'!N127</f>
        <v>209595.14629167612</v>
      </c>
      <c r="F438" s="429" t="str">
        <f>IFERROR(VLOOKUP(A438,'Oversættelse til tabel'!$A$2:$B$14,2,FALSE),"")</f>
        <v>Ubrugt</v>
      </c>
      <c r="G438" s="103"/>
    </row>
    <row r="439" spans="1:7" x14ac:dyDescent="0.25">
      <c r="A439" s="431" t="s">
        <v>342</v>
      </c>
      <c r="B439" s="99" t="str">
        <f>'Resultat-Produktion &amp; forbrug'!E128</f>
        <v>Vestdanmark</v>
      </c>
      <c r="C439" s="99" t="str">
        <f>'Resultat-Produktion &amp; forbrug'!A128</f>
        <v>Oksekød</v>
      </c>
      <c r="D439" s="99">
        <f>'Resultat-Produktion &amp; forbrug'!D128</f>
        <v>2050</v>
      </c>
      <c r="E439" s="442">
        <f>'Resultat-Produktion &amp; forbrug'!N128</f>
        <v>60977.171211943627</v>
      </c>
      <c r="F439" s="429" t="str">
        <f>IFERROR(VLOOKUP(A439,'Oversættelse til tabel'!$A$2:$B$14,2,FALSE),"")</f>
        <v>Ubrugt</v>
      </c>
      <c r="G439" s="103"/>
    </row>
    <row r="440" spans="1:7" x14ac:dyDescent="0.25">
      <c r="A440" s="431" t="s">
        <v>342</v>
      </c>
      <c r="B440" s="99" t="str">
        <f>'Resultat-Produktion &amp; forbrug'!E129</f>
        <v>Vestdanmark</v>
      </c>
      <c r="C440" s="99" t="str">
        <f>'Resultat-Produktion &amp; forbrug'!A129</f>
        <v>Øvrige</v>
      </c>
      <c r="D440" s="99">
        <f>'Resultat-Produktion &amp; forbrug'!D129</f>
        <v>2050</v>
      </c>
      <c r="E440" s="442">
        <f>'Resultat-Produktion &amp; forbrug'!N129</f>
        <v>1027472.506321969</v>
      </c>
      <c r="F440" s="429" t="str">
        <f>IFERROR(VLOOKUP(A440,'Oversættelse til tabel'!$A$2:$B$14,2,FALSE),"")</f>
        <v>Ubrugt</v>
      </c>
      <c r="G440" s="103"/>
    </row>
    <row r="441" spans="1:7" x14ac:dyDescent="0.25">
      <c r="A441" s="431" t="s">
        <v>342</v>
      </c>
      <c r="B441" s="99" t="str">
        <f>'Resultat-Produktion &amp; forbrug'!E130</f>
        <v>Vestdanmark</v>
      </c>
      <c r="C441" s="99" t="str">
        <f>'Resultat-Produktion &amp; forbrug'!A130</f>
        <v>Pil &amp; poppel</v>
      </c>
      <c r="D441" s="99">
        <f>'Resultat-Produktion &amp; forbrug'!D130</f>
        <v>2050</v>
      </c>
      <c r="E441" s="442">
        <f>'Resultat-Produktion &amp; forbrug'!N130</f>
        <v>0</v>
      </c>
      <c r="F441" s="429" t="str">
        <f>IFERROR(VLOOKUP(A441,'Oversættelse til tabel'!$A$2:$B$14,2,FALSE),"")</f>
        <v>Ubrugt</v>
      </c>
      <c r="G441" s="103"/>
    </row>
    <row r="442" spans="1:7" x14ac:dyDescent="0.25">
      <c r="A442" s="431" t="s">
        <v>342</v>
      </c>
      <c r="B442" s="99" t="str">
        <f>'Resultat-Produktion &amp; forbrug'!E131</f>
        <v>Vestdanmark</v>
      </c>
      <c r="C442" s="99" t="str">
        <f>'Resultat-Produktion &amp; forbrug'!A131</f>
        <v>Pyrolysegas</v>
      </c>
      <c r="D442" s="99">
        <f>'Resultat-Produktion &amp; forbrug'!D131</f>
        <v>2050</v>
      </c>
      <c r="E442" s="442">
        <f ca="1">'Resultat-Produktion &amp; forbrug'!N131</f>
        <v>0</v>
      </c>
      <c r="F442" s="429" t="str">
        <f>IFERROR(VLOOKUP(A442,'Oversættelse til tabel'!$A$2:$B$14,2,FALSE),"")</f>
        <v>Ubrugt</v>
      </c>
      <c r="G442" s="103"/>
    </row>
    <row r="443" spans="1:7" x14ac:dyDescent="0.25">
      <c r="A443" s="431" t="s">
        <v>342</v>
      </c>
      <c r="B443" s="99" t="str">
        <f>'Resultat-Produktion &amp; forbrug'!E132</f>
        <v>Vestdanmark</v>
      </c>
      <c r="C443" s="99" t="str">
        <f>'Resultat-Produktion &amp; forbrug'!A132</f>
        <v>Pyrolyseolie</v>
      </c>
      <c r="D443" s="99">
        <f>'Resultat-Produktion &amp; forbrug'!D132</f>
        <v>2050</v>
      </c>
      <c r="E443" s="442">
        <f ca="1">'Resultat-Produktion &amp; forbrug'!N132</f>
        <v>0</v>
      </c>
      <c r="F443" s="429" t="str">
        <f>IFERROR(VLOOKUP(A443,'Oversættelse til tabel'!$A$2:$B$14,2,FALSE),"")</f>
        <v>Ubrugt</v>
      </c>
      <c r="G443" s="103"/>
    </row>
    <row r="444" spans="1:7" x14ac:dyDescent="0.25">
      <c r="A444" s="431" t="s">
        <v>342</v>
      </c>
      <c r="B444" s="99" t="str">
        <f>'Resultat-Produktion &amp; forbrug'!E133</f>
        <v>Vestdanmark</v>
      </c>
      <c r="C444" s="99" t="str">
        <f>'Resultat-Produktion &amp; forbrug'!A133</f>
        <v>Råmælk</v>
      </c>
      <c r="D444" s="99">
        <f>'Resultat-Produktion &amp; forbrug'!D133</f>
        <v>2050</v>
      </c>
      <c r="E444" s="442">
        <f>'Resultat-Produktion &amp; forbrug'!N133</f>
        <v>5735954.3578613317</v>
      </c>
      <c r="F444" s="429" t="str">
        <f>IFERROR(VLOOKUP(A444,'Oversættelse til tabel'!$A$2:$B$14,2,FALSE),"")</f>
        <v>Ubrugt</v>
      </c>
      <c r="G444" s="103"/>
    </row>
    <row r="445" spans="1:7" x14ac:dyDescent="0.25">
      <c r="A445" s="431" t="s">
        <v>342</v>
      </c>
      <c r="B445" s="99" t="str">
        <f>'Resultat-Produktion &amp; forbrug'!E134</f>
        <v>Vestdanmark</v>
      </c>
      <c r="C445" s="99" t="str">
        <f>'Resultat-Produktion &amp; forbrug'!A134</f>
        <v>Raps</v>
      </c>
      <c r="D445" s="99">
        <f>'Resultat-Produktion &amp; forbrug'!D134</f>
        <v>2050</v>
      </c>
      <c r="E445" s="442">
        <f>'Resultat-Produktion &amp; forbrug'!N134</f>
        <v>0</v>
      </c>
      <c r="F445" s="429" t="str">
        <f>IFERROR(VLOOKUP(A445,'Oversættelse til tabel'!$A$2:$B$14,2,FALSE),"")</f>
        <v>Ubrugt</v>
      </c>
      <c r="G445" s="103"/>
    </row>
    <row r="446" spans="1:7" x14ac:dyDescent="0.25">
      <c r="A446" s="431" t="s">
        <v>342</v>
      </c>
      <c r="B446" s="99" t="str">
        <f>'Resultat-Produktion &amp; forbrug'!E135</f>
        <v>Vestdanmark</v>
      </c>
      <c r="C446" s="99" t="str">
        <f>'Resultat-Produktion &amp; forbrug'!A135</f>
        <v>Rapskage</v>
      </c>
      <c r="D446" s="99">
        <f>'Resultat-Produktion &amp; forbrug'!D135</f>
        <v>2050</v>
      </c>
      <c r="E446" s="442">
        <f>'Resultat-Produktion &amp; forbrug'!N135</f>
        <v>-71588.613561320672</v>
      </c>
      <c r="F446" s="429" t="str">
        <f>IFERROR(VLOOKUP(A446,'Oversættelse til tabel'!$A$2:$B$14,2,FALSE),"")</f>
        <v>Ubrugt</v>
      </c>
      <c r="G446" s="103"/>
    </row>
    <row r="447" spans="1:7" x14ac:dyDescent="0.25">
      <c r="A447" s="431" t="s">
        <v>342</v>
      </c>
      <c r="B447" s="99" t="str">
        <f>'Resultat-Produktion &amp; forbrug'!E136</f>
        <v>Vestdanmark</v>
      </c>
      <c r="C447" s="99" t="str">
        <f>'Resultat-Produktion &amp; forbrug'!A136</f>
        <v>Rapsolie</v>
      </c>
      <c r="D447" s="99">
        <f>'Resultat-Produktion &amp; forbrug'!D136</f>
        <v>2050</v>
      </c>
      <c r="E447" s="442">
        <f>'Resultat-Produktion &amp; forbrug'!N136</f>
        <v>0</v>
      </c>
      <c r="F447" s="429" t="str">
        <f>IFERROR(VLOOKUP(A447,'Oversættelse til tabel'!$A$2:$B$14,2,FALSE),"")</f>
        <v>Ubrugt</v>
      </c>
      <c r="G447" s="103"/>
    </row>
    <row r="448" spans="1:7" x14ac:dyDescent="0.25">
      <c r="A448" s="431" t="s">
        <v>342</v>
      </c>
      <c r="B448" s="99" t="str">
        <f>'Resultat-Produktion &amp; forbrug'!E137</f>
        <v>Vestdanmark</v>
      </c>
      <c r="C448" s="99" t="str">
        <f>'Resultat-Produktion &amp; forbrug'!A137</f>
        <v>Roer</v>
      </c>
      <c r="D448" s="99">
        <f>'Resultat-Produktion &amp; forbrug'!D137</f>
        <v>2050</v>
      </c>
      <c r="E448" s="442">
        <f>'Resultat-Produktion &amp; forbrug'!N137</f>
        <v>2756481.1452801134</v>
      </c>
      <c r="F448" s="429" t="str">
        <f>IFERROR(VLOOKUP(A448,'Oversættelse til tabel'!$A$2:$B$14,2,FALSE),"")</f>
        <v>Ubrugt</v>
      </c>
      <c r="G448" s="103"/>
    </row>
    <row r="449" spans="1:7" x14ac:dyDescent="0.25">
      <c r="A449" s="431" t="s">
        <v>342</v>
      </c>
      <c r="B449" s="99" t="str">
        <f>'Resultat-Produktion &amp; forbrug'!E138</f>
        <v>Vestdanmark</v>
      </c>
      <c r="C449" s="99" t="str">
        <f>'Resultat-Produktion &amp; forbrug'!A138</f>
        <v>Slagteriaffald til andet</v>
      </c>
      <c r="D449" s="99">
        <f>'Resultat-Produktion &amp; forbrug'!D138</f>
        <v>2050</v>
      </c>
      <c r="E449" s="442">
        <f>'Resultat-Produktion &amp; forbrug'!N138</f>
        <v>222680.59406186192</v>
      </c>
      <c r="F449" s="429" t="str">
        <f>IFERROR(VLOOKUP(A449,'Oversættelse til tabel'!$A$2:$B$14,2,FALSE),"")</f>
        <v>Ubrugt</v>
      </c>
      <c r="G449" s="103"/>
    </row>
    <row r="450" spans="1:7" x14ac:dyDescent="0.25">
      <c r="A450" s="431" t="s">
        <v>342</v>
      </c>
      <c r="B450" s="99" t="str">
        <f>'Resultat-Produktion &amp; forbrug'!E139</f>
        <v>Vestdanmark</v>
      </c>
      <c r="C450" s="99" t="str">
        <f>'Resultat-Produktion &amp; forbrug'!A139</f>
        <v>Slagteriaffald til foder</v>
      </c>
      <c r="D450" s="99">
        <f>'Resultat-Produktion &amp; forbrug'!D139</f>
        <v>2050</v>
      </c>
      <c r="E450" s="442">
        <f>'Resultat-Produktion &amp; forbrug'!N139</f>
        <v>104021.41590581447</v>
      </c>
      <c r="F450" s="429" t="str">
        <f>IFERROR(VLOOKUP(A450,'Oversættelse til tabel'!$A$2:$B$14,2,FALSE),"")</f>
        <v>Ubrugt</v>
      </c>
      <c r="G450" s="103"/>
    </row>
    <row r="451" spans="1:7" x14ac:dyDescent="0.25">
      <c r="A451" s="431" t="s">
        <v>342</v>
      </c>
      <c r="B451" s="99" t="str">
        <f>'Resultat-Produktion &amp; forbrug'!E140</f>
        <v>Vestdanmark</v>
      </c>
      <c r="C451" s="99" t="str">
        <f>'Resultat-Produktion &amp; forbrug'!A140</f>
        <v>Spildevandsslam</v>
      </c>
      <c r="D451" s="99">
        <f>'Resultat-Produktion &amp; forbrug'!D140</f>
        <v>2050</v>
      </c>
      <c r="E451" s="442">
        <f>'Resultat-Produktion &amp; forbrug'!N140</f>
        <v>2573468.1840518024</v>
      </c>
      <c r="F451" s="429" t="str">
        <f>IFERROR(VLOOKUP(A451,'Oversættelse til tabel'!$A$2:$B$14,2,FALSE),"")</f>
        <v>Ubrugt</v>
      </c>
      <c r="G451" s="103"/>
    </row>
    <row r="452" spans="1:7" x14ac:dyDescent="0.25">
      <c r="A452" s="431" t="s">
        <v>342</v>
      </c>
      <c r="B452" s="99" t="str">
        <f>'Resultat-Produktion &amp; forbrug'!E141</f>
        <v>Vestdanmark</v>
      </c>
      <c r="C452" s="99" t="str">
        <f>'Resultat-Produktion &amp; forbrug'!A141</f>
        <v>Svinegylle</v>
      </c>
      <c r="D452" s="99">
        <f>'Resultat-Produktion &amp; forbrug'!D141</f>
        <v>2050</v>
      </c>
      <c r="E452" s="442">
        <f>'Resultat-Produktion &amp; forbrug'!N141</f>
        <v>0</v>
      </c>
      <c r="F452" s="429" t="str">
        <f>IFERROR(VLOOKUP(A452,'Oversættelse til tabel'!$A$2:$B$14,2,FALSE),"")</f>
        <v>Ubrugt</v>
      </c>
      <c r="G452" s="103"/>
    </row>
    <row r="453" spans="1:7" x14ac:dyDescent="0.25">
      <c r="A453" s="431" t="s">
        <v>342</v>
      </c>
      <c r="B453" s="99" t="str">
        <f>'Resultat-Produktion &amp; forbrug'!E142</f>
        <v>Vestdanmark</v>
      </c>
      <c r="C453" s="99" t="str">
        <f>'Resultat-Produktion &amp; forbrug'!A142</f>
        <v>Svinekød</v>
      </c>
      <c r="D453" s="99">
        <f>'Resultat-Produktion &amp; forbrug'!D142</f>
        <v>2050</v>
      </c>
      <c r="E453" s="442">
        <f>'Resultat-Produktion &amp; forbrug'!N142</f>
        <v>1481553.9579175585</v>
      </c>
      <c r="F453" s="429" t="str">
        <f>IFERROR(VLOOKUP(A453,'Oversættelse til tabel'!$A$2:$B$14,2,FALSE),"")</f>
        <v>Ubrugt</v>
      </c>
      <c r="G453" s="103"/>
    </row>
    <row r="454" spans="1:7" x14ac:dyDescent="0.25">
      <c r="A454" s="431" t="s">
        <v>342</v>
      </c>
      <c r="B454" s="99" t="str">
        <f>'Resultat-Produktion &amp; forbrug'!E143</f>
        <v>Vestdanmark</v>
      </c>
      <c r="C454" s="99" t="str">
        <f>'Resultat-Produktion &amp; forbrug'!A143</f>
        <v>Tang</v>
      </c>
      <c r="D454" s="99">
        <f>'Resultat-Produktion &amp; forbrug'!D143</f>
        <v>2050</v>
      </c>
      <c r="E454" s="442">
        <f>'Resultat-Produktion &amp; forbrug'!N143</f>
        <v>84600</v>
      </c>
      <c r="F454" s="429" t="str">
        <f>IFERROR(VLOOKUP(A454,'Oversættelse til tabel'!$A$2:$B$14,2,FALSE),"")</f>
        <v>Ubrugt</v>
      </c>
      <c r="G454" s="103"/>
    </row>
    <row r="455" spans="1:7" x14ac:dyDescent="0.25">
      <c r="A455" s="431" t="s">
        <v>342</v>
      </c>
      <c r="B455" s="99" t="str">
        <f>'Resultat-Produktion &amp; forbrug'!E144</f>
        <v>Vestdanmark</v>
      </c>
      <c r="C455" s="99" t="str">
        <f>'Resultat-Produktion &amp; forbrug'!A144</f>
        <v>Total til biogas</v>
      </c>
      <c r="D455" s="99">
        <f>'Resultat-Produktion &amp; forbrug'!D144</f>
        <v>2050</v>
      </c>
      <c r="E455" s="442">
        <f>'Resultat-Produktion &amp; forbrug'!N144</f>
        <v>0</v>
      </c>
      <c r="F455" s="429" t="str">
        <f>IFERROR(VLOOKUP(A455,'Oversættelse til tabel'!$A$2:$B$14,2,FALSE),"")</f>
        <v>Ubrugt</v>
      </c>
      <c r="G455" s="103"/>
    </row>
    <row r="456" spans="1:7" x14ac:dyDescent="0.25">
      <c r="A456" s="431" t="s">
        <v>342</v>
      </c>
      <c r="B456" s="99" t="str">
        <f>'Resultat-Produktion &amp; forbrug'!E145</f>
        <v>Vestdanmark</v>
      </c>
      <c r="C456" s="99" t="str">
        <f>'Resultat-Produktion &amp; forbrug'!A145</f>
        <v>Træ til energi</v>
      </c>
      <c r="D456" s="99">
        <f>'Resultat-Produktion &amp; forbrug'!D145</f>
        <v>2050</v>
      </c>
      <c r="E456" s="442">
        <f ca="1">'Resultat-Produktion &amp; forbrug'!N145</f>
        <v>0</v>
      </c>
      <c r="F456" s="429" t="str">
        <f>IFERROR(VLOOKUP(A456,'Oversættelse til tabel'!$A$2:$B$14,2,FALSE),"")</f>
        <v>Ubrugt</v>
      </c>
      <c r="G456" s="103"/>
    </row>
    <row r="457" spans="1:7" x14ac:dyDescent="0.25">
      <c r="A457" s="431" t="s">
        <v>342</v>
      </c>
      <c r="B457" s="99" t="str">
        <f>'Resultat-Produktion &amp; forbrug'!E146</f>
        <v>Vestdanmark</v>
      </c>
      <c r="C457" s="99" t="str">
        <f>'Resultat-Produktion &amp; forbrug'!A146</f>
        <v>Træmaterialer</v>
      </c>
      <c r="D457" s="99">
        <f>'Resultat-Produktion &amp; forbrug'!D146</f>
        <v>2050</v>
      </c>
      <c r="E457" s="442">
        <f ca="1">'Resultat-Produktion &amp; forbrug'!N146</f>
        <v>0</v>
      </c>
      <c r="F457" s="429" t="str">
        <f>IFERROR(VLOOKUP(A457,'Oversættelse til tabel'!$A$2:$B$14,2,FALSE),"")</f>
        <v>Ubrugt</v>
      </c>
      <c r="G457" s="103"/>
    </row>
    <row r="458" spans="1:7" x14ac:dyDescent="0.25">
      <c r="A458" s="431" t="s">
        <v>342</v>
      </c>
      <c r="B458" s="99" t="str">
        <f>'Resultat-Produktion &amp; forbrug'!E147</f>
        <v>Østdanmark</v>
      </c>
      <c r="C458" s="99" t="str">
        <f>'Resultat-Produktion &amp; forbrug'!A147</f>
        <v>Æg</v>
      </c>
      <c r="D458" s="99">
        <f>'Resultat-Produktion &amp; forbrug'!D147</f>
        <v>2019</v>
      </c>
      <c r="E458" s="442">
        <f>'Resultat-Produktion &amp; forbrug'!N147</f>
        <v>-8430.5352358472264</v>
      </c>
      <c r="F458" s="429" t="str">
        <f>IFERROR(VLOOKUP(A458,'Oversættelse til tabel'!$A$2:$B$14,2,FALSE),"")</f>
        <v>Ubrugt</v>
      </c>
      <c r="G458" s="103"/>
    </row>
    <row r="459" spans="1:7" x14ac:dyDescent="0.25">
      <c r="A459" s="431" t="s">
        <v>342</v>
      </c>
      <c r="B459" s="99" t="str">
        <f>'Resultat-Produktion &amp; forbrug'!E148</f>
        <v>Østdanmark</v>
      </c>
      <c r="C459" s="99" t="str">
        <f>'Resultat-Produktion &amp; forbrug'!A148</f>
        <v>Bælgsæd</v>
      </c>
      <c r="D459" s="99">
        <f>'Resultat-Produktion &amp; forbrug'!D148</f>
        <v>2019</v>
      </c>
      <c r="E459" s="442">
        <f>'Resultat-Produktion &amp; forbrug'!N148</f>
        <v>19055.87878491775</v>
      </c>
      <c r="F459" s="429" t="str">
        <f>IFERROR(VLOOKUP(A459,'Oversættelse til tabel'!$A$2:$B$14,2,FALSE),"")</f>
        <v>Ubrugt</v>
      </c>
      <c r="G459" s="103"/>
    </row>
    <row r="460" spans="1:7" x14ac:dyDescent="0.25">
      <c r="A460" s="431" t="s">
        <v>342</v>
      </c>
      <c r="B460" s="99" t="str">
        <f>'Resultat-Produktion &amp; forbrug'!E149</f>
        <v>Østdanmark</v>
      </c>
      <c r="C460" s="99" t="str">
        <f>'Resultat-Produktion &amp; forbrug'!A149</f>
        <v>Bioaffald</v>
      </c>
      <c r="D460" s="99">
        <f>'Resultat-Produktion &amp; forbrug'!D149</f>
        <v>2019</v>
      </c>
      <c r="E460" s="442">
        <f ca="1">'Resultat-Produktion &amp; forbrug'!N149</f>
        <v>-170507.33327986751</v>
      </c>
      <c r="F460" s="429" t="str">
        <f>IFERROR(VLOOKUP(A460,'Oversættelse til tabel'!$A$2:$B$14,2,FALSE),"")</f>
        <v>Ubrugt</v>
      </c>
      <c r="G460" s="103"/>
    </row>
    <row r="461" spans="1:7" x14ac:dyDescent="0.25">
      <c r="A461" s="431" t="s">
        <v>342</v>
      </c>
      <c r="B461" s="99" t="str">
        <f>'Resultat-Produktion &amp; forbrug'!E150</f>
        <v>Østdanmark</v>
      </c>
      <c r="C461" s="99" t="str">
        <f>'Resultat-Produktion &amp; forbrug'!A150</f>
        <v>Biogas</v>
      </c>
      <c r="D461" s="99">
        <f>'Resultat-Produktion &amp; forbrug'!D150</f>
        <v>2019</v>
      </c>
      <c r="E461" s="442">
        <f ca="1">'Resultat-Produktion &amp; forbrug'!N150</f>
        <v>0</v>
      </c>
      <c r="F461" s="429" t="str">
        <f>IFERROR(VLOOKUP(A461,'Oversættelse til tabel'!$A$2:$B$14,2,FALSE),"")</f>
        <v>Ubrugt</v>
      </c>
      <c r="G461" s="103"/>
    </row>
    <row r="462" spans="1:7" x14ac:dyDescent="0.25">
      <c r="A462" s="431" t="s">
        <v>342</v>
      </c>
      <c r="B462" s="99" t="str">
        <f>'Resultat-Produktion &amp; forbrug'!E151</f>
        <v>Østdanmark</v>
      </c>
      <c r="C462" s="99" t="str">
        <f>'Resultat-Produktion &amp; forbrug'!A151</f>
        <v>Biogasgylle</v>
      </c>
      <c r="D462" s="99">
        <f>'Resultat-Produktion &amp; forbrug'!D151</f>
        <v>2019</v>
      </c>
      <c r="E462" s="442">
        <f ca="1">'Resultat-Produktion &amp; forbrug'!N151</f>
        <v>661211.27137287101</v>
      </c>
      <c r="F462" s="429" t="str">
        <f>IFERROR(VLOOKUP(A462,'Oversættelse til tabel'!$A$2:$B$14,2,FALSE),"")</f>
        <v>Ubrugt</v>
      </c>
      <c r="G462" s="103"/>
    </row>
    <row r="463" spans="1:7" x14ac:dyDescent="0.25">
      <c r="A463" s="431" t="s">
        <v>342</v>
      </c>
      <c r="B463" s="99" t="str">
        <f>'Resultat-Produktion &amp; forbrug'!E152</f>
        <v>Østdanmark</v>
      </c>
      <c r="C463" s="99" t="str">
        <f>'Resultat-Produktion &amp; forbrug'!A152</f>
        <v>Brun saft</v>
      </c>
      <c r="D463" s="99">
        <f>'Resultat-Produktion &amp; forbrug'!D152</f>
        <v>2019</v>
      </c>
      <c r="E463" s="442">
        <f>'Resultat-Produktion &amp; forbrug'!N152</f>
        <v>0</v>
      </c>
      <c r="F463" s="429" t="str">
        <f>IFERROR(VLOOKUP(A463,'Oversættelse til tabel'!$A$2:$B$14,2,FALSE),"")</f>
        <v>Ubrugt</v>
      </c>
      <c r="G463" s="103"/>
    </row>
    <row r="464" spans="1:7" x14ac:dyDescent="0.25">
      <c r="A464" s="431" t="s">
        <v>342</v>
      </c>
      <c r="B464" s="99" t="str">
        <f>'Resultat-Produktion &amp; forbrug'!E153</f>
        <v>Østdanmark</v>
      </c>
      <c r="C464" s="99" t="str">
        <f>'Resultat-Produktion &amp; forbrug'!A153</f>
        <v>Dybstrøelse</v>
      </c>
      <c r="D464" s="99">
        <f>'Resultat-Produktion &amp; forbrug'!D153</f>
        <v>2019</v>
      </c>
      <c r="E464" s="442">
        <f>'Resultat-Produktion &amp; forbrug'!N153</f>
        <v>153410.57659836096</v>
      </c>
      <c r="F464" s="429" t="str">
        <f>IFERROR(VLOOKUP(A464,'Oversættelse til tabel'!$A$2:$B$14,2,FALSE),"")</f>
        <v>Ubrugt</v>
      </c>
      <c r="G464" s="103"/>
    </row>
    <row r="465" spans="1:7" x14ac:dyDescent="0.25">
      <c r="A465" s="431" t="s">
        <v>342</v>
      </c>
      <c r="B465" s="99" t="str">
        <f>'Resultat-Produktion &amp; forbrug'!E154</f>
        <v>Østdanmark</v>
      </c>
      <c r="C465" s="99" t="str">
        <f>'Resultat-Produktion &amp; forbrug'!A154</f>
        <v>Fiberfraktion</v>
      </c>
      <c r="D465" s="99">
        <f>'Resultat-Produktion &amp; forbrug'!D154</f>
        <v>2019</v>
      </c>
      <c r="E465" s="442">
        <f>'Resultat-Produktion &amp; forbrug'!N154</f>
        <v>0</v>
      </c>
      <c r="F465" s="429" t="str">
        <f>IFERROR(VLOOKUP(A465,'Oversættelse til tabel'!$A$2:$B$14,2,FALSE),"")</f>
        <v>Ubrugt</v>
      </c>
      <c r="G465" s="103"/>
    </row>
    <row r="466" spans="1:7" x14ac:dyDescent="0.25">
      <c r="A466" s="431" t="s">
        <v>342</v>
      </c>
      <c r="B466" s="99" t="str">
        <f>'Resultat-Produktion &amp; forbrug'!E155</f>
        <v>Østdanmark</v>
      </c>
      <c r="C466" s="99" t="str">
        <f>'Resultat-Produktion &amp; forbrug'!A155</f>
        <v>Fjerkrægylle</v>
      </c>
      <c r="D466" s="99">
        <f>'Resultat-Produktion &amp; forbrug'!D155</f>
        <v>2019</v>
      </c>
      <c r="E466" s="442">
        <f>'Resultat-Produktion &amp; forbrug'!N155</f>
        <v>0</v>
      </c>
      <c r="F466" s="429" t="str">
        <f>IFERROR(VLOOKUP(A466,'Oversættelse til tabel'!$A$2:$B$14,2,FALSE),"")</f>
        <v>Ubrugt</v>
      </c>
      <c r="G466" s="103"/>
    </row>
    <row r="467" spans="1:7" x14ac:dyDescent="0.25">
      <c r="A467" s="431" t="s">
        <v>342</v>
      </c>
      <c r="B467" s="99" t="str">
        <f>'Resultat-Produktion &amp; forbrug'!E156</f>
        <v>Østdanmark</v>
      </c>
      <c r="C467" s="99" t="str">
        <f>'Resultat-Produktion &amp; forbrug'!A156</f>
        <v>Fjerkrækød</v>
      </c>
      <c r="D467" s="99">
        <f>'Resultat-Produktion &amp; forbrug'!D156</f>
        <v>2019</v>
      </c>
      <c r="E467" s="442">
        <f>'Resultat-Produktion &amp; forbrug'!N156</f>
        <v>-13151.581373695415</v>
      </c>
      <c r="F467" s="429" t="str">
        <f>IFERROR(VLOOKUP(A467,'Oversættelse til tabel'!$A$2:$B$14,2,FALSE),"")</f>
        <v>Ubrugt</v>
      </c>
      <c r="G467" s="103"/>
    </row>
    <row r="468" spans="1:7" x14ac:dyDescent="0.25">
      <c r="A468" s="431" t="s">
        <v>342</v>
      </c>
      <c r="B468" s="99" t="str">
        <f>'Resultat-Produktion &amp; forbrug'!E157</f>
        <v>Østdanmark</v>
      </c>
      <c r="C468" s="99" t="str">
        <f>'Resultat-Produktion &amp; forbrug'!A157</f>
        <v>Frø</v>
      </c>
      <c r="D468" s="99">
        <f>'Resultat-Produktion &amp; forbrug'!D157</f>
        <v>2019</v>
      </c>
      <c r="E468" s="442">
        <f>'Resultat-Produktion &amp; forbrug'!N157</f>
        <v>620445.82725004398</v>
      </c>
      <c r="F468" s="429" t="str">
        <f>IFERROR(VLOOKUP(A468,'Oversættelse til tabel'!$A$2:$B$14,2,FALSE),"")</f>
        <v>Ubrugt</v>
      </c>
      <c r="G468" s="103"/>
    </row>
    <row r="469" spans="1:7" x14ac:dyDescent="0.25">
      <c r="A469" s="431" t="s">
        <v>342</v>
      </c>
      <c r="B469" s="99" t="str">
        <f>'Resultat-Produktion &amp; forbrug'!E158</f>
        <v>Østdanmark</v>
      </c>
      <c r="C469" s="99" t="str">
        <f>'Resultat-Produktion &amp; forbrug'!A158</f>
        <v>Frugt</v>
      </c>
      <c r="D469" s="99">
        <f>'Resultat-Produktion &amp; forbrug'!D158</f>
        <v>2019</v>
      </c>
      <c r="E469" s="442">
        <f>'Resultat-Produktion &amp; forbrug'!N158</f>
        <v>-197024.06677216437</v>
      </c>
      <c r="F469" s="429" t="str">
        <f>IFERROR(VLOOKUP(A469,'Oversættelse til tabel'!$A$2:$B$14,2,FALSE),"")</f>
        <v>Ubrugt</v>
      </c>
      <c r="G469" s="103"/>
    </row>
    <row r="470" spans="1:7" x14ac:dyDescent="0.25">
      <c r="A470" s="431" t="s">
        <v>342</v>
      </c>
      <c r="B470" s="99" t="str">
        <f>'Resultat-Produktion &amp; forbrug'!E159</f>
        <v>Østdanmark</v>
      </c>
      <c r="C470" s="99" t="str">
        <f>'Resultat-Produktion &amp; forbrug'!A159</f>
        <v>Glycerin</v>
      </c>
      <c r="D470" s="99">
        <f>'Resultat-Produktion &amp; forbrug'!D159</f>
        <v>2019</v>
      </c>
      <c r="E470" s="442">
        <f>'Resultat-Produktion &amp; forbrug'!N159</f>
        <v>-28548.400000000001</v>
      </c>
      <c r="F470" s="429" t="str">
        <f>IFERROR(VLOOKUP(A470,'Oversættelse til tabel'!$A$2:$B$14,2,FALSE),"")</f>
        <v>Ubrugt</v>
      </c>
      <c r="G470" s="103"/>
    </row>
    <row r="471" spans="1:7" x14ac:dyDescent="0.25">
      <c r="A471" s="431" t="s">
        <v>342</v>
      </c>
      <c r="B471" s="99" t="str">
        <f>'Resultat-Produktion &amp; forbrug'!E160</f>
        <v>Østdanmark</v>
      </c>
      <c r="C471" s="99" t="str">
        <f>'Resultat-Produktion &amp; forbrug'!A160</f>
        <v>Græs</v>
      </c>
      <c r="D471" s="99">
        <f>'Resultat-Produktion &amp; forbrug'!D160</f>
        <v>2019</v>
      </c>
      <c r="E471" s="442">
        <f>'Resultat-Produktion &amp; forbrug'!N160</f>
        <v>636502.29333281773</v>
      </c>
      <c r="F471" s="429" t="str">
        <f>IFERROR(VLOOKUP(A471,'Oversættelse til tabel'!$A$2:$B$14,2,FALSE),"")</f>
        <v>Ubrugt</v>
      </c>
      <c r="G471" s="103"/>
    </row>
    <row r="472" spans="1:7" x14ac:dyDescent="0.25">
      <c r="A472" s="431" t="s">
        <v>342</v>
      </c>
      <c r="B472" s="99" t="str">
        <f>'Resultat-Produktion &amp; forbrug'!E161</f>
        <v>Østdanmark</v>
      </c>
      <c r="C472" s="99" t="str">
        <f>'Resultat-Produktion &amp; forbrug'!A161</f>
        <v>Græsprotein</v>
      </c>
      <c r="D472" s="99">
        <f>'Resultat-Produktion &amp; forbrug'!D161</f>
        <v>2019</v>
      </c>
      <c r="E472" s="442">
        <f>'Resultat-Produktion &amp; forbrug'!N161</f>
        <v>0</v>
      </c>
      <c r="F472" s="429" t="str">
        <f>IFERROR(VLOOKUP(A472,'Oversættelse til tabel'!$A$2:$B$14,2,FALSE),"")</f>
        <v>Ubrugt</v>
      </c>
      <c r="G472" s="103"/>
    </row>
    <row r="473" spans="1:7" x14ac:dyDescent="0.25">
      <c r="A473" s="431" t="s">
        <v>342</v>
      </c>
      <c r="B473" s="99" t="str">
        <f>'Resultat-Produktion &amp; forbrug'!E162</f>
        <v>Østdanmark</v>
      </c>
      <c r="C473" s="99" t="str">
        <f>'Resultat-Produktion &amp; forbrug'!A162</f>
        <v>Grøntsager</v>
      </c>
      <c r="D473" s="99">
        <f>'Resultat-Produktion &amp; forbrug'!D162</f>
        <v>2019</v>
      </c>
      <c r="E473" s="442">
        <f>'Resultat-Produktion &amp; forbrug'!N162</f>
        <v>-127585.02725608747</v>
      </c>
      <c r="F473" s="429" t="str">
        <f>IFERROR(VLOOKUP(A473,'Oversættelse til tabel'!$A$2:$B$14,2,FALSE),"")</f>
        <v>Ubrugt</v>
      </c>
      <c r="G473" s="103"/>
    </row>
    <row r="474" spans="1:7" x14ac:dyDescent="0.25">
      <c r="A474" s="431" t="s">
        <v>342</v>
      </c>
      <c r="B474" s="99" t="str">
        <f>'Resultat-Produktion &amp; forbrug'!E163</f>
        <v>Østdanmark</v>
      </c>
      <c r="C474" s="99" t="str">
        <f>'Resultat-Produktion &amp; forbrug'!A163</f>
        <v>Halm</v>
      </c>
      <c r="D474" s="99">
        <f>'Resultat-Produktion &amp; forbrug'!D163</f>
        <v>2019</v>
      </c>
      <c r="E474" s="442">
        <f>'Resultat-Produktion &amp; forbrug'!N163</f>
        <v>0</v>
      </c>
      <c r="F474" s="429" t="str">
        <f>IFERROR(VLOOKUP(A474,'Oversættelse til tabel'!$A$2:$B$14,2,FALSE),"")</f>
        <v>Ubrugt</v>
      </c>
      <c r="G474" s="103"/>
    </row>
    <row r="475" spans="1:7" x14ac:dyDescent="0.25">
      <c r="A475" s="431" t="s">
        <v>342</v>
      </c>
      <c r="B475" s="99" t="str">
        <f>'Resultat-Produktion &amp; forbrug'!E164</f>
        <v>Østdanmark</v>
      </c>
      <c r="C475" s="99" t="str">
        <f>'Resultat-Produktion &amp; forbrug'!A164</f>
        <v>Have/parkaffald</v>
      </c>
      <c r="D475" s="99">
        <f>'Resultat-Produktion &amp; forbrug'!D164</f>
        <v>2019</v>
      </c>
      <c r="E475" s="442">
        <f>'Resultat-Produktion &amp; forbrug'!N164</f>
        <v>0</v>
      </c>
      <c r="F475" s="429" t="str">
        <f>IFERROR(VLOOKUP(A475,'Oversættelse til tabel'!$A$2:$B$14,2,FALSE),"")</f>
        <v>Ubrugt</v>
      </c>
      <c r="G475" s="103"/>
    </row>
    <row r="476" spans="1:7" x14ac:dyDescent="0.25">
      <c r="A476" s="431" t="s">
        <v>342</v>
      </c>
      <c r="B476" s="99" t="str">
        <f>'Resultat-Produktion &amp; forbrug'!E165</f>
        <v>Østdanmark</v>
      </c>
      <c r="C476" s="99" t="str">
        <f>'Resultat-Produktion &amp; forbrug'!A165</f>
        <v>Import af foder</v>
      </c>
      <c r="D476" s="99">
        <f>'Resultat-Produktion &amp; forbrug'!D165</f>
        <v>2019</v>
      </c>
      <c r="E476" s="442">
        <f>'Resultat-Produktion &amp; forbrug'!N165</f>
        <v>-592646.72642582108</v>
      </c>
      <c r="F476" s="429" t="str">
        <f>IFERROR(VLOOKUP(A476,'Oversættelse til tabel'!$A$2:$B$14,2,FALSE),"")</f>
        <v>Ubrugt</v>
      </c>
      <c r="G476" s="103"/>
    </row>
    <row r="477" spans="1:7" x14ac:dyDescent="0.25">
      <c r="A477" s="431" t="s">
        <v>342</v>
      </c>
      <c r="B477" s="99" t="str">
        <f>'Resultat-Produktion &amp; forbrug'!E166</f>
        <v>Østdanmark</v>
      </c>
      <c r="C477" s="99" t="str">
        <f>'Resultat-Produktion &amp; forbrug'!A166</f>
        <v>Industriaffald</v>
      </c>
      <c r="D477" s="99">
        <f>'Resultat-Produktion &amp; forbrug'!D166</f>
        <v>2019</v>
      </c>
      <c r="E477" s="442">
        <f>'Resultat-Produktion &amp; forbrug'!N166</f>
        <v>-79270.498677373223</v>
      </c>
      <c r="F477" s="429" t="str">
        <f>IFERROR(VLOOKUP(A477,'Oversættelse til tabel'!$A$2:$B$14,2,FALSE),"")</f>
        <v>Ubrugt</v>
      </c>
      <c r="G477" s="103"/>
    </row>
    <row r="478" spans="1:7" x14ac:dyDescent="0.25">
      <c r="A478" s="431" t="s">
        <v>342</v>
      </c>
      <c r="B478" s="99" t="str">
        <f>'Resultat-Produktion &amp; forbrug'!E167</f>
        <v>Østdanmark</v>
      </c>
      <c r="C478" s="99" t="str">
        <f>'Resultat-Produktion &amp; forbrug'!A167</f>
        <v>Juletræer</v>
      </c>
      <c r="D478" s="99">
        <f>'Resultat-Produktion &amp; forbrug'!D167</f>
        <v>2019</v>
      </c>
      <c r="E478" s="442">
        <f>'Resultat-Produktion &amp; forbrug'!N167</f>
        <v>145627.35347864506</v>
      </c>
      <c r="F478" s="429" t="str">
        <f>IFERROR(VLOOKUP(A478,'Oversættelse til tabel'!$A$2:$B$14,2,FALSE),"")</f>
        <v>Ubrugt</v>
      </c>
      <c r="G478" s="103"/>
    </row>
    <row r="479" spans="1:7" x14ac:dyDescent="0.25">
      <c r="A479" s="431" t="s">
        <v>342</v>
      </c>
      <c r="B479" s="99" t="str">
        <f>'Resultat-Produktion &amp; forbrug'!E168</f>
        <v>Østdanmark</v>
      </c>
      <c r="C479" s="99" t="str">
        <f>'Resultat-Produktion &amp; forbrug'!A168</f>
        <v>Kartofler</v>
      </c>
      <c r="D479" s="99">
        <f>'Resultat-Produktion &amp; forbrug'!D168</f>
        <v>2019</v>
      </c>
      <c r="E479" s="442">
        <f>'Resultat-Produktion &amp; forbrug'!N168</f>
        <v>14617.738147146345</v>
      </c>
      <c r="F479" s="429" t="str">
        <f>IFERROR(VLOOKUP(A479,'Oversættelse til tabel'!$A$2:$B$14,2,FALSE),"")</f>
        <v>Ubrugt</v>
      </c>
      <c r="G479" s="103"/>
    </row>
    <row r="480" spans="1:7" x14ac:dyDescent="0.25">
      <c r="A480" s="431" t="s">
        <v>342</v>
      </c>
      <c r="B480" s="99" t="str">
        <f>'Resultat-Produktion &amp; forbrug'!E169</f>
        <v>Østdanmark</v>
      </c>
      <c r="C480" s="99" t="str">
        <f>'Resultat-Produktion &amp; forbrug'!A169</f>
        <v>Korn</v>
      </c>
      <c r="D480" s="99">
        <f>'Resultat-Produktion &amp; forbrug'!D169</f>
        <v>2019</v>
      </c>
      <c r="E480" s="442">
        <f>'Resultat-Produktion &amp; forbrug'!N169</f>
        <v>1301921.4452316216</v>
      </c>
      <c r="F480" s="429" t="str">
        <f>IFERROR(VLOOKUP(A480,'Oversættelse til tabel'!$A$2:$B$14,2,FALSE),"")</f>
        <v>Ubrugt</v>
      </c>
      <c r="G480" s="103"/>
    </row>
    <row r="481" spans="1:7" x14ac:dyDescent="0.25">
      <c r="A481" s="431" t="s">
        <v>342</v>
      </c>
      <c r="B481" s="99" t="str">
        <f>'Resultat-Produktion &amp; forbrug'!E170</f>
        <v>Østdanmark</v>
      </c>
      <c r="C481" s="99" t="str">
        <f>'Resultat-Produktion &amp; forbrug'!A170</f>
        <v>Kunstgødning</v>
      </c>
      <c r="D481" s="99">
        <f>'Resultat-Produktion &amp; forbrug'!D170</f>
        <v>2019</v>
      </c>
      <c r="E481" s="442">
        <f ca="1">'Resultat-Produktion &amp; forbrug'!N170</f>
        <v>-374820.3560243976</v>
      </c>
      <c r="F481" s="429" t="str">
        <f>IFERROR(VLOOKUP(A481,'Oversættelse til tabel'!$A$2:$B$14,2,FALSE),"")</f>
        <v>Ubrugt</v>
      </c>
      <c r="G481" s="103"/>
    </row>
    <row r="482" spans="1:7" x14ac:dyDescent="0.25">
      <c r="A482" s="431" t="s">
        <v>342</v>
      </c>
      <c r="B482" s="99" t="str">
        <f>'Resultat-Produktion &amp; forbrug'!E171</f>
        <v>Østdanmark</v>
      </c>
      <c r="C482" s="99" t="str">
        <f>'Resultat-Produktion &amp; forbrug'!A171</f>
        <v>Kvæggylle</v>
      </c>
      <c r="D482" s="99">
        <f>'Resultat-Produktion &amp; forbrug'!D171</f>
        <v>2019</v>
      </c>
      <c r="E482" s="442">
        <f>'Resultat-Produktion &amp; forbrug'!N171</f>
        <v>0</v>
      </c>
      <c r="F482" s="429" t="str">
        <f>IFERROR(VLOOKUP(A482,'Oversættelse til tabel'!$A$2:$B$14,2,FALSE),"")</f>
        <v>Ubrugt</v>
      </c>
      <c r="G482" s="103"/>
    </row>
    <row r="483" spans="1:7" x14ac:dyDescent="0.25">
      <c r="A483" s="431" t="s">
        <v>342</v>
      </c>
      <c r="B483" s="99" t="str">
        <f>'Resultat-Produktion &amp; forbrug'!E172</f>
        <v>Østdanmark</v>
      </c>
      <c r="C483" s="99" t="str">
        <f>'Resultat-Produktion &amp; forbrug'!A172</f>
        <v>Mælk til foder</v>
      </c>
      <c r="D483" s="99">
        <f>'Resultat-Produktion &amp; forbrug'!D172</f>
        <v>2019</v>
      </c>
      <c r="E483" s="442">
        <f>'Resultat-Produktion &amp; forbrug'!N172</f>
        <v>-70551.412916692323</v>
      </c>
      <c r="F483" s="429" t="str">
        <f>IFERROR(VLOOKUP(A483,'Oversættelse til tabel'!$A$2:$B$14,2,FALSE),"")</f>
        <v>Ubrugt</v>
      </c>
      <c r="G483" s="103"/>
    </row>
    <row r="484" spans="1:7" x14ac:dyDescent="0.25">
      <c r="A484" s="431" t="s">
        <v>342</v>
      </c>
      <c r="B484" s="99" t="str">
        <f>'Resultat-Produktion &amp; forbrug'!E173</f>
        <v>Østdanmark</v>
      </c>
      <c r="C484" s="99" t="str">
        <f>'Resultat-Produktion &amp; forbrug'!A173</f>
        <v>Majs</v>
      </c>
      <c r="D484" s="99">
        <f>'Resultat-Produktion &amp; forbrug'!D173</f>
        <v>2019</v>
      </c>
      <c r="E484" s="442">
        <f>'Resultat-Produktion &amp; forbrug'!N173</f>
        <v>-344258.58126598754</v>
      </c>
      <c r="F484" s="429" t="str">
        <f>IFERROR(VLOOKUP(A484,'Oversættelse til tabel'!$A$2:$B$14,2,FALSE),"")</f>
        <v>Ubrugt</v>
      </c>
      <c r="G484" s="103"/>
    </row>
    <row r="485" spans="1:7" x14ac:dyDescent="0.25">
      <c r="A485" s="431" t="s">
        <v>342</v>
      </c>
      <c r="B485" s="99" t="str">
        <f>'Resultat-Produktion &amp; forbrug'!E174</f>
        <v>Østdanmark</v>
      </c>
      <c r="C485" s="99" t="str">
        <f>'Resultat-Produktion &amp; forbrug'!A174</f>
        <v>Mejeriprodukter</v>
      </c>
      <c r="D485" s="99">
        <f>'Resultat-Produktion &amp; forbrug'!D174</f>
        <v>2019</v>
      </c>
      <c r="E485" s="442">
        <f>'Resultat-Produktion &amp; forbrug'!N174</f>
        <v>-166933.87454175885</v>
      </c>
      <c r="F485" s="429" t="str">
        <f>IFERROR(VLOOKUP(A485,'Oversættelse til tabel'!$A$2:$B$14,2,FALSE),"")</f>
        <v>Ubrugt</v>
      </c>
      <c r="G485" s="103"/>
    </row>
    <row r="486" spans="1:7" x14ac:dyDescent="0.25">
      <c r="A486" s="431" t="s">
        <v>342</v>
      </c>
      <c r="B486" s="99" t="str">
        <f>'Resultat-Produktion &amp; forbrug'!E175</f>
        <v>Østdanmark</v>
      </c>
      <c r="C486" s="99" t="str">
        <f>'Resultat-Produktion &amp; forbrug'!A175</f>
        <v>Muslinger</v>
      </c>
      <c r="D486" s="99">
        <f>'Resultat-Produktion &amp; forbrug'!D175</f>
        <v>2019</v>
      </c>
      <c r="E486" s="442">
        <f>'Resultat-Produktion &amp; forbrug'!N175</f>
        <v>1.1976865502381491</v>
      </c>
      <c r="F486" s="429" t="str">
        <f>IFERROR(VLOOKUP(A486,'Oversættelse til tabel'!$A$2:$B$14,2,FALSE),"")</f>
        <v>Ubrugt</v>
      </c>
      <c r="G486" s="103"/>
    </row>
    <row r="487" spans="1:7" x14ac:dyDescent="0.25">
      <c r="A487" s="431" t="s">
        <v>342</v>
      </c>
      <c r="B487" s="99" t="str">
        <f>'Resultat-Produktion &amp; forbrug'!E176</f>
        <v>Østdanmark</v>
      </c>
      <c r="C487" s="99" t="str">
        <f>'Resultat-Produktion &amp; forbrug'!A176</f>
        <v>Oksekød</v>
      </c>
      <c r="D487" s="99">
        <f>'Resultat-Produktion &amp; forbrug'!D176</f>
        <v>2019</v>
      </c>
      <c r="E487" s="442">
        <f>'Resultat-Produktion &amp; forbrug'!N176</f>
        <v>-41950.335705993944</v>
      </c>
      <c r="F487" s="429" t="str">
        <f>IFERROR(VLOOKUP(A487,'Oversættelse til tabel'!$A$2:$B$14,2,FALSE),"")</f>
        <v>Ubrugt</v>
      </c>
      <c r="G487" s="103"/>
    </row>
    <row r="488" spans="1:7" x14ac:dyDescent="0.25">
      <c r="A488" s="431" t="s">
        <v>342</v>
      </c>
      <c r="B488" s="99" t="str">
        <f>'Resultat-Produktion &amp; forbrug'!E177</f>
        <v>Østdanmark</v>
      </c>
      <c r="C488" s="99" t="str">
        <f>'Resultat-Produktion &amp; forbrug'!A177</f>
        <v>Øvrige</v>
      </c>
      <c r="D488" s="99">
        <f>'Resultat-Produktion &amp; forbrug'!D177</f>
        <v>2019</v>
      </c>
      <c r="E488" s="442">
        <f>'Resultat-Produktion &amp; forbrug'!N177</f>
        <v>395448.91426064254</v>
      </c>
      <c r="F488" s="429" t="str">
        <f>IFERROR(VLOOKUP(A488,'Oversættelse til tabel'!$A$2:$B$14,2,FALSE),"")</f>
        <v>Ubrugt</v>
      </c>
      <c r="G488" s="103"/>
    </row>
    <row r="489" spans="1:7" x14ac:dyDescent="0.25">
      <c r="A489" s="431" t="s">
        <v>342</v>
      </c>
      <c r="B489" s="99" t="str">
        <f>'Resultat-Produktion &amp; forbrug'!E178</f>
        <v>Østdanmark</v>
      </c>
      <c r="C489" s="99" t="str">
        <f>'Resultat-Produktion &amp; forbrug'!A178</f>
        <v>Pil &amp; poppel</v>
      </c>
      <c r="D489" s="99">
        <f>'Resultat-Produktion &amp; forbrug'!D178</f>
        <v>2019</v>
      </c>
      <c r="E489" s="442">
        <f>'Resultat-Produktion &amp; forbrug'!N178</f>
        <v>0</v>
      </c>
      <c r="F489" s="429" t="str">
        <f>IFERROR(VLOOKUP(A489,'Oversættelse til tabel'!$A$2:$B$14,2,FALSE),"")</f>
        <v>Ubrugt</v>
      </c>
      <c r="G489" s="103"/>
    </row>
    <row r="490" spans="1:7" x14ac:dyDescent="0.25">
      <c r="A490" s="431" t="s">
        <v>342</v>
      </c>
      <c r="B490" s="99" t="str">
        <f>'Resultat-Produktion &amp; forbrug'!E179</f>
        <v>Østdanmark</v>
      </c>
      <c r="C490" s="99" t="str">
        <f>'Resultat-Produktion &amp; forbrug'!A179</f>
        <v>Pyrolysegas</v>
      </c>
      <c r="D490" s="99">
        <f>'Resultat-Produktion &amp; forbrug'!D179</f>
        <v>2019</v>
      </c>
      <c r="E490" s="442">
        <f ca="1">'Resultat-Produktion &amp; forbrug'!N179</f>
        <v>0</v>
      </c>
      <c r="F490" s="429" t="str">
        <f>IFERROR(VLOOKUP(A490,'Oversættelse til tabel'!$A$2:$B$14,2,FALSE),"")</f>
        <v>Ubrugt</v>
      </c>
      <c r="G490" s="103"/>
    </row>
    <row r="491" spans="1:7" x14ac:dyDescent="0.25">
      <c r="A491" s="431" t="s">
        <v>342</v>
      </c>
      <c r="B491" s="99" t="str">
        <f>'Resultat-Produktion &amp; forbrug'!E180</f>
        <v>Østdanmark</v>
      </c>
      <c r="C491" s="99" t="str">
        <f>'Resultat-Produktion &amp; forbrug'!A180</f>
        <v>Pyrolyseolie</v>
      </c>
      <c r="D491" s="99">
        <f>'Resultat-Produktion &amp; forbrug'!D180</f>
        <v>2019</v>
      </c>
      <c r="E491" s="442">
        <f ca="1">'Resultat-Produktion &amp; forbrug'!N180</f>
        <v>0</v>
      </c>
      <c r="F491" s="429" t="str">
        <f>IFERROR(VLOOKUP(A491,'Oversættelse til tabel'!$A$2:$B$14,2,FALSE),"")</f>
        <v>Ubrugt</v>
      </c>
      <c r="G491" s="103"/>
    </row>
    <row r="492" spans="1:7" x14ac:dyDescent="0.25">
      <c r="A492" s="431" t="s">
        <v>342</v>
      </c>
      <c r="B492" s="99" t="str">
        <f>'Resultat-Produktion &amp; forbrug'!E181</f>
        <v>Østdanmark</v>
      </c>
      <c r="C492" s="99" t="str">
        <f>'Resultat-Produktion &amp; forbrug'!A181</f>
        <v>Råmælk</v>
      </c>
      <c r="D492" s="99">
        <f>'Resultat-Produktion &amp; forbrug'!D181</f>
        <v>2019</v>
      </c>
      <c r="E492" s="442">
        <f>'Resultat-Produktion &amp; forbrug'!N181</f>
        <v>346998.01962126989</v>
      </c>
      <c r="F492" s="429" t="str">
        <f>IFERROR(VLOOKUP(A492,'Oversættelse til tabel'!$A$2:$B$14,2,FALSE),"")</f>
        <v>Ubrugt</v>
      </c>
      <c r="G492" s="103"/>
    </row>
    <row r="493" spans="1:7" x14ac:dyDescent="0.25">
      <c r="A493" s="431" t="s">
        <v>342</v>
      </c>
      <c r="B493" s="99" t="str">
        <f>'Resultat-Produktion &amp; forbrug'!E182</f>
        <v>Østdanmark</v>
      </c>
      <c r="C493" s="99" t="str">
        <f>'Resultat-Produktion &amp; forbrug'!A182</f>
        <v>Raps</v>
      </c>
      <c r="D493" s="99">
        <f>'Resultat-Produktion &amp; forbrug'!D182</f>
        <v>2019</v>
      </c>
      <c r="E493" s="442">
        <f>'Resultat-Produktion &amp; forbrug'!N182</f>
        <v>0</v>
      </c>
      <c r="F493" s="429" t="str">
        <f>IFERROR(VLOOKUP(A493,'Oversættelse til tabel'!$A$2:$B$14,2,FALSE),"")</f>
        <v>Ubrugt</v>
      </c>
      <c r="G493" s="103"/>
    </row>
    <row r="494" spans="1:7" x14ac:dyDescent="0.25">
      <c r="A494" s="431" t="s">
        <v>342</v>
      </c>
      <c r="B494" s="99" t="str">
        <f>'Resultat-Produktion &amp; forbrug'!E183</f>
        <v>Østdanmark</v>
      </c>
      <c r="C494" s="99" t="str">
        <f>'Resultat-Produktion &amp; forbrug'!A183</f>
        <v>Rapskage</v>
      </c>
      <c r="D494" s="99">
        <f>'Resultat-Produktion &amp; forbrug'!D183</f>
        <v>2019</v>
      </c>
      <c r="E494" s="442">
        <f>'Resultat-Produktion &amp; forbrug'!N183</f>
        <v>70002.843567045958</v>
      </c>
      <c r="F494" s="429" t="str">
        <f>IFERROR(VLOOKUP(A494,'Oversættelse til tabel'!$A$2:$B$14,2,FALSE),"")</f>
        <v>Ubrugt</v>
      </c>
      <c r="G494" s="103"/>
    </row>
    <row r="495" spans="1:7" x14ac:dyDescent="0.25">
      <c r="A495" s="431" t="s">
        <v>342</v>
      </c>
      <c r="B495" s="99" t="str">
        <f>'Resultat-Produktion &amp; forbrug'!E184</f>
        <v>Østdanmark</v>
      </c>
      <c r="C495" s="99" t="str">
        <f>'Resultat-Produktion &amp; forbrug'!A184</f>
        <v>Rapsolie</v>
      </c>
      <c r="D495" s="99">
        <f>'Resultat-Produktion &amp; forbrug'!D184</f>
        <v>2019</v>
      </c>
      <c r="E495" s="442">
        <f>'Resultat-Produktion &amp; forbrug'!N184</f>
        <v>0</v>
      </c>
      <c r="F495" s="429" t="str">
        <f>IFERROR(VLOOKUP(A495,'Oversættelse til tabel'!$A$2:$B$14,2,FALSE),"")</f>
        <v>Ubrugt</v>
      </c>
      <c r="G495" s="103"/>
    </row>
    <row r="496" spans="1:7" x14ac:dyDescent="0.25">
      <c r="A496" s="431" t="s">
        <v>342</v>
      </c>
      <c r="B496" s="99" t="str">
        <f>'Resultat-Produktion &amp; forbrug'!E185</f>
        <v>Østdanmark</v>
      </c>
      <c r="C496" s="99" t="str">
        <f>'Resultat-Produktion &amp; forbrug'!A185</f>
        <v>Roer</v>
      </c>
      <c r="D496" s="99">
        <f>'Resultat-Produktion &amp; forbrug'!D185</f>
        <v>2019</v>
      </c>
      <c r="E496" s="442">
        <f>'Resultat-Produktion &amp; forbrug'!N185</f>
        <v>2105567.5565972263</v>
      </c>
      <c r="F496" s="429" t="str">
        <f>IFERROR(VLOOKUP(A496,'Oversættelse til tabel'!$A$2:$B$14,2,FALSE),"")</f>
        <v>Ubrugt</v>
      </c>
      <c r="G496" s="103"/>
    </row>
    <row r="497" spans="1:7" x14ac:dyDescent="0.25">
      <c r="A497" s="431" t="s">
        <v>342</v>
      </c>
      <c r="B497" s="99" t="str">
        <f>'Resultat-Produktion &amp; forbrug'!E186</f>
        <v>Østdanmark</v>
      </c>
      <c r="C497" s="99" t="str">
        <f>'Resultat-Produktion &amp; forbrug'!A186</f>
        <v>Slagteriaffald til andet</v>
      </c>
      <c r="D497" s="99">
        <f>'Resultat-Produktion &amp; forbrug'!D186</f>
        <v>2019</v>
      </c>
      <c r="E497" s="442">
        <f>'Resultat-Produktion &amp; forbrug'!N186</f>
        <v>23179.475218292017</v>
      </c>
      <c r="F497" s="429" t="str">
        <f>IFERROR(VLOOKUP(A497,'Oversættelse til tabel'!$A$2:$B$14,2,FALSE),"")</f>
        <v>Ubrugt</v>
      </c>
      <c r="G497" s="103"/>
    </row>
    <row r="498" spans="1:7" x14ac:dyDescent="0.25">
      <c r="A498" s="431" t="s">
        <v>342</v>
      </c>
      <c r="B498" s="99" t="str">
        <f>'Resultat-Produktion &amp; forbrug'!E187</f>
        <v>Østdanmark</v>
      </c>
      <c r="C498" s="99" t="str">
        <f>'Resultat-Produktion &amp; forbrug'!A187</f>
        <v>Slagteriaffald til foder</v>
      </c>
      <c r="D498" s="99">
        <f>'Resultat-Produktion &amp; forbrug'!D187</f>
        <v>2019</v>
      </c>
      <c r="E498" s="442">
        <f>'Resultat-Produktion &amp; forbrug'!N187</f>
        <v>14085.970705770382</v>
      </c>
      <c r="F498" s="429" t="str">
        <f>IFERROR(VLOOKUP(A498,'Oversættelse til tabel'!$A$2:$B$14,2,FALSE),"")</f>
        <v>Ubrugt</v>
      </c>
      <c r="G498" s="103"/>
    </row>
    <row r="499" spans="1:7" x14ac:dyDescent="0.25">
      <c r="A499" s="431" t="s">
        <v>342</v>
      </c>
      <c r="B499" s="99" t="str">
        <f>'Resultat-Produktion &amp; forbrug'!E188</f>
        <v>Østdanmark</v>
      </c>
      <c r="C499" s="99" t="str">
        <f>'Resultat-Produktion &amp; forbrug'!A188</f>
        <v>Spildevandsslam</v>
      </c>
      <c r="D499" s="99">
        <f>'Resultat-Produktion &amp; forbrug'!D188</f>
        <v>2019</v>
      </c>
      <c r="E499" s="442">
        <f>'Resultat-Produktion &amp; forbrug'!N188</f>
        <v>1978309.9489030582</v>
      </c>
      <c r="F499" s="429" t="str">
        <f>IFERROR(VLOOKUP(A499,'Oversættelse til tabel'!$A$2:$B$14,2,FALSE),"")</f>
        <v>Ubrugt</v>
      </c>
      <c r="G499" s="103"/>
    </row>
    <row r="500" spans="1:7" x14ac:dyDescent="0.25">
      <c r="A500" s="431" t="s">
        <v>342</v>
      </c>
      <c r="B500" s="99" t="str">
        <f>'Resultat-Produktion &amp; forbrug'!E189</f>
        <v>Østdanmark</v>
      </c>
      <c r="C500" s="99" t="str">
        <f>'Resultat-Produktion &amp; forbrug'!A189</f>
        <v>Svinegylle</v>
      </c>
      <c r="D500" s="99">
        <f>'Resultat-Produktion &amp; forbrug'!D189</f>
        <v>2019</v>
      </c>
      <c r="E500" s="442">
        <f>'Resultat-Produktion &amp; forbrug'!N189</f>
        <v>0</v>
      </c>
      <c r="F500" s="429" t="str">
        <f>IFERROR(VLOOKUP(A500,'Oversættelse til tabel'!$A$2:$B$14,2,FALSE),"")</f>
        <v>Ubrugt</v>
      </c>
      <c r="G500" s="103"/>
    </row>
    <row r="501" spans="1:7" x14ac:dyDescent="0.25">
      <c r="A501" s="431" t="s">
        <v>342</v>
      </c>
      <c r="B501" s="99" t="str">
        <f>'Resultat-Produktion &amp; forbrug'!E190</f>
        <v>Østdanmark</v>
      </c>
      <c r="C501" s="99" t="str">
        <f>'Resultat-Produktion &amp; forbrug'!A190</f>
        <v>Svinekød</v>
      </c>
      <c r="D501" s="99">
        <f>'Resultat-Produktion &amp; forbrug'!D190</f>
        <v>2019</v>
      </c>
      <c r="E501" s="442">
        <f>'Resultat-Produktion &amp; forbrug'!N190</f>
        <v>106195.08352871139</v>
      </c>
      <c r="F501" s="429" t="str">
        <f>IFERROR(VLOOKUP(A501,'Oversættelse til tabel'!$A$2:$B$14,2,FALSE),"")</f>
        <v>Ubrugt</v>
      </c>
      <c r="G501" s="103"/>
    </row>
    <row r="502" spans="1:7" x14ac:dyDescent="0.25">
      <c r="A502" s="431" t="s">
        <v>342</v>
      </c>
      <c r="B502" s="99" t="str">
        <f>'Resultat-Produktion &amp; forbrug'!E191</f>
        <v>Østdanmark</v>
      </c>
      <c r="C502" s="99" t="str">
        <f>'Resultat-Produktion &amp; forbrug'!A191</f>
        <v>Tang</v>
      </c>
      <c r="D502" s="99">
        <f>'Resultat-Produktion &amp; forbrug'!D191</f>
        <v>2019</v>
      </c>
      <c r="E502" s="442">
        <f>'Resultat-Produktion &amp; forbrug'!N191</f>
        <v>0</v>
      </c>
      <c r="F502" s="429" t="str">
        <f>IFERROR(VLOOKUP(A502,'Oversættelse til tabel'!$A$2:$B$14,2,FALSE),"")</f>
        <v>Ubrugt</v>
      </c>
      <c r="G502" s="103"/>
    </row>
    <row r="503" spans="1:7" x14ac:dyDescent="0.25">
      <c r="A503" s="431" t="s">
        <v>342</v>
      </c>
      <c r="B503" s="99" t="str">
        <f>'Resultat-Produktion &amp; forbrug'!E192</f>
        <v>Østdanmark</v>
      </c>
      <c r="C503" s="99" t="str">
        <f>'Resultat-Produktion &amp; forbrug'!A192</f>
        <v>Total til biogas</v>
      </c>
      <c r="D503" s="99">
        <f>'Resultat-Produktion &amp; forbrug'!D192</f>
        <v>2019</v>
      </c>
      <c r="E503" s="442">
        <f>'Resultat-Produktion &amp; forbrug'!N192</f>
        <v>0</v>
      </c>
      <c r="F503" s="429" t="str">
        <f>IFERROR(VLOOKUP(A503,'Oversættelse til tabel'!$A$2:$B$14,2,FALSE),"")</f>
        <v>Ubrugt</v>
      </c>
      <c r="G503" s="103"/>
    </row>
    <row r="504" spans="1:7" x14ac:dyDescent="0.25">
      <c r="A504" s="431" t="s">
        <v>342</v>
      </c>
      <c r="B504" s="99" t="str">
        <f>'Resultat-Produktion &amp; forbrug'!E193</f>
        <v>Østdanmark</v>
      </c>
      <c r="C504" s="99" t="str">
        <f>'Resultat-Produktion &amp; forbrug'!A193</f>
        <v>Træ til energi</v>
      </c>
      <c r="D504" s="99">
        <f>'Resultat-Produktion &amp; forbrug'!D193</f>
        <v>2019</v>
      </c>
      <c r="E504" s="442">
        <f ca="1">'Resultat-Produktion &amp; forbrug'!N193</f>
        <v>0</v>
      </c>
      <c r="F504" s="429" t="str">
        <f>IFERROR(VLOOKUP(A504,'Oversættelse til tabel'!$A$2:$B$14,2,FALSE),"")</f>
        <v>Ubrugt</v>
      </c>
      <c r="G504" s="103"/>
    </row>
    <row r="505" spans="1:7" x14ac:dyDescent="0.25">
      <c r="A505" s="431" t="s">
        <v>342</v>
      </c>
      <c r="B505" s="99" t="str">
        <f>'Resultat-Produktion &amp; forbrug'!E194</f>
        <v>Østdanmark</v>
      </c>
      <c r="C505" s="99" t="str">
        <f>'Resultat-Produktion &amp; forbrug'!A194</f>
        <v>Træmaterialer</v>
      </c>
      <c r="D505" s="99">
        <f>'Resultat-Produktion &amp; forbrug'!D194</f>
        <v>2019</v>
      </c>
      <c r="E505" s="442">
        <f ca="1">'Resultat-Produktion &amp; forbrug'!N194</f>
        <v>0</v>
      </c>
      <c r="F505" s="429" t="str">
        <f>IFERROR(VLOOKUP(A505,'Oversættelse til tabel'!$A$2:$B$14,2,FALSE),"")</f>
        <v>Ubrugt</v>
      </c>
      <c r="G505" s="103"/>
    </row>
    <row r="506" spans="1:7" x14ac:dyDescent="0.25">
      <c r="A506" s="431" t="s">
        <v>342</v>
      </c>
      <c r="B506" s="99" t="str">
        <f>'Resultat-Produktion &amp; forbrug'!E195</f>
        <v>Østdanmark</v>
      </c>
      <c r="C506" s="99" t="str">
        <f>'Resultat-Produktion &amp; forbrug'!A195</f>
        <v>Æg</v>
      </c>
      <c r="D506" s="99">
        <f>'Resultat-Produktion &amp; forbrug'!D195</f>
        <v>2030</v>
      </c>
      <c r="E506" s="442">
        <f>'Resultat-Produktion &amp; forbrug'!N195</f>
        <v>-6677.1647991509926</v>
      </c>
      <c r="F506" s="429" t="str">
        <f>IFERROR(VLOOKUP(A506,'Oversættelse til tabel'!$A$2:$B$14,2,FALSE),"")</f>
        <v>Ubrugt</v>
      </c>
      <c r="G506" s="103"/>
    </row>
    <row r="507" spans="1:7" x14ac:dyDescent="0.25">
      <c r="A507" s="431" t="s">
        <v>342</v>
      </c>
      <c r="B507" s="99" t="str">
        <f>'Resultat-Produktion &amp; forbrug'!E196</f>
        <v>Østdanmark</v>
      </c>
      <c r="C507" s="99" t="str">
        <f>'Resultat-Produktion &amp; forbrug'!A196</f>
        <v>Bælgsæd</v>
      </c>
      <c r="D507" s="99">
        <f>'Resultat-Produktion &amp; forbrug'!D196</f>
        <v>2030</v>
      </c>
      <c r="E507" s="442">
        <f>'Resultat-Produktion &amp; forbrug'!N196</f>
        <v>55959.746407714221</v>
      </c>
      <c r="F507" s="429" t="str">
        <f>IFERROR(VLOOKUP(A507,'Oversættelse til tabel'!$A$2:$B$14,2,FALSE),"")</f>
        <v>Ubrugt</v>
      </c>
      <c r="G507" s="103"/>
    </row>
    <row r="508" spans="1:7" x14ac:dyDescent="0.25">
      <c r="A508" s="431" t="s">
        <v>342</v>
      </c>
      <c r="B508" s="99" t="str">
        <f>'Resultat-Produktion &amp; forbrug'!E197</f>
        <v>Østdanmark</v>
      </c>
      <c r="C508" s="99" t="str">
        <f>'Resultat-Produktion &amp; forbrug'!A197</f>
        <v>Bioaffald</v>
      </c>
      <c r="D508" s="99">
        <f>'Resultat-Produktion &amp; forbrug'!D197</f>
        <v>2030</v>
      </c>
      <c r="E508" s="442">
        <f ca="1">'Resultat-Produktion &amp; forbrug'!N197</f>
        <v>-1.3112847955198959E-2</v>
      </c>
      <c r="F508" s="429" t="str">
        <f>IFERROR(VLOOKUP(A508,'Oversættelse til tabel'!$A$2:$B$14,2,FALSE),"")</f>
        <v>Ubrugt</v>
      </c>
      <c r="G508" s="103"/>
    </row>
    <row r="509" spans="1:7" x14ac:dyDescent="0.25">
      <c r="A509" s="431" t="s">
        <v>342</v>
      </c>
      <c r="B509" s="99" t="str">
        <f>'Resultat-Produktion &amp; forbrug'!E198</f>
        <v>Østdanmark</v>
      </c>
      <c r="C509" s="99" t="str">
        <f>'Resultat-Produktion &amp; forbrug'!A198</f>
        <v>Biogas</v>
      </c>
      <c r="D509" s="99">
        <f>'Resultat-Produktion &amp; forbrug'!D198</f>
        <v>2030</v>
      </c>
      <c r="E509" s="442">
        <f ca="1">'Resultat-Produktion &amp; forbrug'!N198</f>
        <v>0</v>
      </c>
      <c r="F509" s="429" t="str">
        <f>IFERROR(VLOOKUP(A509,'Oversættelse til tabel'!$A$2:$B$14,2,FALSE),"")</f>
        <v>Ubrugt</v>
      </c>
      <c r="G509" s="103"/>
    </row>
    <row r="510" spans="1:7" x14ac:dyDescent="0.25">
      <c r="A510" s="431" t="s">
        <v>342</v>
      </c>
      <c r="B510" s="99" t="str">
        <f>'Resultat-Produktion &amp; forbrug'!E199</f>
        <v>Østdanmark</v>
      </c>
      <c r="C510" s="99" t="str">
        <f>'Resultat-Produktion &amp; forbrug'!A199</f>
        <v>Biogasgylle</v>
      </c>
      <c r="D510" s="99">
        <f>'Resultat-Produktion &amp; forbrug'!D199</f>
        <v>2030</v>
      </c>
      <c r="E510" s="442">
        <f ca="1">'Resultat-Produktion &amp; forbrug'!N199</f>
        <v>375687.43209182099</v>
      </c>
      <c r="F510" s="429" t="str">
        <f>IFERROR(VLOOKUP(A510,'Oversættelse til tabel'!$A$2:$B$14,2,FALSE),"")</f>
        <v>Ubrugt</v>
      </c>
      <c r="G510" s="103"/>
    </row>
    <row r="511" spans="1:7" x14ac:dyDescent="0.25">
      <c r="A511" s="431" t="s">
        <v>342</v>
      </c>
      <c r="B511" s="99" t="str">
        <f>'Resultat-Produktion &amp; forbrug'!E200</f>
        <v>Østdanmark</v>
      </c>
      <c r="C511" s="99" t="str">
        <f>'Resultat-Produktion &amp; forbrug'!A200</f>
        <v>Brun saft</v>
      </c>
      <c r="D511" s="99">
        <f>'Resultat-Produktion &amp; forbrug'!D200</f>
        <v>2030</v>
      </c>
      <c r="E511" s="442">
        <f>'Resultat-Produktion &amp; forbrug'!N200</f>
        <v>0</v>
      </c>
      <c r="F511" s="429" t="str">
        <f>IFERROR(VLOOKUP(A511,'Oversættelse til tabel'!$A$2:$B$14,2,FALSE),"")</f>
        <v>Ubrugt</v>
      </c>
      <c r="G511" s="103"/>
    </row>
    <row r="512" spans="1:7" x14ac:dyDescent="0.25">
      <c r="A512" s="431" t="s">
        <v>342</v>
      </c>
      <c r="B512" s="99" t="str">
        <f>'Resultat-Produktion &amp; forbrug'!E201</f>
        <v>Østdanmark</v>
      </c>
      <c r="C512" s="99" t="str">
        <f>'Resultat-Produktion &amp; forbrug'!A201</f>
        <v>Dybstrøelse</v>
      </c>
      <c r="D512" s="99">
        <f>'Resultat-Produktion &amp; forbrug'!D201</f>
        <v>2030</v>
      </c>
      <c r="E512" s="442">
        <f>'Resultat-Produktion &amp; forbrug'!N201</f>
        <v>133503.40514794196</v>
      </c>
      <c r="F512" s="429" t="str">
        <f>IFERROR(VLOOKUP(A512,'Oversættelse til tabel'!$A$2:$B$14,2,FALSE),"")</f>
        <v>Ubrugt</v>
      </c>
      <c r="G512" s="103"/>
    </row>
    <row r="513" spans="1:7" x14ac:dyDescent="0.25">
      <c r="A513" s="431" t="s">
        <v>342</v>
      </c>
      <c r="B513" s="99" t="str">
        <f>'Resultat-Produktion &amp; forbrug'!E202</f>
        <v>Østdanmark</v>
      </c>
      <c r="C513" s="99" t="str">
        <f>'Resultat-Produktion &amp; forbrug'!A202</f>
        <v>Fiberfraktion</v>
      </c>
      <c r="D513" s="99">
        <f>'Resultat-Produktion &amp; forbrug'!D202</f>
        <v>2030</v>
      </c>
      <c r="E513" s="442">
        <f>'Resultat-Produktion &amp; forbrug'!N202</f>
        <v>0</v>
      </c>
      <c r="F513" s="429" t="str">
        <f>IFERROR(VLOOKUP(A513,'Oversættelse til tabel'!$A$2:$B$14,2,FALSE),"")</f>
        <v>Ubrugt</v>
      </c>
      <c r="G513" s="103"/>
    </row>
    <row r="514" spans="1:7" x14ac:dyDescent="0.25">
      <c r="A514" s="431" t="s">
        <v>342</v>
      </c>
      <c r="B514" s="99" t="str">
        <f>'Resultat-Produktion &amp; forbrug'!E203</f>
        <v>Østdanmark</v>
      </c>
      <c r="C514" s="99" t="str">
        <f>'Resultat-Produktion &amp; forbrug'!A203</f>
        <v>Fjerkrægylle</v>
      </c>
      <c r="D514" s="99">
        <f>'Resultat-Produktion &amp; forbrug'!D203</f>
        <v>2030</v>
      </c>
      <c r="E514" s="442">
        <f>'Resultat-Produktion &amp; forbrug'!N203</f>
        <v>0</v>
      </c>
      <c r="F514" s="429" t="str">
        <f>IFERROR(VLOOKUP(A514,'Oversættelse til tabel'!$A$2:$B$14,2,FALSE),"")</f>
        <v>Ubrugt</v>
      </c>
      <c r="G514" s="103"/>
    </row>
    <row r="515" spans="1:7" x14ac:dyDescent="0.25">
      <c r="A515" s="431" t="s">
        <v>342</v>
      </c>
      <c r="B515" s="99" t="str">
        <f>'Resultat-Produktion &amp; forbrug'!E204</f>
        <v>Østdanmark</v>
      </c>
      <c r="C515" s="99" t="str">
        <f>'Resultat-Produktion &amp; forbrug'!A204</f>
        <v>Fjerkrækød</v>
      </c>
      <c r="D515" s="99">
        <f>'Resultat-Produktion &amp; forbrug'!D204</f>
        <v>2030</v>
      </c>
      <c r="E515" s="442">
        <f>'Resultat-Produktion &amp; forbrug'!N204</f>
        <v>-12267.263676834245</v>
      </c>
      <c r="F515" s="429" t="str">
        <f>IFERROR(VLOOKUP(A515,'Oversættelse til tabel'!$A$2:$B$14,2,FALSE),"")</f>
        <v>Ubrugt</v>
      </c>
      <c r="G515" s="103"/>
    </row>
    <row r="516" spans="1:7" x14ac:dyDescent="0.25">
      <c r="A516" s="431" t="s">
        <v>342</v>
      </c>
      <c r="B516" s="99" t="str">
        <f>'Resultat-Produktion &amp; forbrug'!E205</f>
        <v>Østdanmark</v>
      </c>
      <c r="C516" s="99" t="str">
        <f>'Resultat-Produktion &amp; forbrug'!A205</f>
        <v>Frø</v>
      </c>
      <c r="D516" s="99">
        <f>'Resultat-Produktion &amp; forbrug'!D205</f>
        <v>2030</v>
      </c>
      <c r="E516" s="442">
        <f>'Resultat-Produktion &amp; forbrug'!N205</f>
        <v>346630.49211305089</v>
      </c>
      <c r="F516" s="429" t="str">
        <f>IFERROR(VLOOKUP(A516,'Oversættelse til tabel'!$A$2:$B$14,2,FALSE),"")</f>
        <v>Ubrugt</v>
      </c>
      <c r="G516" s="103"/>
    </row>
    <row r="517" spans="1:7" x14ac:dyDescent="0.25">
      <c r="A517" s="431" t="s">
        <v>342</v>
      </c>
      <c r="B517" s="99" t="str">
        <f>'Resultat-Produktion &amp; forbrug'!E206</f>
        <v>Østdanmark</v>
      </c>
      <c r="C517" s="99" t="str">
        <f>'Resultat-Produktion &amp; forbrug'!A206</f>
        <v>Frugt</v>
      </c>
      <c r="D517" s="99">
        <f>'Resultat-Produktion &amp; forbrug'!D206</f>
        <v>2030</v>
      </c>
      <c r="E517" s="442">
        <f>'Resultat-Produktion &amp; forbrug'!N206</f>
        <v>-213624.89136790586</v>
      </c>
      <c r="F517" s="429" t="str">
        <f>IFERROR(VLOOKUP(A517,'Oversættelse til tabel'!$A$2:$B$14,2,FALSE),"")</f>
        <v>Ubrugt</v>
      </c>
      <c r="G517" s="103"/>
    </row>
    <row r="518" spans="1:7" x14ac:dyDescent="0.25">
      <c r="A518" s="431" t="s">
        <v>342</v>
      </c>
      <c r="B518" s="99" t="str">
        <f>'Resultat-Produktion &amp; forbrug'!E207</f>
        <v>Østdanmark</v>
      </c>
      <c r="C518" s="99" t="str">
        <f>'Resultat-Produktion &amp; forbrug'!A207</f>
        <v>Glycerin</v>
      </c>
      <c r="D518" s="99">
        <f>'Resultat-Produktion &amp; forbrug'!D207</f>
        <v>2030</v>
      </c>
      <c r="E518" s="442">
        <f>'Resultat-Produktion &amp; forbrug'!N207</f>
        <v>-28548.400000000001</v>
      </c>
      <c r="F518" s="429" t="str">
        <f>IFERROR(VLOOKUP(A518,'Oversættelse til tabel'!$A$2:$B$14,2,FALSE),"")</f>
        <v>Ubrugt</v>
      </c>
      <c r="G518" s="103"/>
    </row>
    <row r="519" spans="1:7" x14ac:dyDescent="0.25">
      <c r="A519" s="431" t="s">
        <v>342</v>
      </c>
      <c r="B519" s="99" t="str">
        <f>'Resultat-Produktion &amp; forbrug'!E208</f>
        <v>Østdanmark</v>
      </c>
      <c r="C519" s="99" t="str">
        <f>'Resultat-Produktion &amp; forbrug'!A208</f>
        <v>Græs</v>
      </c>
      <c r="D519" s="99">
        <f>'Resultat-Produktion &amp; forbrug'!D208</f>
        <v>2030</v>
      </c>
      <c r="E519" s="442">
        <f>'Resultat-Produktion &amp; forbrug'!N208</f>
        <v>6074761.4274309315</v>
      </c>
      <c r="F519" s="429" t="str">
        <f>IFERROR(VLOOKUP(A519,'Oversættelse til tabel'!$A$2:$B$14,2,FALSE),"")</f>
        <v>Ubrugt</v>
      </c>
      <c r="G519" s="103"/>
    </row>
    <row r="520" spans="1:7" x14ac:dyDescent="0.25">
      <c r="A520" s="431" t="s">
        <v>342</v>
      </c>
      <c r="B520" s="99" t="str">
        <f>'Resultat-Produktion &amp; forbrug'!E209</f>
        <v>Østdanmark</v>
      </c>
      <c r="C520" s="99" t="str">
        <f>'Resultat-Produktion &amp; forbrug'!A209</f>
        <v>Græsprotein</v>
      </c>
      <c r="D520" s="99">
        <f>'Resultat-Produktion &amp; forbrug'!D209</f>
        <v>2030</v>
      </c>
      <c r="E520" s="442">
        <f>'Resultat-Produktion &amp; forbrug'!N209</f>
        <v>0</v>
      </c>
      <c r="F520" s="429" t="str">
        <f>IFERROR(VLOOKUP(A520,'Oversættelse til tabel'!$A$2:$B$14,2,FALSE),"")</f>
        <v>Ubrugt</v>
      </c>
      <c r="G520" s="103"/>
    </row>
    <row r="521" spans="1:7" x14ac:dyDescent="0.25">
      <c r="A521" s="431" t="s">
        <v>342</v>
      </c>
      <c r="B521" s="99" t="str">
        <f>'Resultat-Produktion &amp; forbrug'!E210</f>
        <v>Østdanmark</v>
      </c>
      <c r="C521" s="99" t="str">
        <f>'Resultat-Produktion &amp; forbrug'!A210</f>
        <v>Grøntsager</v>
      </c>
      <c r="D521" s="99">
        <f>'Resultat-Produktion &amp; forbrug'!D210</f>
        <v>2030</v>
      </c>
      <c r="E521" s="442">
        <f>'Resultat-Produktion &amp; forbrug'!N210</f>
        <v>-168513.58332318871</v>
      </c>
      <c r="F521" s="429" t="str">
        <f>IFERROR(VLOOKUP(A521,'Oversættelse til tabel'!$A$2:$B$14,2,FALSE),"")</f>
        <v>Ubrugt</v>
      </c>
      <c r="G521" s="103"/>
    </row>
    <row r="522" spans="1:7" x14ac:dyDescent="0.25">
      <c r="A522" s="431" t="s">
        <v>342</v>
      </c>
      <c r="B522" s="99" t="str">
        <f>'Resultat-Produktion &amp; forbrug'!E211</f>
        <v>Østdanmark</v>
      </c>
      <c r="C522" s="99" t="str">
        <f>'Resultat-Produktion &amp; forbrug'!A211</f>
        <v>Halm</v>
      </c>
      <c r="D522" s="99">
        <f>'Resultat-Produktion &amp; forbrug'!D211</f>
        <v>2030</v>
      </c>
      <c r="E522" s="442">
        <f>'Resultat-Produktion &amp; forbrug'!N211</f>
        <v>0</v>
      </c>
      <c r="F522" s="429" t="str">
        <f>IFERROR(VLOOKUP(A522,'Oversættelse til tabel'!$A$2:$B$14,2,FALSE),"")</f>
        <v>Ubrugt</v>
      </c>
      <c r="G522" s="103"/>
    </row>
    <row r="523" spans="1:7" x14ac:dyDescent="0.25">
      <c r="A523" s="431" t="s">
        <v>342</v>
      </c>
      <c r="B523" s="99" t="str">
        <f>'Resultat-Produktion &amp; forbrug'!E212</f>
        <v>Østdanmark</v>
      </c>
      <c r="C523" s="99" t="str">
        <f>'Resultat-Produktion &amp; forbrug'!A212</f>
        <v>Have/parkaffald</v>
      </c>
      <c r="D523" s="99">
        <f>'Resultat-Produktion &amp; forbrug'!D212</f>
        <v>2030</v>
      </c>
      <c r="E523" s="442">
        <f>'Resultat-Produktion &amp; forbrug'!N212</f>
        <v>0</v>
      </c>
      <c r="F523" s="429" t="str">
        <f>IFERROR(VLOOKUP(A523,'Oversættelse til tabel'!$A$2:$B$14,2,FALSE),"")</f>
        <v>Ubrugt</v>
      </c>
      <c r="G523" s="103"/>
    </row>
    <row r="524" spans="1:7" x14ac:dyDescent="0.25">
      <c r="A524" s="431" t="s">
        <v>342</v>
      </c>
      <c r="B524" s="99" t="str">
        <f>'Resultat-Produktion &amp; forbrug'!E213</f>
        <v>Østdanmark</v>
      </c>
      <c r="C524" s="99" t="str">
        <f>'Resultat-Produktion &amp; forbrug'!A213</f>
        <v>Import af foder</v>
      </c>
      <c r="D524" s="99">
        <f>'Resultat-Produktion &amp; forbrug'!D213</f>
        <v>2030</v>
      </c>
      <c r="E524" s="442">
        <f>'Resultat-Produktion &amp; forbrug'!N213</f>
        <v>-711176.07171098527</v>
      </c>
      <c r="F524" s="429" t="str">
        <f>IFERROR(VLOOKUP(A524,'Oversættelse til tabel'!$A$2:$B$14,2,FALSE),"")</f>
        <v>Ubrugt</v>
      </c>
      <c r="G524" s="103"/>
    </row>
    <row r="525" spans="1:7" x14ac:dyDescent="0.25">
      <c r="A525" s="431" t="s">
        <v>342</v>
      </c>
      <c r="B525" s="99" t="str">
        <f>'Resultat-Produktion &amp; forbrug'!E214</f>
        <v>Østdanmark</v>
      </c>
      <c r="C525" s="99" t="str">
        <f>'Resultat-Produktion &amp; forbrug'!A214</f>
        <v>Industriaffald</v>
      </c>
      <c r="D525" s="99">
        <f>'Resultat-Produktion &amp; forbrug'!D214</f>
        <v>2030</v>
      </c>
      <c r="E525" s="442">
        <f>'Resultat-Produktion &amp; forbrug'!N214</f>
        <v>19521.564274117642</v>
      </c>
      <c r="F525" s="429" t="str">
        <f>IFERROR(VLOOKUP(A525,'Oversættelse til tabel'!$A$2:$B$14,2,FALSE),"")</f>
        <v>Ubrugt</v>
      </c>
      <c r="G525" s="103"/>
    </row>
    <row r="526" spans="1:7" x14ac:dyDescent="0.25">
      <c r="A526" s="431" t="s">
        <v>342</v>
      </c>
      <c r="B526" s="99" t="str">
        <f>'Resultat-Produktion &amp; forbrug'!E215</f>
        <v>Østdanmark</v>
      </c>
      <c r="C526" s="99" t="str">
        <f>'Resultat-Produktion &amp; forbrug'!A215</f>
        <v>Juletræer</v>
      </c>
      <c r="D526" s="99">
        <f>'Resultat-Produktion &amp; forbrug'!D215</f>
        <v>2030</v>
      </c>
      <c r="E526" s="442">
        <f>'Resultat-Produktion &amp; forbrug'!N215</f>
        <v>209163.10303539436</v>
      </c>
      <c r="F526" s="429" t="str">
        <f>IFERROR(VLOOKUP(A526,'Oversættelse til tabel'!$A$2:$B$14,2,FALSE),"")</f>
        <v>Ubrugt</v>
      </c>
      <c r="G526" s="103"/>
    </row>
    <row r="527" spans="1:7" x14ac:dyDescent="0.25">
      <c r="A527" s="431" t="s">
        <v>342</v>
      </c>
      <c r="B527" s="99" t="str">
        <f>'Resultat-Produktion &amp; forbrug'!E216</f>
        <v>Østdanmark</v>
      </c>
      <c r="C527" s="99" t="str">
        <f>'Resultat-Produktion &amp; forbrug'!A216</f>
        <v>Kartofler</v>
      </c>
      <c r="D527" s="99">
        <f>'Resultat-Produktion &amp; forbrug'!D216</f>
        <v>2030</v>
      </c>
      <c r="E527" s="442">
        <f>'Resultat-Produktion &amp; forbrug'!N216</f>
        <v>401402.37666332704</v>
      </c>
      <c r="F527" s="429" t="str">
        <f>IFERROR(VLOOKUP(A527,'Oversættelse til tabel'!$A$2:$B$14,2,FALSE),"")</f>
        <v>Ubrugt</v>
      </c>
      <c r="G527" s="103"/>
    </row>
    <row r="528" spans="1:7" x14ac:dyDescent="0.25">
      <c r="A528" s="431" t="s">
        <v>342</v>
      </c>
      <c r="B528" s="99" t="str">
        <f>'Resultat-Produktion &amp; forbrug'!E217</f>
        <v>Østdanmark</v>
      </c>
      <c r="C528" s="99" t="str">
        <f>'Resultat-Produktion &amp; forbrug'!A217</f>
        <v>Korn</v>
      </c>
      <c r="D528" s="99">
        <f>'Resultat-Produktion &amp; forbrug'!D217</f>
        <v>2030</v>
      </c>
      <c r="E528" s="442">
        <f>'Resultat-Produktion &amp; forbrug'!N217</f>
        <v>495630.53225088702</v>
      </c>
      <c r="F528" s="429" t="str">
        <f>IFERROR(VLOOKUP(A528,'Oversættelse til tabel'!$A$2:$B$14,2,FALSE),"")</f>
        <v>Ubrugt</v>
      </c>
      <c r="G528" s="103"/>
    </row>
    <row r="529" spans="1:7" x14ac:dyDescent="0.25">
      <c r="A529" s="431" t="s">
        <v>342</v>
      </c>
      <c r="B529" s="99" t="str">
        <f>'Resultat-Produktion &amp; forbrug'!E218</f>
        <v>Østdanmark</v>
      </c>
      <c r="C529" s="99" t="str">
        <f>'Resultat-Produktion &amp; forbrug'!A218</f>
        <v>Kunstgødning</v>
      </c>
      <c r="D529" s="99">
        <f>'Resultat-Produktion &amp; forbrug'!D218</f>
        <v>2030</v>
      </c>
      <c r="E529" s="442">
        <f ca="1">'Resultat-Produktion &amp; forbrug'!N218</f>
        <v>-291668.74326721171</v>
      </c>
      <c r="F529" s="429" t="str">
        <f>IFERROR(VLOOKUP(A529,'Oversættelse til tabel'!$A$2:$B$14,2,FALSE),"")</f>
        <v>Ubrugt</v>
      </c>
      <c r="G529" s="103"/>
    </row>
    <row r="530" spans="1:7" x14ac:dyDescent="0.25">
      <c r="A530" s="431" t="s">
        <v>342</v>
      </c>
      <c r="B530" s="99" t="str">
        <f>'Resultat-Produktion &amp; forbrug'!E219</f>
        <v>Østdanmark</v>
      </c>
      <c r="C530" s="99" t="str">
        <f>'Resultat-Produktion &amp; forbrug'!A219</f>
        <v>Kvæggylle</v>
      </c>
      <c r="D530" s="99">
        <f>'Resultat-Produktion &amp; forbrug'!D219</f>
        <v>2030</v>
      </c>
      <c r="E530" s="442">
        <f>'Resultat-Produktion &amp; forbrug'!N219</f>
        <v>0</v>
      </c>
      <c r="F530" s="429" t="str">
        <f>IFERROR(VLOOKUP(A530,'Oversættelse til tabel'!$A$2:$B$14,2,FALSE),"")</f>
        <v>Ubrugt</v>
      </c>
      <c r="G530" s="103"/>
    </row>
    <row r="531" spans="1:7" x14ac:dyDescent="0.25">
      <c r="A531" s="431" t="s">
        <v>342</v>
      </c>
      <c r="B531" s="99" t="str">
        <f>'Resultat-Produktion &amp; forbrug'!E220</f>
        <v>Østdanmark</v>
      </c>
      <c r="C531" s="99" t="str">
        <f>'Resultat-Produktion &amp; forbrug'!A220</f>
        <v>Mælk til foder</v>
      </c>
      <c r="D531" s="99">
        <f>'Resultat-Produktion &amp; forbrug'!D220</f>
        <v>2030</v>
      </c>
      <c r="E531" s="442">
        <f>'Resultat-Produktion &amp; forbrug'!N220</f>
        <v>-84995.951783159224</v>
      </c>
      <c r="F531" s="429" t="str">
        <f>IFERROR(VLOOKUP(A531,'Oversættelse til tabel'!$A$2:$B$14,2,FALSE),"")</f>
        <v>Ubrugt</v>
      </c>
      <c r="G531" s="103"/>
    </row>
    <row r="532" spans="1:7" x14ac:dyDescent="0.25">
      <c r="A532" s="431" t="s">
        <v>342</v>
      </c>
      <c r="B532" s="99" t="str">
        <f>'Resultat-Produktion &amp; forbrug'!E221</f>
        <v>Østdanmark</v>
      </c>
      <c r="C532" s="99" t="str">
        <f>'Resultat-Produktion &amp; forbrug'!A221</f>
        <v>Majs</v>
      </c>
      <c r="D532" s="99">
        <f>'Resultat-Produktion &amp; forbrug'!D221</f>
        <v>2030</v>
      </c>
      <c r="E532" s="442">
        <f>'Resultat-Produktion &amp; forbrug'!N221</f>
        <v>799209.1031040838</v>
      </c>
      <c r="F532" s="429" t="str">
        <f>IFERROR(VLOOKUP(A532,'Oversættelse til tabel'!$A$2:$B$14,2,FALSE),"")</f>
        <v>Ubrugt</v>
      </c>
      <c r="G532" s="103"/>
    </row>
    <row r="533" spans="1:7" x14ac:dyDescent="0.25">
      <c r="A533" s="431" t="s">
        <v>342</v>
      </c>
      <c r="B533" s="99" t="str">
        <f>'Resultat-Produktion &amp; forbrug'!E222</f>
        <v>Østdanmark</v>
      </c>
      <c r="C533" s="99" t="str">
        <f>'Resultat-Produktion &amp; forbrug'!A222</f>
        <v>Mejeriprodukter</v>
      </c>
      <c r="D533" s="99">
        <f>'Resultat-Produktion &amp; forbrug'!D222</f>
        <v>2030</v>
      </c>
      <c r="E533" s="442">
        <f>'Resultat-Produktion &amp; forbrug'!N222</f>
        <v>-142279.58695665724</v>
      </c>
      <c r="F533" s="429" t="str">
        <f>IFERROR(VLOOKUP(A533,'Oversættelse til tabel'!$A$2:$B$14,2,FALSE),"")</f>
        <v>Ubrugt</v>
      </c>
      <c r="G533" s="103"/>
    </row>
    <row r="534" spans="1:7" x14ac:dyDescent="0.25">
      <c r="A534" s="431" t="s">
        <v>342</v>
      </c>
      <c r="B534" s="99" t="str">
        <f>'Resultat-Produktion &amp; forbrug'!E223</f>
        <v>Østdanmark</v>
      </c>
      <c r="C534" s="99" t="str">
        <f>'Resultat-Produktion &amp; forbrug'!A223</f>
        <v>Muslinger</v>
      </c>
      <c r="D534" s="99">
        <f>'Resultat-Produktion &amp; forbrug'!D223</f>
        <v>2030</v>
      </c>
      <c r="E534" s="442">
        <f>'Resultat-Produktion &amp; forbrug'!N223</f>
        <v>69865.048763892031</v>
      </c>
      <c r="F534" s="429" t="str">
        <f>IFERROR(VLOOKUP(A534,'Oversættelse til tabel'!$A$2:$B$14,2,FALSE),"")</f>
        <v>Ubrugt</v>
      </c>
      <c r="G534" s="103"/>
    </row>
    <row r="535" spans="1:7" x14ac:dyDescent="0.25">
      <c r="A535" s="431" t="s">
        <v>342</v>
      </c>
      <c r="B535" s="99" t="str">
        <f>'Resultat-Produktion &amp; forbrug'!E224</f>
        <v>Østdanmark</v>
      </c>
      <c r="C535" s="99" t="str">
        <f>'Resultat-Produktion &amp; forbrug'!A224</f>
        <v>Oksekød</v>
      </c>
      <c r="D535" s="99">
        <f>'Resultat-Produktion &amp; forbrug'!D224</f>
        <v>2030</v>
      </c>
      <c r="E535" s="442">
        <f>'Resultat-Produktion &amp; forbrug'!N224</f>
        <v>-42920.754795020359</v>
      </c>
      <c r="F535" s="429" t="str">
        <f>IFERROR(VLOOKUP(A535,'Oversættelse til tabel'!$A$2:$B$14,2,FALSE),"")</f>
        <v>Ubrugt</v>
      </c>
      <c r="G535" s="103"/>
    </row>
    <row r="536" spans="1:7" x14ac:dyDescent="0.25">
      <c r="A536" s="431" t="s">
        <v>342</v>
      </c>
      <c r="B536" s="99" t="str">
        <f>'Resultat-Produktion &amp; forbrug'!E225</f>
        <v>Østdanmark</v>
      </c>
      <c r="C536" s="99" t="str">
        <f>'Resultat-Produktion &amp; forbrug'!A225</f>
        <v>Øvrige</v>
      </c>
      <c r="D536" s="99">
        <f>'Resultat-Produktion &amp; forbrug'!D225</f>
        <v>2030</v>
      </c>
      <c r="E536" s="442">
        <f>'Resultat-Produktion &amp; forbrug'!N225</f>
        <v>299252.17599197297</v>
      </c>
      <c r="F536" s="429" t="str">
        <f>IFERROR(VLOOKUP(A536,'Oversættelse til tabel'!$A$2:$B$14,2,FALSE),"")</f>
        <v>Ubrugt</v>
      </c>
      <c r="G536" s="103"/>
    </row>
    <row r="537" spans="1:7" x14ac:dyDescent="0.25">
      <c r="A537" s="431" t="s">
        <v>342</v>
      </c>
      <c r="B537" s="99" t="str">
        <f>'Resultat-Produktion &amp; forbrug'!E226</f>
        <v>Østdanmark</v>
      </c>
      <c r="C537" s="99" t="str">
        <f>'Resultat-Produktion &amp; forbrug'!A226</f>
        <v>Pil &amp; poppel</v>
      </c>
      <c r="D537" s="99">
        <f>'Resultat-Produktion &amp; forbrug'!D226</f>
        <v>2030</v>
      </c>
      <c r="E537" s="442">
        <f>'Resultat-Produktion &amp; forbrug'!N226</f>
        <v>0</v>
      </c>
      <c r="F537" s="429" t="str">
        <f>IFERROR(VLOOKUP(A537,'Oversættelse til tabel'!$A$2:$B$14,2,FALSE),"")</f>
        <v>Ubrugt</v>
      </c>
      <c r="G537" s="103"/>
    </row>
    <row r="538" spans="1:7" x14ac:dyDescent="0.25">
      <c r="A538" s="431" t="s">
        <v>342</v>
      </c>
      <c r="B538" s="99" t="str">
        <f>'Resultat-Produktion &amp; forbrug'!E227</f>
        <v>Østdanmark</v>
      </c>
      <c r="C538" s="99" t="str">
        <f>'Resultat-Produktion &amp; forbrug'!A227</f>
        <v>Pyrolysegas</v>
      </c>
      <c r="D538" s="99">
        <f>'Resultat-Produktion &amp; forbrug'!D227</f>
        <v>2030</v>
      </c>
      <c r="E538" s="442">
        <f ca="1">'Resultat-Produktion &amp; forbrug'!N227</f>
        <v>0</v>
      </c>
      <c r="F538" s="429" t="str">
        <f>IFERROR(VLOOKUP(A538,'Oversættelse til tabel'!$A$2:$B$14,2,FALSE),"")</f>
        <v>Ubrugt</v>
      </c>
      <c r="G538" s="103"/>
    </row>
    <row r="539" spans="1:7" x14ac:dyDescent="0.25">
      <c r="A539" s="431" t="s">
        <v>342</v>
      </c>
      <c r="B539" s="99" t="str">
        <f>'Resultat-Produktion &amp; forbrug'!E228</f>
        <v>Østdanmark</v>
      </c>
      <c r="C539" s="99" t="str">
        <f>'Resultat-Produktion &amp; forbrug'!A228</f>
        <v>Pyrolyseolie</v>
      </c>
      <c r="D539" s="99">
        <f>'Resultat-Produktion &amp; forbrug'!D228</f>
        <v>2030</v>
      </c>
      <c r="E539" s="442">
        <f ca="1">'Resultat-Produktion &amp; forbrug'!N228</f>
        <v>0</v>
      </c>
      <c r="F539" s="429" t="str">
        <f>IFERROR(VLOOKUP(A539,'Oversættelse til tabel'!$A$2:$B$14,2,FALSE),"")</f>
        <v>Ubrugt</v>
      </c>
      <c r="G539" s="103"/>
    </row>
    <row r="540" spans="1:7" x14ac:dyDescent="0.25">
      <c r="A540" s="431" t="s">
        <v>342</v>
      </c>
      <c r="B540" s="99" t="str">
        <f>'Resultat-Produktion &amp; forbrug'!E229</f>
        <v>Østdanmark</v>
      </c>
      <c r="C540" s="99" t="str">
        <f>'Resultat-Produktion &amp; forbrug'!A229</f>
        <v>Råmælk</v>
      </c>
      <c r="D540" s="99">
        <f>'Resultat-Produktion &amp; forbrug'!D229</f>
        <v>2030</v>
      </c>
      <c r="E540" s="442">
        <f>'Resultat-Produktion &amp; forbrug'!N229</f>
        <v>415393.31848489033</v>
      </c>
      <c r="F540" s="429" t="str">
        <f>IFERROR(VLOOKUP(A540,'Oversættelse til tabel'!$A$2:$B$14,2,FALSE),"")</f>
        <v>Ubrugt</v>
      </c>
      <c r="G540" s="103"/>
    </row>
    <row r="541" spans="1:7" x14ac:dyDescent="0.25">
      <c r="A541" s="431" t="s">
        <v>342</v>
      </c>
      <c r="B541" s="99" t="str">
        <f>'Resultat-Produktion &amp; forbrug'!E230</f>
        <v>Østdanmark</v>
      </c>
      <c r="C541" s="99" t="str">
        <f>'Resultat-Produktion &amp; forbrug'!A230</f>
        <v>Raps</v>
      </c>
      <c r="D541" s="99">
        <f>'Resultat-Produktion &amp; forbrug'!D230</f>
        <v>2030</v>
      </c>
      <c r="E541" s="442">
        <f>'Resultat-Produktion &amp; forbrug'!N230</f>
        <v>0</v>
      </c>
      <c r="F541" s="429" t="str">
        <f>IFERROR(VLOOKUP(A541,'Oversættelse til tabel'!$A$2:$B$14,2,FALSE),"")</f>
        <v>Ubrugt</v>
      </c>
      <c r="G541" s="103"/>
    </row>
    <row r="542" spans="1:7" x14ac:dyDescent="0.25">
      <c r="A542" s="431" t="s">
        <v>342</v>
      </c>
      <c r="B542" s="99" t="str">
        <f>'Resultat-Produktion &amp; forbrug'!E231</f>
        <v>Østdanmark</v>
      </c>
      <c r="C542" s="99" t="str">
        <f>'Resultat-Produktion &amp; forbrug'!A231</f>
        <v>Rapskage</v>
      </c>
      <c r="D542" s="99">
        <f>'Resultat-Produktion &amp; forbrug'!D231</f>
        <v>2030</v>
      </c>
      <c r="E542" s="442">
        <f>'Resultat-Produktion &amp; forbrug'!N231</f>
        <v>23731.678587974988</v>
      </c>
      <c r="F542" s="429" t="str">
        <f>IFERROR(VLOOKUP(A542,'Oversættelse til tabel'!$A$2:$B$14,2,FALSE),"")</f>
        <v>Ubrugt</v>
      </c>
      <c r="G542" s="103"/>
    </row>
    <row r="543" spans="1:7" x14ac:dyDescent="0.25">
      <c r="A543" s="431" t="s">
        <v>342</v>
      </c>
      <c r="B543" s="99" t="str">
        <f>'Resultat-Produktion &amp; forbrug'!E232</f>
        <v>Østdanmark</v>
      </c>
      <c r="C543" s="99" t="str">
        <f>'Resultat-Produktion &amp; forbrug'!A232</f>
        <v>Rapsolie</v>
      </c>
      <c r="D543" s="99">
        <f>'Resultat-Produktion &amp; forbrug'!D232</f>
        <v>2030</v>
      </c>
      <c r="E543" s="442">
        <f>'Resultat-Produktion &amp; forbrug'!N232</f>
        <v>0</v>
      </c>
      <c r="F543" s="429" t="str">
        <f>IFERROR(VLOOKUP(A543,'Oversættelse til tabel'!$A$2:$B$14,2,FALSE),"")</f>
        <v>Ubrugt</v>
      </c>
      <c r="G543" s="103"/>
    </row>
    <row r="544" spans="1:7" x14ac:dyDescent="0.25">
      <c r="A544" s="431" t="s">
        <v>342</v>
      </c>
      <c r="B544" s="99" t="str">
        <f>'Resultat-Produktion &amp; forbrug'!E233</f>
        <v>Østdanmark</v>
      </c>
      <c r="C544" s="99" t="str">
        <f>'Resultat-Produktion &amp; forbrug'!A233</f>
        <v>Roer</v>
      </c>
      <c r="D544" s="99">
        <f>'Resultat-Produktion &amp; forbrug'!D233</f>
        <v>2030</v>
      </c>
      <c r="E544" s="442">
        <f>'Resultat-Produktion &amp; forbrug'!N233</f>
        <v>1218172.9337995441</v>
      </c>
      <c r="F544" s="429" t="str">
        <f>IFERROR(VLOOKUP(A544,'Oversættelse til tabel'!$A$2:$B$14,2,FALSE),"")</f>
        <v>Ubrugt</v>
      </c>
      <c r="G544" s="103"/>
    </row>
    <row r="545" spans="1:7" x14ac:dyDescent="0.25">
      <c r="A545" s="431" t="s">
        <v>342</v>
      </c>
      <c r="B545" s="99" t="str">
        <f>'Resultat-Produktion &amp; forbrug'!E234</f>
        <v>Østdanmark</v>
      </c>
      <c r="C545" s="99" t="str">
        <f>'Resultat-Produktion &amp; forbrug'!A234</f>
        <v>Slagteriaffald til andet</v>
      </c>
      <c r="D545" s="99">
        <f>'Resultat-Produktion &amp; forbrug'!D234</f>
        <v>2030</v>
      </c>
      <c r="E545" s="442">
        <f>'Resultat-Produktion &amp; forbrug'!N234</f>
        <v>27042.987950784696</v>
      </c>
      <c r="F545" s="429" t="str">
        <f>IFERROR(VLOOKUP(A545,'Oversættelse til tabel'!$A$2:$B$14,2,FALSE),"")</f>
        <v>Ubrugt</v>
      </c>
      <c r="G545" s="103"/>
    </row>
    <row r="546" spans="1:7" x14ac:dyDescent="0.25">
      <c r="A546" s="431" t="s">
        <v>342</v>
      </c>
      <c r="B546" s="99" t="str">
        <f>'Resultat-Produktion &amp; forbrug'!E235</f>
        <v>Østdanmark</v>
      </c>
      <c r="C546" s="99" t="str">
        <f>'Resultat-Produktion &amp; forbrug'!A235</f>
        <v>Slagteriaffald til foder</v>
      </c>
      <c r="D546" s="99">
        <f>'Resultat-Produktion &amp; forbrug'!D235</f>
        <v>2030</v>
      </c>
      <c r="E546" s="442">
        <f>'Resultat-Produktion &amp; forbrug'!N235</f>
        <v>16142.992552429989</v>
      </c>
      <c r="F546" s="429" t="str">
        <f>IFERROR(VLOOKUP(A546,'Oversættelse til tabel'!$A$2:$B$14,2,FALSE),"")</f>
        <v>Ubrugt</v>
      </c>
      <c r="G546" s="103"/>
    </row>
    <row r="547" spans="1:7" x14ac:dyDescent="0.25">
      <c r="A547" s="431" t="s">
        <v>342</v>
      </c>
      <c r="B547" s="99" t="str">
        <f>'Resultat-Produktion &amp; forbrug'!E236</f>
        <v>Østdanmark</v>
      </c>
      <c r="C547" s="99" t="str">
        <f>'Resultat-Produktion &amp; forbrug'!A236</f>
        <v>Spildevandsslam</v>
      </c>
      <c r="D547" s="99">
        <f>'Resultat-Produktion &amp; forbrug'!D236</f>
        <v>2030</v>
      </c>
      <c r="E547" s="442">
        <f>'Resultat-Produktion &amp; forbrug'!N236</f>
        <v>2076899.8417262346</v>
      </c>
      <c r="F547" s="429" t="str">
        <f>IFERROR(VLOOKUP(A547,'Oversættelse til tabel'!$A$2:$B$14,2,FALSE),"")</f>
        <v>Ubrugt</v>
      </c>
      <c r="G547" s="103"/>
    </row>
    <row r="548" spans="1:7" x14ac:dyDescent="0.25">
      <c r="A548" s="431" t="s">
        <v>342</v>
      </c>
      <c r="B548" s="99" t="str">
        <f>'Resultat-Produktion &amp; forbrug'!E237</f>
        <v>Østdanmark</v>
      </c>
      <c r="C548" s="99" t="str">
        <f>'Resultat-Produktion &amp; forbrug'!A237</f>
        <v>Svinegylle</v>
      </c>
      <c r="D548" s="99">
        <f>'Resultat-Produktion &amp; forbrug'!D237</f>
        <v>2030</v>
      </c>
      <c r="E548" s="442">
        <f>'Resultat-Produktion &amp; forbrug'!N237</f>
        <v>0</v>
      </c>
      <c r="F548" s="429" t="str">
        <f>IFERROR(VLOOKUP(A548,'Oversættelse til tabel'!$A$2:$B$14,2,FALSE),"")</f>
        <v>Ubrugt</v>
      </c>
      <c r="G548" s="103"/>
    </row>
    <row r="549" spans="1:7" x14ac:dyDescent="0.25">
      <c r="A549" s="431" t="s">
        <v>342</v>
      </c>
      <c r="B549" s="99" t="str">
        <f>'Resultat-Produktion &amp; forbrug'!E238</f>
        <v>Østdanmark</v>
      </c>
      <c r="C549" s="99" t="str">
        <f>'Resultat-Produktion &amp; forbrug'!A238</f>
        <v>Svinekød</v>
      </c>
      <c r="D549" s="99">
        <f>'Resultat-Produktion &amp; forbrug'!D238</f>
        <v>2030</v>
      </c>
      <c r="E549" s="442">
        <f>'Resultat-Produktion &amp; forbrug'!N238</f>
        <v>134077.69458441247</v>
      </c>
      <c r="F549" s="429" t="str">
        <f>IFERROR(VLOOKUP(A549,'Oversættelse til tabel'!$A$2:$B$14,2,FALSE),"")</f>
        <v>Ubrugt</v>
      </c>
      <c r="G549" s="103"/>
    </row>
    <row r="550" spans="1:7" x14ac:dyDescent="0.25">
      <c r="A550" s="431" t="s">
        <v>342</v>
      </c>
      <c r="B550" s="99" t="str">
        <f>'Resultat-Produktion &amp; forbrug'!E239</f>
        <v>Østdanmark</v>
      </c>
      <c r="C550" s="99" t="str">
        <f>'Resultat-Produktion &amp; forbrug'!A239</f>
        <v>Tang</v>
      </c>
      <c r="D550" s="99">
        <f>'Resultat-Produktion &amp; forbrug'!D239</f>
        <v>2030</v>
      </c>
      <c r="E550" s="442">
        <f>'Resultat-Produktion &amp; forbrug'!N239</f>
        <v>36000</v>
      </c>
      <c r="F550" s="429" t="str">
        <f>IFERROR(VLOOKUP(A550,'Oversættelse til tabel'!$A$2:$B$14,2,FALSE),"")</f>
        <v>Ubrugt</v>
      </c>
      <c r="G550" s="103"/>
    </row>
    <row r="551" spans="1:7" x14ac:dyDescent="0.25">
      <c r="A551" s="431" t="s">
        <v>342</v>
      </c>
      <c r="B551" s="99" t="str">
        <f>'Resultat-Produktion &amp; forbrug'!E240</f>
        <v>Østdanmark</v>
      </c>
      <c r="C551" s="99" t="str">
        <f>'Resultat-Produktion &amp; forbrug'!A240</f>
        <v>Total til biogas</v>
      </c>
      <c r="D551" s="99">
        <f>'Resultat-Produktion &amp; forbrug'!D240</f>
        <v>2030</v>
      </c>
      <c r="E551" s="442">
        <f>'Resultat-Produktion &amp; forbrug'!N240</f>
        <v>0</v>
      </c>
      <c r="F551" s="429" t="str">
        <f>IFERROR(VLOOKUP(A551,'Oversættelse til tabel'!$A$2:$B$14,2,FALSE),"")</f>
        <v>Ubrugt</v>
      </c>
      <c r="G551" s="103"/>
    </row>
    <row r="552" spans="1:7" x14ac:dyDescent="0.25">
      <c r="A552" s="431" t="s">
        <v>342</v>
      </c>
      <c r="B552" s="99" t="str">
        <f>'Resultat-Produktion &amp; forbrug'!E241</f>
        <v>Østdanmark</v>
      </c>
      <c r="C552" s="99" t="str">
        <f>'Resultat-Produktion &amp; forbrug'!A241</f>
        <v>Træ til energi</v>
      </c>
      <c r="D552" s="99">
        <f>'Resultat-Produktion &amp; forbrug'!D241</f>
        <v>2030</v>
      </c>
      <c r="E552" s="442">
        <f ca="1">'Resultat-Produktion &amp; forbrug'!N241</f>
        <v>0</v>
      </c>
      <c r="F552" s="429" t="str">
        <f>IFERROR(VLOOKUP(A552,'Oversættelse til tabel'!$A$2:$B$14,2,FALSE),"")</f>
        <v>Ubrugt</v>
      </c>
      <c r="G552" s="103"/>
    </row>
    <row r="553" spans="1:7" x14ac:dyDescent="0.25">
      <c r="A553" s="431" t="s">
        <v>342</v>
      </c>
      <c r="B553" s="99" t="str">
        <f>'Resultat-Produktion &amp; forbrug'!E242</f>
        <v>Østdanmark</v>
      </c>
      <c r="C553" s="99" t="str">
        <f>'Resultat-Produktion &amp; forbrug'!A242</f>
        <v>Træmaterialer</v>
      </c>
      <c r="D553" s="99">
        <f>'Resultat-Produktion &amp; forbrug'!D242</f>
        <v>2030</v>
      </c>
      <c r="E553" s="442">
        <f ca="1">'Resultat-Produktion &amp; forbrug'!N242</f>
        <v>0</v>
      </c>
      <c r="F553" s="429" t="str">
        <f>IFERROR(VLOOKUP(A553,'Oversættelse til tabel'!$A$2:$B$14,2,FALSE),"")</f>
        <v>Ubrugt</v>
      </c>
      <c r="G553" s="103"/>
    </row>
    <row r="554" spans="1:7" x14ac:dyDescent="0.25">
      <c r="A554" s="431" t="s">
        <v>342</v>
      </c>
      <c r="B554" s="99" t="str">
        <f>'Resultat-Produktion &amp; forbrug'!E243</f>
        <v>Østdanmark</v>
      </c>
      <c r="C554" s="99" t="str">
        <f>'Resultat-Produktion &amp; forbrug'!A243</f>
        <v>Æg</v>
      </c>
      <c r="D554" s="99">
        <f>'Resultat-Produktion &amp; forbrug'!D243</f>
        <v>2050</v>
      </c>
      <c r="E554" s="442">
        <f>'Resultat-Produktion &amp; forbrug'!N243</f>
        <v>-8560.6825110208265</v>
      </c>
      <c r="F554" s="429" t="str">
        <f>IFERROR(VLOOKUP(A554,'Oversættelse til tabel'!$A$2:$B$14,2,FALSE),"")</f>
        <v>Ubrugt</v>
      </c>
      <c r="G554" s="103"/>
    </row>
    <row r="555" spans="1:7" x14ac:dyDescent="0.25">
      <c r="A555" s="431" t="s">
        <v>342</v>
      </c>
      <c r="B555" s="99" t="str">
        <f>'Resultat-Produktion &amp; forbrug'!E244</f>
        <v>Østdanmark</v>
      </c>
      <c r="C555" s="99" t="str">
        <f>'Resultat-Produktion &amp; forbrug'!A244</f>
        <v>Bælgsæd</v>
      </c>
      <c r="D555" s="99">
        <f>'Resultat-Produktion &amp; forbrug'!D244</f>
        <v>2050</v>
      </c>
      <c r="E555" s="442">
        <f>'Resultat-Produktion &amp; forbrug'!N244</f>
        <v>57562.634747422511</v>
      </c>
      <c r="F555" s="429" t="str">
        <f>IFERROR(VLOOKUP(A555,'Oversættelse til tabel'!$A$2:$B$14,2,FALSE),"")</f>
        <v>Ubrugt</v>
      </c>
      <c r="G555" s="103"/>
    </row>
    <row r="556" spans="1:7" x14ac:dyDescent="0.25">
      <c r="A556" s="431" t="s">
        <v>342</v>
      </c>
      <c r="B556" s="99" t="str">
        <f>'Resultat-Produktion &amp; forbrug'!E245</f>
        <v>Østdanmark</v>
      </c>
      <c r="C556" s="99" t="str">
        <f>'Resultat-Produktion &amp; forbrug'!A245</f>
        <v>Bioaffald</v>
      </c>
      <c r="D556" s="99">
        <f>'Resultat-Produktion &amp; forbrug'!D245</f>
        <v>2050</v>
      </c>
      <c r="E556" s="442">
        <f ca="1">'Resultat-Produktion &amp; forbrug'!N245</f>
        <v>-8.6147268739296123E-2</v>
      </c>
      <c r="F556" s="429" t="str">
        <f>IFERROR(VLOOKUP(A556,'Oversættelse til tabel'!$A$2:$B$14,2,FALSE),"")</f>
        <v>Ubrugt</v>
      </c>
      <c r="G556" s="103"/>
    </row>
    <row r="557" spans="1:7" x14ac:dyDescent="0.25">
      <c r="A557" s="431" t="s">
        <v>342</v>
      </c>
      <c r="B557" s="99" t="str">
        <f>'Resultat-Produktion &amp; forbrug'!E246</f>
        <v>Østdanmark</v>
      </c>
      <c r="C557" s="99" t="str">
        <f>'Resultat-Produktion &amp; forbrug'!A246</f>
        <v>Biogas</v>
      </c>
      <c r="D557" s="99">
        <f>'Resultat-Produktion &amp; forbrug'!D246</f>
        <v>2050</v>
      </c>
      <c r="E557" s="442">
        <f ca="1">'Resultat-Produktion &amp; forbrug'!N246</f>
        <v>0</v>
      </c>
      <c r="F557" s="429" t="str">
        <f>IFERROR(VLOOKUP(A557,'Oversættelse til tabel'!$A$2:$B$14,2,FALSE),"")</f>
        <v>Ubrugt</v>
      </c>
      <c r="G557" s="103"/>
    </row>
    <row r="558" spans="1:7" x14ac:dyDescent="0.25">
      <c r="A558" s="431" t="s">
        <v>342</v>
      </c>
      <c r="B558" s="99" t="str">
        <f>'Resultat-Produktion &amp; forbrug'!E247</f>
        <v>Østdanmark</v>
      </c>
      <c r="C558" s="99" t="str">
        <f>'Resultat-Produktion &amp; forbrug'!A247</f>
        <v>Biogasgylle</v>
      </c>
      <c r="D558" s="99">
        <f>'Resultat-Produktion &amp; forbrug'!D247</f>
        <v>2050</v>
      </c>
      <c r="E558" s="442">
        <f ca="1">'Resultat-Produktion &amp; forbrug'!N247</f>
        <v>398680.59704627655</v>
      </c>
      <c r="F558" s="429" t="str">
        <f>IFERROR(VLOOKUP(A558,'Oversættelse til tabel'!$A$2:$B$14,2,FALSE),"")</f>
        <v>Ubrugt</v>
      </c>
      <c r="G558" s="103"/>
    </row>
    <row r="559" spans="1:7" x14ac:dyDescent="0.25">
      <c r="A559" s="431" t="s">
        <v>342</v>
      </c>
      <c r="B559" s="99" t="str">
        <f>'Resultat-Produktion &amp; forbrug'!E248</f>
        <v>Østdanmark</v>
      </c>
      <c r="C559" s="99" t="str">
        <f>'Resultat-Produktion &amp; forbrug'!A248</f>
        <v>Brun saft</v>
      </c>
      <c r="D559" s="99">
        <f>'Resultat-Produktion &amp; forbrug'!D248</f>
        <v>2050</v>
      </c>
      <c r="E559" s="442">
        <f>'Resultat-Produktion &amp; forbrug'!N248</f>
        <v>0</v>
      </c>
      <c r="F559" s="429" t="str">
        <f>IFERROR(VLOOKUP(A559,'Oversættelse til tabel'!$A$2:$B$14,2,FALSE),"")</f>
        <v>Ubrugt</v>
      </c>
      <c r="G559" s="103"/>
    </row>
    <row r="560" spans="1:7" x14ac:dyDescent="0.25">
      <c r="A560" s="431" t="s">
        <v>342</v>
      </c>
      <c r="B560" s="99" t="str">
        <f>'Resultat-Produktion &amp; forbrug'!E249</f>
        <v>Østdanmark</v>
      </c>
      <c r="C560" s="99" t="str">
        <f>'Resultat-Produktion &amp; forbrug'!A249</f>
        <v>Dybstrøelse</v>
      </c>
      <c r="D560" s="99">
        <f>'Resultat-Produktion &amp; forbrug'!D249</f>
        <v>2050</v>
      </c>
      <c r="E560" s="442">
        <f>'Resultat-Produktion &amp; forbrug'!N249</f>
        <v>140588.80847310851</v>
      </c>
      <c r="F560" s="429" t="str">
        <f>IFERROR(VLOOKUP(A560,'Oversættelse til tabel'!$A$2:$B$14,2,FALSE),"")</f>
        <v>Ubrugt</v>
      </c>
      <c r="G560" s="103"/>
    </row>
    <row r="561" spans="1:7" x14ac:dyDescent="0.25">
      <c r="A561" s="431" t="s">
        <v>342</v>
      </c>
      <c r="B561" s="99" t="str">
        <f>'Resultat-Produktion &amp; forbrug'!E250</f>
        <v>Østdanmark</v>
      </c>
      <c r="C561" s="99" t="str">
        <f>'Resultat-Produktion &amp; forbrug'!A250</f>
        <v>Fiberfraktion</v>
      </c>
      <c r="D561" s="99">
        <f>'Resultat-Produktion &amp; forbrug'!D250</f>
        <v>2050</v>
      </c>
      <c r="E561" s="442">
        <f>'Resultat-Produktion &amp; forbrug'!N250</f>
        <v>0</v>
      </c>
      <c r="F561" s="429" t="str">
        <f>IFERROR(VLOOKUP(A561,'Oversættelse til tabel'!$A$2:$B$14,2,FALSE),"")</f>
        <v>Ubrugt</v>
      </c>
      <c r="G561" s="103"/>
    </row>
    <row r="562" spans="1:7" x14ac:dyDescent="0.25">
      <c r="A562" s="431" t="s">
        <v>342</v>
      </c>
      <c r="B562" s="99" t="str">
        <f>'Resultat-Produktion &amp; forbrug'!E251</f>
        <v>Østdanmark</v>
      </c>
      <c r="C562" s="99" t="str">
        <f>'Resultat-Produktion &amp; forbrug'!A251</f>
        <v>Fjerkrægylle</v>
      </c>
      <c r="D562" s="99">
        <f>'Resultat-Produktion &amp; forbrug'!D251</f>
        <v>2050</v>
      </c>
      <c r="E562" s="442">
        <f>'Resultat-Produktion &amp; forbrug'!N251</f>
        <v>0</v>
      </c>
      <c r="F562" s="429" t="str">
        <f>IFERROR(VLOOKUP(A562,'Oversættelse til tabel'!$A$2:$B$14,2,FALSE),"")</f>
        <v>Ubrugt</v>
      </c>
      <c r="G562" s="103"/>
    </row>
    <row r="563" spans="1:7" x14ac:dyDescent="0.25">
      <c r="A563" s="431" t="s">
        <v>342</v>
      </c>
      <c r="B563" s="99" t="str">
        <f>'Resultat-Produktion &amp; forbrug'!E252</f>
        <v>Østdanmark</v>
      </c>
      <c r="C563" s="99" t="str">
        <f>'Resultat-Produktion &amp; forbrug'!A252</f>
        <v>Fjerkrækød</v>
      </c>
      <c r="D563" s="99">
        <f>'Resultat-Produktion &amp; forbrug'!D252</f>
        <v>2050</v>
      </c>
      <c r="E563" s="442">
        <f>'Resultat-Produktion &amp; forbrug'!N252</f>
        <v>-14502.864317069379</v>
      </c>
      <c r="F563" s="429" t="str">
        <f>IFERROR(VLOOKUP(A563,'Oversættelse til tabel'!$A$2:$B$14,2,FALSE),"")</f>
        <v>Ubrugt</v>
      </c>
      <c r="G563" s="103"/>
    </row>
    <row r="564" spans="1:7" x14ac:dyDescent="0.25">
      <c r="A564" s="431" t="s">
        <v>342</v>
      </c>
      <c r="B564" s="99" t="str">
        <f>'Resultat-Produktion &amp; forbrug'!E253</f>
        <v>Østdanmark</v>
      </c>
      <c r="C564" s="99" t="str">
        <f>'Resultat-Produktion &amp; forbrug'!A253</f>
        <v>Frø</v>
      </c>
      <c r="D564" s="99">
        <f>'Resultat-Produktion &amp; forbrug'!D253</f>
        <v>2050</v>
      </c>
      <c r="E564" s="442">
        <f>'Resultat-Produktion &amp; forbrug'!N253</f>
        <v>355996.9988204384</v>
      </c>
      <c r="F564" s="429" t="str">
        <f>IFERROR(VLOOKUP(A564,'Oversættelse til tabel'!$A$2:$B$14,2,FALSE),"")</f>
        <v>Ubrugt</v>
      </c>
      <c r="G564" s="103"/>
    </row>
    <row r="565" spans="1:7" x14ac:dyDescent="0.25">
      <c r="A565" s="431" t="s">
        <v>342</v>
      </c>
      <c r="B565" s="99" t="str">
        <f>'Resultat-Produktion &amp; forbrug'!E254</f>
        <v>Østdanmark</v>
      </c>
      <c r="C565" s="99" t="str">
        <f>'Resultat-Produktion &amp; forbrug'!A254</f>
        <v>Frugt</v>
      </c>
      <c r="D565" s="99">
        <f>'Resultat-Produktion &amp; forbrug'!D254</f>
        <v>2050</v>
      </c>
      <c r="E565" s="442">
        <f>'Resultat-Produktion &amp; forbrug'!N254</f>
        <v>-223850.93041182583</v>
      </c>
      <c r="F565" s="429" t="str">
        <f>IFERROR(VLOOKUP(A565,'Oversættelse til tabel'!$A$2:$B$14,2,FALSE),"")</f>
        <v>Ubrugt</v>
      </c>
      <c r="G565" s="103"/>
    </row>
    <row r="566" spans="1:7" x14ac:dyDescent="0.25">
      <c r="A566" s="431" t="s">
        <v>342</v>
      </c>
      <c r="B566" s="99" t="str">
        <f>'Resultat-Produktion &amp; forbrug'!E255</f>
        <v>Østdanmark</v>
      </c>
      <c r="C566" s="99" t="str">
        <f>'Resultat-Produktion &amp; forbrug'!A255</f>
        <v>Glycerin</v>
      </c>
      <c r="D566" s="99">
        <f>'Resultat-Produktion &amp; forbrug'!D255</f>
        <v>2050</v>
      </c>
      <c r="E566" s="442">
        <f>'Resultat-Produktion &amp; forbrug'!N255</f>
        <v>-28548.400000000001</v>
      </c>
      <c r="F566" s="429" t="str">
        <f>IFERROR(VLOOKUP(A566,'Oversættelse til tabel'!$A$2:$B$14,2,FALSE),"")</f>
        <v>Ubrugt</v>
      </c>
      <c r="G566" s="103"/>
    </row>
    <row r="567" spans="1:7" x14ac:dyDescent="0.25">
      <c r="A567" s="431" t="s">
        <v>342</v>
      </c>
      <c r="B567" s="99" t="str">
        <f>'Resultat-Produktion &amp; forbrug'!E256</f>
        <v>Østdanmark</v>
      </c>
      <c r="C567" s="99" t="str">
        <f>'Resultat-Produktion &amp; forbrug'!A256</f>
        <v>Græs</v>
      </c>
      <c r="D567" s="99">
        <f>'Resultat-Produktion &amp; forbrug'!D256</f>
        <v>2050</v>
      </c>
      <c r="E567" s="442">
        <f>'Resultat-Produktion &amp; forbrug'!N256</f>
        <v>6359914.8440789524</v>
      </c>
      <c r="F567" s="429" t="str">
        <f>IFERROR(VLOOKUP(A567,'Oversættelse til tabel'!$A$2:$B$14,2,FALSE),"")</f>
        <v>Ubrugt</v>
      </c>
      <c r="G567" s="103"/>
    </row>
    <row r="568" spans="1:7" x14ac:dyDescent="0.25">
      <c r="A568" s="431" t="s">
        <v>342</v>
      </c>
      <c r="B568" s="99" t="str">
        <f>'Resultat-Produktion &amp; forbrug'!E257</f>
        <v>Østdanmark</v>
      </c>
      <c r="C568" s="99" t="str">
        <f>'Resultat-Produktion &amp; forbrug'!A257</f>
        <v>Græsprotein</v>
      </c>
      <c r="D568" s="99">
        <f>'Resultat-Produktion &amp; forbrug'!D257</f>
        <v>2050</v>
      </c>
      <c r="E568" s="442">
        <f>'Resultat-Produktion &amp; forbrug'!N257</f>
        <v>0</v>
      </c>
      <c r="F568" s="429" t="str">
        <f>IFERROR(VLOOKUP(A568,'Oversættelse til tabel'!$A$2:$B$14,2,FALSE),"")</f>
        <v>Ubrugt</v>
      </c>
      <c r="G568" s="103"/>
    </row>
    <row r="569" spans="1:7" x14ac:dyDescent="0.25">
      <c r="A569" s="431" t="s">
        <v>342</v>
      </c>
      <c r="B569" s="99" t="str">
        <f>'Resultat-Produktion &amp; forbrug'!E258</f>
        <v>Østdanmark</v>
      </c>
      <c r="C569" s="99" t="str">
        <f>'Resultat-Produktion &amp; forbrug'!A258</f>
        <v>Grøntsager</v>
      </c>
      <c r="D569" s="99">
        <f>'Resultat-Produktion &amp; forbrug'!D258</f>
        <v>2050</v>
      </c>
      <c r="E569" s="442">
        <f>'Resultat-Produktion &amp; forbrug'!N258</f>
        <v>-178329.85629695025</v>
      </c>
      <c r="F569" s="429" t="str">
        <f>IFERROR(VLOOKUP(A569,'Oversættelse til tabel'!$A$2:$B$14,2,FALSE),"")</f>
        <v>Ubrugt</v>
      </c>
      <c r="G569" s="103"/>
    </row>
    <row r="570" spans="1:7" x14ac:dyDescent="0.25">
      <c r="A570" s="431" t="s">
        <v>342</v>
      </c>
      <c r="B570" s="99" t="str">
        <f>'Resultat-Produktion &amp; forbrug'!E259</f>
        <v>Østdanmark</v>
      </c>
      <c r="C570" s="99" t="str">
        <f>'Resultat-Produktion &amp; forbrug'!A259</f>
        <v>Halm</v>
      </c>
      <c r="D570" s="99">
        <f>'Resultat-Produktion &amp; forbrug'!D259</f>
        <v>2050</v>
      </c>
      <c r="E570" s="442">
        <f>'Resultat-Produktion &amp; forbrug'!N259</f>
        <v>0</v>
      </c>
      <c r="F570" s="429" t="str">
        <f>IFERROR(VLOOKUP(A570,'Oversættelse til tabel'!$A$2:$B$14,2,FALSE),"")</f>
        <v>Ubrugt</v>
      </c>
      <c r="G570" s="103"/>
    </row>
    <row r="571" spans="1:7" x14ac:dyDescent="0.25">
      <c r="A571" s="431" t="s">
        <v>342</v>
      </c>
      <c r="B571" s="99" t="str">
        <f>'Resultat-Produktion &amp; forbrug'!E260</f>
        <v>Østdanmark</v>
      </c>
      <c r="C571" s="99" t="str">
        <f>'Resultat-Produktion &amp; forbrug'!A260</f>
        <v>Have/parkaffald</v>
      </c>
      <c r="D571" s="99">
        <f>'Resultat-Produktion &amp; forbrug'!D260</f>
        <v>2050</v>
      </c>
      <c r="E571" s="442">
        <f>'Resultat-Produktion &amp; forbrug'!N260</f>
        <v>0</v>
      </c>
      <c r="F571" s="429" t="str">
        <f>IFERROR(VLOOKUP(A571,'Oversættelse til tabel'!$A$2:$B$14,2,FALSE),"")</f>
        <v>Ubrugt</v>
      </c>
      <c r="G571" s="103"/>
    </row>
    <row r="572" spans="1:7" x14ac:dyDescent="0.25">
      <c r="A572" s="431" t="s">
        <v>342</v>
      </c>
      <c r="B572" s="99" t="str">
        <f>'Resultat-Produktion &amp; forbrug'!E261</f>
        <v>Østdanmark</v>
      </c>
      <c r="C572" s="99" t="str">
        <f>'Resultat-Produktion &amp; forbrug'!A261</f>
        <v>Import af foder</v>
      </c>
      <c r="D572" s="99">
        <f>'Resultat-Produktion &amp; forbrug'!D261</f>
        <v>2050</v>
      </c>
      <c r="E572" s="442">
        <f>'Resultat-Produktion &amp; forbrug'!N261</f>
        <v>-711176.0717109855</v>
      </c>
      <c r="F572" s="429" t="str">
        <f>IFERROR(VLOOKUP(A572,'Oversættelse til tabel'!$A$2:$B$14,2,FALSE),"")</f>
        <v>Ubrugt</v>
      </c>
      <c r="G572" s="103"/>
    </row>
    <row r="573" spans="1:7" x14ac:dyDescent="0.25">
      <c r="A573" s="431" t="s">
        <v>342</v>
      </c>
      <c r="B573" s="99" t="str">
        <f>'Resultat-Produktion &amp; forbrug'!E262</f>
        <v>Østdanmark</v>
      </c>
      <c r="C573" s="99" t="str">
        <f>'Resultat-Produktion &amp; forbrug'!A262</f>
        <v>Industriaffald</v>
      </c>
      <c r="D573" s="99">
        <f>'Resultat-Produktion &amp; forbrug'!D262</f>
        <v>2050</v>
      </c>
      <c r="E573" s="442">
        <f>'Resultat-Produktion &amp; forbrug'!N262</f>
        <v>19487.187141916074</v>
      </c>
      <c r="F573" s="429" t="str">
        <f>IFERROR(VLOOKUP(A573,'Oversættelse til tabel'!$A$2:$B$14,2,FALSE),"")</f>
        <v>Ubrugt</v>
      </c>
      <c r="G573" s="103"/>
    </row>
    <row r="574" spans="1:7" x14ac:dyDescent="0.25">
      <c r="A574" s="431" t="s">
        <v>342</v>
      </c>
      <c r="B574" s="99" t="str">
        <f>'Resultat-Produktion &amp; forbrug'!E263</f>
        <v>Østdanmark</v>
      </c>
      <c r="C574" s="99" t="str">
        <f>'Resultat-Produktion &amp; forbrug'!A263</f>
        <v>Juletræer</v>
      </c>
      <c r="D574" s="99">
        <f>'Resultat-Produktion &amp; forbrug'!D263</f>
        <v>2050</v>
      </c>
      <c r="E574" s="442">
        <f>'Resultat-Produktion &amp; forbrug'!N263</f>
        <v>214327.36252781507</v>
      </c>
      <c r="F574" s="429" t="str">
        <f>IFERROR(VLOOKUP(A574,'Oversættelse til tabel'!$A$2:$B$14,2,FALSE),"")</f>
        <v>Ubrugt</v>
      </c>
      <c r="G574" s="103"/>
    </row>
    <row r="575" spans="1:7" x14ac:dyDescent="0.25">
      <c r="A575" s="431" t="s">
        <v>342</v>
      </c>
      <c r="B575" s="99" t="str">
        <f>'Resultat-Produktion &amp; forbrug'!E264</f>
        <v>Østdanmark</v>
      </c>
      <c r="C575" s="99" t="str">
        <f>'Resultat-Produktion &amp; forbrug'!A264</f>
        <v>Kartofler</v>
      </c>
      <c r="D575" s="99">
        <f>'Resultat-Produktion &amp; forbrug'!D264</f>
        <v>2050</v>
      </c>
      <c r="E575" s="442">
        <f>'Resultat-Produktion &amp; forbrug'!N264</f>
        <v>408813.02485627594</v>
      </c>
      <c r="F575" s="429" t="str">
        <f>IFERROR(VLOOKUP(A575,'Oversættelse til tabel'!$A$2:$B$14,2,FALSE),"")</f>
        <v>Ubrugt</v>
      </c>
      <c r="G575" s="103"/>
    </row>
    <row r="576" spans="1:7" x14ac:dyDescent="0.25">
      <c r="A576" s="431" t="s">
        <v>342</v>
      </c>
      <c r="B576" s="99" t="str">
        <f>'Resultat-Produktion &amp; forbrug'!E265</f>
        <v>Østdanmark</v>
      </c>
      <c r="C576" s="99" t="str">
        <f>'Resultat-Produktion &amp; forbrug'!A265</f>
        <v>Korn</v>
      </c>
      <c r="D576" s="99">
        <f>'Resultat-Produktion &amp; forbrug'!D265</f>
        <v>2050</v>
      </c>
      <c r="E576" s="442">
        <f>'Resultat-Produktion &amp; forbrug'!N265</f>
        <v>530859.15899356292</v>
      </c>
      <c r="F576" s="429" t="str">
        <f>IFERROR(VLOOKUP(A576,'Oversættelse til tabel'!$A$2:$B$14,2,FALSE),"")</f>
        <v>Ubrugt</v>
      </c>
      <c r="G576" s="103"/>
    </row>
    <row r="577" spans="1:7" x14ac:dyDescent="0.25">
      <c r="A577" s="431" t="s">
        <v>342</v>
      </c>
      <c r="B577" s="99" t="str">
        <f>'Resultat-Produktion &amp; forbrug'!E266</f>
        <v>Østdanmark</v>
      </c>
      <c r="C577" s="99" t="str">
        <f>'Resultat-Produktion &amp; forbrug'!A266</f>
        <v>Kunstgødning</v>
      </c>
      <c r="D577" s="99">
        <f>'Resultat-Produktion &amp; forbrug'!D266</f>
        <v>2050</v>
      </c>
      <c r="E577" s="442">
        <f ca="1">'Resultat-Produktion &amp; forbrug'!N266</f>
        <v>-274342.70175766636</v>
      </c>
      <c r="F577" s="429" t="str">
        <f>IFERROR(VLOOKUP(A577,'Oversættelse til tabel'!$A$2:$B$14,2,FALSE),"")</f>
        <v>Ubrugt</v>
      </c>
      <c r="G577" s="103"/>
    </row>
    <row r="578" spans="1:7" x14ac:dyDescent="0.25">
      <c r="A578" s="431" t="s">
        <v>342</v>
      </c>
      <c r="B578" s="99" t="str">
        <f>'Resultat-Produktion &amp; forbrug'!E267</f>
        <v>Østdanmark</v>
      </c>
      <c r="C578" s="99" t="str">
        <f>'Resultat-Produktion &amp; forbrug'!A267</f>
        <v>Kvæggylle</v>
      </c>
      <c r="D578" s="99">
        <f>'Resultat-Produktion &amp; forbrug'!D267</f>
        <v>2050</v>
      </c>
      <c r="E578" s="442">
        <f>'Resultat-Produktion &amp; forbrug'!N267</f>
        <v>0</v>
      </c>
      <c r="F578" s="429" t="str">
        <f>IFERROR(VLOOKUP(A578,'Oversættelse til tabel'!$A$2:$B$14,2,FALSE),"")</f>
        <v>Ubrugt</v>
      </c>
      <c r="G578" s="103"/>
    </row>
    <row r="579" spans="1:7" x14ac:dyDescent="0.25">
      <c r="A579" s="431" t="s">
        <v>342</v>
      </c>
      <c r="B579" s="99" t="str">
        <f>'Resultat-Produktion &amp; forbrug'!E268</f>
        <v>Østdanmark</v>
      </c>
      <c r="C579" s="99" t="str">
        <f>'Resultat-Produktion &amp; forbrug'!A268</f>
        <v>Mælk til foder</v>
      </c>
      <c r="D579" s="99">
        <f>'Resultat-Produktion &amp; forbrug'!D268</f>
        <v>2050</v>
      </c>
      <c r="E579" s="442">
        <f>'Resultat-Produktion &amp; forbrug'!N268</f>
        <v>-87564.031619411078</v>
      </c>
      <c r="F579" s="429" t="str">
        <f>IFERROR(VLOOKUP(A579,'Oversættelse til tabel'!$A$2:$B$14,2,FALSE),"")</f>
        <v>Ubrugt</v>
      </c>
      <c r="G579" s="103"/>
    </row>
    <row r="580" spans="1:7" x14ac:dyDescent="0.25">
      <c r="A580" s="431" t="s">
        <v>342</v>
      </c>
      <c r="B580" s="99" t="str">
        <f>'Resultat-Produktion &amp; forbrug'!E269</f>
        <v>Østdanmark</v>
      </c>
      <c r="C580" s="99" t="str">
        <f>'Resultat-Produktion &amp; forbrug'!A269</f>
        <v>Majs</v>
      </c>
      <c r="D580" s="99">
        <f>'Resultat-Produktion &amp; forbrug'!D269</f>
        <v>2050</v>
      </c>
      <c r="E580" s="442">
        <f>'Resultat-Produktion &amp; forbrug'!N269</f>
        <v>859450.0940860433</v>
      </c>
      <c r="F580" s="429" t="str">
        <f>IFERROR(VLOOKUP(A580,'Oversættelse til tabel'!$A$2:$B$14,2,FALSE),"")</f>
        <v>Ubrugt</v>
      </c>
      <c r="G580" s="103"/>
    </row>
    <row r="581" spans="1:7" x14ac:dyDescent="0.25">
      <c r="A581" s="431" t="s">
        <v>342</v>
      </c>
      <c r="B581" s="99" t="str">
        <f>'Resultat-Produktion &amp; forbrug'!E270</f>
        <v>Østdanmark</v>
      </c>
      <c r="C581" s="99" t="str">
        <f>'Resultat-Produktion &amp; forbrug'!A270</f>
        <v>Mejeriprodukter</v>
      </c>
      <c r="D581" s="99">
        <f>'Resultat-Produktion &amp; forbrug'!D270</f>
        <v>2050</v>
      </c>
      <c r="E581" s="442">
        <f>'Resultat-Produktion &amp; forbrug'!N270</f>
        <v>-166413.24571892151</v>
      </c>
      <c r="F581" s="429" t="str">
        <f>IFERROR(VLOOKUP(A581,'Oversættelse til tabel'!$A$2:$B$14,2,FALSE),"")</f>
        <v>Ubrugt</v>
      </c>
      <c r="G581" s="103"/>
    </row>
    <row r="582" spans="1:7" x14ac:dyDescent="0.25">
      <c r="A582" s="431" t="s">
        <v>342</v>
      </c>
      <c r="B582" s="99" t="str">
        <f>'Resultat-Produktion &amp; forbrug'!E271</f>
        <v>Østdanmark</v>
      </c>
      <c r="C582" s="99" t="str">
        <f>'Resultat-Produktion &amp; forbrug'!A271</f>
        <v>Muslinger</v>
      </c>
      <c r="D582" s="99">
        <f>'Resultat-Produktion &amp; forbrug'!D271</f>
        <v>2050</v>
      </c>
      <c r="E582" s="442">
        <f>'Resultat-Produktion &amp; forbrug'!N271</f>
        <v>69865.048763892031</v>
      </c>
      <c r="F582" s="429" t="str">
        <f>IFERROR(VLOOKUP(A582,'Oversættelse til tabel'!$A$2:$B$14,2,FALSE),"")</f>
        <v>Ubrugt</v>
      </c>
      <c r="G582" s="103"/>
    </row>
    <row r="583" spans="1:7" x14ac:dyDescent="0.25">
      <c r="A583" s="431" t="s">
        <v>342</v>
      </c>
      <c r="B583" s="99" t="str">
        <f>'Resultat-Produktion &amp; forbrug'!E272</f>
        <v>Østdanmark</v>
      </c>
      <c r="C583" s="99" t="str">
        <f>'Resultat-Produktion &amp; forbrug'!A272</f>
        <v>Oksekød</v>
      </c>
      <c r="D583" s="99">
        <f>'Resultat-Produktion &amp; forbrug'!D272</f>
        <v>2050</v>
      </c>
      <c r="E583" s="442">
        <f>'Resultat-Produktion &amp; forbrug'!N272</f>
        <v>-45646.037466140195</v>
      </c>
      <c r="F583" s="429" t="str">
        <f>IFERROR(VLOOKUP(A583,'Oversættelse til tabel'!$A$2:$B$14,2,FALSE),"")</f>
        <v>Ubrugt</v>
      </c>
      <c r="G583" s="103"/>
    </row>
    <row r="584" spans="1:7" x14ac:dyDescent="0.25">
      <c r="A584" s="431" t="s">
        <v>342</v>
      </c>
      <c r="B584" s="99" t="str">
        <f>'Resultat-Produktion &amp; forbrug'!E273</f>
        <v>Østdanmark</v>
      </c>
      <c r="C584" s="99" t="str">
        <f>'Resultat-Produktion &amp; forbrug'!A273</f>
        <v>Øvrige</v>
      </c>
      <c r="D584" s="99">
        <f>'Resultat-Produktion &amp; forbrug'!D273</f>
        <v>2050</v>
      </c>
      <c r="E584" s="442">
        <f>'Resultat-Produktion &amp; forbrug'!N273</f>
        <v>306756.0551149071</v>
      </c>
      <c r="F584" s="429" t="str">
        <f>IFERROR(VLOOKUP(A584,'Oversættelse til tabel'!$A$2:$B$14,2,FALSE),"")</f>
        <v>Ubrugt</v>
      </c>
      <c r="G584" s="103"/>
    </row>
    <row r="585" spans="1:7" x14ac:dyDescent="0.25">
      <c r="A585" s="431" t="s">
        <v>342</v>
      </c>
      <c r="B585" s="99" t="str">
        <f>'Resultat-Produktion &amp; forbrug'!E274</f>
        <v>Østdanmark</v>
      </c>
      <c r="C585" s="99" t="str">
        <f>'Resultat-Produktion &amp; forbrug'!A274</f>
        <v>Pil &amp; poppel</v>
      </c>
      <c r="D585" s="99">
        <f>'Resultat-Produktion &amp; forbrug'!D274</f>
        <v>2050</v>
      </c>
      <c r="E585" s="442">
        <f>'Resultat-Produktion &amp; forbrug'!N274</f>
        <v>0</v>
      </c>
      <c r="F585" s="429" t="str">
        <f>IFERROR(VLOOKUP(A585,'Oversættelse til tabel'!$A$2:$B$14,2,FALSE),"")</f>
        <v>Ubrugt</v>
      </c>
      <c r="G585" s="103"/>
    </row>
    <row r="586" spans="1:7" x14ac:dyDescent="0.25">
      <c r="A586" s="431" t="s">
        <v>342</v>
      </c>
      <c r="B586" s="99" t="str">
        <f>'Resultat-Produktion &amp; forbrug'!E275</f>
        <v>Østdanmark</v>
      </c>
      <c r="C586" s="99" t="str">
        <f>'Resultat-Produktion &amp; forbrug'!A275</f>
        <v>Pyrolysegas</v>
      </c>
      <c r="D586" s="99">
        <f>'Resultat-Produktion &amp; forbrug'!D275</f>
        <v>2050</v>
      </c>
      <c r="E586" s="442">
        <f ca="1">'Resultat-Produktion &amp; forbrug'!N275</f>
        <v>0</v>
      </c>
      <c r="F586" s="429" t="str">
        <f>IFERROR(VLOOKUP(A586,'Oversættelse til tabel'!$A$2:$B$14,2,FALSE),"")</f>
        <v>Ubrugt</v>
      </c>
      <c r="G586" s="103"/>
    </row>
    <row r="587" spans="1:7" x14ac:dyDescent="0.25">
      <c r="A587" s="431" t="s">
        <v>342</v>
      </c>
      <c r="B587" s="99" t="str">
        <f>'Resultat-Produktion &amp; forbrug'!E276</f>
        <v>Østdanmark</v>
      </c>
      <c r="C587" s="99" t="str">
        <f>'Resultat-Produktion &amp; forbrug'!A276</f>
        <v>Pyrolyseolie</v>
      </c>
      <c r="D587" s="99">
        <f>'Resultat-Produktion &amp; forbrug'!D276</f>
        <v>2050</v>
      </c>
      <c r="E587" s="442">
        <f ca="1">'Resultat-Produktion &amp; forbrug'!N276</f>
        <v>0</v>
      </c>
      <c r="F587" s="429" t="str">
        <f>IFERROR(VLOOKUP(A587,'Oversættelse til tabel'!$A$2:$B$14,2,FALSE),"")</f>
        <v>Ubrugt</v>
      </c>
      <c r="G587" s="103"/>
    </row>
    <row r="588" spans="1:7" x14ac:dyDescent="0.25">
      <c r="A588" s="431" t="s">
        <v>342</v>
      </c>
      <c r="B588" s="99" t="str">
        <f>'Resultat-Produktion &amp; forbrug'!E277</f>
        <v>Østdanmark</v>
      </c>
      <c r="C588" s="99" t="str">
        <f>'Resultat-Produktion &amp; forbrug'!A277</f>
        <v>Råmælk</v>
      </c>
      <c r="D588" s="99">
        <f>'Resultat-Produktion &amp; forbrug'!D277</f>
        <v>2050</v>
      </c>
      <c r="E588" s="442">
        <f>'Resultat-Produktion &amp; forbrug'!N277</f>
        <v>407677.27631652972</v>
      </c>
      <c r="F588" s="429" t="str">
        <f>IFERROR(VLOOKUP(A588,'Oversættelse til tabel'!$A$2:$B$14,2,FALSE),"")</f>
        <v>Ubrugt</v>
      </c>
      <c r="G588" s="103"/>
    </row>
    <row r="589" spans="1:7" x14ac:dyDescent="0.25">
      <c r="A589" s="431" t="s">
        <v>342</v>
      </c>
      <c r="B589" s="99" t="str">
        <f>'Resultat-Produktion &amp; forbrug'!E278</f>
        <v>Østdanmark</v>
      </c>
      <c r="C589" s="99" t="str">
        <f>'Resultat-Produktion &amp; forbrug'!A278</f>
        <v>Raps</v>
      </c>
      <c r="D589" s="99">
        <f>'Resultat-Produktion &amp; forbrug'!D278</f>
        <v>2050</v>
      </c>
      <c r="E589" s="442">
        <f>'Resultat-Produktion &amp; forbrug'!N278</f>
        <v>0</v>
      </c>
      <c r="F589" s="429" t="str">
        <f>IFERROR(VLOOKUP(A589,'Oversættelse til tabel'!$A$2:$B$14,2,FALSE),"")</f>
        <v>Ubrugt</v>
      </c>
      <c r="G589" s="103"/>
    </row>
    <row r="590" spans="1:7" x14ac:dyDescent="0.25">
      <c r="A590" s="431" t="s">
        <v>342</v>
      </c>
      <c r="B590" s="99" t="str">
        <f>'Resultat-Produktion &amp; forbrug'!E279</f>
        <v>Østdanmark</v>
      </c>
      <c r="C590" s="99" t="str">
        <f>'Resultat-Produktion &amp; forbrug'!A279</f>
        <v>Rapskage</v>
      </c>
      <c r="D590" s="99">
        <f>'Resultat-Produktion &amp; forbrug'!D279</f>
        <v>2050</v>
      </c>
      <c r="E590" s="442">
        <f>'Resultat-Produktion &amp; forbrug'!N279</f>
        <v>25056.498519680812</v>
      </c>
      <c r="F590" s="429" t="str">
        <f>IFERROR(VLOOKUP(A590,'Oversættelse til tabel'!$A$2:$B$14,2,FALSE),"")</f>
        <v>Ubrugt</v>
      </c>
      <c r="G590" s="103"/>
    </row>
    <row r="591" spans="1:7" x14ac:dyDescent="0.25">
      <c r="A591" s="431" t="s">
        <v>342</v>
      </c>
      <c r="B591" s="99" t="str">
        <f>'Resultat-Produktion &amp; forbrug'!E280</f>
        <v>Østdanmark</v>
      </c>
      <c r="C591" s="99" t="str">
        <f>'Resultat-Produktion &amp; forbrug'!A280</f>
        <v>Rapsolie</v>
      </c>
      <c r="D591" s="99">
        <f>'Resultat-Produktion &amp; forbrug'!D280</f>
        <v>2050</v>
      </c>
      <c r="E591" s="442">
        <f>'Resultat-Produktion &amp; forbrug'!N280</f>
        <v>0</v>
      </c>
      <c r="F591" s="429" t="str">
        <f>IFERROR(VLOOKUP(A591,'Oversættelse til tabel'!$A$2:$B$14,2,FALSE),"")</f>
        <v>Ubrugt</v>
      </c>
      <c r="G591" s="103"/>
    </row>
    <row r="592" spans="1:7" x14ac:dyDescent="0.25">
      <c r="A592" s="431" t="s">
        <v>342</v>
      </c>
      <c r="B592" s="99" t="str">
        <f>'Resultat-Produktion &amp; forbrug'!E281</f>
        <v>Østdanmark</v>
      </c>
      <c r="C592" s="99" t="str">
        <f>'Resultat-Produktion &amp; forbrug'!A281</f>
        <v>Roer</v>
      </c>
      <c r="D592" s="99">
        <f>'Resultat-Produktion &amp; forbrug'!D281</f>
        <v>2050</v>
      </c>
      <c r="E592" s="442">
        <f>'Resultat-Produktion &amp; forbrug'!N281</f>
        <v>1254484.5269962703</v>
      </c>
      <c r="F592" s="429" t="str">
        <f>IFERROR(VLOOKUP(A592,'Oversættelse til tabel'!$A$2:$B$14,2,FALSE),"")</f>
        <v>Ubrugt</v>
      </c>
      <c r="G592" s="103"/>
    </row>
    <row r="593" spans="1:7" x14ac:dyDescent="0.25">
      <c r="A593" s="431" t="s">
        <v>342</v>
      </c>
      <c r="B593" s="99" t="str">
        <f>'Resultat-Produktion &amp; forbrug'!E282</f>
        <v>Østdanmark</v>
      </c>
      <c r="C593" s="99" t="str">
        <f>'Resultat-Produktion &amp; forbrug'!A282</f>
        <v>Slagteriaffald til andet</v>
      </c>
      <c r="D593" s="99">
        <f>'Resultat-Produktion &amp; forbrug'!D282</f>
        <v>2050</v>
      </c>
      <c r="E593" s="442">
        <f>'Resultat-Produktion &amp; forbrug'!N282</f>
        <v>26273.975378565505</v>
      </c>
      <c r="F593" s="429" t="str">
        <f>IFERROR(VLOOKUP(A593,'Oversættelse til tabel'!$A$2:$B$14,2,FALSE),"")</f>
        <v>Ubrugt</v>
      </c>
      <c r="G593" s="103"/>
    </row>
    <row r="594" spans="1:7" x14ac:dyDescent="0.25">
      <c r="A594" s="431" t="s">
        <v>342</v>
      </c>
      <c r="B594" s="99" t="str">
        <f>'Resultat-Produktion &amp; forbrug'!E283</f>
        <v>Østdanmark</v>
      </c>
      <c r="C594" s="99" t="str">
        <f>'Resultat-Produktion &amp; forbrug'!A283</f>
        <v>Slagteriaffald til foder</v>
      </c>
      <c r="D594" s="99">
        <f>'Resultat-Produktion &amp; forbrug'!D283</f>
        <v>2050</v>
      </c>
      <c r="E594" s="442">
        <f>'Resultat-Produktion &amp; forbrug'!N283</f>
        <v>15537.409586870504</v>
      </c>
      <c r="F594" s="429" t="str">
        <f>IFERROR(VLOOKUP(A594,'Oversættelse til tabel'!$A$2:$B$14,2,FALSE),"")</f>
        <v>Ubrugt</v>
      </c>
      <c r="G594" s="103"/>
    </row>
    <row r="595" spans="1:7" x14ac:dyDescent="0.25">
      <c r="A595" s="431" t="s">
        <v>342</v>
      </c>
      <c r="B595" s="99" t="str">
        <f>'Resultat-Produktion &amp; forbrug'!E284</f>
        <v>Østdanmark</v>
      </c>
      <c r="C595" s="99" t="str">
        <f>'Resultat-Produktion &amp; forbrug'!A284</f>
        <v>Spildevandsslam</v>
      </c>
      <c r="D595" s="99">
        <f>'Resultat-Produktion &amp; forbrug'!D284</f>
        <v>2050</v>
      </c>
      <c r="E595" s="442">
        <f>'Resultat-Produktion &amp; forbrug'!N284</f>
        <v>2173858.224266367</v>
      </c>
      <c r="F595" s="429" t="str">
        <f>IFERROR(VLOOKUP(A595,'Oversættelse til tabel'!$A$2:$B$14,2,FALSE),"")</f>
        <v>Ubrugt</v>
      </c>
      <c r="G595" s="103"/>
    </row>
    <row r="596" spans="1:7" x14ac:dyDescent="0.25">
      <c r="A596" s="431" t="s">
        <v>342</v>
      </c>
      <c r="B596" s="99" t="str">
        <f>'Resultat-Produktion &amp; forbrug'!E285</f>
        <v>Østdanmark</v>
      </c>
      <c r="C596" s="99" t="str">
        <f>'Resultat-Produktion &amp; forbrug'!A285</f>
        <v>Svinegylle</v>
      </c>
      <c r="D596" s="99">
        <f>'Resultat-Produktion &amp; forbrug'!D285</f>
        <v>2050</v>
      </c>
      <c r="E596" s="442">
        <f>'Resultat-Produktion &amp; forbrug'!N285</f>
        <v>0</v>
      </c>
      <c r="F596" s="429" t="str">
        <f>IFERROR(VLOOKUP(A596,'Oversættelse til tabel'!$A$2:$B$14,2,FALSE),"")</f>
        <v>Ubrugt</v>
      </c>
      <c r="G596" s="103"/>
    </row>
    <row r="597" spans="1:7" x14ac:dyDescent="0.25">
      <c r="A597" s="431" t="s">
        <v>342</v>
      </c>
      <c r="B597" s="99" t="str">
        <f>'Resultat-Produktion &amp; forbrug'!E286</f>
        <v>Østdanmark</v>
      </c>
      <c r="C597" s="99" t="str">
        <f>'Resultat-Produktion &amp; forbrug'!A286</f>
        <v>Svinekød</v>
      </c>
      <c r="D597" s="99">
        <f>'Resultat-Produktion &amp; forbrug'!D286</f>
        <v>2050</v>
      </c>
      <c r="E597" s="442">
        <f>'Resultat-Produktion &amp; forbrug'!N286</f>
        <v>122546.49715239737</v>
      </c>
      <c r="F597" s="429" t="str">
        <f>IFERROR(VLOOKUP(A597,'Oversættelse til tabel'!$A$2:$B$14,2,FALSE),"")</f>
        <v>Ubrugt</v>
      </c>
      <c r="G597" s="103"/>
    </row>
    <row r="598" spans="1:7" x14ac:dyDescent="0.25">
      <c r="A598" s="431" t="s">
        <v>342</v>
      </c>
      <c r="B598" s="99" t="str">
        <f>'Resultat-Produktion &amp; forbrug'!E287</f>
        <v>Østdanmark</v>
      </c>
      <c r="C598" s="99" t="str">
        <f>'Resultat-Produktion &amp; forbrug'!A287</f>
        <v>Tang</v>
      </c>
      <c r="D598" s="99">
        <f>'Resultat-Produktion &amp; forbrug'!D287</f>
        <v>2050</v>
      </c>
      <c r="E598" s="442">
        <f>'Resultat-Produktion &amp; forbrug'!N287</f>
        <v>36000</v>
      </c>
      <c r="F598" s="429" t="str">
        <f>IFERROR(VLOOKUP(A598,'Oversættelse til tabel'!$A$2:$B$14,2,FALSE),"")</f>
        <v>Ubrugt</v>
      </c>
      <c r="G598" s="103"/>
    </row>
    <row r="599" spans="1:7" x14ac:dyDescent="0.25">
      <c r="A599" s="431" t="s">
        <v>342</v>
      </c>
      <c r="B599" s="99" t="str">
        <f>'Resultat-Produktion &amp; forbrug'!E288</f>
        <v>Østdanmark</v>
      </c>
      <c r="C599" s="99" t="str">
        <f>'Resultat-Produktion &amp; forbrug'!A288</f>
        <v>Total til biogas</v>
      </c>
      <c r="D599" s="99">
        <f>'Resultat-Produktion &amp; forbrug'!D288</f>
        <v>2050</v>
      </c>
      <c r="E599" s="442">
        <f>'Resultat-Produktion &amp; forbrug'!N288</f>
        <v>0</v>
      </c>
      <c r="F599" s="429" t="str">
        <f>IFERROR(VLOOKUP(A599,'Oversættelse til tabel'!$A$2:$B$14,2,FALSE),"")</f>
        <v>Ubrugt</v>
      </c>
      <c r="G599" s="103"/>
    </row>
    <row r="600" spans="1:7" x14ac:dyDescent="0.25">
      <c r="A600" s="431" t="s">
        <v>342</v>
      </c>
      <c r="B600" s="99" t="str">
        <f>'Resultat-Produktion &amp; forbrug'!E289</f>
        <v>Østdanmark</v>
      </c>
      <c r="C600" s="99" t="str">
        <f>'Resultat-Produktion &amp; forbrug'!A289</f>
        <v>Træ til energi</v>
      </c>
      <c r="D600" s="99">
        <f>'Resultat-Produktion &amp; forbrug'!D289</f>
        <v>2050</v>
      </c>
      <c r="E600" s="442">
        <f ca="1">'Resultat-Produktion &amp; forbrug'!N289</f>
        <v>0</v>
      </c>
      <c r="F600" s="429" t="str">
        <f>IFERROR(VLOOKUP(A600,'Oversættelse til tabel'!$A$2:$B$14,2,FALSE),"")</f>
        <v>Ubrugt</v>
      </c>
      <c r="G600" s="103"/>
    </row>
    <row r="601" spans="1:7" ht="15.75" thickBot="1" x14ac:dyDescent="0.3">
      <c r="A601" s="432" t="s">
        <v>342</v>
      </c>
      <c r="B601" s="425" t="str">
        <f>'Resultat-Produktion &amp; forbrug'!E290</f>
        <v>Østdanmark</v>
      </c>
      <c r="C601" s="425" t="str">
        <f>'Resultat-Produktion &amp; forbrug'!A290</f>
        <v>Træmaterialer</v>
      </c>
      <c r="D601" s="425">
        <f>'Resultat-Produktion &amp; forbrug'!D290</f>
        <v>2050</v>
      </c>
      <c r="E601" s="443">
        <f ca="1">'Resultat-Produktion &amp; forbrug'!N290</f>
        <v>0</v>
      </c>
      <c r="F601" s="430" t="str">
        <f>IFERROR(VLOOKUP(A601,'Oversættelse til tabel'!$A$2:$B$14,2,FALSE),"")</f>
        <v>Ubrugt</v>
      </c>
      <c r="G601" s="103"/>
    </row>
    <row r="602" spans="1:7" s="103" customFormat="1" x14ac:dyDescent="0.25">
      <c r="A602" s="103" t="str">
        <f>IF('Forbrug af biomasse'!A2&lt;&gt;"",'Forbrug af biomasse'!A2,"")</f>
        <v>Fødevarer</v>
      </c>
      <c r="B602" s="103" t="str">
        <f>IF('Forbrug af biomasse'!B2&lt;&gt;"",'Forbrug af biomasse'!B2,"")</f>
        <v>Vestdanmark</v>
      </c>
      <c r="C602" s="103" t="str">
        <f>IF('Forbrug af biomasse'!C2&lt;&gt;"",'Forbrug af biomasse'!C2,"")</f>
        <v>Korn</v>
      </c>
      <c r="D602" s="103">
        <f>IF('Forbrug af biomasse'!D2&lt;&gt;"",'Forbrug af biomasse'!D2,"")</f>
        <v>2019</v>
      </c>
      <c r="E602" s="438">
        <f>IF('Forbrug af biomasse'!E2&lt;&gt;"",'Forbrug af biomasse'!E2,"")</f>
        <v>286329.90483694919</v>
      </c>
      <c r="F602" s="103" t="str">
        <f>IFERROR(VLOOKUP(A602,'Oversættelse til tabel'!$A$2:$B$14,2,FALSE),"")</f>
        <v>Andet</v>
      </c>
    </row>
    <row r="603" spans="1:7" s="103" customFormat="1" x14ac:dyDescent="0.25">
      <c r="A603" s="103" t="str">
        <f>IF('Forbrug af biomasse'!A3&lt;&gt;"",'Forbrug af biomasse'!A3,"")</f>
        <v>Fødevarer</v>
      </c>
      <c r="B603" s="103" t="str">
        <f>IF('Forbrug af biomasse'!B3&lt;&gt;"",'Forbrug af biomasse'!B3,"")</f>
        <v>Vestdanmark</v>
      </c>
      <c r="C603" s="103" t="str">
        <f>IF('Forbrug af biomasse'!C3&lt;&gt;"",'Forbrug af biomasse'!C3,"")</f>
        <v>Grøntsager</v>
      </c>
      <c r="D603" s="103">
        <f>IF('Forbrug af biomasse'!D3&lt;&gt;"",'Forbrug af biomasse'!D3,"")</f>
        <v>2019</v>
      </c>
      <c r="E603" s="438">
        <f>IF('Forbrug af biomasse'!E3&lt;&gt;"",'Forbrug af biomasse'!E3,"")</f>
        <v>261374.54615849949</v>
      </c>
      <c r="F603" s="103" t="str">
        <f>IFERROR(VLOOKUP(A603,'Oversættelse til tabel'!$A$2:$B$14,2,FALSE),"")</f>
        <v>Andet</v>
      </c>
    </row>
    <row r="604" spans="1:7" s="103" customFormat="1" x14ac:dyDescent="0.25">
      <c r="A604" s="103" t="str">
        <f>IF('Forbrug af biomasse'!A4&lt;&gt;"",'Forbrug af biomasse'!A4,"")</f>
        <v>Fødevarer</v>
      </c>
      <c r="B604" s="103" t="str">
        <f>IF('Forbrug af biomasse'!B4&lt;&gt;"",'Forbrug af biomasse'!B4,"")</f>
        <v>Vestdanmark</v>
      </c>
      <c r="C604" s="103" t="str">
        <f>IF('Forbrug af biomasse'!C4&lt;&gt;"",'Forbrug af biomasse'!C4,"")</f>
        <v>Kartofler</v>
      </c>
      <c r="D604" s="103">
        <f>IF('Forbrug af biomasse'!D4&lt;&gt;"",'Forbrug af biomasse'!D4,"")</f>
        <v>2019</v>
      </c>
      <c r="E604" s="438">
        <f>IF('Forbrug af biomasse'!E4&lt;&gt;"",'Forbrug af biomasse'!E4,"")</f>
        <v>119523.03367046962</v>
      </c>
      <c r="F604" s="103" t="str">
        <f>IFERROR(VLOOKUP(A604,'Oversættelse til tabel'!$A$2:$B$14,2,FALSE),"")</f>
        <v>Andet</v>
      </c>
    </row>
    <row r="605" spans="1:7" s="103" customFormat="1" x14ac:dyDescent="0.25">
      <c r="A605" s="103" t="str">
        <f>IF('Forbrug af biomasse'!A5&lt;&gt;"",'Forbrug af biomasse'!A5,"")</f>
        <v>Fødevarer</v>
      </c>
      <c r="B605" s="103" t="str">
        <f>IF('Forbrug af biomasse'!B5&lt;&gt;"",'Forbrug af biomasse'!B5,"")</f>
        <v>Vestdanmark</v>
      </c>
      <c r="C605" s="103" t="str">
        <f>IF('Forbrug af biomasse'!C5&lt;&gt;"",'Forbrug af biomasse'!C5,"")</f>
        <v>Svinekød</v>
      </c>
      <c r="D605" s="103">
        <f>IF('Forbrug af biomasse'!D5&lt;&gt;"",'Forbrug af biomasse'!D5,"")</f>
        <v>2019</v>
      </c>
      <c r="E605" s="438">
        <f>IF('Forbrug af biomasse'!E5&lt;&gt;"",'Forbrug af biomasse'!E5,"")</f>
        <v>117920.63695532705</v>
      </c>
      <c r="F605" s="103" t="str">
        <f>IFERROR(VLOOKUP(A605,'Oversættelse til tabel'!$A$2:$B$14,2,FALSE),"")</f>
        <v>Andet</v>
      </c>
    </row>
    <row r="606" spans="1:7" s="103" customFormat="1" x14ac:dyDescent="0.25">
      <c r="A606" s="103" t="str">
        <f>IF('Forbrug af biomasse'!A6&lt;&gt;"",'Forbrug af biomasse'!A6,"")</f>
        <v>Fødevarer</v>
      </c>
      <c r="B606" s="103" t="str">
        <f>IF('Forbrug af biomasse'!B6&lt;&gt;"",'Forbrug af biomasse'!B6,"")</f>
        <v>Vestdanmark</v>
      </c>
      <c r="C606" s="103" t="str">
        <f>IF('Forbrug af biomasse'!C6&lt;&gt;"",'Forbrug af biomasse'!C6,"")</f>
        <v>Oksekød</v>
      </c>
      <c r="D606" s="103">
        <f>IF('Forbrug af biomasse'!D6&lt;&gt;"",'Forbrug af biomasse'!D6,"")</f>
        <v>2019</v>
      </c>
      <c r="E606" s="438">
        <f>IF('Forbrug af biomasse'!E6&lt;&gt;"",'Forbrug af biomasse'!E6,"")</f>
        <v>58080.313724265572</v>
      </c>
      <c r="F606" s="103" t="str">
        <f>IFERROR(VLOOKUP(A606,'Oversættelse til tabel'!$A$2:$B$14,2,FALSE),"")</f>
        <v>Andet</v>
      </c>
    </row>
    <row r="607" spans="1:7" s="103" customFormat="1" x14ac:dyDescent="0.25">
      <c r="A607" s="103" t="str">
        <f>IF('Forbrug af biomasse'!A7&lt;&gt;"",'Forbrug af biomasse'!A7,"")</f>
        <v>Fødevarer</v>
      </c>
      <c r="B607" s="103" t="str">
        <f>IF('Forbrug af biomasse'!B7&lt;&gt;"",'Forbrug af biomasse'!B7,"")</f>
        <v>Vestdanmark</v>
      </c>
      <c r="C607" s="103" t="str">
        <f>IF('Forbrug af biomasse'!C7&lt;&gt;"",'Forbrug af biomasse'!C7,"")</f>
        <v>Bælgsæd</v>
      </c>
      <c r="D607" s="103">
        <f>IF('Forbrug af biomasse'!D7&lt;&gt;"",'Forbrug af biomasse'!D7,"")</f>
        <v>2019</v>
      </c>
      <c r="E607" s="438">
        <f>IF('Forbrug af biomasse'!E7&lt;&gt;"",'Forbrug af biomasse'!E7,"")</f>
        <v>0</v>
      </c>
      <c r="F607" s="103" t="str">
        <f>IFERROR(VLOOKUP(A607,'Oversættelse til tabel'!$A$2:$B$14,2,FALSE),"")</f>
        <v>Andet</v>
      </c>
    </row>
    <row r="608" spans="1:7" s="103" customFormat="1" x14ac:dyDescent="0.25">
      <c r="A608" s="103" t="str">
        <f>IF('Forbrug af biomasse'!A8&lt;&gt;"",'Forbrug af biomasse'!A8,"")</f>
        <v>Fødevarer</v>
      </c>
      <c r="B608" s="103" t="str">
        <f>IF('Forbrug af biomasse'!B8&lt;&gt;"",'Forbrug af biomasse'!B8,"")</f>
        <v>Vestdanmark</v>
      </c>
      <c r="C608" s="103" t="str">
        <f>IF('Forbrug af biomasse'!C8&lt;&gt;"",'Forbrug af biomasse'!C8,"")</f>
        <v>Muslinger</v>
      </c>
      <c r="D608" s="103">
        <f>IF('Forbrug af biomasse'!D8&lt;&gt;"",'Forbrug af biomasse'!D8,"")</f>
        <v>2019</v>
      </c>
      <c r="E608" s="438">
        <f>IF('Forbrug af biomasse'!E8&lt;&gt;"",'Forbrug af biomasse'!E8,"")</f>
        <v>0</v>
      </c>
      <c r="F608" s="103" t="str">
        <f>IFERROR(VLOOKUP(A608,'Oversættelse til tabel'!$A$2:$B$14,2,FALSE),"")</f>
        <v>Andet</v>
      </c>
    </row>
    <row r="609" spans="1:6" s="103" customFormat="1" x14ac:dyDescent="0.25">
      <c r="A609" s="103" t="str">
        <f>IF('Forbrug af biomasse'!A9&lt;&gt;"",'Forbrug af biomasse'!A9,"")</f>
        <v>Fødevarer</v>
      </c>
      <c r="B609" s="103" t="str">
        <f>IF('Forbrug af biomasse'!B9&lt;&gt;"",'Forbrug af biomasse'!B9,"")</f>
        <v>Vestdanmark</v>
      </c>
      <c r="C609" s="103" t="str">
        <f>IF('Forbrug af biomasse'!C9&lt;&gt;"",'Forbrug af biomasse'!C9,"")</f>
        <v>Tang</v>
      </c>
      <c r="D609" s="103">
        <f>IF('Forbrug af biomasse'!D9&lt;&gt;"",'Forbrug af biomasse'!D9,"")</f>
        <v>2019</v>
      </c>
      <c r="E609" s="438">
        <f>IF('Forbrug af biomasse'!E9&lt;&gt;"",'Forbrug af biomasse'!E9,"")</f>
        <v>0</v>
      </c>
      <c r="F609" s="103" t="str">
        <f>IFERROR(VLOOKUP(A609,'Oversættelse til tabel'!$A$2:$B$14,2,FALSE),"")</f>
        <v>Andet</v>
      </c>
    </row>
    <row r="610" spans="1:6" s="103" customFormat="1" x14ac:dyDescent="0.25">
      <c r="A610" s="103" t="str">
        <f>IF('Forbrug af biomasse'!A10&lt;&gt;"",'Forbrug af biomasse'!A10,"")</f>
        <v>Fødevarer</v>
      </c>
      <c r="B610" s="103" t="str">
        <f>IF('Forbrug af biomasse'!B10&lt;&gt;"",'Forbrug af biomasse'!B10,"")</f>
        <v>Vestdanmark</v>
      </c>
      <c r="C610" s="103" t="str">
        <f>IF('Forbrug af biomasse'!C10&lt;&gt;"",'Forbrug af biomasse'!C10,"")</f>
        <v>Kunstigt kød</v>
      </c>
      <c r="D610" s="103">
        <f>IF('Forbrug af biomasse'!D10&lt;&gt;"",'Forbrug af biomasse'!D10,"")</f>
        <v>2019</v>
      </c>
      <c r="E610" s="438">
        <f>IF('Forbrug af biomasse'!E10&lt;&gt;"",'Forbrug af biomasse'!E10,"")</f>
        <v>0</v>
      </c>
      <c r="F610" s="103" t="str">
        <f>IFERROR(VLOOKUP(A610,'Oversættelse til tabel'!$A$2:$B$14,2,FALSE),"")</f>
        <v>Andet</v>
      </c>
    </row>
    <row r="611" spans="1:6" s="103" customFormat="1" x14ac:dyDescent="0.25">
      <c r="A611" s="103" t="str">
        <f>IF('Forbrug af biomasse'!A11&lt;&gt;"",'Forbrug af biomasse'!A11,"")</f>
        <v>Fødevarer</v>
      </c>
      <c r="B611" s="103" t="str">
        <f>IF('Forbrug af biomasse'!B11&lt;&gt;"",'Forbrug af biomasse'!B11,"")</f>
        <v>Vestdanmark</v>
      </c>
      <c r="C611" s="103" t="str">
        <f>IF('Forbrug af biomasse'!C11&lt;&gt;"",'Forbrug af biomasse'!C11,"")</f>
        <v>Mejeriprodukter</v>
      </c>
      <c r="D611" s="103">
        <f>IF('Forbrug af biomasse'!D11&lt;&gt;"",'Forbrug af biomasse'!D11,"")</f>
        <v>2019</v>
      </c>
      <c r="E611" s="438">
        <f>IF('Forbrug af biomasse'!E11&lt;&gt;"",'Forbrug af biomasse'!E11,"")</f>
        <v>457077.09579476295</v>
      </c>
      <c r="F611" s="103" t="str">
        <f>IFERROR(VLOOKUP(A611,'Oversættelse til tabel'!$A$2:$B$14,2,FALSE),"")</f>
        <v>Andet</v>
      </c>
    </row>
    <row r="612" spans="1:6" s="103" customFormat="1" x14ac:dyDescent="0.25">
      <c r="A612" s="103" t="str">
        <f>IF('Forbrug af biomasse'!A12&lt;&gt;"",'Forbrug af biomasse'!A12,"")</f>
        <v>Fødevarer</v>
      </c>
      <c r="B612" s="103" t="str">
        <f>IF('Forbrug af biomasse'!B12&lt;&gt;"",'Forbrug af biomasse'!B12,"")</f>
        <v>Vestdanmark</v>
      </c>
      <c r="C612" s="103" t="str">
        <f>IF('Forbrug af biomasse'!C12&lt;&gt;"",'Forbrug af biomasse'!C12,"")</f>
        <v>Fjerkrækød</v>
      </c>
      <c r="D612" s="103">
        <f>IF('Forbrug af biomasse'!D12&lt;&gt;"",'Forbrug af biomasse'!D12,"")</f>
        <v>2019</v>
      </c>
      <c r="E612" s="438">
        <f>IF('Forbrug af biomasse'!E12&lt;&gt;"",'Forbrug af biomasse'!E12,"")</f>
        <v>34149.438191562753</v>
      </c>
      <c r="F612" s="103" t="str">
        <f>IFERROR(VLOOKUP(A612,'Oversættelse til tabel'!$A$2:$B$14,2,FALSE),"")</f>
        <v>Andet</v>
      </c>
    </row>
    <row r="613" spans="1:6" s="103" customFormat="1" x14ac:dyDescent="0.25">
      <c r="A613" s="103" t="str">
        <f>IF('Forbrug af biomasse'!A13&lt;&gt;"",'Forbrug af biomasse'!A13,"")</f>
        <v>Fødevarer</v>
      </c>
      <c r="B613" s="103" t="str">
        <f>IF('Forbrug af biomasse'!B13&lt;&gt;"",'Forbrug af biomasse'!B13,"")</f>
        <v>Vestdanmark</v>
      </c>
      <c r="C613" s="103" t="str">
        <f>IF('Forbrug af biomasse'!C13&lt;&gt;"",'Forbrug af biomasse'!C13,"")</f>
        <v>Æg</v>
      </c>
      <c r="D613" s="103">
        <f>IF('Forbrug af biomasse'!D13&lt;&gt;"",'Forbrug af biomasse'!D13,"")</f>
        <v>2019</v>
      </c>
      <c r="E613" s="438">
        <f>IF('Forbrug af biomasse'!E13&lt;&gt;"",'Forbrug af biomasse'!E13,"")</f>
        <v>31522.55833067331</v>
      </c>
      <c r="F613" s="103" t="str">
        <f>IFERROR(VLOOKUP(A613,'Oversættelse til tabel'!$A$2:$B$14,2,FALSE),"")</f>
        <v>Andet</v>
      </c>
    </row>
    <row r="614" spans="1:6" s="103" customFormat="1" x14ac:dyDescent="0.25">
      <c r="A614" s="103" t="str">
        <f>IF('Forbrug af biomasse'!A14&lt;&gt;"",'Forbrug af biomasse'!A14,"")</f>
        <v>Fødevarer</v>
      </c>
      <c r="B614" s="103" t="str">
        <f>IF('Forbrug af biomasse'!B14&lt;&gt;"",'Forbrug af biomasse'!B14,"")</f>
        <v>Vestdanmark</v>
      </c>
      <c r="C614" s="103" t="str">
        <f>IF('Forbrug af biomasse'!C14&lt;&gt;"",'Forbrug af biomasse'!C14,"")</f>
        <v>Frugt</v>
      </c>
      <c r="D614" s="103">
        <f>IF('Forbrug af biomasse'!D14&lt;&gt;"",'Forbrug af biomasse'!D14,"")</f>
        <v>2019</v>
      </c>
      <c r="E614" s="438">
        <f>IF('Forbrug af biomasse'!E14&lt;&gt;"",'Forbrug af biomasse'!E14,"")</f>
        <v>249553.58678449702</v>
      </c>
      <c r="F614" s="103" t="str">
        <f>IFERROR(VLOOKUP(A614,'Oversættelse til tabel'!$A$2:$B$14,2,FALSE),"")</f>
        <v>Andet</v>
      </c>
    </row>
    <row r="615" spans="1:6" s="103" customFormat="1" x14ac:dyDescent="0.25">
      <c r="A615" s="103" t="str">
        <f>IF('Forbrug af biomasse'!A15&lt;&gt;"",'Forbrug af biomasse'!A15,"")</f>
        <v>Fødevarer</v>
      </c>
      <c r="B615" s="103" t="str">
        <f>IF('Forbrug af biomasse'!B15&lt;&gt;"",'Forbrug af biomasse'!B15,"")</f>
        <v>Vestdanmark</v>
      </c>
      <c r="C615" s="103" t="str">
        <f>IF('Forbrug af biomasse'!C15&lt;&gt;"",'Forbrug af biomasse'!C15,"")</f>
        <v>Fisk</v>
      </c>
      <c r="D615" s="103">
        <f>IF('Forbrug af biomasse'!D15&lt;&gt;"",'Forbrug af biomasse'!D15,"")</f>
        <v>2019</v>
      </c>
      <c r="E615" s="438">
        <f>IF('Forbrug af biomasse'!E15&lt;&gt;"",'Forbrug af biomasse'!E15,"")</f>
        <v>48597.277426454682</v>
      </c>
      <c r="F615" s="103" t="str">
        <f>IFERROR(VLOOKUP(A615,'Oversættelse til tabel'!$A$2:$B$14,2,FALSE),"")</f>
        <v>Andet</v>
      </c>
    </row>
    <row r="616" spans="1:6" s="103" customFormat="1" x14ac:dyDescent="0.25">
      <c r="A616" s="103" t="str">
        <f>IF('Forbrug af biomasse'!A16&lt;&gt;"",'Forbrug af biomasse'!A16,"")</f>
        <v>Fødevarer</v>
      </c>
      <c r="B616" s="103" t="str">
        <f>IF('Forbrug af biomasse'!B16&lt;&gt;"",'Forbrug af biomasse'!B16,"")</f>
        <v>Vestdanmark</v>
      </c>
      <c r="C616" s="103" t="str">
        <f>IF('Forbrug af biomasse'!C16&lt;&gt;"",'Forbrug af biomasse'!C16,"")</f>
        <v>Korn</v>
      </c>
      <c r="D616" s="103">
        <f>IF('Forbrug af biomasse'!D16&lt;&gt;"",'Forbrug af biomasse'!D16,"")</f>
        <v>2030</v>
      </c>
      <c r="E616" s="438">
        <f>IF('Forbrug af biomasse'!E16&lt;&gt;"",'Forbrug af biomasse'!E16,"")</f>
        <v>295933.04302308214</v>
      </c>
      <c r="F616" s="103" t="str">
        <f>IFERROR(VLOOKUP(A616,'Oversættelse til tabel'!$A$2:$B$14,2,FALSE),"")</f>
        <v>Andet</v>
      </c>
    </row>
    <row r="617" spans="1:6" s="103" customFormat="1" x14ac:dyDescent="0.25">
      <c r="A617" s="103" t="str">
        <f>IF('Forbrug af biomasse'!A17&lt;&gt;"",'Forbrug af biomasse'!A17,"")</f>
        <v>Fødevarer</v>
      </c>
      <c r="B617" s="103" t="str">
        <f>IF('Forbrug af biomasse'!B17&lt;&gt;"",'Forbrug af biomasse'!B17,"")</f>
        <v>Vestdanmark</v>
      </c>
      <c r="C617" s="103" t="str">
        <f>IF('Forbrug af biomasse'!C17&lt;&gt;"",'Forbrug af biomasse'!C17,"")</f>
        <v>Grøntsager</v>
      </c>
      <c r="D617" s="103">
        <f>IF('Forbrug af biomasse'!D17&lt;&gt;"",'Forbrug af biomasse'!D17,"")</f>
        <v>2030</v>
      </c>
      <c r="E617" s="438">
        <f>IF('Forbrug af biomasse'!E17&lt;&gt;"",'Forbrug af biomasse'!E17,"")</f>
        <v>270140.71358529059</v>
      </c>
      <c r="F617" s="103" t="str">
        <f>IFERROR(VLOOKUP(A617,'Oversættelse til tabel'!$A$2:$B$14,2,FALSE),"")</f>
        <v>Andet</v>
      </c>
    </row>
    <row r="618" spans="1:6" s="103" customFormat="1" x14ac:dyDescent="0.25">
      <c r="A618" s="103" t="str">
        <f>IF('Forbrug af biomasse'!A18&lt;&gt;"",'Forbrug af biomasse'!A18,"")</f>
        <v>Fødevarer</v>
      </c>
      <c r="B618" s="103" t="str">
        <f>IF('Forbrug af biomasse'!B18&lt;&gt;"",'Forbrug af biomasse'!B18,"")</f>
        <v>Vestdanmark</v>
      </c>
      <c r="C618" s="103" t="str">
        <f>IF('Forbrug af biomasse'!C18&lt;&gt;"",'Forbrug af biomasse'!C18,"")</f>
        <v>Kartofler</v>
      </c>
      <c r="D618" s="103">
        <f>IF('Forbrug af biomasse'!D18&lt;&gt;"",'Forbrug af biomasse'!D18,"")</f>
        <v>2030</v>
      </c>
      <c r="E618" s="438">
        <f>IF('Forbrug af biomasse'!E18&lt;&gt;"",'Forbrug af biomasse'!E18,"")</f>
        <v>123531.68309679118</v>
      </c>
      <c r="F618" s="103" t="str">
        <f>IFERROR(VLOOKUP(A618,'Oversættelse til tabel'!$A$2:$B$14,2,FALSE),"")</f>
        <v>Andet</v>
      </c>
    </row>
    <row r="619" spans="1:6" s="103" customFormat="1" x14ac:dyDescent="0.25">
      <c r="A619" s="103" t="str">
        <f>IF('Forbrug af biomasse'!A19&lt;&gt;"",'Forbrug af biomasse'!A19,"")</f>
        <v>Fødevarer</v>
      </c>
      <c r="B619" s="103" t="str">
        <f>IF('Forbrug af biomasse'!B19&lt;&gt;"",'Forbrug af biomasse'!B19,"")</f>
        <v>Vestdanmark</v>
      </c>
      <c r="C619" s="103" t="str">
        <f>IF('Forbrug af biomasse'!C19&lt;&gt;"",'Forbrug af biomasse'!C19,"")</f>
        <v>Svinekød</v>
      </c>
      <c r="D619" s="103">
        <f>IF('Forbrug af biomasse'!D19&lt;&gt;"",'Forbrug af biomasse'!D19,"")</f>
        <v>2030</v>
      </c>
      <c r="E619" s="438">
        <f>IF('Forbrug af biomasse'!E19&lt;&gt;"",'Forbrug af biomasse'!E19,"")</f>
        <v>121875.54404868034</v>
      </c>
      <c r="F619" s="103" t="str">
        <f>IFERROR(VLOOKUP(A619,'Oversættelse til tabel'!$A$2:$B$14,2,FALSE),"")</f>
        <v>Andet</v>
      </c>
    </row>
    <row r="620" spans="1:6" s="103" customFormat="1" x14ac:dyDescent="0.25">
      <c r="A620" s="103" t="str">
        <f>IF('Forbrug af biomasse'!A20&lt;&gt;"",'Forbrug af biomasse'!A20,"")</f>
        <v>Fødevarer</v>
      </c>
      <c r="B620" s="103" t="str">
        <f>IF('Forbrug af biomasse'!B20&lt;&gt;"",'Forbrug af biomasse'!B20,"")</f>
        <v>Vestdanmark</v>
      </c>
      <c r="C620" s="103" t="str">
        <f>IF('Forbrug af biomasse'!C20&lt;&gt;"",'Forbrug af biomasse'!C20,"")</f>
        <v>Oksekød</v>
      </c>
      <c r="D620" s="103">
        <f>IF('Forbrug af biomasse'!D20&lt;&gt;"",'Forbrug af biomasse'!D20,"")</f>
        <v>2030</v>
      </c>
      <c r="E620" s="438">
        <f>IF('Forbrug af biomasse'!E20&lt;&gt;"",'Forbrug af biomasse'!E20,"")</f>
        <v>60028.253038902265</v>
      </c>
      <c r="F620" s="103" t="str">
        <f>IFERROR(VLOOKUP(A620,'Oversættelse til tabel'!$A$2:$B$14,2,FALSE),"")</f>
        <v>Andet</v>
      </c>
    </row>
    <row r="621" spans="1:6" s="103" customFormat="1" x14ac:dyDescent="0.25">
      <c r="A621" s="103" t="str">
        <f>IF('Forbrug af biomasse'!A21&lt;&gt;"",'Forbrug af biomasse'!A21,"")</f>
        <v>Fødevarer</v>
      </c>
      <c r="B621" s="103" t="str">
        <f>IF('Forbrug af biomasse'!B21&lt;&gt;"",'Forbrug af biomasse'!B21,"")</f>
        <v>Vestdanmark</v>
      </c>
      <c r="C621" s="103" t="str">
        <f>IF('Forbrug af biomasse'!C21&lt;&gt;"",'Forbrug af biomasse'!C21,"")</f>
        <v>Bælgsæd</v>
      </c>
      <c r="D621" s="103">
        <f>IF('Forbrug af biomasse'!D21&lt;&gt;"",'Forbrug af biomasse'!D21,"")</f>
        <v>2030</v>
      </c>
      <c r="E621" s="438">
        <f>IF('Forbrug af biomasse'!E21&lt;&gt;"",'Forbrug af biomasse'!E21,"")</f>
        <v>0</v>
      </c>
      <c r="F621" s="103" t="str">
        <f>IFERROR(VLOOKUP(A621,'Oversættelse til tabel'!$A$2:$B$14,2,FALSE),"")</f>
        <v>Andet</v>
      </c>
    </row>
    <row r="622" spans="1:6" s="103" customFormat="1" x14ac:dyDescent="0.25">
      <c r="A622" s="103" t="str">
        <f>IF('Forbrug af biomasse'!A22&lt;&gt;"",'Forbrug af biomasse'!A22,"")</f>
        <v>Fødevarer</v>
      </c>
      <c r="B622" s="103" t="str">
        <f>IF('Forbrug af biomasse'!B22&lt;&gt;"",'Forbrug af biomasse'!B22,"")</f>
        <v>Vestdanmark</v>
      </c>
      <c r="C622" s="103" t="str">
        <f>IF('Forbrug af biomasse'!C22&lt;&gt;"",'Forbrug af biomasse'!C22,"")</f>
        <v>Muslinger</v>
      </c>
      <c r="D622" s="103">
        <f>IF('Forbrug af biomasse'!D22&lt;&gt;"",'Forbrug af biomasse'!D22,"")</f>
        <v>2030</v>
      </c>
      <c r="E622" s="438">
        <f>IF('Forbrug af biomasse'!E22&lt;&gt;"",'Forbrug af biomasse'!E22,"")</f>
        <v>0</v>
      </c>
      <c r="F622" s="103" t="str">
        <f>IFERROR(VLOOKUP(A622,'Oversættelse til tabel'!$A$2:$B$14,2,FALSE),"")</f>
        <v>Andet</v>
      </c>
    </row>
    <row r="623" spans="1:6" s="103" customFormat="1" x14ac:dyDescent="0.25">
      <c r="A623" s="103" t="str">
        <f>IF('Forbrug af biomasse'!A23&lt;&gt;"",'Forbrug af biomasse'!A23,"")</f>
        <v>Fødevarer</v>
      </c>
      <c r="B623" s="103" t="str">
        <f>IF('Forbrug af biomasse'!B23&lt;&gt;"",'Forbrug af biomasse'!B23,"")</f>
        <v>Vestdanmark</v>
      </c>
      <c r="C623" s="103" t="str">
        <f>IF('Forbrug af biomasse'!C23&lt;&gt;"",'Forbrug af biomasse'!C23,"")</f>
        <v>Tang</v>
      </c>
      <c r="D623" s="103">
        <f>IF('Forbrug af biomasse'!D23&lt;&gt;"",'Forbrug af biomasse'!D23,"")</f>
        <v>2030</v>
      </c>
      <c r="E623" s="438">
        <f>IF('Forbrug af biomasse'!E23&lt;&gt;"",'Forbrug af biomasse'!E23,"")</f>
        <v>0</v>
      </c>
      <c r="F623" s="103" t="str">
        <f>IFERROR(VLOOKUP(A623,'Oversættelse til tabel'!$A$2:$B$14,2,FALSE),"")</f>
        <v>Andet</v>
      </c>
    </row>
    <row r="624" spans="1:6" s="103" customFormat="1" x14ac:dyDescent="0.25">
      <c r="A624" s="103" t="str">
        <f>IF('Forbrug af biomasse'!A24&lt;&gt;"",'Forbrug af biomasse'!A24,"")</f>
        <v>Fødevarer</v>
      </c>
      <c r="B624" s="103" t="str">
        <f>IF('Forbrug af biomasse'!B24&lt;&gt;"",'Forbrug af biomasse'!B24,"")</f>
        <v>Vestdanmark</v>
      </c>
      <c r="C624" s="103" t="str">
        <f>IF('Forbrug af biomasse'!C24&lt;&gt;"",'Forbrug af biomasse'!C24,"")</f>
        <v>Kunstigt kød</v>
      </c>
      <c r="D624" s="103">
        <f>IF('Forbrug af biomasse'!D24&lt;&gt;"",'Forbrug af biomasse'!D24,"")</f>
        <v>2030</v>
      </c>
      <c r="E624" s="438">
        <f>IF('Forbrug af biomasse'!E24&lt;&gt;"",'Forbrug af biomasse'!E24,"")</f>
        <v>0</v>
      </c>
      <c r="F624" s="103" t="str">
        <f>IFERROR(VLOOKUP(A624,'Oversættelse til tabel'!$A$2:$B$14,2,FALSE),"")</f>
        <v>Andet</v>
      </c>
    </row>
    <row r="625" spans="1:6" s="103" customFormat="1" x14ac:dyDescent="0.25">
      <c r="A625" s="103" t="str">
        <f>IF('Forbrug af biomasse'!A25&lt;&gt;"",'Forbrug af biomasse'!A25,"")</f>
        <v>Fødevarer</v>
      </c>
      <c r="B625" s="103" t="str">
        <f>IF('Forbrug af biomasse'!B25&lt;&gt;"",'Forbrug af biomasse'!B25,"")</f>
        <v>Vestdanmark</v>
      </c>
      <c r="C625" s="103" t="str">
        <f>IF('Forbrug af biomasse'!C25&lt;&gt;"",'Forbrug af biomasse'!C25,"")</f>
        <v>Mejeriprodukter</v>
      </c>
      <c r="D625" s="103">
        <f>IF('Forbrug af biomasse'!D25&lt;&gt;"",'Forbrug af biomasse'!D25,"")</f>
        <v>2030</v>
      </c>
      <c r="E625" s="438">
        <f>IF('Forbrug af biomasse'!E25&lt;&gt;"",'Forbrug af biomasse'!E25,"")</f>
        <v>472406.87601849809</v>
      </c>
      <c r="F625" s="103" t="str">
        <f>IFERROR(VLOOKUP(A625,'Oversættelse til tabel'!$A$2:$B$14,2,FALSE),"")</f>
        <v>Andet</v>
      </c>
    </row>
    <row r="626" spans="1:6" s="103" customFormat="1" x14ac:dyDescent="0.25">
      <c r="A626" s="103" t="str">
        <f>IF('Forbrug af biomasse'!A26&lt;&gt;"",'Forbrug af biomasse'!A26,"")</f>
        <v>Fødevarer</v>
      </c>
      <c r="B626" s="103" t="str">
        <f>IF('Forbrug af biomasse'!B26&lt;&gt;"",'Forbrug af biomasse'!B26,"")</f>
        <v>Vestdanmark</v>
      </c>
      <c r="C626" s="103" t="str">
        <f>IF('Forbrug af biomasse'!C26&lt;&gt;"",'Forbrug af biomasse'!C26,"")</f>
        <v>Fjerkrækød</v>
      </c>
      <c r="D626" s="103">
        <f>IF('Forbrug af biomasse'!D26&lt;&gt;"",'Forbrug af biomasse'!D26,"")</f>
        <v>2030</v>
      </c>
      <c r="E626" s="438">
        <f>IF('Forbrug af biomasse'!E26&lt;&gt;"",'Forbrug af biomasse'!E26,"")</f>
        <v>35294.766599083188</v>
      </c>
      <c r="F626" s="103" t="str">
        <f>IFERROR(VLOOKUP(A626,'Oversættelse til tabel'!$A$2:$B$14,2,FALSE),"")</f>
        <v>Andet</v>
      </c>
    </row>
    <row r="627" spans="1:6" s="103" customFormat="1" x14ac:dyDescent="0.25">
      <c r="A627" s="103" t="str">
        <f>IF('Forbrug af biomasse'!A27&lt;&gt;"",'Forbrug af biomasse'!A27,"")</f>
        <v>Fødevarer</v>
      </c>
      <c r="B627" s="103" t="str">
        <f>IF('Forbrug af biomasse'!B27&lt;&gt;"",'Forbrug af biomasse'!B27,"")</f>
        <v>Vestdanmark</v>
      </c>
      <c r="C627" s="103" t="str">
        <f>IF('Forbrug af biomasse'!C27&lt;&gt;"",'Forbrug af biomasse'!C27,"")</f>
        <v>Æg</v>
      </c>
      <c r="D627" s="103">
        <f>IF('Forbrug af biomasse'!D27&lt;&gt;"",'Forbrug af biomasse'!D27,"")</f>
        <v>2030</v>
      </c>
      <c r="E627" s="438">
        <f>IF('Forbrug af biomasse'!E27&lt;&gt;"",'Forbrug af biomasse'!E27,"")</f>
        <v>32579.784552999867</v>
      </c>
      <c r="F627" s="103" t="str">
        <f>IFERROR(VLOOKUP(A627,'Oversættelse til tabel'!$A$2:$B$14,2,FALSE),"")</f>
        <v>Andet</v>
      </c>
    </row>
    <row r="628" spans="1:6" s="103" customFormat="1" x14ac:dyDescent="0.25">
      <c r="A628" s="103" t="str">
        <f>IF('Forbrug af biomasse'!A28&lt;&gt;"",'Forbrug af biomasse'!A28,"")</f>
        <v>Fødevarer</v>
      </c>
      <c r="B628" s="103" t="str">
        <f>IF('Forbrug af biomasse'!B28&lt;&gt;"",'Forbrug af biomasse'!B28,"")</f>
        <v>Vestdanmark</v>
      </c>
      <c r="C628" s="103" t="str">
        <f>IF('Forbrug af biomasse'!C28&lt;&gt;"",'Forbrug af biomasse'!C28,"")</f>
        <v>Frugt</v>
      </c>
      <c r="D628" s="103">
        <f>IF('Forbrug af biomasse'!D28&lt;&gt;"",'Forbrug af biomasse'!D28,"")</f>
        <v>2030</v>
      </c>
      <c r="E628" s="438">
        <f>IF('Forbrug af biomasse'!E28&lt;&gt;"",'Forbrug af biomasse'!E28,"")</f>
        <v>257923.29437791562</v>
      </c>
      <c r="F628" s="103" t="str">
        <f>IFERROR(VLOOKUP(A628,'Oversættelse til tabel'!$A$2:$B$14,2,FALSE),"")</f>
        <v>Andet</v>
      </c>
    </row>
    <row r="629" spans="1:6" s="103" customFormat="1" x14ac:dyDescent="0.25">
      <c r="A629" s="103" t="str">
        <f>IF('Forbrug af biomasse'!A29&lt;&gt;"",'Forbrug af biomasse'!A29,"")</f>
        <v>Fødevarer</v>
      </c>
      <c r="B629" s="103" t="str">
        <f>IF('Forbrug af biomasse'!B29&lt;&gt;"",'Forbrug af biomasse'!B29,"")</f>
        <v>Vestdanmark</v>
      </c>
      <c r="C629" s="103" t="str">
        <f>IF('Forbrug af biomasse'!C29&lt;&gt;"",'Forbrug af biomasse'!C29,"")</f>
        <v>Fisk</v>
      </c>
      <c r="D629" s="103">
        <f>IF('Forbrug af biomasse'!D29&lt;&gt;"",'Forbrug af biomasse'!D29,"")</f>
        <v>2030</v>
      </c>
      <c r="E629" s="438">
        <f>IF('Forbrug af biomasse'!E29&lt;&gt;"",'Forbrug af biomasse'!E29,"")</f>
        <v>50227.167852541468</v>
      </c>
      <c r="F629" s="103" t="str">
        <f>IFERROR(VLOOKUP(A629,'Oversættelse til tabel'!$A$2:$B$14,2,FALSE),"")</f>
        <v>Andet</v>
      </c>
    </row>
    <row r="630" spans="1:6" s="103" customFormat="1" x14ac:dyDescent="0.25">
      <c r="A630" s="103" t="str">
        <f>IF('Forbrug af biomasse'!A30&lt;&gt;"",'Forbrug af biomasse'!A30,"")</f>
        <v>Fødevarer</v>
      </c>
      <c r="B630" s="103" t="str">
        <f>IF('Forbrug af biomasse'!B30&lt;&gt;"",'Forbrug af biomasse'!B30,"")</f>
        <v>Vestdanmark</v>
      </c>
      <c r="C630" s="103" t="str">
        <f>IF('Forbrug af biomasse'!C30&lt;&gt;"",'Forbrug af biomasse'!C30,"")</f>
        <v>Korn</v>
      </c>
      <c r="D630" s="103">
        <f>IF('Forbrug af biomasse'!D30&lt;&gt;"",'Forbrug af biomasse'!D30,"")</f>
        <v>2050</v>
      </c>
      <c r="E630" s="438">
        <f>IF('Forbrug af biomasse'!E30&lt;&gt;"",'Forbrug af biomasse'!E30,"")</f>
        <v>307470.55071854044</v>
      </c>
      <c r="F630" s="103" t="str">
        <f>IFERROR(VLOOKUP(A630,'Oversættelse til tabel'!$A$2:$B$14,2,FALSE),"")</f>
        <v>Andet</v>
      </c>
    </row>
    <row r="631" spans="1:6" s="103" customFormat="1" x14ac:dyDescent="0.25">
      <c r="A631" s="103" t="str">
        <f>IF('Forbrug af biomasse'!A31&lt;&gt;"",'Forbrug af biomasse'!A31,"")</f>
        <v>Fødevarer</v>
      </c>
      <c r="B631" s="103" t="str">
        <f>IF('Forbrug af biomasse'!B31&lt;&gt;"",'Forbrug af biomasse'!B31,"")</f>
        <v>Vestdanmark</v>
      </c>
      <c r="C631" s="103" t="str">
        <f>IF('Forbrug af biomasse'!C31&lt;&gt;"",'Forbrug af biomasse'!C31,"")</f>
        <v>Grøntsager</v>
      </c>
      <c r="D631" s="103">
        <f>IF('Forbrug af biomasse'!D31&lt;&gt;"",'Forbrug af biomasse'!D31,"")</f>
        <v>2050</v>
      </c>
      <c r="E631" s="438">
        <f>IF('Forbrug af biomasse'!E31&lt;&gt;"",'Forbrug af biomasse'!E31,"")</f>
        <v>280672.65868343826</v>
      </c>
      <c r="F631" s="103" t="str">
        <f>IFERROR(VLOOKUP(A631,'Oversættelse til tabel'!$A$2:$B$14,2,FALSE),"")</f>
        <v>Andet</v>
      </c>
    </row>
    <row r="632" spans="1:6" s="103" customFormat="1" x14ac:dyDescent="0.25">
      <c r="A632" s="103" t="str">
        <f>IF('Forbrug af biomasse'!A32&lt;&gt;"",'Forbrug af biomasse'!A32,"")</f>
        <v>Fødevarer</v>
      </c>
      <c r="B632" s="103" t="str">
        <f>IF('Forbrug af biomasse'!B32&lt;&gt;"",'Forbrug af biomasse'!B32,"")</f>
        <v>Vestdanmark</v>
      </c>
      <c r="C632" s="103" t="str">
        <f>IF('Forbrug af biomasse'!C32&lt;&gt;"",'Forbrug af biomasse'!C32,"")</f>
        <v>Kartofler</v>
      </c>
      <c r="D632" s="103">
        <f>IF('Forbrug af biomasse'!D32&lt;&gt;"",'Forbrug af biomasse'!D32,"")</f>
        <v>2050</v>
      </c>
      <c r="E632" s="438">
        <f>IF('Forbrug af biomasse'!E32&lt;&gt;"",'Forbrug af biomasse'!E32,"")</f>
        <v>128347.79869443661</v>
      </c>
      <c r="F632" s="103" t="str">
        <f>IFERROR(VLOOKUP(A632,'Oversættelse til tabel'!$A$2:$B$14,2,FALSE),"")</f>
        <v>Andet</v>
      </c>
    </row>
    <row r="633" spans="1:6" s="103" customFormat="1" x14ac:dyDescent="0.25">
      <c r="A633" s="103" t="str">
        <f>IF('Forbrug af biomasse'!A33&lt;&gt;"",'Forbrug af biomasse'!A33,"")</f>
        <v>Fødevarer</v>
      </c>
      <c r="B633" s="103" t="str">
        <f>IF('Forbrug af biomasse'!B33&lt;&gt;"",'Forbrug af biomasse'!B33,"")</f>
        <v>Vestdanmark</v>
      </c>
      <c r="C633" s="103" t="str">
        <f>IF('Forbrug af biomasse'!C33&lt;&gt;"",'Forbrug af biomasse'!C33,"")</f>
        <v>Svinekød</v>
      </c>
      <c r="D633" s="103">
        <f>IF('Forbrug af biomasse'!D33&lt;&gt;"",'Forbrug af biomasse'!D33,"")</f>
        <v>2050</v>
      </c>
      <c r="E633" s="438">
        <f>IF('Forbrug af biomasse'!E33&lt;&gt;"",'Forbrug af biomasse'!E33,"")</f>
        <v>126627.09194270898</v>
      </c>
      <c r="F633" s="103" t="str">
        <f>IFERROR(VLOOKUP(A633,'Oversættelse til tabel'!$A$2:$B$14,2,FALSE),"")</f>
        <v>Andet</v>
      </c>
    </row>
    <row r="634" spans="1:6" s="103" customFormat="1" x14ac:dyDescent="0.25">
      <c r="A634" s="103" t="str">
        <f>IF('Forbrug af biomasse'!A34&lt;&gt;"",'Forbrug af biomasse'!A34,"")</f>
        <v>Fødevarer</v>
      </c>
      <c r="B634" s="103" t="str">
        <f>IF('Forbrug af biomasse'!B34&lt;&gt;"",'Forbrug af biomasse'!B34,"")</f>
        <v>Vestdanmark</v>
      </c>
      <c r="C634" s="103" t="str">
        <f>IF('Forbrug af biomasse'!C34&lt;&gt;"",'Forbrug af biomasse'!C34,"")</f>
        <v>Oksekød</v>
      </c>
      <c r="D634" s="103">
        <f>IF('Forbrug af biomasse'!D34&lt;&gt;"",'Forbrug af biomasse'!D34,"")</f>
        <v>2050</v>
      </c>
      <c r="E634" s="438">
        <f>IF('Forbrug af biomasse'!E34&lt;&gt;"",'Forbrug af biomasse'!E34,"")</f>
        <v>62368.567673274578</v>
      </c>
      <c r="F634" s="103" t="str">
        <f>IFERROR(VLOOKUP(A634,'Oversættelse til tabel'!$A$2:$B$14,2,FALSE),"")</f>
        <v>Andet</v>
      </c>
    </row>
    <row r="635" spans="1:6" s="103" customFormat="1" x14ac:dyDescent="0.25">
      <c r="A635" s="103" t="str">
        <f>IF('Forbrug af biomasse'!A35&lt;&gt;"",'Forbrug af biomasse'!A35,"")</f>
        <v>Fødevarer</v>
      </c>
      <c r="B635" s="103" t="str">
        <f>IF('Forbrug af biomasse'!B35&lt;&gt;"",'Forbrug af biomasse'!B35,"")</f>
        <v>Vestdanmark</v>
      </c>
      <c r="C635" s="103" t="str">
        <f>IF('Forbrug af biomasse'!C35&lt;&gt;"",'Forbrug af biomasse'!C35,"")</f>
        <v>Bælgsæd</v>
      </c>
      <c r="D635" s="103">
        <f>IF('Forbrug af biomasse'!D35&lt;&gt;"",'Forbrug af biomasse'!D35,"")</f>
        <v>2050</v>
      </c>
      <c r="E635" s="438">
        <f>IF('Forbrug af biomasse'!E35&lt;&gt;"",'Forbrug af biomasse'!E35,"")</f>
        <v>0</v>
      </c>
      <c r="F635" s="103" t="str">
        <f>IFERROR(VLOOKUP(A635,'Oversættelse til tabel'!$A$2:$B$14,2,FALSE),"")</f>
        <v>Andet</v>
      </c>
    </row>
    <row r="636" spans="1:6" s="103" customFormat="1" x14ac:dyDescent="0.25">
      <c r="A636" s="103" t="str">
        <f>IF('Forbrug af biomasse'!A36&lt;&gt;"",'Forbrug af biomasse'!A36,"")</f>
        <v>Fødevarer</v>
      </c>
      <c r="B636" s="103" t="str">
        <f>IF('Forbrug af biomasse'!B36&lt;&gt;"",'Forbrug af biomasse'!B36,"")</f>
        <v>Vestdanmark</v>
      </c>
      <c r="C636" s="103" t="str">
        <f>IF('Forbrug af biomasse'!C36&lt;&gt;"",'Forbrug af biomasse'!C36,"")</f>
        <v>Muslinger</v>
      </c>
      <c r="D636" s="103">
        <f>IF('Forbrug af biomasse'!D36&lt;&gt;"",'Forbrug af biomasse'!D36,"")</f>
        <v>2050</v>
      </c>
      <c r="E636" s="438">
        <f>IF('Forbrug af biomasse'!E36&lt;&gt;"",'Forbrug af biomasse'!E36,"")</f>
        <v>0</v>
      </c>
      <c r="F636" s="103" t="str">
        <f>IFERROR(VLOOKUP(A636,'Oversættelse til tabel'!$A$2:$B$14,2,FALSE),"")</f>
        <v>Andet</v>
      </c>
    </row>
    <row r="637" spans="1:6" s="103" customFormat="1" x14ac:dyDescent="0.25">
      <c r="A637" s="103" t="str">
        <f>IF('Forbrug af biomasse'!A37&lt;&gt;"",'Forbrug af biomasse'!A37,"")</f>
        <v>Fødevarer</v>
      </c>
      <c r="B637" s="103" t="str">
        <f>IF('Forbrug af biomasse'!B37&lt;&gt;"",'Forbrug af biomasse'!B37,"")</f>
        <v>Vestdanmark</v>
      </c>
      <c r="C637" s="103" t="str">
        <f>IF('Forbrug af biomasse'!C37&lt;&gt;"",'Forbrug af biomasse'!C37,"")</f>
        <v>Tang</v>
      </c>
      <c r="D637" s="103">
        <f>IF('Forbrug af biomasse'!D37&lt;&gt;"",'Forbrug af biomasse'!D37,"")</f>
        <v>2050</v>
      </c>
      <c r="E637" s="438">
        <f>IF('Forbrug af biomasse'!E37&lt;&gt;"",'Forbrug af biomasse'!E37,"")</f>
        <v>0</v>
      </c>
      <c r="F637" s="103" t="str">
        <f>IFERROR(VLOOKUP(A637,'Oversættelse til tabel'!$A$2:$B$14,2,FALSE),"")</f>
        <v>Andet</v>
      </c>
    </row>
    <row r="638" spans="1:6" s="103" customFormat="1" x14ac:dyDescent="0.25">
      <c r="A638" s="103" t="str">
        <f>IF('Forbrug af biomasse'!A38&lt;&gt;"",'Forbrug af biomasse'!A38,"")</f>
        <v>Fødevarer</v>
      </c>
      <c r="B638" s="103" t="str">
        <f>IF('Forbrug af biomasse'!B38&lt;&gt;"",'Forbrug af biomasse'!B38,"")</f>
        <v>Vestdanmark</v>
      </c>
      <c r="C638" s="103" t="str">
        <f>IF('Forbrug af biomasse'!C38&lt;&gt;"",'Forbrug af biomasse'!C38,"")</f>
        <v>Kunstigt kød</v>
      </c>
      <c r="D638" s="103">
        <f>IF('Forbrug af biomasse'!D38&lt;&gt;"",'Forbrug af biomasse'!D38,"")</f>
        <v>2050</v>
      </c>
      <c r="E638" s="438">
        <f>IF('Forbrug af biomasse'!E38&lt;&gt;"",'Forbrug af biomasse'!E38,"")</f>
        <v>0</v>
      </c>
      <c r="F638" s="103" t="str">
        <f>IFERROR(VLOOKUP(A638,'Oversættelse til tabel'!$A$2:$B$14,2,FALSE),"")</f>
        <v>Andet</v>
      </c>
    </row>
    <row r="639" spans="1:6" s="103" customFormat="1" x14ac:dyDescent="0.25">
      <c r="A639" s="103" t="str">
        <f>IF('Forbrug af biomasse'!A39&lt;&gt;"",'Forbrug af biomasse'!A39,"")</f>
        <v>Fødevarer</v>
      </c>
      <c r="B639" s="103" t="str">
        <f>IF('Forbrug af biomasse'!B39&lt;&gt;"",'Forbrug af biomasse'!B39,"")</f>
        <v>Vestdanmark</v>
      </c>
      <c r="C639" s="103" t="str">
        <f>IF('Forbrug af biomasse'!C39&lt;&gt;"",'Forbrug af biomasse'!C39,"")</f>
        <v>Mejeriprodukter</v>
      </c>
      <c r="D639" s="103">
        <f>IF('Forbrug af biomasse'!D39&lt;&gt;"",'Forbrug af biomasse'!D39,"")</f>
        <v>2050</v>
      </c>
      <c r="E639" s="438">
        <f>IF('Forbrug af biomasse'!E39&lt;&gt;"",'Forbrug af biomasse'!E39,"")</f>
        <v>490824.54885344987</v>
      </c>
      <c r="F639" s="103" t="str">
        <f>IFERROR(VLOOKUP(A639,'Oversættelse til tabel'!$A$2:$B$14,2,FALSE),"")</f>
        <v>Andet</v>
      </c>
    </row>
    <row r="640" spans="1:6" s="103" customFormat="1" x14ac:dyDescent="0.25">
      <c r="A640" s="103" t="str">
        <f>IF('Forbrug af biomasse'!A40&lt;&gt;"",'Forbrug af biomasse'!A40,"")</f>
        <v>Fødevarer</v>
      </c>
      <c r="B640" s="103" t="str">
        <f>IF('Forbrug af biomasse'!B40&lt;&gt;"",'Forbrug af biomasse'!B40,"")</f>
        <v>Vestdanmark</v>
      </c>
      <c r="C640" s="103" t="str">
        <f>IF('Forbrug af biomasse'!C40&lt;&gt;"",'Forbrug af biomasse'!C40,"")</f>
        <v>Fjerkrækød</v>
      </c>
      <c r="D640" s="103">
        <f>IF('Forbrug af biomasse'!D40&lt;&gt;"",'Forbrug af biomasse'!D40,"")</f>
        <v>2050</v>
      </c>
      <c r="E640" s="438">
        <f>IF('Forbrug af biomasse'!E40&lt;&gt;"",'Forbrug af biomasse'!E40,"")</f>
        <v>36670.799626981883</v>
      </c>
      <c r="F640" s="103" t="str">
        <f>IFERROR(VLOOKUP(A640,'Oversættelse til tabel'!$A$2:$B$14,2,FALSE),"")</f>
        <v>Andet</v>
      </c>
    </row>
    <row r="641" spans="1:6" s="103" customFormat="1" x14ac:dyDescent="0.25">
      <c r="A641" s="103" t="str">
        <f>IF('Forbrug af biomasse'!A41&lt;&gt;"",'Forbrug af biomasse'!A41,"")</f>
        <v>Fødevarer</v>
      </c>
      <c r="B641" s="103" t="str">
        <f>IF('Forbrug af biomasse'!B41&lt;&gt;"",'Forbrug af biomasse'!B41,"")</f>
        <v>Vestdanmark</v>
      </c>
      <c r="C641" s="103" t="str">
        <f>IF('Forbrug af biomasse'!C41&lt;&gt;"",'Forbrug af biomasse'!C41,"")</f>
        <v>Æg</v>
      </c>
      <c r="D641" s="103">
        <f>IF('Forbrug af biomasse'!D41&lt;&gt;"",'Forbrug af biomasse'!D41,"")</f>
        <v>2050</v>
      </c>
      <c r="E641" s="438">
        <f>IF('Forbrug af biomasse'!E41&lt;&gt;"",'Forbrug af biomasse'!E41,"")</f>
        <v>33849.968886444818</v>
      </c>
      <c r="F641" s="103" t="str">
        <f>IFERROR(VLOOKUP(A641,'Oversættelse til tabel'!$A$2:$B$14,2,FALSE),"")</f>
        <v>Andet</v>
      </c>
    </row>
    <row r="642" spans="1:6" s="103" customFormat="1" x14ac:dyDescent="0.25">
      <c r="A642" s="103" t="str">
        <f>IF('Forbrug af biomasse'!A42&lt;&gt;"",'Forbrug af biomasse'!A42,"")</f>
        <v>Fødevarer</v>
      </c>
      <c r="B642" s="103" t="str">
        <f>IF('Forbrug af biomasse'!B42&lt;&gt;"",'Forbrug af biomasse'!B42,"")</f>
        <v>Vestdanmark</v>
      </c>
      <c r="C642" s="103" t="str">
        <f>IF('Forbrug af biomasse'!C42&lt;&gt;"",'Forbrug af biomasse'!C42,"")</f>
        <v>Frugt</v>
      </c>
      <c r="D642" s="103">
        <f>IF('Forbrug af biomasse'!D42&lt;&gt;"",'Forbrug af biomasse'!D42,"")</f>
        <v>2050</v>
      </c>
      <c r="E642" s="438">
        <f>IF('Forbrug af biomasse'!E42&lt;&gt;"",'Forbrug af biomasse'!E42,"")</f>
        <v>267978.92035102146</v>
      </c>
      <c r="F642" s="103" t="str">
        <f>IFERROR(VLOOKUP(A642,'Oversættelse til tabel'!$A$2:$B$14,2,FALSE),"")</f>
        <v>Andet</v>
      </c>
    </row>
    <row r="643" spans="1:6" s="103" customFormat="1" x14ac:dyDescent="0.25">
      <c r="A643" s="103" t="str">
        <f>IF('Forbrug af biomasse'!A43&lt;&gt;"",'Forbrug af biomasse'!A43,"")</f>
        <v>Fødevarer</v>
      </c>
      <c r="B643" s="103" t="str">
        <f>IF('Forbrug af biomasse'!B43&lt;&gt;"",'Forbrug af biomasse'!B43,"")</f>
        <v>Vestdanmark</v>
      </c>
      <c r="C643" s="103" t="str">
        <f>IF('Forbrug af biomasse'!C43&lt;&gt;"",'Forbrug af biomasse'!C43,"")</f>
        <v>Fisk</v>
      </c>
      <c r="D643" s="103">
        <f>IF('Forbrug af biomasse'!D43&lt;&gt;"",'Forbrug af biomasse'!D43,"")</f>
        <v>2050</v>
      </c>
      <c r="E643" s="438">
        <f>IF('Forbrug af biomasse'!E43&lt;&gt;"",'Forbrug af biomasse'!E43,"")</f>
        <v>52185.36869993576</v>
      </c>
      <c r="F643" s="103" t="str">
        <f>IFERROR(VLOOKUP(A643,'Oversættelse til tabel'!$A$2:$B$14,2,FALSE),"")</f>
        <v>Andet</v>
      </c>
    </row>
    <row r="644" spans="1:6" s="103" customFormat="1" x14ac:dyDescent="0.25">
      <c r="A644" s="103" t="str">
        <f>IF('Forbrug af biomasse'!A44&lt;&gt;"",'Forbrug af biomasse'!A44,"")</f>
        <v>Fødevarer</v>
      </c>
      <c r="B644" s="103" t="str">
        <f>IF('Forbrug af biomasse'!B44&lt;&gt;"",'Forbrug af biomasse'!B44,"")</f>
        <v>Østdanmark</v>
      </c>
      <c r="C644" s="103" t="str">
        <f>IF('Forbrug af biomasse'!C44&lt;&gt;"",'Forbrug af biomasse'!C44,"")</f>
        <v>Korn</v>
      </c>
      <c r="D644" s="103">
        <f>IF('Forbrug af biomasse'!D44&lt;&gt;"",'Forbrug af biomasse'!D44,"")</f>
        <v>2019</v>
      </c>
      <c r="E644" s="438">
        <f>IF('Forbrug af biomasse'!E44&lt;&gt;"",'Forbrug af biomasse'!E44,"")</f>
        <v>244164.92559492172</v>
      </c>
      <c r="F644" s="103" t="str">
        <f>IFERROR(VLOOKUP(A644,'Oversættelse til tabel'!$A$2:$B$14,2,FALSE),"")</f>
        <v>Andet</v>
      </c>
    </row>
    <row r="645" spans="1:6" s="103" customFormat="1" x14ac:dyDescent="0.25">
      <c r="A645" s="103" t="str">
        <f>IF('Forbrug af biomasse'!A45&lt;&gt;"",'Forbrug af biomasse'!A45,"")</f>
        <v>Fødevarer</v>
      </c>
      <c r="B645" s="103" t="str">
        <f>IF('Forbrug af biomasse'!B45&lt;&gt;"",'Forbrug af biomasse'!B45,"")</f>
        <v>Østdanmark</v>
      </c>
      <c r="C645" s="103" t="str">
        <f>IF('Forbrug af biomasse'!C45&lt;&gt;"",'Forbrug af biomasse'!C45,"")</f>
        <v>Grøntsager</v>
      </c>
      <c r="D645" s="103">
        <f>IF('Forbrug af biomasse'!D45&lt;&gt;"",'Forbrug af biomasse'!D45,"")</f>
        <v>2019</v>
      </c>
      <c r="E645" s="438">
        <f>IF('Forbrug af biomasse'!E45&lt;&gt;"",'Forbrug af biomasse'!E45,"")</f>
        <v>222884.49629995148</v>
      </c>
      <c r="F645" s="103" t="str">
        <f>IFERROR(VLOOKUP(A645,'Oversættelse til tabel'!$A$2:$B$14,2,FALSE),"")</f>
        <v>Andet</v>
      </c>
    </row>
    <row r="646" spans="1:6" s="103" customFormat="1" x14ac:dyDescent="0.25">
      <c r="A646" s="103" t="str">
        <f>IF('Forbrug af biomasse'!A46&lt;&gt;"",'Forbrug af biomasse'!A46,"")</f>
        <v>Fødevarer</v>
      </c>
      <c r="B646" s="103" t="str">
        <f>IF('Forbrug af biomasse'!B46&lt;&gt;"",'Forbrug af biomasse'!B46,"")</f>
        <v>Østdanmark</v>
      </c>
      <c r="C646" s="103" t="str">
        <f>IF('Forbrug af biomasse'!C46&lt;&gt;"",'Forbrug af biomasse'!C46,"")</f>
        <v>Kartofler</v>
      </c>
      <c r="D646" s="103">
        <f>IF('Forbrug af biomasse'!D46&lt;&gt;"",'Forbrug af biomasse'!D46,"")</f>
        <v>2019</v>
      </c>
      <c r="E646" s="438">
        <f>IF('Forbrug af biomasse'!E46&lt;&gt;"",'Forbrug af biomasse'!E46,"")</f>
        <v>101922.05609696274</v>
      </c>
      <c r="F646" s="103" t="str">
        <f>IFERROR(VLOOKUP(A646,'Oversættelse til tabel'!$A$2:$B$14,2,FALSE),"")</f>
        <v>Andet</v>
      </c>
    </row>
    <row r="647" spans="1:6" s="103" customFormat="1" x14ac:dyDescent="0.25">
      <c r="A647" s="103" t="str">
        <f>IF('Forbrug af biomasse'!A47&lt;&gt;"",'Forbrug af biomasse'!A47,"")</f>
        <v>Fødevarer</v>
      </c>
      <c r="B647" s="103" t="str">
        <f>IF('Forbrug af biomasse'!B47&lt;&gt;"",'Forbrug af biomasse'!B47,"")</f>
        <v>Østdanmark</v>
      </c>
      <c r="C647" s="103" t="str">
        <f>IF('Forbrug af biomasse'!C47&lt;&gt;"",'Forbrug af biomasse'!C47,"")</f>
        <v>Svinekød</v>
      </c>
      <c r="D647" s="103">
        <f>IF('Forbrug af biomasse'!D47&lt;&gt;"",'Forbrug af biomasse'!D47,"")</f>
        <v>2019</v>
      </c>
      <c r="E647" s="438">
        <f>IF('Forbrug af biomasse'!E47&lt;&gt;"",'Forbrug af biomasse'!E47,"")</f>
        <v>100555.62853170674</v>
      </c>
      <c r="F647" s="103" t="str">
        <f>IFERROR(VLOOKUP(A647,'Oversættelse til tabel'!$A$2:$B$14,2,FALSE),"")</f>
        <v>Andet</v>
      </c>
    </row>
    <row r="648" spans="1:6" s="103" customFormat="1" x14ac:dyDescent="0.25">
      <c r="A648" s="103" t="str">
        <f>IF('Forbrug af biomasse'!A48&lt;&gt;"",'Forbrug af biomasse'!A48,"")</f>
        <v>Fødevarer</v>
      </c>
      <c r="B648" s="103" t="str">
        <f>IF('Forbrug af biomasse'!B48&lt;&gt;"",'Forbrug af biomasse'!B48,"")</f>
        <v>Østdanmark</v>
      </c>
      <c r="C648" s="103" t="str">
        <f>IF('Forbrug af biomasse'!C48&lt;&gt;"",'Forbrug af biomasse'!C48,"")</f>
        <v>Oksekød</v>
      </c>
      <c r="D648" s="103">
        <f>IF('Forbrug af biomasse'!D48&lt;&gt;"",'Forbrug af biomasse'!D48,"")</f>
        <v>2019</v>
      </c>
      <c r="E648" s="438">
        <f>IF('Forbrug af biomasse'!E48&lt;&gt;"",'Forbrug af biomasse'!E48,"")</f>
        <v>49527.399127557059</v>
      </c>
      <c r="F648" s="103" t="str">
        <f>IFERROR(VLOOKUP(A648,'Oversættelse til tabel'!$A$2:$B$14,2,FALSE),"")</f>
        <v>Andet</v>
      </c>
    </row>
    <row r="649" spans="1:6" s="103" customFormat="1" x14ac:dyDescent="0.25">
      <c r="A649" s="103" t="str">
        <f>IF('Forbrug af biomasse'!A49&lt;&gt;"",'Forbrug af biomasse'!A49,"")</f>
        <v>Fødevarer</v>
      </c>
      <c r="B649" s="103" t="str">
        <f>IF('Forbrug af biomasse'!B49&lt;&gt;"",'Forbrug af biomasse'!B49,"")</f>
        <v>Østdanmark</v>
      </c>
      <c r="C649" s="103" t="str">
        <f>IF('Forbrug af biomasse'!C49&lt;&gt;"",'Forbrug af biomasse'!C49,"")</f>
        <v>Bælgsæd</v>
      </c>
      <c r="D649" s="103">
        <f>IF('Forbrug af biomasse'!D49&lt;&gt;"",'Forbrug af biomasse'!D49,"")</f>
        <v>2019</v>
      </c>
      <c r="E649" s="438">
        <f>IF('Forbrug af biomasse'!E49&lt;&gt;"",'Forbrug af biomasse'!E49,"")</f>
        <v>0</v>
      </c>
      <c r="F649" s="103" t="str">
        <f>IFERROR(VLOOKUP(A649,'Oversættelse til tabel'!$A$2:$B$14,2,FALSE),"")</f>
        <v>Andet</v>
      </c>
    </row>
    <row r="650" spans="1:6" s="103" customFormat="1" x14ac:dyDescent="0.25">
      <c r="A650" s="103" t="str">
        <f>IF('Forbrug af biomasse'!A50&lt;&gt;"",'Forbrug af biomasse'!A50,"")</f>
        <v>Fødevarer</v>
      </c>
      <c r="B650" s="103" t="str">
        <f>IF('Forbrug af biomasse'!B50&lt;&gt;"",'Forbrug af biomasse'!B50,"")</f>
        <v>Østdanmark</v>
      </c>
      <c r="C650" s="103" t="str">
        <f>IF('Forbrug af biomasse'!C50&lt;&gt;"",'Forbrug af biomasse'!C50,"")</f>
        <v>Muslinger</v>
      </c>
      <c r="D650" s="103">
        <f>IF('Forbrug af biomasse'!D50&lt;&gt;"",'Forbrug af biomasse'!D50,"")</f>
        <v>2019</v>
      </c>
      <c r="E650" s="438">
        <f>IF('Forbrug af biomasse'!E50&lt;&gt;"",'Forbrug af biomasse'!E50,"")</f>
        <v>0</v>
      </c>
      <c r="F650" s="103" t="str">
        <f>IFERROR(VLOOKUP(A650,'Oversættelse til tabel'!$A$2:$B$14,2,FALSE),"")</f>
        <v>Andet</v>
      </c>
    </row>
    <row r="651" spans="1:6" s="103" customFormat="1" x14ac:dyDescent="0.25">
      <c r="A651" s="103" t="str">
        <f>IF('Forbrug af biomasse'!A51&lt;&gt;"",'Forbrug af biomasse'!A51,"")</f>
        <v>Fødevarer</v>
      </c>
      <c r="B651" s="103" t="str">
        <f>IF('Forbrug af biomasse'!B51&lt;&gt;"",'Forbrug af biomasse'!B51,"")</f>
        <v>Østdanmark</v>
      </c>
      <c r="C651" s="103" t="str">
        <f>IF('Forbrug af biomasse'!C51&lt;&gt;"",'Forbrug af biomasse'!C51,"")</f>
        <v>Tang</v>
      </c>
      <c r="D651" s="103">
        <f>IF('Forbrug af biomasse'!D51&lt;&gt;"",'Forbrug af biomasse'!D51,"")</f>
        <v>2019</v>
      </c>
      <c r="E651" s="438">
        <f>IF('Forbrug af biomasse'!E51&lt;&gt;"",'Forbrug af biomasse'!E51,"")</f>
        <v>0</v>
      </c>
      <c r="F651" s="103" t="str">
        <f>IFERROR(VLOOKUP(A651,'Oversættelse til tabel'!$A$2:$B$14,2,FALSE),"")</f>
        <v>Andet</v>
      </c>
    </row>
    <row r="652" spans="1:6" s="103" customFormat="1" x14ac:dyDescent="0.25">
      <c r="A652" s="103" t="str">
        <f>IF('Forbrug af biomasse'!A52&lt;&gt;"",'Forbrug af biomasse'!A52,"")</f>
        <v>Fødevarer</v>
      </c>
      <c r="B652" s="103" t="str">
        <f>IF('Forbrug af biomasse'!B52&lt;&gt;"",'Forbrug af biomasse'!B52,"")</f>
        <v>Østdanmark</v>
      </c>
      <c r="C652" s="103" t="str">
        <f>IF('Forbrug af biomasse'!C52&lt;&gt;"",'Forbrug af biomasse'!C52,"")</f>
        <v>Kunstigt kød</v>
      </c>
      <c r="D652" s="103">
        <f>IF('Forbrug af biomasse'!D52&lt;&gt;"",'Forbrug af biomasse'!D52,"")</f>
        <v>2019</v>
      </c>
      <c r="E652" s="438">
        <f>IF('Forbrug af biomasse'!E52&lt;&gt;"",'Forbrug af biomasse'!E52,"")</f>
        <v>0</v>
      </c>
      <c r="F652" s="103" t="str">
        <f>IFERROR(VLOOKUP(A652,'Oversættelse til tabel'!$A$2:$B$14,2,FALSE),"")</f>
        <v>Andet</v>
      </c>
    </row>
    <row r="653" spans="1:6" s="103" customFormat="1" x14ac:dyDescent="0.25">
      <c r="A653" s="103" t="str">
        <f>IF('Forbrug af biomasse'!A53&lt;&gt;"",'Forbrug af biomasse'!A53,"")</f>
        <v>Fødevarer</v>
      </c>
      <c r="B653" s="103" t="str">
        <f>IF('Forbrug af biomasse'!B53&lt;&gt;"",'Forbrug af biomasse'!B53,"")</f>
        <v>Østdanmark</v>
      </c>
      <c r="C653" s="103" t="str">
        <f>IF('Forbrug af biomasse'!C53&lt;&gt;"",'Forbrug af biomasse'!C53,"")</f>
        <v>Mejeriprodukter</v>
      </c>
      <c r="D653" s="103">
        <f>IF('Forbrug af biomasse'!D53&lt;&gt;"",'Forbrug af biomasse'!D53,"")</f>
        <v>2019</v>
      </c>
      <c r="E653" s="438">
        <f>IF('Forbrug af biomasse'!E53&lt;&gt;"",'Forbrug af biomasse'!E53,"")</f>
        <v>389767.86287629709</v>
      </c>
      <c r="F653" s="103" t="str">
        <f>IFERROR(VLOOKUP(A653,'Oversættelse til tabel'!$A$2:$B$14,2,FALSE),"")</f>
        <v>Andet</v>
      </c>
    </row>
    <row r="654" spans="1:6" s="103" customFormat="1" x14ac:dyDescent="0.25">
      <c r="A654" s="103" t="str">
        <f>IF('Forbrug af biomasse'!A54&lt;&gt;"",'Forbrug af biomasse'!A54,"")</f>
        <v>Fødevarer</v>
      </c>
      <c r="B654" s="103" t="str">
        <f>IF('Forbrug af biomasse'!B54&lt;&gt;"",'Forbrug af biomasse'!B54,"")</f>
        <v>Østdanmark</v>
      </c>
      <c r="C654" s="103" t="str">
        <f>IF('Forbrug af biomasse'!C54&lt;&gt;"",'Forbrug af biomasse'!C54,"")</f>
        <v>Fjerkrækød</v>
      </c>
      <c r="D654" s="103">
        <f>IF('Forbrug af biomasse'!D54&lt;&gt;"",'Forbrug af biomasse'!D54,"")</f>
        <v>2019</v>
      </c>
      <c r="E654" s="438">
        <f>IF('Forbrug af biomasse'!E54&lt;&gt;"",'Forbrug af biomasse'!E54,"")</f>
        <v>29120.587456275069</v>
      </c>
      <c r="F654" s="103" t="str">
        <f>IFERROR(VLOOKUP(A654,'Oversættelse til tabel'!$A$2:$B$14,2,FALSE),"")</f>
        <v>Andet</v>
      </c>
    </row>
    <row r="655" spans="1:6" s="103" customFormat="1" x14ac:dyDescent="0.25">
      <c r="A655" s="103" t="str">
        <f>IF('Forbrug af biomasse'!A55&lt;&gt;"",'Forbrug af biomasse'!A55,"")</f>
        <v>Fødevarer</v>
      </c>
      <c r="B655" s="103" t="str">
        <f>IF('Forbrug af biomasse'!B55&lt;&gt;"",'Forbrug af biomasse'!B55,"")</f>
        <v>Østdanmark</v>
      </c>
      <c r="C655" s="103" t="str">
        <f>IF('Forbrug af biomasse'!C55&lt;&gt;"",'Forbrug af biomasse'!C55,"")</f>
        <v>Æg</v>
      </c>
      <c r="D655" s="103">
        <f>IF('Forbrug af biomasse'!D55&lt;&gt;"",'Forbrug af biomasse'!D55,"")</f>
        <v>2019</v>
      </c>
      <c r="E655" s="438">
        <f>IF('Forbrug af biomasse'!E55&lt;&gt;"",'Forbrug af biomasse'!E55,"")</f>
        <v>26880.542267330831</v>
      </c>
      <c r="F655" s="103" t="str">
        <f>IFERROR(VLOOKUP(A655,'Oversættelse til tabel'!$A$2:$B$14,2,FALSE),"")</f>
        <v>Andet</v>
      </c>
    </row>
    <row r="656" spans="1:6" s="103" customFormat="1" x14ac:dyDescent="0.25">
      <c r="A656" s="103" t="str">
        <f>IF('Forbrug af biomasse'!A56&lt;&gt;"",'Forbrug af biomasse'!A56,"")</f>
        <v>Fødevarer</v>
      </c>
      <c r="B656" s="103" t="str">
        <f>IF('Forbrug af biomasse'!B56&lt;&gt;"",'Forbrug af biomasse'!B56,"")</f>
        <v>Østdanmark</v>
      </c>
      <c r="C656" s="103" t="str">
        <f>IF('Forbrug af biomasse'!C56&lt;&gt;"",'Forbrug af biomasse'!C56,"")</f>
        <v>Frugt</v>
      </c>
      <c r="D656" s="103">
        <f>IF('Forbrug af biomasse'!D56&lt;&gt;"",'Forbrug af biomasse'!D56,"")</f>
        <v>2019</v>
      </c>
      <c r="E656" s="438">
        <f>IF('Forbrug af biomasse'!E56&lt;&gt;"",'Forbrug af biomasse'!E56,"")</f>
        <v>212804.29294970242</v>
      </c>
      <c r="F656" s="103" t="str">
        <f>IFERROR(VLOOKUP(A656,'Oversættelse til tabel'!$A$2:$B$14,2,FALSE),"")</f>
        <v>Andet</v>
      </c>
    </row>
    <row r="657" spans="1:6" s="103" customFormat="1" x14ac:dyDescent="0.25">
      <c r="A657" s="103" t="str">
        <f>IF('Forbrug af biomasse'!A57&lt;&gt;"",'Forbrug af biomasse'!A57,"")</f>
        <v>Fødevarer</v>
      </c>
      <c r="B657" s="103" t="str">
        <f>IF('Forbrug af biomasse'!B57&lt;&gt;"",'Forbrug af biomasse'!B57,"")</f>
        <v>Østdanmark</v>
      </c>
      <c r="C657" s="103" t="str">
        <f>IF('Forbrug af biomasse'!C57&lt;&gt;"",'Forbrug af biomasse'!C57,"")</f>
        <v>Fisk</v>
      </c>
      <c r="D657" s="103">
        <f>IF('Forbrug af biomasse'!D57&lt;&gt;"",'Forbrug af biomasse'!D57,"")</f>
        <v>2019</v>
      </c>
      <c r="E657" s="438">
        <f>IF('Forbrug af biomasse'!E57&lt;&gt;"",'Forbrug af biomasse'!E57,"")</f>
        <v>41440.835995468369</v>
      </c>
      <c r="F657" s="103" t="str">
        <f>IFERROR(VLOOKUP(A657,'Oversættelse til tabel'!$A$2:$B$14,2,FALSE),"")</f>
        <v>Andet</v>
      </c>
    </row>
    <row r="658" spans="1:6" s="103" customFormat="1" x14ac:dyDescent="0.25">
      <c r="A658" s="103" t="str">
        <f>IF('Forbrug af biomasse'!A58&lt;&gt;"",'Forbrug af biomasse'!A58,"")</f>
        <v>Fødevarer</v>
      </c>
      <c r="B658" s="103" t="str">
        <f>IF('Forbrug af biomasse'!B58&lt;&gt;"",'Forbrug af biomasse'!B58,"")</f>
        <v>Østdanmark</v>
      </c>
      <c r="C658" s="103" t="str">
        <f>IF('Forbrug af biomasse'!C58&lt;&gt;"",'Forbrug af biomasse'!C58,"")</f>
        <v>Korn</v>
      </c>
      <c r="D658" s="103">
        <f>IF('Forbrug af biomasse'!D58&lt;&gt;"",'Forbrug af biomasse'!D58,"")</f>
        <v>2030</v>
      </c>
      <c r="E658" s="438">
        <f>IF('Forbrug af biomasse'!E58&lt;&gt;"",'Forbrug af biomasse'!E58,"")</f>
        <v>256234.83946537593</v>
      </c>
      <c r="F658" s="103" t="str">
        <f>IFERROR(VLOOKUP(A658,'Oversættelse til tabel'!$A$2:$B$14,2,FALSE),"")</f>
        <v>Andet</v>
      </c>
    </row>
    <row r="659" spans="1:6" s="103" customFormat="1" x14ac:dyDescent="0.25">
      <c r="A659" s="103" t="str">
        <f>IF('Forbrug af biomasse'!A59&lt;&gt;"",'Forbrug af biomasse'!A59,"")</f>
        <v>Fødevarer</v>
      </c>
      <c r="B659" s="103" t="str">
        <f>IF('Forbrug af biomasse'!B59&lt;&gt;"",'Forbrug af biomasse'!B59,"")</f>
        <v>Østdanmark</v>
      </c>
      <c r="C659" s="103" t="str">
        <f>IF('Forbrug af biomasse'!C59&lt;&gt;"",'Forbrug af biomasse'!C59,"")</f>
        <v>Grøntsager</v>
      </c>
      <c r="D659" s="103">
        <f>IF('Forbrug af biomasse'!D59&lt;&gt;"",'Forbrug af biomasse'!D59,"")</f>
        <v>2030</v>
      </c>
      <c r="E659" s="438">
        <f>IF('Forbrug af biomasse'!E59&lt;&gt;"",'Forbrug af biomasse'!E59,"")</f>
        <v>233902.44520004498</v>
      </c>
      <c r="F659" s="103" t="str">
        <f>IFERROR(VLOOKUP(A659,'Oversættelse til tabel'!$A$2:$B$14,2,FALSE),"")</f>
        <v>Andet</v>
      </c>
    </row>
    <row r="660" spans="1:6" s="103" customFormat="1" x14ac:dyDescent="0.25">
      <c r="A660" s="103" t="str">
        <f>IF('Forbrug af biomasse'!A60&lt;&gt;"",'Forbrug af biomasse'!A60,"")</f>
        <v>Fødevarer</v>
      </c>
      <c r="B660" s="103" t="str">
        <f>IF('Forbrug af biomasse'!B60&lt;&gt;"",'Forbrug af biomasse'!B60,"")</f>
        <v>Østdanmark</v>
      </c>
      <c r="C660" s="103" t="str">
        <f>IF('Forbrug af biomasse'!C60&lt;&gt;"",'Forbrug af biomasse'!C60,"")</f>
        <v>Kartofler</v>
      </c>
      <c r="D660" s="103">
        <f>IF('Forbrug af biomasse'!D60&lt;&gt;"",'Forbrug af biomasse'!D60,"")</f>
        <v>2030</v>
      </c>
      <c r="E660" s="438">
        <f>IF('Forbrug af biomasse'!E60&lt;&gt;"",'Forbrug af biomasse'!E60,"")</f>
        <v>106960.41463921656</v>
      </c>
      <c r="F660" s="103" t="str">
        <f>IFERROR(VLOOKUP(A660,'Oversættelse til tabel'!$A$2:$B$14,2,FALSE),"")</f>
        <v>Andet</v>
      </c>
    </row>
    <row r="661" spans="1:6" s="103" customFormat="1" x14ac:dyDescent="0.25">
      <c r="A661" s="103" t="str">
        <f>IF('Forbrug af biomasse'!A61&lt;&gt;"",'Forbrug af biomasse'!A61,"")</f>
        <v>Fødevarer</v>
      </c>
      <c r="B661" s="103" t="str">
        <f>IF('Forbrug af biomasse'!B61&lt;&gt;"",'Forbrug af biomasse'!B61,"")</f>
        <v>Østdanmark</v>
      </c>
      <c r="C661" s="103" t="str">
        <f>IF('Forbrug af biomasse'!C61&lt;&gt;"",'Forbrug af biomasse'!C61,"")</f>
        <v>Svinekød</v>
      </c>
      <c r="D661" s="103">
        <f>IF('Forbrug af biomasse'!D61&lt;&gt;"",'Forbrug af biomasse'!D61,"")</f>
        <v>2030</v>
      </c>
      <c r="E661" s="438">
        <f>IF('Forbrug af biomasse'!E61&lt;&gt;"",'Forbrug af biomasse'!E61,"")</f>
        <v>105526.43984954793</v>
      </c>
      <c r="F661" s="103" t="str">
        <f>IFERROR(VLOOKUP(A661,'Oversættelse til tabel'!$A$2:$B$14,2,FALSE),"")</f>
        <v>Andet</v>
      </c>
    </row>
    <row r="662" spans="1:6" s="103" customFormat="1" x14ac:dyDescent="0.25">
      <c r="A662" s="103" t="str">
        <f>IF('Forbrug af biomasse'!A62&lt;&gt;"",'Forbrug af biomasse'!A62,"")</f>
        <v>Fødevarer</v>
      </c>
      <c r="B662" s="103" t="str">
        <f>IF('Forbrug af biomasse'!B62&lt;&gt;"",'Forbrug af biomasse'!B62,"")</f>
        <v>Østdanmark</v>
      </c>
      <c r="C662" s="103" t="str">
        <f>IF('Forbrug af biomasse'!C62&lt;&gt;"",'Forbrug af biomasse'!C62,"")</f>
        <v>Oksekød</v>
      </c>
      <c r="D662" s="103">
        <f>IF('Forbrug af biomasse'!D62&lt;&gt;"",'Forbrug af biomasse'!D62,"")</f>
        <v>2030</v>
      </c>
      <c r="E662" s="438">
        <f>IF('Forbrug af biomasse'!E62&lt;&gt;"",'Forbrug af biomasse'!E62,"")</f>
        <v>51975.70917962808</v>
      </c>
      <c r="F662" s="103" t="str">
        <f>IFERROR(VLOOKUP(A662,'Oversættelse til tabel'!$A$2:$B$14,2,FALSE),"")</f>
        <v>Andet</v>
      </c>
    </row>
    <row r="663" spans="1:6" s="103" customFormat="1" x14ac:dyDescent="0.25">
      <c r="A663" s="103" t="str">
        <f>IF('Forbrug af biomasse'!A63&lt;&gt;"",'Forbrug af biomasse'!A63,"")</f>
        <v>Fødevarer</v>
      </c>
      <c r="B663" s="103" t="str">
        <f>IF('Forbrug af biomasse'!B63&lt;&gt;"",'Forbrug af biomasse'!B63,"")</f>
        <v>Østdanmark</v>
      </c>
      <c r="C663" s="103" t="str">
        <f>IF('Forbrug af biomasse'!C63&lt;&gt;"",'Forbrug af biomasse'!C63,"")</f>
        <v>Bælgsæd</v>
      </c>
      <c r="D663" s="103">
        <f>IF('Forbrug af biomasse'!D63&lt;&gt;"",'Forbrug af biomasse'!D63,"")</f>
        <v>2030</v>
      </c>
      <c r="E663" s="438">
        <f>IF('Forbrug af biomasse'!E63&lt;&gt;"",'Forbrug af biomasse'!E63,"")</f>
        <v>0</v>
      </c>
      <c r="F663" s="103" t="str">
        <f>IFERROR(VLOOKUP(A663,'Oversættelse til tabel'!$A$2:$B$14,2,FALSE),"")</f>
        <v>Andet</v>
      </c>
    </row>
    <row r="664" spans="1:6" s="103" customFormat="1" x14ac:dyDescent="0.25">
      <c r="A664" s="103" t="str">
        <f>IF('Forbrug af biomasse'!A64&lt;&gt;"",'Forbrug af biomasse'!A64,"")</f>
        <v>Fødevarer</v>
      </c>
      <c r="B664" s="103" t="str">
        <f>IF('Forbrug af biomasse'!B64&lt;&gt;"",'Forbrug af biomasse'!B64,"")</f>
        <v>Østdanmark</v>
      </c>
      <c r="C664" s="103" t="str">
        <f>IF('Forbrug af biomasse'!C64&lt;&gt;"",'Forbrug af biomasse'!C64,"")</f>
        <v>Muslinger</v>
      </c>
      <c r="D664" s="103">
        <f>IF('Forbrug af biomasse'!D64&lt;&gt;"",'Forbrug af biomasse'!D64,"")</f>
        <v>2030</v>
      </c>
      <c r="E664" s="438">
        <f>IF('Forbrug af biomasse'!E64&lt;&gt;"",'Forbrug af biomasse'!E64,"")</f>
        <v>0</v>
      </c>
      <c r="F664" s="103" t="str">
        <f>IFERROR(VLOOKUP(A664,'Oversættelse til tabel'!$A$2:$B$14,2,FALSE),"")</f>
        <v>Andet</v>
      </c>
    </row>
    <row r="665" spans="1:6" s="103" customFormat="1" x14ac:dyDescent="0.25">
      <c r="A665" s="103" t="str">
        <f>IF('Forbrug af biomasse'!A65&lt;&gt;"",'Forbrug af biomasse'!A65,"")</f>
        <v>Fødevarer</v>
      </c>
      <c r="B665" s="103" t="str">
        <f>IF('Forbrug af biomasse'!B65&lt;&gt;"",'Forbrug af biomasse'!B65,"")</f>
        <v>Østdanmark</v>
      </c>
      <c r="C665" s="103" t="str">
        <f>IF('Forbrug af biomasse'!C65&lt;&gt;"",'Forbrug af biomasse'!C65,"")</f>
        <v>Tang</v>
      </c>
      <c r="D665" s="103">
        <f>IF('Forbrug af biomasse'!D65&lt;&gt;"",'Forbrug af biomasse'!D65,"")</f>
        <v>2030</v>
      </c>
      <c r="E665" s="438">
        <f>IF('Forbrug af biomasse'!E65&lt;&gt;"",'Forbrug af biomasse'!E65,"")</f>
        <v>0</v>
      </c>
      <c r="F665" s="103" t="str">
        <f>IFERROR(VLOOKUP(A665,'Oversættelse til tabel'!$A$2:$B$14,2,FALSE),"")</f>
        <v>Andet</v>
      </c>
    </row>
    <row r="666" spans="1:6" s="103" customFormat="1" x14ac:dyDescent="0.25">
      <c r="A666" s="103" t="str">
        <f>IF('Forbrug af biomasse'!A66&lt;&gt;"",'Forbrug af biomasse'!A66,"")</f>
        <v>Fødevarer</v>
      </c>
      <c r="B666" s="103" t="str">
        <f>IF('Forbrug af biomasse'!B66&lt;&gt;"",'Forbrug af biomasse'!B66,"")</f>
        <v>Østdanmark</v>
      </c>
      <c r="C666" s="103" t="str">
        <f>IF('Forbrug af biomasse'!C66&lt;&gt;"",'Forbrug af biomasse'!C66,"")</f>
        <v>Kunstigt kød</v>
      </c>
      <c r="D666" s="103">
        <f>IF('Forbrug af biomasse'!D66&lt;&gt;"",'Forbrug af biomasse'!D66,"")</f>
        <v>2030</v>
      </c>
      <c r="E666" s="438">
        <f>IF('Forbrug af biomasse'!E66&lt;&gt;"",'Forbrug af biomasse'!E66,"")</f>
        <v>0</v>
      </c>
      <c r="F666" s="103" t="str">
        <f>IFERROR(VLOOKUP(A666,'Oversættelse til tabel'!$A$2:$B$14,2,FALSE),"")</f>
        <v>Andet</v>
      </c>
    </row>
    <row r="667" spans="1:6" s="103" customFormat="1" x14ac:dyDescent="0.25">
      <c r="A667" s="103" t="str">
        <f>IF('Forbrug af biomasse'!A67&lt;&gt;"",'Forbrug af biomasse'!A67,"")</f>
        <v>Fødevarer</v>
      </c>
      <c r="B667" s="103" t="str">
        <f>IF('Forbrug af biomasse'!B67&lt;&gt;"",'Forbrug af biomasse'!B67,"")</f>
        <v>Østdanmark</v>
      </c>
      <c r="C667" s="103" t="str">
        <f>IF('Forbrug af biomasse'!C67&lt;&gt;"",'Forbrug af biomasse'!C67,"")</f>
        <v>Mejeriprodukter</v>
      </c>
      <c r="D667" s="103">
        <f>IF('Forbrug af biomasse'!D67&lt;&gt;"",'Forbrug af biomasse'!D67,"")</f>
        <v>2030</v>
      </c>
      <c r="E667" s="438">
        <f>IF('Forbrug af biomasse'!E67&lt;&gt;"",'Forbrug af biomasse'!E67,"")</f>
        <v>409035.43180711387</v>
      </c>
      <c r="F667" s="103" t="str">
        <f>IFERROR(VLOOKUP(A667,'Oversættelse til tabel'!$A$2:$B$14,2,FALSE),"")</f>
        <v>Andet</v>
      </c>
    </row>
    <row r="668" spans="1:6" s="103" customFormat="1" x14ac:dyDescent="0.25">
      <c r="A668" s="103" t="str">
        <f>IF('Forbrug af biomasse'!A68&lt;&gt;"",'Forbrug af biomasse'!A68,"")</f>
        <v>Fødevarer</v>
      </c>
      <c r="B668" s="103" t="str">
        <f>IF('Forbrug af biomasse'!B68&lt;&gt;"",'Forbrug af biomasse'!B68,"")</f>
        <v>Østdanmark</v>
      </c>
      <c r="C668" s="103" t="str">
        <f>IF('Forbrug af biomasse'!C68&lt;&gt;"",'Forbrug af biomasse'!C68,"")</f>
        <v>Fjerkrækød</v>
      </c>
      <c r="D668" s="103">
        <f>IF('Forbrug af biomasse'!D68&lt;&gt;"",'Forbrug af biomasse'!D68,"")</f>
        <v>2030</v>
      </c>
      <c r="E668" s="438">
        <f>IF('Forbrug af biomasse'!E68&lt;&gt;"",'Forbrug af biomasse'!E68,"")</f>
        <v>30560.118468347584</v>
      </c>
      <c r="F668" s="103" t="str">
        <f>IFERROR(VLOOKUP(A668,'Oversættelse til tabel'!$A$2:$B$14,2,FALSE),"")</f>
        <v>Andet</v>
      </c>
    </row>
    <row r="669" spans="1:6" s="103" customFormat="1" x14ac:dyDescent="0.25">
      <c r="A669" s="103" t="str">
        <f>IF('Forbrug af biomasse'!A69&lt;&gt;"",'Forbrug af biomasse'!A69,"")</f>
        <v>Fødevarer</v>
      </c>
      <c r="B669" s="103" t="str">
        <f>IF('Forbrug af biomasse'!B69&lt;&gt;"",'Forbrug af biomasse'!B69,"")</f>
        <v>Østdanmark</v>
      </c>
      <c r="C669" s="103" t="str">
        <f>IF('Forbrug af biomasse'!C69&lt;&gt;"",'Forbrug af biomasse'!C69,"")</f>
        <v>Æg</v>
      </c>
      <c r="D669" s="103">
        <f>IF('Forbrug af biomasse'!D69&lt;&gt;"",'Forbrug af biomasse'!D69,"")</f>
        <v>2030</v>
      </c>
      <c r="E669" s="438">
        <f>IF('Forbrug af biomasse'!E69&lt;&gt;"",'Forbrug af biomasse'!E69,"")</f>
        <v>28209.340124628539</v>
      </c>
      <c r="F669" s="103" t="str">
        <f>IFERROR(VLOOKUP(A669,'Oversættelse til tabel'!$A$2:$B$14,2,FALSE),"")</f>
        <v>Andet</v>
      </c>
    </row>
    <row r="670" spans="1:6" s="103" customFormat="1" x14ac:dyDescent="0.25">
      <c r="A670" s="103" t="str">
        <f>IF('Forbrug af biomasse'!A70&lt;&gt;"",'Forbrug af biomasse'!A70,"")</f>
        <v>Fødevarer</v>
      </c>
      <c r="B670" s="103" t="str">
        <f>IF('Forbrug af biomasse'!B70&lt;&gt;"",'Forbrug af biomasse'!B70,"")</f>
        <v>Østdanmark</v>
      </c>
      <c r="C670" s="103" t="str">
        <f>IF('Forbrug af biomasse'!C70&lt;&gt;"",'Forbrug af biomasse'!C70,"")</f>
        <v>Frugt</v>
      </c>
      <c r="D670" s="103">
        <f>IF('Forbrug af biomasse'!D70&lt;&gt;"",'Forbrug af biomasse'!D70,"")</f>
        <v>2030</v>
      </c>
      <c r="E670" s="438">
        <f>IF('Forbrug af biomasse'!E70&lt;&gt;"",'Forbrug af biomasse'!E70,"")</f>
        <v>223323.94265330929</v>
      </c>
      <c r="F670" s="103" t="str">
        <f>IFERROR(VLOOKUP(A670,'Oversættelse til tabel'!$A$2:$B$14,2,FALSE),"")</f>
        <v>Andet</v>
      </c>
    </row>
    <row r="671" spans="1:6" s="103" customFormat="1" x14ac:dyDescent="0.25">
      <c r="A671" s="103" t="str">
        <f>IF('Forbrug af biomasse'!A71&lt;&gt;"",'Forbrug af biomasse'!A71,"")</f>
        <v>Fødevarer</v>
      </c>
      <c r="B671" s="103" t="str">
        <f>IF('Forbrug af biomasse'!B71&lt;&gt;"",'Forbrug af biomasse'!B71,"")</f>
        <v>Østdanmark</v>
      </c>
      <c r="C671" s="103" t="str">
        <f>IF('Forbrug af biomasse'!C71&lt;&gt;"",'Forbrug af biomasse'!C71,"")</f>
        <v>Fisk</v>
      </c>
      <c r="D671" s="103">
        <f>IF('Forbrug af biomasse'!D71&lt;&gt;"",'Forbrug af biomasse'!D71,"")</f>
        <v>2030</v>
      </c>
      <c r="E671" s="438">
        <f>IF('Forbrug af biomasse'!E71&lt;&gt;"",'Forbrug af biomasse'!E71,"")</f>
        <v>43489.39935880233</v>
      </c>
      <c r="F671" s="103" t="str">
        <f>IFERROR(VLOOKUP(A671,'Oversættelse til tabel'!$A$2:$B$14,2,FALSE),"")</f>
        <v>Andet</v>
      </c>
    </row>
    <row r="672" spans="1:6" s="103" customFormat="1" x14ac:dyDescent="0.25">
      <c r="A672" s="103" t="str">
        <f>IF('Forbrug af biomasse'!A72&lt;&gt;"",'Forbrug af biomasse'!A72,"")</f>
        <v>Fødevarer</v>
      </c>
      <c r="B672" s="103" t="str">
        <f>IF('Forbrug af biomasse'!B72&lt;&gt;"",'Forbrug af biomasse'!B72,"")</f>
        <v>Østdanmark</v>
      </c>
      <c r="C672" s="103" t="str">
        <f>IF('Forbrug af biomasse'!C72&lt;&gt;"",'Forbrug af biomasse'!C72,"")</f>
        <v>Korn</v>
      </c>
      <c r="D672" s="103">
        <f>IF('Forbrug af biomasse'!D72&lt;&gt;"",'Forbrug af biomasse'!D72,"")</f>
        <v>2050</v>
      </c>
      <c r="E672" s="438">
        <f>IF('Forbrug af biomasse'!E72&lt;&gt;"",'Forbrug af biomasse'!E72,"")</f>
        <v>268249.01834925939</v>
      </c>
      <c r="F672" s="103" t="str">
        <f>IFERROR(VLOOKUP(A672,'Oversættelse til tabel'!$A$2:$B$14,2,FALSE),"")</f>
        <v>Andet</v>
      </c>
    </row>
    <row r="673" spans="1:6" s="103" customFormat="1" x14ac:dyDescent="0.25">
      <c r="A673" s="103" t="str">
        <f>IF('Forbrug af biomasse'!A73&lt;&gt;"",'Forbrug af biomasse'!A73,"")</f>
        <v>Fødevarer</v>
      </c>
      <c r="B673" s="103" t="str">
        <f>IF('Forbrug af biomasse'!B73&lt;&gt;"",'Forbrug af biomasse'!B73,"")</f>
        <v>Østdanmark</v>
      </c>
      <c r="C673" s="103" t="str">
        <f>IF('Forbrug af biomasse'!C73&lt;&gt;"",'Forbrug af biomasse'!C73,"")</f>
        <v>Grøntsager</v>
      </c>
      <c r="D673" s="103">
        <f>IF('Forbrug af biomasse'!D73&lt;&gt;"",'Forbrug af biomasse'!D73,"")</f>
        <v>2050</v>
      </c>
      <c r="E673" s="438">
        <f>IF('Forbrug af biomasse'!E73&lt;&gt;"",'Forbrug af biomasse'!E73,"")</f>
        <v>244869.51675001203</v>
      </c>
      <c r="F673" s="103" t="str">
        <f>IFERROR(VLOOKUP(A673,'Oversættelse til tabel'!$A$2:$B$14,2,FALSE),"")</f>
        <v>Andet</v>
      </c>
    </row>
    <row r="674" spans="1:6" s="103" customFormat="1" x14ac:dyDescent="0.25">
      <c r="A674" s="103" t="str">
        <f>IF('Forbrug af biomasse'!A74&lt;&gt;"",'Forbrug af biomasse'!A74,"")</f>
        <v>Fødevarer</v>
      </c>
      <c r="B674" s="103" t="str">
        <f>IF('Forbrug af biomasse'!B74&lt;&gt;"",'Forbrug af biomasse'!B74,"")</f>
        <v>Østdanmark</v>
      </c>
      <c r="C674" s="103" t="str">
        <f>IF('Forbrug af biomasse'!C74&lt;&gt;"",'Forbrug af biomasse'!C74,"")</f>
        <v>Kartofler</v>
      </c>
      <c r="D674" s="103">
        <f>IF('Forbrug af biomasse'!D74&lt;&gt;"",'Forbrug af biomasse'!D74,"")</f>
        <v>2050</v>
      </c>
      <c r="E674" s="438">
        <f>IF('Forbrug af biomasse'!E74&lt;&gt;"",'Forbrug af biomasse'!E74,"")</f>
        <v>111975.50765955324</v>
      </c>
      <c r="F674" s="103" t="str">
        <f>IFERROR(VLOOKUP(A674,'Oversættelse til tabel'!$A$2:$B$14,2,FALSE),"")</f>
        <v>Andet</v>
      </c>
    </row>
    <row r="675" spans="1:6" s="103" customFormat="1" x14ac:dyDescent="0.25">
      <c r="A675" s="103" t="str">
        <f>IF('Forbrug af biomasse'!A75&lt;&gt;"",'Forbrug af biomasse'!A75,"")</f>
        <v>Fødevarer</v>
      </c>
      <c r="B675" s="103" t="str">
        <f>IF('Forbrug af biomasse'!B75&lt;&gt;"",'Forbrug af biomasse'!B75,"")</f>
        <v>Østdanmark</v>
      </c>
      <c r="C675" s="103" t="str">
        <f>IF('Forbrug af biomasse'!C75&lt;&gt;"",'Forbrug af biomasse'!C75,"")</f>
        <v>Svinekød</v>
      </c>
      <c r="D675" s="103">
        <f>IF('Forbrug af biomasse'!D75&lt;&gt;"",'Forbrug af biomasse'!D75,"")</f>
        <v>2050</v>
      </c>
      <c r="E675" s="438">
        <f>IF('Forbrug af biomasse'!E75&lt;&gt;"",'Forbrug af biomasse'!E75,"")</f>
        <v>110474.29755686472</v>
      </c>
      <c r="F675" s="103" t="str">
        <f>IFERROR(VLOOKUP(A675,'Oversættelse til tabel'!$A$2:$B$14,2,FALSE),"")</f>
        <v>Andet</v>
      </c>
    </row>
    <row r="676" spans="1:6" s="103" customFormat="1" x14ac:dyDescent="0.25">
      <c r="A676" s="103" t="str">
        <f>IF('Forbrug af biomasse'!A76&lt;&gt;"",'Forbrug af biomasse'!A76,"")</f>
        <v>Fødevarer</v>
      </c>
      <c r="B676" s="103" t="str">
        <f>IF('Forbrug af biomasse'!B76&lt;&gt;"",'Forbrug af biomasse'!B76,"")</f>
        <v>Østdanmark</v>
      </c>
      <c r="C676" s="103" t="str">
        <f>IF('Forbrug af biomasse'!C76&lt;&gt;"",'Forbrug af biomasse'!C76,"")</f>
        <v>Oksekød</v>
      </c>
      <c r="D676" s="103">
        <f>IF('Forbrug af biomasse'!D76&lt;&gt;"",'Forbrug af biomasse'!D76,"")</f>
        <v>2050</v>
      </c>
      <c r="E676" s="438">
        <f>IF('Forbrug af biomasse'!E76&lt;&gt;"",'Forbrug af biomasse'!E76,"")</f>
        <v>54412.71372203785</v>
      </c>
      <c r="F676" s="103" t="str">
        <f>IFERROR(VLOOKUP(A676,'Oversættelse til tabel'!$A$2:$B$14,2,FALSE),"")</f>
        <v>Andet</v>
      </c>
    </row>
    <row r="677" spans="1:6" s="103" customFormat="1" x14ac:dyDescent="0.25">
      <c r="A677" s="103" t="str">
        <f>IF('Forbrug af biomasse'!A77&lt;&gt;"",'Forbrug af biomasse'!A77,"")</f>
        <v>Fødevarer</v>
      </c>
      <c r="B677" s="103" t="str">
        <f>IF('Forbrug af biomasse'!B77&lt;&gt;"",'Forbrug af biomasse'!B77,"")</f>
        <v>Østdanmark</v>
      </c>
      <c r="C677" s="103" t="str">
        <f>IF('Forbrug af biomasse'!C77&lt;&gt;"",'Forbrug af biomasse'!C77,"")</f>
        <v>Bælgsæd</v>
      </c>
      <c r="D677" s="103">
        <f>IF('Forbrug af biomasse'!D77&lt;&gt;"",'Forbrug af biomasse'!D77,"")</f>
        <v>2050</v>
      </c>
      <c r="E677" s="438">
        <f>IF('Forbrug af biomasse'!E77&lt;&gt;"",'Forbrug af biomasse'!E77,"")</f>
        <v>0</v>
      </c>
      <c r="F677" s="103" t="str">
        <f>IFERROR(VLOOKUP(A677,'Oversættelse til tabel'!$A$2:$B$14,2,FALSE),"")</f>
        <v>Andet</v>
      </c>
    </row>
    <row r="678" spans="1:6" s="103" customFormat="1" x14ac:dyDescent="0.25">
      <c r="A678" s="103" t="str">
        <f>IF('Forbrug af biomasse'!A78&lt;&gt;"",'Forbrug af biomasse'!A78,"")</f>
        <v>Fødevarer</v>
      </c>
      <c r="B678" s="103" t="str">
        <f>IF('Forbrug af biomasse'!B78&lt;&gt;"",'Forbrug af biomasse'!B78,"")</f>
        <v>Østdanmark</v>
      </c>
      <c r="C678" s="103" t="str">
        <f>IF('Forbrug af biomasse'!C78&lt;&gt;"",'Forbrug af biomasse'!C78,"")</f>
        <v>Muslinger</v>
      </c>
      <c r="D678" s="103">
        <f>IF('Forbrug af biomasse'!D78&lt;&gt;"",'Forbrug af biomasse'!D78,"")</f>
        <v>2050</v>
      </c>
      <c r="E678" s="438">
        <f>IF('Forbrug af biomasse'!E78&lt;&gt;"",'Forbrug af biomasse'!E78,"")</f>
        <v>0</v>
      </c>
      <c r="F678" s="103" t="str">
        <f>IFERROR(VLOOKUP(A678,'Oversættelse til tabel'!$A$2:$B$14,2,FALSE),"")</f>
        <v>Andet</v>
      </c>
    </row>
    <row r="679" spans="1:6" s="103" customFormat="1" x14ac:dyDescent="0.25">
      <c r="A679" s="103" t="str">
        <f>IF('Forbrug af biomasse'!A79&lt;&gt;"",'Forbrug af biomasse'!A79,"")</f>
        <v>Fødevarer</v>
      </c>
      <c r="B679" s="103" t="str">
        <f>IF('Forbrug af biomasse'!B79&lt;&gt;"",'Forbrug af biomasse'!B79,"")</f>
        <v>Østdanmark</v>
      </c>
      <c r="C679" s="103" t="str">
        <f>IF('Forbrug af biomasse'!C79&lt;&gt;"",'Forbrug af biomasse'!C79,"")</f>
        <v>Tang</v>
      </c>
      <c r="D679" s="103">
        <f>IF('Forbrug af biomasse'!D79&lt;&gt;"",'Forbrug af biomasse'!D79,"")</f>
        <v>2050</v>
      </c>
      <c r="E679" s="438">
        <f>IF('Forbrug af biomasse'!E79&lt;&gt;"",'Forbrug af biomasse'!E79,"")</f>
        <v>0</v>
      </c>
      <c r="F679" s="103" t="str">
        <f>IFERROR(VLOOKUP(A679,'Oversættelse til tabel'!$A$2:$B$14,2,FALSE),"")</f>
        <v>Andet</v>
      </c>
    </row>
    <row r="680" spans="1:6" s="103" customFormat="1" x14ac:dyDescent="0.25">
      <c r="A680" s="103" t="str">
        <f>IF('Forbrug af biomasse'!A80&lt;&gt;"",'Forbrug af biomasse'!A80,"")</f>
        <v>Fødevarer</v>
      </c>
      <c r="B680" s="103" t="str">
        <f>IF('Forbrug af biomasse'!B80&lt;&gt;"",'Forbrug af biomasse'!B80,"")</f>
        <v>Østdanmark</v>
      </c>
      <c r="C680" s="103" t="str">
        <f>IF('Forbrug af biomasse'!C80&lt;&gt;"",'Forbrug af biomasse'!C80,"")</f>
        <v>Kunstigt kød</v>
      </c>
      <c r="D680" s="103">
        <f>IF('Forbrug af biomasse'!D80&lt;&gt;"",'Forbrug af biomasse'!D80,"")</f>
        <v>2050</v>
      </c>
      <c r="E680" s="438">
        <f>IF('Forbrug af biomasse'!E80&lt;&gt;"",'Forbrug af biomasse'!E80,"")</f>
        <v>0</v>
      </c>
      <c r="F680" s="103" t="str">
        <f>IFERROR(VLOOKUP(A680,'Oversættelse til tabel'!$A$2:$B$14,2,FALSE),"")</f>
        <v>Andet</v>
      </c>
    </row>
    <row r="681" spans="1:6" s="103" customFormat="1" x14ac:dyDescent="0.25">
      <c r="A681" s="103" t="str">
        <f>IF('Forbrug af biomasse'!A81&lt;&gt;"",'Forbrug af biomasse'!A81,"")</f>
        <v>Fødevarer</v>
      </c>
      <c r="B681" s="103" t="str">
        <f>IF('Forbrug af biomasse'!B81&lt;&gt;"",'Forbrug af biomasse'!B81,"")</f>
        <v>Østdanmark</v>
      </c>
      <c r="C681" s="103" t="str">
        <f>IF('Forbrug af biomasse'!C81&lt;&gt;"",'Forbrug af biomasse'!C81,"")</f>
        <v>Mejeriprodukter</v>
      </c>
      <c r="D681" s="103">
        <f>IF('Forbrug af biomasse'!D81&lt;&gt;"",'Forbrug af biomasse'!D81,"")</f>
        <v>2050</v>
      </c>
      <c r="E681" s="438">
        <f>IF('Forbrug af biomasse'!E81&lt;&gt;"",'Forbrug af biomasse'!E81,"")</f>
        <v>428214.02929147833</v>
      </c>
      <c r="F681" s="103" t="str">
        <f>IFERROR(VLOOKUP(A681,'Oversættelse til tabel'!$A$2:$B$14,2,FALSE),"")</f>
        <v>Andet</v>
      </c>
    </row>
    <row r="682" spans="1:6" s="103" customFormat="1" x14ac:dyDescent="0.25">
      <c r="A682" s="103" t="str">
        <f>IF('Forbrug af biomasse'!A82&lt;&gt;"",'Forbrug af biomasse'!A82,"")</f>
        <v>Fødevarer</v>
      </c>
      <c r="B682" s="103" t="str">
        <f>IF('Forbrug af biomasse'!B82&lt;&gt;"",'Forbrug af biomasse'!B82,"")</f>
        <v>Østdanmark</v>
      </c>
      <c r="C682" s="103" t="str">
        <f>IF('Forbrug af biomasse'!C82&lt;&gt;"",'Forbrug af biomasse'!C82,"")</f>
        <v>Fjerkrækød</v>
      </c>
      <c r="D682" s="103">
        <f>IF('Forbrug af biomasse'!D82&lt;&gt;"",'Forbrug af biomasse'!D82,"")</f>
        <v>2050</v>
      </c>
      <c r="E682" s="438">
        <f>IF('Forbrug af biomasse'!E82&lt;&gt;"",'Forbrug af biomasse'!E82,"")</f>
        <v>31993.002188443785</v>
      </c>
      <c r="F682" s="103" t="str">
        <f>IFERROR(VLOOKUP(A682,'Oversættelse til tabel'!$A$2:$B$14,2,FALSE),"")</f>
        <v>Andet</v>
      </c>
    </row>
    <row r="683" spans="1:6" s="103" customFormat="1" x14ac:dyDescent="0.25">
      <c r="A683" s="103" t="str">
        <f>IF('Forbrug af biomasse'!A83&lt;&gt;"",'Forbrug af biomasse'!A83,"")</f>
        <v>Fødevarer</v>
      </c>
      <c r="B683" s="103" t="str">
        <f>IF('Forbrug af biomasse'!B83&lt;&gt;"",'Forbrug af biomasse'!B83,"")</f>
        <v>Østdanmark</v>
      </c>
      <c r="C683" s="103" t="str">
        <f>IF('Forbrug af biomasse'!C83&lt;&gt;"",'Forbrug af biomasse'!C83,"")</f>
        <v>Æg</v>
      </c>
      <c r="D683" s="103">
        <f>IF('Forbrug af biomasse'!D83&lt;&gt;"",'Forbrug af biomasse'!D83,"")</f>
        <v>2050</v>
      </c>
      <c r="E683" s="438">
        <f>IF('Forbrug af biomasse'!E83&lt;&gt;"",'Forbrug af biomasse'!E83,"")</f>
        <v>29532.002020101954</v>
      </c>
      <c r="F683" s="103" t="str">
        <f>IFERROR(VLOOKUP(A683,'Oversættelse til tabel'!$A$2:$B$14,2,FALSE),"")</f>
        <v>Andet</v>
      </c>
    </row>
    <row r="684" spans="1:6" s="103" customFormat="1" x14ac:dyDescent="0.25">
      <c r="A684" s="103" t="str">
        <f>IF('Forbrug af biomasse'!A84&lt;&gt;"",'Forbrug af biomasse'!A84,"")</f>
        <v>Fødevarer</v>
      </c>
      <c r="B684" s="103" t="str">
        <f>IF('Forbrug af biomasse'!B84&lt;&gt;"",'Forbrug af biomasse'!B84,"")</f>
        <v>Østdanmark</v>
      </c>
      <c r="C684" s="103" t="str">
        <f>IF('Forbrug af biomasse'!C84&lt;&gt;"",'Forbrug af biomasse'!C84,"")</f>
        <v>Frugt</v>
      </c>
      <c r="D684" s="103">
        <f>IF('Forbrug af biomasse'!D84&lt;&gt;"",'Forbrug af biomasse'!D84,"")</f>
        <v>2050</v>
      </c>
      <c r="E684" s="438">
        <f>IF('Forbrug af biomasse'!E84&lt;&gt;"",'Forbrug af biomasse'!E84,"")</f>
        <v>233795.01599247381</v>
      </c>
      <c r="F684" s="103" t="str">
        <f>IFERROR(VLOOKUP(A684,'Oversættelse til tabel'!$A$2:$B$14,2,FALSE),"")</f>
        <v>Andet</v>
      </c>
    </row>
    <row r="685" spans="1:6" s="103" customFormat="1" x14ac:dyDescent="0.25">
      <c r="A685" s="103" t="str">
        <f>IF('Forbrug af biomasse'!A85&lt;&gt;"",'Forbrug af biomasse'!A85,"")</f>
        <v>Fødevarer</v>
      </c>
      <c r="B685" s="103" t="str">
        <f>IF('Forbrug af biomasse'!B85&lt;&gt;"",'Forbrug af biomasse'!B85,"")</f>
        <v>Østdanmark</v>
      </c>
      <c r="C685" s="103" t="str">
        <f>IF('Forbrug af biomasse'!C85&lt;&gt;"",'Forbrug af biomasse'!C85,"")</f>
        <v>Fisk</v>
      </c>
      <c r="D685" s="103">
        <f>IF('Forbrug af biomasse'!D85&lt;&gt;"",'Forbrug af biomasse'!D85,"")</f>
        <v>2050</v>
      </c>
      <c r="E685" s="438">
        <f>IF('Forbrug af biomasse'!E85&lt;&gt;"",'Forbrug af biomasse'!E85,"")</f>
        <v>45528.503114323845</v>
      </c>
      <c r="F685" s="103" t="str">
        <f>IFERROR(VLOOKUP(A685,'Oversættelse til tabel'!$A$2:$B$14,2,FALSE),"")</f>
        <v>Andet</v>
      </c>
    </row>
    <row r="686" spans="1:6" s="103" customFormat="1" x14ac:dyDescent="0.25">
      <c r="A686" s="103" t="str">
        <f>IF('Forbrug af biomasse'!A86&lt;&gt;"",'Forbrug af biomasse'!A86,"")</f>
        <v>Biogas</v>
      </c>
      <c r="B686" s="103" t="str">
        <f>IF('Forbrug af biomasse'!B86&lt;&gt;"",'Forbrug af biomasse'!B86,"")</f>
        <v>Vestdanmark</v>
      </c>
      <c r="C686" s="103" t="str">
        <f>IF('Forbrug af biomasse'!C86&lt;&gt;"",'Forbrug af biomasse'!C86,"")</f>
        <v>Svinegylle</v>
      </c>
      <c r="D686" s="103">
        <f>IF('Forbrug af biomasse'!D86&lt;&gt;"",'Forbrug af biomasse'!D86,"")</f>
        <v>2019</v>
      </c>
      <c r="E686" s="438">
        <f>IF('Forbrug af biomasse'!E86&lt;&gt;"",'Forbrug af biomasse'!E86,"")</f>
        <v>2534442.072977222</v>
      </c>
      <c r="F686" s="103" t="str">
        <f>IFERROR(VLOOKUP(A686,'Oversættelse til tabel'!$A$2:$B$14,2,FALSE),"")</f>
        <v>Biogas</v>
      </c>
    </row>
    <row r="687" spans="1:6" s="103" customFormat="1" x14ac:dyDescent="0.25">
      <c r="A687" s="103" t="str">
        <f>IF('Forbrug af biomasse'!A87&lt;&gt;"",'Forbrug af biomasse'!A87,"")</f>
        <v>Biogas</v>
      </c>
      <c r="B687" s="103" t="str">
        <f>IF('Forbrug af biomasse'!B87&lt;&gt;"",'Forbrug af biomasse'!B87,"")</f>
        <v>Vestdanmark</v>
      </c>
      <c r="C687" s="103" t="str">
        <f>IF('Forbrug af biomasse'!C87&lt;&gt;"",'Forbrug af biomasse'!C87,"")</f>
        <v>Kvæggylle</v>
      </c>
      <c r="D687" s="103">
        <f>IF('Forbrug af biomasse'!D87&lt;&gt;"",'Forbrug af biomasse'!D87,"")</f>
        <v>2019</v>
      </c>
      <c r="E687" s="438">
        <f>IF('Forbrug af biomasse'!E87&lt;&gt;"",'Forbrug af biomasse'!E87,"")</f>
        <v>4066864.6068164087</v>
      </c>
      <c r="F687" s="103" t="str">
        <f>IFERROR(VLOOKUP(A687,'Oversættelse til tabel'!$A$2:$B$14,2,FALSE),"")</f>
        <v>Biogas</v>
      </c>
    </row>
    <row r="688" spans="1:6" s="103" customFormat="1" x14ac:dyDescent="0.25">
      <c r="A688" s="103" t="str">
        <f>IF('Forbrug af biomasse'!A88&lt;&gt;"",'Forbrug af biomasse'!A88,"")</f>
        <v>Biogas</v>
      </c>
      <c r="B688" s="103" t="str">
        <f>IF('Forbrug af biomasse'!B88&lt;&gt;"",'Forbrug af biomasse'!B88,"")</f>
        <v>Vestdanmark</v>
      </c>
      <c r="C688" s="103" t="str">
        <f>IF('Forbrug af biomasse'!C88&lt;&gt;"",'Forbrug af biomasse'!C88,"")</f>
        <v>Fjerkrægylle</v>
      </c>
      <c r="D688" s="103">
        <f>IF('Forbrug af biomasse'!D88&lt;&gt;"",'Forbrug af biomasse'!D88,"")</f>
        <v>2019</v>
      </c>
      <c r="E688" s="438">
        <f>IF('Forbrug af biomasse'!E88&lt;&gt;"",'Forbrug af biomasse'!E88,"")</f>
        <v>4103.8061780475591</v>
      </c>
      <c r="F688" s="103" t="str">
        <f>IFERROR(VLOOKUP(A688,'Oversættelse til tabel'!$A$2:$B$14,2,FALSE),"")</f>
        <v>Biogas</v>
      </c>
    </row>
    <row r="689" spans="1:6" s="103" customFormat="1" x14ac:dyDescent="0.25">
      <c r="A689" s="103" t="str">
        <f>IF('Forbrug af biomasse'!A89&lt;&gt;"",'Forbrug af biomasse'!A89,"")</f>
        <v>Biogas</v>
      </c>
      <c r="B689" s="103" t="str">
        <f>IF('Forbrug af biomasse'!B89&lt;&gt;"",'Forbrug af biomasse'!B89,"")</f>
        <v>Vestdanmark</v>
      </c>
      <c r="C689" s="103" t="str">
        <f>IF('Forbrug af biomasse'!C89&lt;&gt;"",'Forbrug af biomasse'!C89,"")</f>
        <v>Spildevandsslam</v>
      </c>
      <c r="D689" s="103">
        <f>IF('Forbrug af biomasse'!D89&lt;&gt;"",'Forbrug af biomasse'!D89,"")</f>
        <v>2019</v>
      </c>
      <c r="E689" s="438">
        <f>IF('Forbrug af biomasse'!E89&lt;&gt;"",'Forbrug af biomasse'!E89,"")</f>
        <v>1460182.5874658169</v>
      </c>
      <c r="F689" s="103" t="str">
        <f>IFERROR(VLOOKUP(A689,'Oversættelse til tabel'!$A$2:$B$14,2,FALSE),"")</f>
        <v>Biogas</v>
      </c>
    </row>
    <row r="690" spans="1:6" s="103" customFormat="1" x14ac:dyDescent="0.25">
      <c r="A690" s="103" t="str">
        <f>IF('Forbrug af biomasse'!A90&lt;&gt;"",'Forbrug af biomasse'!A90,"")</f>
        <v>Biogas</v>
      </c>
      <c r="B690" s="103" t="str">
        <f>IF('Forbrug af biomasse'!B90&lt;&gt;"",'Forbrug af biomasse'!B90,"")</f>
        <v>Vestdanmark</v>
      </c>
      <c r="C690" s="103" t="str">
        <f>IF('Forbrug af biomasse'!C90&lt;&gt;"",'Forbrug af biomasse'!C90,"")</f>
        <v>Bioaffald</v>
      </c>
      <c r="D690" s="103">
        <f>IF('Forbrug af biomasse'!D90&lt;&gt;"",'Forbrug af biomasse'!D90,"")</f>
        <v>2019</v>
      </c>
      <c r="E690" s="438">
        <f ca="1">IF('Forbrug af biomasse'!E90&lt;&gt;"",'Forbrug af biomasse'!E90,"")</f>
        <v>393543.64426779439</v>
      </c>
      <c r="F690" s="103" t="str">
        <f>IFERROR(VLOOKUP(A690,'Oversættelse til tabel'!$A$2:$B$14,2,FALSE),"")</f>
        <v>Biogas</v>
      </c>
    </row>
    <row r="691" spans="1:6" s="103" customFormat="1" x14ac:dyDescent="0.25">
      <c r="A691" s="103" t="str">
        <f>IF('Forbrug af biomasse'!A91&lt;&gt;"",'Forbrug af biomasse'!A91,"")</f>
        <v>Biogas</v>
      </c>
      <c r="B691" s="103" t="str">
        <f>IF('Forbrug af biomasse'!B91&lt;&gt;"",'Forbrug af biomasse'!B91,"")</f>
        <v>Vestdanmark</v>
      </c>
      <c r="C691" s="103" t="str">
        <f>IF('Forbrug af biomasse'!C91&lt;&gt;"",'Forbrug af biomasse'!C91,"")</f>
        <v>Industriaffald</v>
      </c>
      <c r="D691" s="103">
        <f>IF('Forbrug af biomasse'!D91&lt;&gt;"",'Forbrug af biomasse'!D91,"")</f>
        <v>2019</v>
      </c>
      <c r="E691" s="438">
        <f>IF('Forbrug af biomasse'!E91&lt;&gt;"",'Forbrug af biomasse'!E91,"")</f>
        <v>716103.75203569303</v>
      </c>
      <c r="F691" s="103" t="str">
        <f>IFERROR(VLOOKUP(A691,'Oversættelse til tabel'!$A$2:$B$14,2,FALSE),"")</f>
        <v>Biogas</v>
      </c>
    </row>
    <row r="692" spans="1:6" s="103" customFormat="1" x14ac:dyDescent="0.25">
      <c r="A692" s="103" t="str">
        <f>IF('Forbrug af biomasse'!A92&lt;&gt;"",'Forbrug af biomasse'!A92,"")</f>
        <v>Biogas</v>
      </c>
      <c r="B692" s="103" t="str">
        <f>IF('Forbrug af biomasse'!B92&lt;&gt;"",'Forbrug af biomasse'!B92,"")</f>
        <v>Vestdanmark</v>
      </c>
      <c r="C692" s="103" t="str">
        <f>IF('Forbrug af biomasse'!C92&lt;&gt;"",'Forbrug af biomasse'!C92,"")</f>
        <v>Dybstrøelse</v>
      </c>
      <c r="D692" s="103">
        <f>IF('Forbrug af biomasse'!D92&lt;&gt;"",'Forbrug af biomasse'!D92,"")</f>
        <v>2019</v>
      </c>
      <c r="E692" s="438">
        <f>IF('Forbrug af biomasse'!E92&lt;&gt;"",'Forbrug af biomasse'!E92,"")</f>
        <v>671194.67155029252</v>
      </c>
      <c r="F692" s="103" t="str">
        <f>IFERROR(VLOOKUP(A692,'Oversættelse til tabel'!$A$2:$B$14,2,FALSE),"")</f>
        <v>Biogas</v>
      </c>
    </row>
    <row r="693" spans="1:6" s="103" customFormat="1" x14ac:dyDescent="0.25">
      <c r="A693" s="103" t="str">
        <f>IF('Forbrug af biomasse'!A93&lt;&gt;"",'Forbrug af biomasse'!A93,"")</f>
        <v>Biogas</v>
      </c>
      <c r="B693" s="103" t="str">
        <f>IF('Forbrug af biomasse'!B93&lt;&gt;"",'Forbrug af biomasse'!B93,"")</f>
        <v>Vestdanmark</v>
      </c>
      <c r="C693" s="103" t="str">
        <f>IF('Forbrug af biomasse'!C93&lt;&gt;"",'Forbrug af biomasse'!C93,"")</f>
        <v>Brun saft</v>
      </c>
      <c r="D693" s="103">
        <f>IF('Forbrug af biomasse'!D93&lt;&gt;"",'Forbrug af biomasse'!D93,"")</f>
        <v>2019</v>
      </c>
      <c r="E693" s="438">
        <f>IF('Forbrug af biomasse'!E93&lt;&gt;"",'Forbrug af biomasse'!E93,"")</f>
        <v>0</v>
      </c>
      <c r="F693" s="103" t="str">
        <f>IFERROR(VLOOKUP(A693,'Oversættelse til tabel'!$A$2:$B$14,2,FALSE),"")</f>
        <v>Biogas</v>
      </c>
    </row>
    <row r="694" spans="1:6" s="103" customFormat="1" x14ac:dyDescent="0.25">
      <c r="A694" s="103" t="str">
        <f>IF('Forbrug af biomasse'!A94&lt;&gt;"",'Forbrug af biomasse'!A94,"")</f>
        <v>Biogas</v>
      </c>
      <c r="B694" s="103" t="str">
        <f>IF('Forbrug af biomasse'!B94&lt;&gt;"",'Forbrug af biomasse'!B94,"")</f>
        <v>Vestdanmark</v>
      </c>
      <c r="C694" s="103" t="str">
        <f>IF('Forbrug af biomasse'!C94&lt;&gt;"",'Forbrug af biomasse'!C94,"")</f>
        <v>Halm</v>
      </c>
      <c r="D694" s="103">
        <f>IF('Forbrug af biomasse'!D94&lt;&gt;"",'Forbrug af biomasse'!D94,"")</f>
        <v>2019</v>
      </c>
      <c r="E694" s="438">
        <f>IF('Forbrug af biomasse'!E94&lt;&gt;"",'Forbrug af biomasse'!E94,"")</f>
        <v>53194.904606816119</v>
      </c>
      <c r="F694" s="103" t="str">
        <f>IFERROR(VLOOKUP(A694,'Oversættelse til tabel'!$A$2:$B$14,2,FALSE),"")</f>
        <v>Biogas</v>
      </c>
    </row>
    <row r="695" spans="1:6" s="103" customFormat="1" x14ac:dyDescent="0.25">
      <c r="A695" s="103" t="str">
        <f>IF('Forbrug af biomasse'!A95&lt;&gt;"",'Forbrug af biomasse'!A95,"")</f>
        <v>Biogas</v>
      </c>
      <c r="B695" s="103" t="str">
        <f>IF('Forbrug af biomasse'!B95&lt;&gt;"",'Forbrug af biomasse'!B95,"")</f>
        <v>Vestdanmark</v>
      </c>
      <c r="C695" s="103" t="str">
        <f>IF('Forbrug af biomasse'!C95&lt;&gt;"",'Forbrug af biomasse'!C95,"")</f>
        <v>Korn</v>
      </c>
      <c r="D695" s="103">
        <f>IF('Forbrug af biomasse'!D95&lt;&gt;"",'Forbrug af biomasse'!D95,"")</f>
        <v>2019</v>
      </c>
      <c r="E695" s="438">
        <f>IF('Forbrug af biomasse'!E95&lt;&gt;"",'Forbrug af biomasse'!E95,"")</f>
        <v>2843.3935258054057</v>
      </c>
      <c r="F695" s="103" t="str">
        <f>IFERROR(VLOOKUP(A695,'Oversættelse til tabel'!$A$2:$B$14,2,FALSE),"")</f>
        <v>Biogas</v>
      </c>
    </row>
    <row r="696" spans="1:6" s="103" customFormat="1" x14ac:dyDescent="0.25">
      <c r="A696" s="103" t="str">
        <f>IF('Forbrug af biomasse'!A96&lt;&gt;"",'Forbrug af biomasse'!A96,"")</f>
        <v>Biogas</v>
      </c>
      <c r="B696" s="103" t="str">
        <f>IF('Forbrug af biomasse'!B96&lt;&gt;"",'Forbrug af biomasse'!B96,"")</f>
        <v>Vestdanmark</v>
      </c>
      <c r="C696" s="103" t="str">
        <f>IF('Forbrug af biomasse'!C96&lt;&gt;"",'Forbrug af biomasse'!C96,"")</f>
        <v>Græs</v>
      </c>
      <c r="D696" s="103">
        <f>IF('Forbrug af biomasse'!D96&lt;&gt;"",'Forbrug af biomasse'!D96,"")</f>
        <v>2019</v>
      </c>
      <c r="E696" s="438">
        <f>IF('Forbrug af biomasse'!E96&lt;&gt;"",'Forbrug af biomasse'!E96,"")</f>
        <v>75399.16825098735</v>
      </c>
      <c r="F696" s="103" t="str">
        <f>IFERROR(VLOOKUP(A696,'Oversættelse til tabel'!$A$2:$B$14,2,FALSE),"")</f>
        <v>Biogas</v>
      </c>
    </row>
    <row r="697" spans="1:6" s="103" customFormat="1" x14ac:dyDescent="0.25">
      <c r="A697" s="103" t="str">
        <f>IF('Forbrug af biomasse'!A97&lt;&gt;"",'Forbrug af biomasse'!A97,"")</f>
        <v>Biogas</v>
      </c>
      <c r="B697" s="103" t="str">
        <f>IF('Forbrug af biomasse'!B97&lt;&gt;"",'Forbrug af biomasse'!B97,"")</f>
        <v>Vestdanmark</v>
      </c>
      <c r="C697" s="103" t="str">
        <f>IF('Forbrug af biomasse'!C97&lt;&gt;"",'Forbrug af biomasse'!C97,"")</f>
        <v>Majs</v>
      </c>
      <c r="D697" s="103">
        <f>IF('Forbrug af biomasse'!D97&lt;&gt;"",'Forbrug af biomasse'!D97,"")</f>
        <v>2019</v>
      </c>
      <c r="E697" s="438">
        <f>IF('Forbrug af biomasse'!E97&lt;&gt;"",'Forbrug af biomasse'!E97,"")</f>
        <v>314874.94627501385</v>
      </c>
      <c r="F697" s="103" t="str">
        <f>IFERROR(VLOOKUP(A697,'Oversættelse til tabel'!$A$2:$B$14,2,FALSE),"")</f>
        <v>Biogas</v>
      </c>
    </row>
    <row r="698" spans="1:6" s="103" customFormat="1" x14ac:dyDescent="0.25">
      <c r="A698" s="103" t="str">
        <f>IF('Forbrug af biomasse'!A98&lt;&gt;"",'Forbrug af biomasse'!A98,"")</f>
        <v>Biogas</v>
      </c>
      <c r="B698" s="103" t="str">
        <f>IF('Forbrug af biomasse'!B98&lt;&gt;"",'Forbrug af biomasse'!B98,"")</f>
        <v>Vestdanmark</v>
      </c>
      <c r="C698" s="103" t="str">
        <f>IF('Forbrug af biomasse'!C98&lt;&gt;"",'Forbrug af biomasse'!C98,"")</f>
        <v>Roer</v>
      </c>
      <c r="D698" s="103">
        <f>IF('Forbrug af biomasse'!D98&lt;&gt;"",'Forbrug af biomasse'!D98,"")</f>
        <v>2019</v>
      </c>
      <c r="E698" s="438">
        <f>IF('Forbrug af biomasse'!E98&lt;&gt;"",'Forbrug af biomasse'!E98,"")</f>
        <v>4141.9679702877811</v>
      </c>
      <c r="F698" s="103" t="str">
        <f>IFERROR(VLOOKUP(A698,'Oversættelse til tabel'!$A$2:$B$14,2,FALSE),"")</f>
        <v>Biogas</v>
      </c>
    </row>
    <row r="699" spans="1:6" s="103" customFormat="1" x14ac:dyDescent="0.25">
      <c r="A699" s="103" t="str">
        <f>IF('Forbrug af biomasse'!A99&lt;&gt;"",'Forbrug af biomasse'!A99,"")</f>
        <v>Biogas</v>
      </c>
      <c r="B699" s="103" t="str">
        <f>IF('Forbrug af biomasse'!B99&lt;&gt;"",'Forbrug af biomasse'!B99,"")</f>
        <v>Vestdanmark</v>
      </c>
      <c r="C699" s="103" t="str">
        <f>IF('Forbrug af biomasse'!C99&lt;&gt;"",'Forbrug af biomasse'!C99,"")</f>
        <v>Have/parkaffald</v>
      </c>
      <c r="D699" s="103">
        <f>IF('Forbrug af biomasse'!D99&lt;&gt;"",'Forbrug af biomasse'!D99,"")</f>
        <v>2019</v>
      </c>
      <c r="E699" s="438">
        <f>IF('Forbrug af biomasse'!E99&lt;&gt;"",'Forbrug af biomasse'!E99,"")</f>
        <v>42.099811904105366</v>
      </c>
      <c r="F699" s="103" t="str">
        <f>IFERROR(VLOOKUP(A699,'Oversættelse til tabel'!$A$2:$B$14,2,FALSE),"")</f>
        <v>Biogas</v>
      </c>
    </row>
    <row r="700" spans="1:6" s="103" customFormat="1" x14ac:dyDescent="0.25">
      <c r="A700" s="103" t="str">
        <f>IF('Forbrug af biomasse'!A100&lt;&gt;"",'Forbrug af biomasse'!A100,"")</f>
        <v>Biogas</v>
      </c>
      <c r="B700" s="103" t="str">
        <f>IF('Forbrug af biomasse'!B100&lt;&gt;"",'Forbrug af biomasse'!B100,"")</f>
        <v>Vestdanmark</v>
      </c>
      <c r="C700" s="103" t="str">
        <f>IF('Forbrug af biomasse'!C100&lt;&gt;"",'Forbrug af biomasse'!C100,"")</f>
        <v>Glycerin</v>
      </c>
      <c r="D700" s="103">
        <f>IF('Forbrug af biomasse'!D100&lt;&gt;"",'Forbrug af biomasse'!D100,"")</f>
        <v>2019</v>
      </c>
      <c r="E700" s="438">
        <f>IF('Forbrug af biomasse'!E100&lt;&gt;"",'Forbrug af biomasse'!E100,"")</f>
        <v>114193.60000000001</v>
      </c>
      <c r="F700" s="103" t="str">
        <f>IFERROR(VLOOKUP(A700,'Oversættelse til tabel'!$A$2:$B$14,2,FALSE),"")</f>
        <v>Biogas</v>
      </c>
    </row>
    <row r="701" spans="1:6" s="103" customFormat="1" x14ac:dyDescent="0.25">
      <c r="A701" s="103" t="str">
        <f>IF('Forbrug af biomasse'!A101&lt;&gt;"",'Forbrug af biomasse'!A101,"")</f>
        <v>Biogas</v>
      </c>
      <c r="B701" s="103" t="str">
        <f>IF('Forbrug af biomasse'!B101&lt;&gt;"",'Forbrug af biomasse'!B101,"")</f>
        <v>Vestdanmark</v>
      </c>
      <c r="C701" s="103" t="str">
        <f>IF('Forbrug af biomasse'!C101&lt;&gt;"",'Forbrug af biomasse'!C101,"")</f>
        <v>Muslinger</v>
      </c>
      <c r="D701" s="103">
        <f>IF('Forbrug af biomasse'!D101&lt;&gt;"",'Forbrug af biomasse'!D101,"")</f>
        <v>2019</v>
      </c>
      <c r="E701" s="438">
        <f>IF('Forbrug af biomasse'!E101&lt;&gt;"",'Forbrug af biomasse'!E101,"")</f>
        <v>0</v>
      </c>
      <c r="F701" s="103" t="str">
        <f>IFERROR(VLOOKUP(A701,'Oversættelse til tabel'!$A$2:$B$14,2,FALSE),"")</f>
        <v>Biogas</v>
      </c>
    </row>
    <row r="702" spans="1:6" s="103" customFormat="1" x14ac:dyDescent="0.25">
      <c r="A702" s="103" t="str">
        <f>IF('Forbrug af biomasse'!A102&lt;&gt;"",'Forbrug af biomasse'!A102,"")</f>
        <v>Biogas</v>
      </c>
      <c r="B702" s="103" t="str">
        <f>IF('Forbrug af biomasse'!B102&lt;&gt;"",'Forbrug af biomasse'!B102,"")</f>
        <v>Vestdanmark</v>
      </c>
      <c r="C702" s="103" t="str">
        <f>IF('Forbrug af biomasse'!C102&lt;&gt;"",'Forbrug af biomasse'!C102,"")</f>
        <v>Tang</v>
      </c>
      <c r="D702" s="103">
        <f>IF('Forbrug af biomasse'!D102&lt;&gt;"",'Forbrug af biomasse'!D102,"")</f>
        <v>2019</v>
      </c>
      <c r="E702" s="438">
        <f>IF('Forbrug af biomasse'!E102&lt;&gt;"",'Forbrug af biomasse'!E102,"")</f>
        <v>0</v>
      </c>
      <c r="F702" s="103" t="str">
        <f>IFERROR(VLOOKUP(A702,'Oversættelse til tabel'!$A$2:$B$14,2,FALSE),"")</f>
        <v>Biogas</v>
      </c>
    </row>
    <row r="703" spans="1:6" s="103" customFormat="1" x14ac:dyDescent="0.25">
      <c r="A703" s="103" t="str">
        <f>IF('Forbrug af biomasse'!A103&lt;&gt;"",'Forbrug af biomasse'!A103,"")</f>
        <v>Biogas</v>
      </c>
      <c r="B703" s="103" t="str">
        <f>IF('Forbrug af biomasse'!B103&lt;&gt;"",'Forbrug af biomasse'!B103,"")</f>
        <v>Vestdanmark</v>
      </c>
      <c r="C703" s="103" t="str">
        <f>IF('Forbrug af biomasse'!C103&lt;&gt;"",'Forbrug af biomasse'!C103,"")</f>
        <v>Svinegylle</v>
      </c>
      <c r="D703" s="103">
        <f>IF('Forbrug af biomasse'!D103&lt;&gt;"",'Forbrug af biomasse'!D103,"")</f>
        <v>2030</v>
      </c>
      <c r="E703" s="438">
        <f>IF('Forbrug af biomasse'!E103&lt;&gt;"",'Forbrug af biomasse'!E103,"")</f>
        <v>16280819.829951556</v>
      </c>
      <c r="F703" s="103" t="str">
        <f>IFERROR(VLOOKUP(A703,'Oversættelse til tabel'!$A$2:$B$14,2,FALSE),"")</f>
        <v>Biogas</v>
      </c>
    </row>
    <row r="704" spans="1:6" s="103" customFormat="1" x14ac:dyDescent="0.25">
      <c r="A704" s="103" t="str">
        <f>IF('Forbrug af biomasse'!A104&lt;&gt;"",'Forbrug af biomasse'!A104,"")</f>
        <v>Biogas</v>
      </c>
      <c r="B704" s="103" t="str">
        <f>IF('Forbrug af biomasse'!B104&lt;&gt;"",'Forbrug af biomasse'!B104,"")</f>
        <v>Vestdanmark</v>
      </c>
      <c r="C704" s="103" t="str">
        <f>IF('Forbrug af biomasse'!C104&lt;&gt;"",'Forbrug af biomasse'!C104,"")</f>
        <v>Kvæggylle</v>
      </c>
      <c r="D704" s="103">
        <f>IF('Forbrug af biomasse'!D104&lt;&gt;"",'Forbrug af biomasse'!D104,"")</f>
        <v>2030</v>
      </c>
      <c r="E704" s="438">
        <f>IF('Forbrug af biomasse'!E104&lt;&gt;"",'Forbrug af biomasse'!E104,"")</f>
        <v>14022176.448242648</v>
      </c>
      <c r="F704" s="103" t="str">
        <f>IFERROR(VLOOKUP(A704,'Oversættelse til tabel'!$A$2:$B$14,2,FALSE),"")</f>
        <v>Biogas</v>
      </c>
    </row>
    <row r="705" spans="1:6" s="103" customFormat="1" x14ac:dyDescent="0.25">
      <c r="A705" s="103" t="str">
        <f>IF('Forbrug af biomasse'!A105&lt;&gt;"",'Forbrug af biomasse'!A105,"")</f>
        <v>Biogas</v>
      </c>
      <c r="B705" s="103" t="str">
        <f>IF('Forbrug af biomasse'!B105&lt;&gt;"",'Forbrug af biomasse'!B105,"")</f>
        <v>Vestdanmark</v>
      </c>
      <c r="C705" s="103" t="str">
        <f>IF('Forbrug af biomasse'!C105&lt;&gt;"",'Forbrug af biomasse'!C105,"")</f>
        <v>Fjerkrægylle</v>
      </c>
      <c r="D705" s="103">
        <f>IF('Forbrug af biomasse'!D105&lt;&gt;"",'Forbrug af biomasse'!D105,"")</f>
        <v>2030</v>
      </c>
      <c r="E705" s="438">
        <f>IF('Forbrug af biomasse'!E105&lt;&gt;"",'Forbrug af biomasse'!E105,"")</f>
        <v>9010.1442263891222</v>
      </c>
      <c r="F705" s="103" t="str">
        <f>IFERROR(VLOOKUP(A705,'Oversættelse til tabel'!$A$2:$B$14,2,FALSE),"")</f>
        <v>Biogas</v>
      </c>
    </row>
    <row r="706" spans="1:6" s="103" customFormat="1" x14ac:dyDescent="0.25">
      <c r="A706" s="103" t="str">
        <f>IF('Forbrug af biomasse'!A106&lt;&gt;"",'Forbrug af biomasse'!A106,"")</f>
        <v>Biogas</v>
      </c>
      <c r="B706" s="103" t="str">
        <f>IF('Forbrug af biomasse'!B106&lt;&gt;"",'Forbrug af biomasse'!B106,"")</f>
        <v>Vestdanmark</v>
      </c>
      <c r="C706" s="103" t="str">
        <f>IF('Forbrug af biomasse'!C106&lt;&gt;"",'Forbrug af biomasse'!C106,"")</f>
        <v>Spildevandsslam</v>
      </c>
      <c r="D706" s="103">
        <f>IF('Forbrug af biomasse'!D106&lt;&gt;"",'Forbrug af biomasse'!D106,"")</f>
        <v>2030</v>
      </c>
      <c r="E706" s="438">
        <f>IF('Forbrug af biomasse'!E106&lt;&gt;"",'Forbrug af biomasse'!E106,"")</f>
        <v>1516336.6800324824</v>
      </c>
      <c r="F706" s="103" t="str">
        <f>IFERROR(VLOOKUP(A706,'Oversættelse til tabel'!$A$2:$B$14,2,FALSE),"")</f>
        <v>Biogas</v>
      </c>
    </row>
    <row r="707" spans="1:6" s="103" customFormat="1" x14ac:dyDescent="0.25">
      <c r="A707" s="103" t="str">
        <f>IF('Forbrug af biomasse'!A107&lt;&gt;"",'Forbrug af biomasse'!A107,"")</f>
        <v>Biogas</v>
      </c>
      <c r="B707" s="103" t="str">
        <f>IF('Forbrug af biomasse'!B107&lt;&gt;"",'Forbrug af biomasse'!B107,"")</f>
        <v>Vestdanmark</v>
      </c>
      <c r="C707" s="103" t="str">
        <f>IF('Forbrug af biomasse'!C107&lt;&gt;"",'Forbrug af biomasse'!C107,"")</f>
        <v>Bioaffald</v>
      </c>
      <c r="D707" s="103">
        <f>IF('Forbrug af biomasse'!D107&lt;&gt;"",'Forbrug af biomasse'!D107,"")</f>
        <v>2030</v>
      </c>
      <c r="E707" s="438">
        <f ca="1">IF('Forbrug af biomasse'!E107&lt;&gt;"",'Forbrug af biomasse'!E107,"")</f>
        <v>195082.24112879002</v>
      </c>
      <c r="F707" s="103" t="str">
        <f>IFERROR(VLOOKUP(A707,'Oversættelse til tabel'!$A$2:$B$14,2,FALSE),"")</f>
        <v>Biogas</v>
      </c>
    </row>
    <row r="708" spans="1:6" s="103" customFormat="1" x14ac:dyDescent="0.25">
      <c r="A708" s="103" t="str">
        <f>IF('Forbrug af biomasse'!A108&lt;&gt;"",'Forbrug af biomasse'!A108,"")</f>
        <v>Biogas</v>
      </c>
      <c r="B708" s="103" t="str">
        <f>IF('Forbrug af biomasse'!B108&lt;&gt;"",'Forbrug af biomasse'!B108,"")</f>
        <v>Vestdanmark</v>
      </c>
      <c r="C708" s="103" t="str">
        <f>IF('Forbrug af biomasse'!C108&lt;&gt;"",'Forbrug af biomasse'!C108,"")</f>
        <v>Industriaffald</v>
      </c>
      <c r="D708" s="103">
        <f>IF('Forbrug af biomasse'!D108&lt;&gt;"",'Forbrug af biomasse'!D108,"")</f>
        <v>2030</v>
      </c>
      <c r="E708" s="438">
        <f>IF('Forbrug af biomasse'!E108&lt;&gt;"",'Forbrug af biomasse'!E108,"")</f>
        <v>534945.77839568327</v>
      </c>
      <c r="F708" s="103" t="str">
        <f>IFERROR(VLOOKUP(A708,'Oversættelse til tabel'!$A$2:$B$14,2,FALSE),"")</f>
        <v>Biogas</v>
      </c>
    </row>
    <row r="709" spans="1:6" s="103" customFormat="1" x14ac:dyDescent="0.25">
      <c r="A709" s="103" t="str">
        <f>IF('Forbrug af biomasse'!A109&lt;&gt;"",'Forbrug af biomasse'!A109,"")</f>
        <v>Biogas</v>
      </c>
      <c r="B709" s="103" t="str">
        <f>IF('Forbrug af biomasse'!B109&lt;&gt;"",'Forbrug af biomasse'!B109,"")</f>
        <v>Vestdanmark</v>
      </c>
      <c r="C709" s="103" t="str">
        <f>IF('Forbrug af biomasse'!C109&lt;&gt;"",'Forbrug af biomasse'!C109,"")</f>
        <v>Dybstrøelse</v>
      </c>
      <c r="D709" s="103">
        <f>IF('Forbrug af biomasse'!D109&lt;&gt;"",'Forbrug af biomasse'!D109,"")</f>
        <v>2030</v>
      </c>
      <c r="E709" s="438">
        <f>IF('Forbrug af biomasse'!E109&lt;&gt;"",'Forbrug af biomasse'!E109,"")</f>
        <v>1591755.4910753078</v>
      </c>
      <c r="F709" s="103" t="str">
        <f>IFERROR(VLOOKUP(A709,'Oversættelse til tabel'!$A$2:$B$14,2,FALSE),"")</f>
        <v>Biogas</v>
      </c>
    </row>
    <row r="710" spans="1:6" s="103" customFormat="1" x14ac:dyDescent="0.25">
      <c r="A710" s="103" t="str">
        <f>IF('Forbrug af biomasse'!A110&lt;&gt;"",'Forbrug af biomasse'!A110,"")</f>
        <v>Biogas</v>
      </c>
      <c r="B710" s="103" t="str">
        <f>IF('Forbrug af biomasse'!B110&lt;&gt;"",'Forbrug af biomasse'!B110,"")</f>
        <v>Vestdanmark</v>
      </c>
      <c r="C710" s="103" t="str">
        <f>IF('Forbrug af biomasse'!C110&lt;&gt;"",'Forbrug af biomasse'!C110,"")</f>
        <v>Brun saft</v>
      </c>
      <c r="D710" s="103">
        <f>IF('Forbrug af biomasse'!D110&lt;&gt;"",'Forbrug af biomasse'!D110,"")</f>
        <v>2030</v>
      </c>
      <c r="E710" s="438">
        <f>IF('Forbrug af biomasse'!E110&lt;&gt;"",'Forbrug af biomasse'!E110,"")</f>
        <v>0</v>
      </c>
      <c r="F710" s="103" t="str">
        <f>IFERROR(VLOOKUP(A710,'Oversættelse til tabel'!$A$2:$B$14,2,FALSE),"")</f>
        <v>Biogas</v>
      </c>
    </row>
    <row r="711" spans="1:6" s="103" customFormat="1" x14ac:dyDescent="0.25">
      <c r="A711" s="103" t="str">
        <f>IF('Forbrug af biomasse'!A111&lt;&gt;"",'Forbrug af biomasse'!A111,"")</f>
        <v>Biogas</v>
      </c>
      <c r="B711" s="103" t="str">
        <f>IF('Forbrug af biomasse'!B111&lt;&gt;"",'Forbrug af biomasse'!B111,"")</f>
        <v>Vestdanmark</v>
      </c>
      <c r="C711" s="103" t="str">
        <f>IF('Forbrug af biomasse'!C111&lt;&gt;"",'Forbrug af biomasse'!C111,"")</f>
        <v>Halm</v>
      </c>
      <c r="D711" s="103">
        <f>IF('Forbrug af biomasse'!D111&lt;&gt;"",'Forbrug af biomasse'!D111,"")</f>
        <v>2030</v>
      </c>
      <c r="E711" s="438">
        <f>IF('Forbrug af biomasse'!E111&lt;&gt;"",'Forbrug af biomasse'!E111,"")</f>
        <v>55810.751214204123</v>
      </c>
      <c r="F711" s="103" t="str">
        <f>IFERROR(VLOOKUP(A711,'Oversættelse til tabel'!$A$2:$B$14,2,FALSE),"")</f>
        <v>Biogas</v>
      </c>
    </row>
    <row r="712" spans="1:6" s="103" customFormat="1" x14ac:dyDescent="0.25">
      <c r="A712" s="103" t="str">
        <f>IF('Forbrug af biomasse'!A112&lt;&gt;"",'Forbrug af biomasse'!A112,"")</f>
        <v>Biogas</v>
      </c>
      <c r="B712" s="103" t="str">
        <f>IF('Forbrug af biomasse'!B112&lt;&gt;"",'Forbrug af biomasse'!B112,"")</f>
        <v>Vestdanmark</v>
      </c>
      <c r="C712" s="103" t="str">
        <f>IF('Forbrug af biomasse'!C112&lt;&gt;"",'Forbrug af biomasse'!C112,"")</f>
        <v>Korn</v>
      </c>
      <c r="D712" s="103">
        <f>IF('Forbrug af biomasse'!D112&lt;&gt;"",'Forbrug af biomasse'!D112,"")</f>
        <v>2030</v>
      </c>
      <c r="E712" s="438">
        <f>IF('Forbrug af biomasse'!E112&lt;&gt;"",'Forbrug af biomasse'!E112,"")</f>
        <v>2922.545553110308</v>
      </c>
      <c r="F712" s="103" t="str">
        <f>IFERROR(VLOOKUP(A712,'Oversættelse til tabel'!$A$2:$B$14,2,FALSE),"")</f>
        <v>Biogas</v>
      </c>
    </row>
    <row r="713" spans="1:6" s="103" customFormat="1" x14ac:dyDescent="0.25">
      <c r="A713" s="103" t="str">
        <f>IF('Forbrug af biomasse'!A113&lt;&gt;"",'Forbrug af biomasse'!A113,"")</f>
        <v>Biogas</v>
      </c>
      <c r="B713" s="103" t="str">
        <f>IF('Forbrug af biomasse'!B113&lt;&gt;"",'Forbrug af biomasse'!B113,"")</f>
        <v>Vestdanmark</v>
      </c>
      <c r="C713" s="103" t="str">
        <f>IF('Forbrug af biomasse'!C113&lt;&gt;"",'Forbrug af biomasse'!C113,"")</f>
        <v>Græs</v>
      </c>
      <c r="D713" s="103">
        <f>IF('Forbrug af biomasse'!D113&lt;&gt;"",'Forbrug af biomasse'!D113,"")</f>
        <v>2030</v>
      </c>
      <c r="E713" s="438">
        <f>IF('Forbrug af biomasse'!E113&lt;&gt;"",'Forbrug af biomasse'!E113,"")</f>
        <v>67038.95730919046</v>
      </c>
      <c r="F713" s="103" t="str">
        <f>IFERROR(VLOOKUP(A713,'Oversættelse til tabel'!$A$2:$B$14,2,FALSE),"")</f>
        <v>Biogas</v>
      </c>
    </row>
    <row r="714" spans="1:6" s="103" customFormat="1" x14ac:dyDescent="0.25">
      <c r="A714" s="103" t="str">
        <f>IF('Forbrug af biomasse'!A114&lt;&gt;"",'Forbrug af biomasse'!A114,"")</f>
        <v>Biogas</v>
      </c>
      <c r="B714" s="103" t="str">
        <f>IF('Forbrug af biomasse'!B114&lt;&gt;"",'Forbrug af biomasse'!B114,"")</f>
        <v>Vestdanmark</v>
      </c>
      <c r="C714" s="103" t="str">
        <f>IF('Forbrug af biomasse'!C114&lt;&gt;"",'Forbrug af biomasse'!C114,"")</f>
        <v>Majs</v>
      </c>
      <c r="D714" s="103">
        <f>IF('Forbrug af biomasse'!D114&lt;&gt;"",'Forbrug af biomasse'!D114,"")</f>
        <v>2030</v>
      </c>
      <c r="E714" s="438">
        <f>IF('Forbrug af biomasse'!E114&lt;&gt;"",'Forbrug af biomasse'!E114,"")</f>
        <v>256198.86995640022</v>
      </c>
      <c r="F714" s="103" t="str">
        <f>IFERROR(VLOOKUP(A714,'Oversættelse til tabel'!$A$2:$B$14,2,FALSE),"")</f>
        <v>Biogas</v>
      </c>
    </row>
    <row r="715" spans="1:6" s="103" customFormat="1" x14ac:dyDescent="0.25">
      <c r="A715" s="103" t="str">
        <f>IF('Forbrug af biomasse'!A115&lt;&gt;"",'Forbrug af biomasse'!A115,"")</f>
        <v>Biogas</v>
      </c>
      <c r="B715" s="103" t="str">
        <f>IF('Forbrug af biomasse'!B115&lt;&gt;"",'Forbrug af biomasse'!B115,"")</f>
        <v>Vestdanmark</v>
      </c>
      <c r="C715" s="103" t="str">
        <f>IF('Forbrug af biomasse'!C115&lt;&gt;"",'Forbrug af biomasse'!C115,"")</f>
        <v>Roer</v>
      </c>
      <c r="D715" s="103">
        <f>IF('Forbrug af biomasse'!D115&lt;&gt;"",'Forbrug af biomasse'!D115,"")</f>
        <v>2030</v>
      </c>
      <c r="E715" s="438">
        <f>IF('Forbrug af biomasse'!E115&lt;&gt;"",'Forbrug af biomasse'!E115,"")</f>
        <v>22018.622466809651</v>
      </c>
      <c r="F715" s="103" t="str">
        <f>IFERROR(VLOOKUP(A715,'Oversættelse til tabel'!$A$2:$B$14,2,FALSE),"")</f>
        <v>Biogas</v>
      </c>
    </row>
    <row r="716" spans="1:6" s="103" customFormat="1" x14ac:dyDescent="0.25">
      <c r="A716" s="103" t="str">
        <f>IF('Forbrug af biomasse'!A116&lt;&gt;"",'Forbrug af biomasse'!A116,"")</f>
        <v>Biogas</v>
      </c>
      <c r="B716" s="103" t="str">
        <f>IF('Forbrug af biomasse'!B116&lt;&gt;"",'Forbrug af biomasse'!B116,"")</f>
        <v>Vestdanmark</v>
      </c>
      <c r="C716" s="103" t="str">
        <f>IF('Forbrug af biomasse'!C116&lt;&gt;"",'Forbrug af biomasse'!C116,"")</f>
        <v>Have/parkaffald</v>
      </c>
      <c r="D716" s="103">
        <f>IF('Forbrug af biomasse'!D116&lt;&gt;"",'Forbrug af biomasse'!D116,"")</f>
        <v>2030</v>
      </c>
      <c r="E716" s="438">
        <f>IF('Forbrug af biomasse'!E116&lt;&gt;"",'Forbrug af biomasse'!E116,"")</f>
        <v>41.80391161429587</v>
      </c>
      <c r="F716" s="103" t="str">
        <f>IFERROR(VLOOKUP(A716,'Oversættelse til tabel'!$A$2:$B$14,2,FALSE),"")</f>
        <v>Biogas</v>
      </c>
    </row>
    <row r="717" spans="1:6" s="103" customFormat="1" x14ac:dyDescent="0.25">
      <c r="A717" s="103" t="str">
        <f>IF('Forbrug af biomasse'!A117&lt;&gt;"",'Forbrug af biomasse'!A117,"")</f>
        <v>Biogas</v>
      </c>
      <c r="B717" s="103" t="str">
        <f>IF('Forbrug af biomasse'!B117&lt;&gt;"",'Forbrug af biomasse'!B117,"")</f>
        <v>Vestdanmark</v>
      </c>
      <c r="C717" s="103" t="str">
        <f>IF('Forbrug af biomasse'!C117&lt;&gt;"",'Forbrug af biomasse'!C117,"")</f>
        <v>Glycerin</v>
      </c>
      <c r="D717" s="103">
        <f>IF('Forbrug af biomasse'!D117&lt;&gt;"",'Forbrug af biomasse'!D117,"")</f>
        <v>2030</v>
      </c>
      <c r="E717" s="438">
        <f>IF('Forbrug af biomasse'!E117&lt;&gt;"",'Forbrug af biomasse'!E117,"")</f>
        <v>114193.60000000001</v>
      </c>
      <c r="F717" s="103" t="str">
        <f>IFERROR(VLOOKUP(A717,'Oversættelse til tabel'!$A$2:$B$14,2,FALSE),"")</f>
        <v>Biogas</v>
      </c>
    </row>
    <row r="718" spans="1:6" s="103" customFormat="1" x14ac:dyDescent="0.25">
      <c r="A718" s="103" t="str">
        <f>IF('Forbrug af biomasse'!A118&lt;&gt;"",'Forbrug af biomasse'!A118,"")</f>
        <v>Biogas</v>
      </c>
      <c r="B718" s="103" t="str">
        <f>IF('Forbrug af biomasse'!B118&lt;&gt;"",'Forbrug af biomasse'!B118,"")</f>
        <v>Vestdanmark</v>
      </c>
      <c r="C718" s="103" t="str">
        <f>IF('Forbrug af biomasse'!C118&lt;&gt;"",'Forbrug af biomasse'!C118,"")</f>
        <v>Muslinger</v>
      </c>
      <c r="D718" s="103">
        <f>IF('Forbrug af biomasse'!D118&lt;&gt;"",'Forbrug af biomasse'!D118,"")</f>
        <v>2030</v>
      </c>
      <c r="E718" s="438">
        <f>IF('Forbrug af biomasse'!E118&lt;&gt;"",'Forbrug af biomasse'!E118,"")</f>
        <v>0</v>
      </c>
      <c r="F718" s="103" t="str">
        <f>IFERROR(VLOOKUP(A718,'Oversættelse til tabel'!$A$2:$B$14,2,FALSE),"")</f>
        <v>Biogas</v>
      </c>
    </row>
    <row r="719" spans="1:6" s="103" customFormat="1" x14ac:dyDescent="0.25">
      <c r="A719" s="103" t="str">
        <f>IF('Forbrug af biomasse'!A119&lt;&gt;"",'Forbrug af biomasse'!A119,"")</f>
        <v>Biogas</v>
      </c>
      <c r="B719" s="103" t="str">
        <f>IF('Forbrug af biomasse'!B119&lt;&gt;"",'Forbrug af biomasse'!B119,"")</f>
        <v>Vestdanmark</v>
      </c>
      <c r="C719" s="103" t="str">
        <f>IF('Forbrug af biomasse'!C119&lt;&gt;"",'Forbrug af biomasse'!C119,"")</f>
        <v>Tang</v>
      </c>
      <c r="D719" s="103">
        <f>IF('Forbrug af biomasse'!D119&lt;&gt;"",'Forbrug af biomasse'!D119,"")</f>
        <v>2030</v>
      </c>
      <c r="E719" s="438">
        <f>IF('Forbrug af biomasse'!E119&lt;&gt;"",'Forbrug af biomasse'!E119,"")</f>
        <v>0</v>
      </c>
      <c r="F719" s="103" t="str">
        <f>IFERROR(VLOOKUP(A719,'Oversættelse til tabel'!$A$2:$B$14,2,FALSE),"")</f>
        <v>Biogas</v>
      </c>
    </row>
    <row r="720" spans="1:6" s="103" customFormat="1" x14ac:dyDescent="0.25">
      <c r="A720" s="103" t="str">
        <f>IF('Forbrug af biomasse'!A120&lt;&gt;"",'Forbrug af biomasse'!A120,"")</f>
        <v>Biogas</v>
      </c>
      <c r="B720" s="103" t="str">
        <f>IF('Forbrug af biomasse'!B120&lt;&gt;"",'Forbrug af biomasse'!B120,"")</f>
        <v>Vestdanmark</v>
      </c>
      <c r="C720" s="103" t="str">
        <f>IF('Forbrug af biomasse'!C120&lt;&gt;"",'Forbrug af biomasse'!C120,"")</f>
        <v>Svinegylle</v>
      </c>
      <c r="D720" s="103">
        <f>IF('Forbrug af biomasse'!D120&lt;&gt;"",'Forbrug af biomasse'!D120,"")</f>
        <v>2050</v>
      </c>
      <c r="E720" s="438">
        <f>IF('Forbrug af biomasse'!E120&lt;&gt;"",'Forbrug af biomasse'!E120,"")</f>
        <v>15586875.108985925</v>
      </c>
      <c r="F720" s="103" t="str">
        <f>IFERROR(VLOOKUP(A720,'Oversættelse til tabel'!$A$2:$B$14,2,FALSE),"")</f>
        <v>Biogas</v>
      </c>
    </row>
    <row r="721" spans="1:6" s="103" customFormat="1" x14ac:dyDescent="0.25">
      <c r="A721" s="103" t="str">
        <f>IF('Forbrug af biomasse'!A121&lt;&gt;"",'Forbrug af biomasse'!A121,"")</f>
        <v>Biogas</v>
      </c>
      <c r="B721" s="103" t="str">
        <f>IF('Forbrug af biomasse'!B121&lt;&gt;"",'Forbrug af biomasse'!B121,"")</f>
        <v>Vestdanmark</v>
      </c>
      <c r="C721" s="103" t="str">
        <f>IF('Forbrug af biomasse'!C121&lt;&gt;"",'Forbrug af biomasse'!C121,"")</f>
        <v>Kvæggylle</v>
      </c>
      <c r="D721" s="103">
        <f>IF('Forbrug af biomasse'!D121&lt;&gt;"",'Forbrug af biomasse'!D121,"")</f>
        <v>2050</v>
      </c>
      <c r="E721" s="438">
        <f>IF('Forbrug af biomasse'!E121&lt;&gt;"",'Forbrug af biomasse'!E121,"")</f>
        <v>13754239.022753812</v>
      </c>
      <c r="F721" s="103" t="str">
        <f>IFERROR(VLOOKUP(A721,'Oversættelse til tabel'!$A$2:$B$14,2,FALSE),"")</f>
        <v>Biogas</v>
      </c>
    </row>
    <row r="722" spans="1:6" s="103" customFormat="1" x14ac:dyDescent="0.25">
      <c r="A722" s="103" t="str">
        <f>IF('Forbrug af biomasse'!A122&lt;&gt;"",'Forbrug af biomasse'!A122,"")</f>
        <v>Biogas</v>
      </c>
      <c r="B722" s="103" t="str">
        <f>IF('Forbrug af biomasse'!B122&lt;&gt;"",'Forbrug af biomasse'!B122,"")</f>
        <v>Vestdanmark</v>
      </c>
      <c r="C722" s="103" t="str">
        <f>IF('Forbrug af biomasse'!C122&lt;&gt;"",'Forbrug af biomasse'!C122,"")</f>
        <v>Fjerkrægylle</v>
      </c>
      <c r="D722" s="103">
        <f>IF('Forbrug af biomasse'!D122&lt;&gt;"",'Forbrug af biomasse'!D122,"")</f>
        <v>2050</v>
      </c>
      <c r="E722" s="438">
        <f>IF('Forbrug af biomasse'!E122&lt;&gt;"",'Forbrug af biomasse'!E122,"")</f>
        <v>9304.7742602810158</v>
      </c>
      <c r="F722" s="103" t="str">
        <f>IFERROR(VLOOKUP(A722,'Oversættelse til tabel'!$A$2:$B$14,2,FALSE),"")</f>
        <v>Biogas</v>
      </c>
    </row>
    <row r="723" spans="1:6" s="103" customFormat="1" x14ac:dyDescent="0.25">
      <c r="A723" s="103" t="str">
        <f>IF('Forbrug af biomasse'!A123&lt;&gt;"",'Forbrug af biomasse'!A123,"")</f>
        <v>Biogas</v>
      </c>
      <c r="B723" s="103" t="str">
        <f>IF('Forbrug af biomasse'!B123&lt;&gt;"",'Forbrug af biomasse'!B123,"")</f>
        <v>Vestdanmark</v>
      </c>
      <c r="C723" s="103" t="str">
        <f>IF('Forbrug af biomasse'!C123&lt;&gt;"",'Forbrug af biomasse'!C123,"")</f>
        <v>Spildevandsslam</v>
      </c>
      <c r="D723" s="103">
        <f>IF('Forbrug af biomasse'!D123&lt;&gt;"",'Forbrug af biomasse'!D123,"")</f>
        <v>2050</v>
      </c>
      <c r="E723" s="438">
        <f>IF('Forbrug af biomasse'!E123&lt;&gt;"",'Forbrug af biomasse'!E123,"")</f>
        <v>1572264.2235564108</v>
      </c>
      <c r="F723" s="103" t="str">
        <f>IFERROR(VLOOKUP(A723,'Oversættelse til tabel'!$A$2:$B$14,2,FALSE),"")</f>
        <v>Biogas</v>
      </c>
    </row>
    <row r="724" spans="1:6" s="103" customFormat="1" x14ac:dyDescent="0.25">
      <c r="A724" s="103" t="str">
        <f>IF('Forbrug af biomasse'!A124&lt;&gt;"",'Forbrug af biomasse'!A124,"")</f>
        <v>Biogas</v>
      </c>
      <c r="B724" s="103" t="str">
        <f>IF('Forbrug af biomasse'!B124&lt;&gt;"",'Forbrug af biomasse'!B124,"")</f>
        <v>Vestdanmark</v>
      </c>
      <c r="C724" s="103" t="str">
        <f>IF('Forbrug af biomasse'!C124&lt;&gt;"",'Forbrug af biomasse'!C124,"")</f>
        <v>Bioaffald</v>
      </c>
      <c r="D724" s="103">
        <f>IF('Forbrug af biomasse'!D124&lt;&gt;"",'Forbrug af biomasse'!D124,"")</f>
        <v>2050</v>
      </c>
      <c r="E724" s="438">
        <f ca="1">IF('Forbrug af biomasse'!E124&lt;&gt;"",'Forbrug af biomasse'!E124,"")</f>
        <v>197484.23354298095</v>
      </c>
      <c r="F724" s="103" t="str">
        <f>IFERROR(VLOOKUP(A724,'Oversættelse til tabel'!$A$2:$B$14,2,FALSE),"")</f>
        <v>Biogas</v>
      </c>
    </row>
    <row r="725" spans="1:6" s="103" customFormat="1" x14ac:dyDescent="0.25">
      <c r="A725" s="103" t="str">
        <f>IF('Forbrug af biomasse'!A125&lt;&gt;"",'Forbrug af biomasse'!A125,"")</f>
        <v>Biogas</v>
      </c>
      <c r="B725" s="103" t="str">
        <f>IF('Forbrug af biomasse'!B125&lt;&gt;"",'Forbrug af biomasse'!B125,"")</f>
        <v>Vestdanmark</v>
      </c>
      <c r="C725" s="103" t="str">
        <f>IF('Forbrug af biomasse'!C125&lt;&gt;"",'Forbrug af biomasse'!C125,"")</f>
        <v>Industriaffald</v>
      </c>
      <c r="D725" s="103">
        <f>IF('Forbrug af biomasse'!D125&lt;&gt;"",'Forbrug af biomasse'!D125,"")</f>
        <v>2050</v>
      </c>
      <c r="E725" s="438">
        <f>IF('Forbrug af biomasse'!E125&lt;&gt;"",'Forbrug af biomasse'!E125,"")</f>
        <v>531600.61023474101</v>
      </c>
      <c r="F725" s="103" t="str">
        <f>IFERROR(VLOOKUP(A725,'Oversættelse til tabel'!$A$2:$B$14,2,FALSE),"")</f>
        <v>Biogas</v>
      </c>
    </row>
    <row r="726" spans="1:6" s="103" customFormat="1" x14ac:dyDescent="0.25">
      <c r="A726" s="103" t="str">
        <f>IF('Forbrug af biomasse'!A126&lt;&gt;"",'Forbrug af biomasse'!A126,"")</f>
        <v>Biogas</v>
      </c>
      <c r="B726" s="103" t="str">
        <f>IF('Forbrug af biomasse'!B126&lt;&gt;"",'Forbrug af biomasse'!B126,"")</f>
        <v>Vestdanmark</v>
      </c>
      <c r="C726" s="103" t="str">
        <f>IF('Forbrug af biomasse'!C126&lt;&gt;"",'Forbrug af biomasse'!C126,"")</f>
        <v>Dybstrøelse</v>
      </c>
      <c r="D726" s="103">
        <f>IF('Forbrug af biomasse'!D126&lt;&gt;"",'Forbrug af biomasse'!D126,"")</f>
        <v>2050</v>
      </c>
      <c r="E726" s="438">
        <f>IF('Forbrug af biomasse'!E126&lt;&gt;"",'Forbrug af biomasse'!E126,"")</f>
        <v>1666786.636613145</v>
      </c>
      <c r="F726" s="103" t="str">
        <f>IFERROR(VLOOKUP(A726,'Oversættelse til tabel'!$A$2:$B$14,2,FALSE),"")</f>
        <v>Biogas</v>
      </c>
    </row>
    <row r="727" spans="1:6" s="103" customFormat="1" x14ac:dyDescent="0.25">
      <c r="A727" s="103" t="str">
        <f>IF('Forbrug af biomasse'!A127&lt;&gt;"",'Forbrug af biomasse'!A127,"")</f>
        <v>Biogas</v>
      </c>
      <c r="B727" s="103" t="str">
        <f>IF('Forbrug af biomasse'!B127&lt;&gt;"",'Forbrug af biomasse'!B127,"")</f>
        <v>Vestdanmark</v>
      </c>
      <c r="C727" s="103" t="str">
        <f>IF('Forbrug af biomasse'!C127&lt;&gt;"",'Forbrug af biomasse'!C127,"")</f>
        <v>Brun saft</v>
      </c>
      <c r="D727" s="103">
        <f>IF('Forbrug af biomasse'!D127&lt;&gt;"",'Forbrug af biomasse'!D127,"")</f>
        <v>2050</v>
      </c>
      <c r="E727" s="438">
        <f>IF('Forbrug af biomasse'!E127&lt;&gt;"",'Forbrug af biomasse'!E127,"")</f>
        <v>0</v>
      </c>
      <c r="F727" s="103" t="str">
        <f>IFERROR(VLOOKUP(A727,'Oversættelse til tabel'!$A$2:$B$14,2,FALSE),"")</f>
        <v>Biogas</v>
      </c>
    </row>
    <row r="728" spans="1:6" s="103" customFormat="1" x14ac:dyDescent="0.25">
      <c r="A728" s="103" t="str">
        <f>IF('Forbrug af biomasse'!A128&lt;&gt;"",'Forbrug af biomasse'!A128,"")</f>
        <v>Biogas</v>
      </c>
      <c r="B728" s="103" t="str">
        <f>IF('Forbrug af biomasse'!B128&lt;&gt;"",'Forbrug af biomasse'!B128,"")</f>
        <v>Vestdanmark</v>
      </c>
      <c r="C728" s="103" t="str">
        <f>IF('Forbrug af biomasse'!C128&lt;&gt;"",'Forbrug af biomasse'!C128,"")</f>
        <v>Halm</v>
      </c>
      <c r="D728" s="103">
        <f>IF('Forbrug af biomasse'!D128&lt;&gt;"",'Forbrug af biomasse'!D128,"")</f>
        <v>2050</v>
      </c>
      <c r="E728" s="438">
        <f>IF('Forbrug af biomasse'!E128&lt;&gt;"",'Forbrug af biomasse'!E128,"")</f>
        <v>55092.89141892772</v>
      </c>
      <c r="F728" s="103" t="str">
        <f>IFERROR(VLOOKUP(A728,'Oversættelse til tabel'!$A$2:$B$14,2,FALSE),"")</f>
        <v>Biogas</v>
      </c>
    </row>
    <row r="729" spans="1:6" s="103" customFormat="1" x14ac:dyDescent="0.25">
      <c r="A729" s="103" t="str">
        <f>IF('Forbrug af biomasse'!A129&lt;&gt;"",'Forbrug af biomasse'!A129,"")</f>
        <v>Biogas</v>
      </c>
      <c r="B729" s="103" t="str">
        <f>IF('Forbrug af biomasse'!B129&lt;&gt;"",'Forbrug af biomasse'!B129,"")</f>
        <v>Vestdanmark</v>
      </c>
      <c r="C729" s="103" t="str">
        <f>IF('Forbrug af biomasse'!C129&lt;&gt;"",'Forbrug af biomasse'!C129,"")</f>
        <v>Korn</v>
      </c>
      <c r="D729" s="103">
        <f>IF('Forbrug af biomasse'!D129&lt;&gt;"",'Forbrug af biomasse'!D129,"")</f>
        <v>2050</v>
      </c>
      <c r="E729" s="438">
        <f>IF('Forbrug af biomasse'!E129&lt;&gt;"",'Forbrug af biomasse'!E129,"")</f>
        <v>2904.8671673179329</v>
      </c>
      <c r="F729" s="103" t="str">
        <f>IFERROR(VLOOKUP(A729,'Oversættelse til tabel'!$A$2:$B$14,2,FALSE),"")</f>
        <v>Biogas</v>
      </c>
    </row>
    <row r="730" spans="1:6" s="103" customFormat="1" x14ac:dyDescent="0.25">
      <c r="A730" s="103" t="str">
        <f>IF('Forbrug af biomasse'!A130&lt;&gt;"",'Forbrug af biomasse'!A130,"")</f>
        <v>Biogas</v>
      </c>
      <c r="B730" s="103" t="str">
        <f>IF('Forbrug af biomasse'!B130&lt;&gt;"",'Forbrug af biomasse'!B130,"")</f>
        <v>Vestdanmark</v>
      </c>
      <c r="C730" s="103" t="str">
        <f>IF('Forbrug af biomasse'!C130&lt;&gt;"",'Forbrug af biomasse'!C130,"")</f>
        <v>Græs</v>
      </c>
      <c r="D730" s="103">
        <f>IF('Forbrug af biomasse'!D130&lt;&gt;"",'Forbrug af biomasse'!D130,"")</f>
        <v>2050</v>
      </c>
      <c r="E730" s="438">
        <f>IF('Forbrug af biomasse'!E130&lt;&gt;"",'Forbrug af biomasse'!E130,"")</f>
        <v>66710.304652357008</v>
      </c>
      <c r="F730" s="103" t="str">
        <f>IFERROR(VLOOKUP(A730,'Oversættelse til tabel'!$A$2:$B$14,2,FALSE),"")</f>
        <v>Biogas</v>
      </c>
    </row>
    <row r="731" spans="1:6" s="103" customFormat="1" x14ac:dyDescent="0.25">
      <c r="A731" s="103" t="str">
        <f>IF('Forbrug af biomasse'!A131&lt;&gt;"",'Forbrug af biomasse'!A131,"")</f>
        <v>Biogas</v>
      </c>
      <c r="B731" s="103" t="str">
        <f>IF('Forbrug af biomasse'!B131&lt;&gt;"",'Forbrug af biomasse'!B131,"")</f>
        <v>Vestdanmark</v>
      </c>
      <c r="C731" s="103" t="str">
        <f>IF('Forbrug af biomasse'!C131&lt;&gt;"",'Forbrug af biomasse'!C131,"")</f>
        <v>Majs</v>
      </c>
      <c r="D731" s="103">
        <f>IF('Forbrug af biomasse'!D131&lt;&gt;"",'Forbrug af biomasse'!D131,"")</f>
        <v>2050</v>
      </c>
      <c r="E731" s="438">
        <f>IF('Forbrug af biomasse'!E131&lt;&gt;"",'Forbrug af biomasse'!E131,"")</f>
        <v>254724.42475046791</v>
      </c>
      <c r="F731" s="103" t="str">
        <f>IFERROR(VLOOKUP(A731,'Oversættelse til tabel'!$A$2:$B$14,2,FALSE),"")</f>
        <v>Biogas</v>
      </c>
    </row>
    <row r="732" spans="1:6" s="103" customFormat="1" x14ac:dyDescent="0.25">
      <c r="A732" s="103" t="str">
        <f>IF('Forbrug af biomasse'!A132&lt;&gt;"",'Forbrug af biomasse'!A132,"")</f>
        <v>Biogas</v>
      </c>
      <c r="B732" s="103" t="str">
        <f>IF('Forbrug af biomasse'!B132&lt;&gt;"",'Forbrug af biomasse'!B132,"")</f>
        <v>Vestdanmark</v>
      </c>
      <c r="C732" s="103" t="str">
        <f>IF('Forbrug af biomasse'!C132&lt;&gt;"",'Forbrug af biomasse'!C132,"")</f>
        <v>Roer</v>
      </c>
      <c r="D732" s="103">
        <f>IF('Forbrug af biomasse'!D132&lt;&gt;"",'Forbrug af biomasse'!D132,"")</f>
        <v>2050</v>
      </c>
      <c r="E732" s="438">
        <f>IF('Forbrug af biomasse'!E132&lt;&gt;"",'Forbrug af biomasse'!E132,"")</f>
        <v>21875.621442119991</v>
      </c>
      <c r="F732" s="103" t="str">
        <f>IFERROR(VLOOKUP(A732,'Oversættelse til tabel'!$A$2:$B$14,2,FALSE),"")</f>
        <v>Biogas</v>
      </c>
    </row>
    <row r="733" spans="1:6" s="103" customFormat="1" x14ac:dyDescent="0.25">
      <c r="A733" s="103" t="str">
        <f>IF('Forbrug af biomasse'!A133&lt;&gt;"",'Forbrug af biomasse'!A133,"")</f>
        <v>Biogas</v>
      </c>
      <c r="B733" s="103" t="str">
        <f>IF('Forbrug af biomasse'!B133&lt;&gt;"",'Forbrug af biomasse'!B133,"")</f>
        <v>Vestdanmark</v>
      </c>
      <c r="C733" s="103" t="str">
        <f>IF('Forbrug af biomasse'!C133&lt;&gt;"",'Forbrug af biomasse'!C133,"")</f>
        <v>Have/parkaffald</v>
      </c>
      <c r="D733" s="103">
        <f>IF('Forbrug af biomasse'!D133&lt;&gt;"",'Forbrug af biomasse'!D133,"")</f>
        <v>2050</v>
      </c>
      <c r="E733" s="438">
        <f>IF('Forbrug af biomasse'!E133&lt;&gt;"",'Forbrug af biomasse'!E133,"")</f>
        <v>41.656918132692169</v>
      </c>
      <c r="F733" s="103" t="str">
        <f>IFERROR(VLOOKUP(A733,'Oversættelse til tabel'!$A$2:$B$14,2,FALSE),"")</f>
        <v>Biogas</v>
      </c>
    </row>
    <row r="734" spans="1:6" s="103" customFormat="1" x14ac:dyDescent="0.25">
      <c r="A734" s="103" t="str">
        <f>IF('Forbrug af biomasse'!A134&lt;&gt;"",'Forbrug af biomasse'!A134,"")</f>
        <v>Biogas</v>
      </c>
      <c r="B734" s="103" t="str">
        <f>IF('Forbrug af biomasse'!B134&lt;&gt;"",'Forbrug af biomasse'!B134,"")</f>
        <v>Vestdanmark</v>
      </c>
      <c r="C734" s="103" t="str">
        <f>IF('Forbrug af biomasse'!C134&lt;&gt;"",'Forbrug af biomasse'!C134,"")</f>
        <v>Glycerin</v>
      </c>
      <c r="D734" s="103">
        <f>IF('Forbrug af biomasse'!D134&lt;&gt;"",'Forbrug af biomasse'!D134,"")</f>
        <v>2050</v>
      </c>
      <c r="E734" s="438">
        <f>IF('Forbrug af biomasse'!E134&lt;&gt;"",'Forbrug af biomasse'!E134,"")</f>
        <v>114193.60000000001</v>
      </c>
      <c r="F734" s="103" t="str">
        <f>IFERROR(VLOOKUP(A734,'Oversættelse til tabel'!$A$2:$B$14,2,FALSE),"")</f>
        <v>Biogas</v>
      </c>
    </row>
    <row r="735" spans="1:6" s="103" customFormat="1" x14ac:dyDescent="0.25">
      <c r="A735" s="103" t="str">
        <f>IF('Forbrug af biomasse'!A135&lt;&gt;"",'Forbrug af biomasse'!A135,"")</f>
        <v>Biogas</v>
      </c>
      <c r="B735" s="103" t="str">
        <f>IF('Forbrug af biomasse'!B135&lt;&gt;"",'Forbrug af biomasse'!B135,"")</f>
        <v>Vestdanmark</v>
      </c>
      <c r="C735" s="103" t="str">
        <f>IF('Forbrug af biomasse'!C135&lt;&gt;"",'Forbrug af biomasse'!C135,"")</f>
        <v>Muslinger</v>
      </c>
      <c r="D735" s="103">
        <f>IF('Forbrug af biomasse'!D135&lt;&gt;"",'Forbrug af biomasse'!D135,"")</f>
        <v>2050</v>
      </c>
      <c r="E735" s="438">
        <f>IF('Forbrug af biomasse'!E135&lt;&gt;"",'Forbrug af biomasse'!E135,"")</f>
        <v>0</v>
      </c>
      <c r="F735" s="103" t="str">
        <f>IFERROR(VLOOKUP(A735,'Oversættelse til tabel'!$A$2:$B$14,2,FALSE),"")</f>
        <v>Biogas</v>
      </c>
    </row>
    <row r="736" spans="1:6" s="103" customFormat="1" x14ac:dyDescent="0.25">
      <c r="A736" s="103" t="str">
        <f>IF('Forbrug af biomasse'!A136&lt;&gt;"",'Forbrug af biomasse'!A136,"")</f>
        <v>Biogas</v>
      </c>
      <c r="B736" s="103" t="str">
        <f>IF('Forbrug af biomasse'!B136&lt;&gt;"",'Forbrug af biomasse'!B136,"")</f>
        <v>Vestdanmark</v>
      </c>
      <c r="C736" s="103" t="str">
        <f>IF('Forbrug af biomasse'!C136&lt;&gt;"",'Forbrug af biomasse'!C136,"")</f>
        <v>Tang</v>
      </c>
      <c r="D736" s="103">
        <f>IF('Forbrug af biomasse'!D136&lt;&gt;"",'Forbrug af biomasse'!D136,"")</f>
        <v>2050</v>
      </c>
      <c r="E736" s="438">
        <f>IF('Forbrug af biomasse'!E136&lt;&gt;"",'Forbrug af biomasse'!E136,"")</f>
        <v>0</v>
      </c>
      <c r="F736" s="103" t="str">
        <f>IFERROR(VLOOKUP(A736,'Oversættelse til tabel'!$A$2:$B$14,2,FALSE),"")</f>
        <v>Biogas</v>
      </c>
    </row>
    <row r="737" spans="1:6" s="103" customFormat="1" x14ac:dyDescent="0.25">
      <c r="A737" s="103" t="str">
        <f>IF('Forbrug af biomasse'!A137&lt;&gt;"",'Forbrug af biomasse'!A137,"")</f>
        <v>Biogas</v>
      </c>
      <c r="B737" s="103" t="str">
        <f>IF('Forbrug af biomasse'!B137&lt;&gt;"",'Forbrug af biomasse'!B137,"")</f>
        <v>Østdanmark</v>
      </c>
      <c r="C737" s="103" t="str">
        <f>IF('Forbrug af biomasse'!C137&lt;&gt;"",'Forbrug af biomasse'!C137,"")</f>
        <v>Svinegylle</v>
      </c>
      <c r="D737" s="103">
        <f>IF('Forbrug af biomasse'!D137&lt;&gt;"",'Forbrug af biomasse'!D137,"")</f>
        <v>2019</v>
      </c>
      <c r="E737" s="438">
        <f>IF('Forbrug af biomasse'!E137&lt;&gt;"",'Forbrug af biomasse'!E137,"")</f>
        <v>380427.26035611134</v>
      </c>
      <c r="F737" s="103" t="str">
        <f>IFERROR(VLOOKUP(A737,'Oversættelse til tabel'!$A$2:$B$14,2,FALSE),"")</f>
        <v>Biogas</v>
      </c>
    </row>
    <row r="738" spans="1:6" s="103" customFormat="1" x14ac:dyDescent="0.25">
      <c r="A738" s="103" t="str">
        <f>IF('Forbrug af biomasse'!A138&lt;&gt;"",'Forbrug af biomasse'!A138,"")</f>
        <v>Biogas</v>
      </c>
      <c r="B738" s="103" t="str">
        <f>IF('Forbrug af biomasse'!B138&lt;&gt;"",'Forbrug af biomasse'!B138,"")</f>
        <v>Østdanmark</v>
      </c>
      <c r="C738" s="103" t="str">
        <f>IF('Forbrug af biomasse'!C138&lt;&gt;"",'Forbrug af biomasse'!C138,"")</f>
        <v>Kvæggylle</v>
      </c>
      <c r="D738" s="103">
        <f>IF('Forbrug af biomasse'!D138&lt;&gt;"",'Forbrug af biomasse'!D138,"")</f>
        <v>2019</v>
      </c>
      <c r="E738" s="438">
        <f>IF('Forbrug af biomasse'!E138&lt;&gt;"",'Forbrug af biomasse'!E138,"")</f>
        <v>286645.05985025823</v>
      </c>
      <c r="F738" s="103" t="str">
        <f>IFERROR(VLOOKUP(A738,'Oversættelse til tabel'!$A$2:$B$14,2,FALSE),"")</f>
        <v>Biogas</v>
      </c>
    </row>
    <row r="739" spans="1:6" s="103" customFormat="1" x14ac:dyDescent="0.25">
      <c r="A739" s="103" t="str">
        <f>IF('Forbrug af biomasse'!A139&lt;&gt;"",'Forbrug af biomasse'!A139,"")</f>
        <v>Biogas</v>
      </c>
      <c r="B739" s="103" t="str">
        <f>IF('Forbrug af biomasse'!B139&lt;&gt;"",'Forbrug af biomasse'!B139,"")</f>
        <v>Østdanmark</v>
      </c>
      <c r="C739" s="103" t="str">
        <f>IF('Forbrug af biomasse'!C139&lt;&gt;"",'Forbrug af biomasse'!C139,"")</f>
        <v>Fjerkrægylle</v>
      </c>
      <c r="D739" s="103">
        <f>IF('Forbrug af biomasse'!D139&lt;&gt;"",'Forbrug af biomasse'!D139,"")</f>
        <v>2019</v>
      </c>
      <c r="E739" s="438">
        <f>IF('Forbrug af biomasse'!E139&lt;&gt;"",'Forbrug af biomasse'!E139,"")</f>
        <v>337.693821952441</v>
      </c>
      <c r="F739" s="103" t="str">
        <f>IFERROR(VLOOKUP(A739,'Oversættelse til tabel'!$A$2:$B$14,2,FALSE),"")</f>
        <v>Biogas</v>
      </c>
    </row>
    <row r="740" spans="1:6" s="103" customFormat="1" x14ac:dyDescent="0.25">
      <c r="A740" s="103" t="str">
        <f>IF('Forbrug af biomasse'!A140&lt;&gt;"",'Forbrug af biomasse'!A140,"")</f>
        <v>Biogas</v>
      </c>
      <c r="B740" s="103" t="str">
        <f>IF('Forbrug af biomasse'!B140&lt;&gt;"",'Forbrug af biomasse'!B140,"")</f>
        <v>Østdanmark</v>
      </c>
      <c r="C740" s="103" t="str">
        <f>IF('Forbrug af biomasse'!C140&lt;&gt;"",'Forbrug af biomasse'!C140,"")</f>
        <v>Spildevandsslam</v>
      </c>
      <c r="D740" s="103">
        <f>IF('Forbrug af biomasse'!D140&lt;&gt;"",'Forbrug af biomasse'!D140,"")</f>
        <v>2019</v>
      </c>
      <c r="E740" s="438">
        <f>IF('Forbrug af biomasse'!E140&lt;&gt;"",'Forbrug af biomasse'!E140,"")</f>
        <v>1208651.4125341829</v>
      </c>
      <c r="F740" s="103" t="str">
        <f>IFERROR(VLOOKUP(A740,'Oversættelse til tabel'!$A$2:$B$14,2,FALSE),"")</f>
        <v>Biogas</v>
      </c>
    </row>
    <row r="741" spans="1:6" s="103" customFormat="1" x14ac:dyDescent="0.25">
      <c r="A741" s="103" t="str">
        <f>IF('Forbrug af biomasse'!A141&lt;&gt;"",'Forbrug af biomasse'!A141,"")</f>
        <v>Biogas</v>
      </c>
      <c r="B741" s="103" t="str">
        <f>IF('Forbrug af biomasse'!B141&lt;&gt;"",'Forbrug af biomasse'!B141,"")</f>
        <v>Østdanmark</v>
      </c>
      <c r="C741" s="103" t="str">
        <f>IF('Forbrug af biomasse'!C141&lt;&gt;"",'Forbrug af biomasse'!C141,"")</f>
        <v>Bioaffald</v>
      </c>
      <c r="D741" s="103">
        <f>IF('Forbrug af biomasse'!D141&lt;&gt;"",'Forbrug af biomasse'!D141,"")</f>
        <v>2019</v>
      </c>
      <c r="E741" s="438">
        <f ca="1">IF('Forbrug af biomasse'!E141&lt;&gt;"",'Forbrug af biomasse'!E141,"")</f>
        <v>335590.35573220561</v>
      </c>
      <c r="F741" s="103" t="str">
        <f>IFERROR(VLOOKUP(A741,'Oversættelse til tabel'!$A$2:$B$14,2,FALSE),"")</f>
        <v>Biogas</v>
      </c>
    </row>
    <row r="742" spans="1:6" s="103" customFormat="1" x14ac:dyDescent="0.25">
      <c r="A742" s="103" t="str">
        <f>IF('Forbrug af biomasse'!A142&lt;&gt;"",'Forbrug af biomasse'!A142,"")</f>
        <v>Biogas</v>
      </c>
      <c r="B742" s="103" t="str">
        <f>IF('Forbrug af biomasse'!B142&lt;&gt;"",'Forbrug af biomasse'!B142,"")</f>
        <v>Østdanmark</v>
      </c>
      <c r="C742" s="103" t="str">
        <f>IF('Forbrug af biomasse'!C142&lt;&gt;"",'Forbrug af biomasse'!C142,"")</f>
        <v>Industriaffald</v>
      </c>
      <c r="D742" s="103">
        <f>IF('Forbrug af biomasse'!D142&lt;&gt;"",'Forbrug af biomasse'!D142,"")</f>
        <v>2019</v>
      </c>
      <c r="E742" s="438">
        <f>IF('Forbrug af biomasse'!E142&lt;&gt;"",'Forbrug af biomasse'!E142,"")</f>
        <v>279550.24796430691</v>
      </c>
      <c r="F742" s="103" t="str">
        <f>IFERROR(VLOOKUP(A742,'Oversættelse til tabel'!$A$2:$B$14,2,FALSE),"")</f>
        <v>Biogas</v>
      </c>
    </row>
    <row r="743" spans="1:6" s="103" customFormat="1" x14ac:dyDescent="0.25">
      <c r="A743" s="103" t="str">
        <f>IF('Forbrug af biomasse'!A143&lt;&gt;"",'Forbrug af biomasse'!A143,"")</f>
        <v>Biogas</v>
      </c>
      <c r="B743" s="103" t="str">
        <f>IF('Forbrug af biomasse'!B143&lt;&gt;"",'Forbrug af biomasse'!B143,"")</f>
        <v>Østdanmark</v>
      </c>
      <c r="C743" s="103" t="str">
        <f>IF('Forbrug af biomasse'!C143&lt;&gt;"",'Forbrug af biomasse'!C143,"")</f>
        <v>Dybstrøelse</v>
      </c>
      <c r="D743" s="103">
        <f>IF('Forbrug af biomasse'!D143&lt;&gt;"",'Forbrug af biomasse'!D143,"")</f>
        <v>2019</v>
      </c>
      <c r="E743" s="438">
        <f>IF('Forbrug af biomasse'!E143&lt;&gt;"",'Forbrug af biomasse'!E143,"")</f>
        <v>85892.328449707566</v>
      </c>
      <c r="F743" s="103" t="str">
        <f>IFERROR(VLOOKUP(A743,'Oversættelse til tabel'!$A$2:$B$14,2,FALSE),"")</f>
        <v>Biogas</v>
      </c>
    </row>
    <row r="744" spans="1:6" s="103" customFormat="1" x14ac:dyDescent="0.25">
      <c r="A744" s="103" t="str">
        <f>IF('Forbrug af biomasse'!A144&lt;&gt;"",'Forbrug af biomasse'!A144,"")</f>
        <v>Biogas</v>
      </c>
      <c r="B744" s="103" t="str">
        <f>IF('Forbrug af biomasse'!B144&lt;&gt;"",'Forbrug af biomasse'!B144,"")</f>
        <v>Østdanmark</v>
      </c>
      <c r="C744" s="103" t="str">
        <f>IF('Forbrug af biomasse'!C144&lt;&gt;"",'Forbrug af biomasse'!C144,"")</f>
        <v>Brun saft</v>
      </c>
      <c r="D744" s="103">
        <f>IF('Forbrug af biomasse'!D144&lt;&gt;"",'Forbrug af biomasse'!D144,"")</f>
        <v>2019</v>
      </c>
      <c r="E744" s="438">
        <f>IF('Forbrug af biomasse'!E144&lt;&gt;"",'Forbrug af biomasse'!E144,"")</f>
        <v>0</v>
      </c>
      <c r="F744" s="103" t="str">
        <f>IFERROR(VLOOKUP(A744,'Oversættelse til tabel'!$A$2:$B$14,2,FALSE),"")</f>
        <v>Biogas</v>
      </c>
    </row>
    <row r="745" spans="1:6" s="103" customFormat="1" x14ac:dyDescent="0.25">
      <c r="A745" s="103" t="str">
        <f>IF('Forbrug af biomasse'!A145&lt;&gt;"",'Forbrug af biomasse'!A145,"")</f>
        <v>Biogas</v>
      </c>
      <c r="B745" s="103" t="str">
        <f>IF('Forbrug af biomasse'!B145&lt;&gt;"",'Forbrug af biomasse'!B145,"")</f>
        <v>Østdanmark</v>
      </c>
      <c r="C745" s="103" t="str">
        <f>IF('Forbrug af biomasse'!C145&lt;&gt;"",'Forbrug af biomasse'!C145,"")</f>
        <v>Halm</v>
      </c>
      <c r="D745" s="103">
        <f>IF('Forbrug af biomasse'!D145&lt;&gt;"",'Forbrug af biomasse'!D145,"")</f>
        <v>2019</v>
      </c>
      <c r="E745" s="438">
        <f>IF('Forbrug af biomasse'!E145&lt;&gt;"",'Forbrug af biomasse'!E145,"")</f>
        <v>22739.095393183845</v>
      </c>
      <c r="F745" s="103" t="str">
        <f>IFERROR(VLOOKUP(A745,'Oversættelse til tabel'!$A$2:$B$14,2,FALSE),"")</f>
        <v>Biogas</v>
      </c>
    </row>
    <row r="746" spans="1:6" s="103" customFormat="1" x14ac:dyDescent="0.25">
      <c r="A746" s="103" t="str">
        <f>IF('Forbrug af biomasse'!A146&lt;&gt;"",'Forbrug af biomasse'!A146,"")</f>
        <v>Biogas</v>
      </c>
      <c r="B746" s="103" t="str">
        <f>IF('Forbrug af biomasse'!B146&lt;&gt;"",'Forbrug af biomasse'!B146,"")</f>
        <v>Østdanmark</v>
      </c>
      <c r="C746" s="103" t="str">
        <f>IF('Forbrug af biomasse'!C146&lt;&gt;"",'Forbrug af biomasse'!C146,"")</f>
        <v>Korn</v>
      </c>
      <c r="D746" s="103">
        <f>IF('Forbrug af biomasse'!D146&lt;&gt;"",'Forbrug af biomasse'!D146,"")</f>
        <v>2019</v>
      </c>
      <c r="E746" s="438">
        <f>IF('Forbrug af biomasse'!E146&lt;&gt;"",'Forbrug af biomasse'!E146,"")</f>
        <v>942.6064741945944</v>
      </c>
      <c r="F746" s="103" t="str">
        <f>IFERROR(VLOOKUP(A746,'Oversættelse til tabel'!$A$2:$B$14,2,FALSE),"")</f>
        <v>Biogas</v>
      </c>
    </row>
    <row r="747" spans="1:6" s="103" customFormat="1" x14ac:dyDescent="0.25">
      <c r="A747" s="103" t="str">
        <f>IF('Forbrug af biomasse'!A147&lt;&gt;"",'Forbrug af biomasse'!A147,"")</f>
        <v>Biogas</v>
      </c>
      <c r="B747" s="103" t="str">
        <f>IF('Forbrug af biomasse'!B147&lt;&gt;"",'Forbrug af biomasse'!B147,"")</f>
        <v>Østdanmark</v>
      </c>
      <c r="C747" s="103" t="str">
        <f>IF('Forbrug af biomasse'!C147&lt;&gt;"",'Forbrug af biomasse'!C147,"")</f>
        <v>Græs</v>
      </c>
      <c r="D747" s="103">
        <f>IF('Forbrug af biomasse'!D147&lt;&gt;"",'Forbrug af biomasse'!D147,"")</f>
        <v>2019</v>
      </c>
      <c r="E747" s="438">
        <f>IF('Forbrug af biomasse'!E147&lt;&gt;"",'Forbrug af biomasse'!E147,"")</f>
        <v>10277.831749012612</v>
      </c>
      <c r="F747" s="103" t="str">
        <f>IFERROR(VLOOKUP(A747,'Oversættelse til tabel'!$A$2:$B$14,2,FALSE),"")</f>
        <v>Biogas</v>
      </c>
    </row>
    <row r="748" spans="1:6" s="103" customFormat="1" x14ac:dyDescent="0.25">
      <c r="A748" s="103" t="str">
        <f>IF('Forbrug af biomasse'!A148&lt;&gt;"",'Forbrug af biomasse'!A148,"")</f>
        <v>Biogas</v>
      </c>
      <c r="B748" s="103" t="str">
        <f>IF('Forbrug af biomasse'!B148&lt;&gt;"",'Forbrug af biomasse'!B148,"")</f>
        <v>Østdanmark</v>
      </c>
      <c r="C748" s="103" t="str">
        <f>IF('Forbrug af biomasse'!C148&lt;&gt;"",'Forbrug af biomasse'!C148,"")</f>
        <v>Majs</v>
      </c>
      <c r="D748" s="103">
        <f>IF('Forbrug af biomasse'!D148&lt;&gt;"",'Forbrug af biomasse'!D148,"")</f>
        <v>2019</v>
      </c>
      <c r="E748" s="438">
        <f>IF('Forbrug af biomasse'!E148&lt;&gt;"",'Forbrug af biomasse'!E148,"")</f>
        <v>15151.053724986185</v>
      </c>
      <c r="F748" s="103" t="str">
        <f>IFERROR(VLOOKUP(A748,'Oversættelse til tabel'!$A$2:$B$14,2,FALSE),"")</f>
        <v>Biogas</v>
      </c>
    </row>
    <row r="749" spans="1:6" s="103" customFormat="1" x14ac:dyDescent="0.25">
      <c r="A749" s="103" t="str">
        <f>IF('Forbrug af biomasse'!A149&lt;&gt;"",'Forbrug af biomasse'!A149,"")</f>
        <v>Biogas</v>
      </c>
      <c r="B749" s="103" t="str">
        <f>IF('Forbrug af biomasse'!B149&lt;&gt;"",'Forbrug af biomasse'!B149,"")</f>
        <v>Østdanmark</v>
      </c>
      <c r="C749" s="103" t="str">
        <f>IF('Forbrug af biomasse'!C149&lt;&gt;"",'Forbrug af biomasse'!C149,"")</f>
        <v>Roer</v>
      </c>
      <c r="D749" s="103">
        <f>IF('Forbrug af biomasse'!D149&lt;&gt;"",'Forbrug af biomasse'!D149,"")</f>
        <v>2019</v>
      </c>
      <c r="E749" s="438">
        <f>IF('Forbrug af biomasse'!E149&lt;&gt;"",'Forbrug af biomasse'!E149,"")</f>
        <v>24503.032029712213</v>
      </c>
      <c r="F749" s="103" t="str">
        <f>IFERROR(VLOOKUP(A749,'Oversættelse til tabel'!$A$2:$B$14,2,FALSE),"")</f>
        <v>Biogas</v>
      </c>
    </row>
    <row r="750" spans="1:6" s="103" customFormat="1" x14ac:dyDescent="0.25">
      <c r="A750" s="103" t="str">
        <f>IF('Forbrug af biomasse'!A150&lt;&gt;"",'Forbrug af biomasse'!A150,"")</f>
        <v>Biogas</v>
      </c>
      <c r="B750" s="103" t="str">
        <f>IF('Forbrug af biomasse'!B150&lt;&gt;"",'Forbrug af biomasse'!B150,"")</f>
        <v>Østdanmark</v>
      </c>
      <c r="C750" s="103" t="str">
        <f>IF('Forbrug af biomasse'!C150&lt;&gt;"",'Forbrug af biomasse'!C150,"")</f>
        <v>Have/parkaffald</v>
      </c>
      <c r="D750" s="103">
        <f>IF('Forbrug af biomasse'!D150&lt;&gt;"",'Forbrug af biomasse'!D150,"")</f>
        <v>2019</v>
      </c>
      <c r="E750" s="438">
        <f>IF('Forbrug af biomasse'!E150&lt;&gt;"",'Forbrug af biomasse'!E150,"")</f>
        <v>35.900188095894634</v>
      </c>
      <c r="F750" s="103" t="str">
        <f>IFERROR(VLOOKUP(A750,'Oversættelse til tabel'!$A$2:$B$14,2,FALSE),"")</f>
        <v>Biogas</v>
      </c>
    </row>
    <row r="751" spans="1:6" s="103" customFormat="1" x14ac:dyDescent="0.25">
      <c r="A751" s="103" t="str">
        <f>IF('Forbrug af biomasse'!A151&lt;&gt;"",'Forbrug af biomasse'!A151,"")</f>
        <v>Biogas</v>
      </c>
      <c r="B751" s="103" t="str">
        <f>IF('Forbrug af biomasse'!B151&lt;&gt;"",'Forbrug af biomasse'!B151,"")</f>
        <v>Østdanmark</v>
      </c>
      <c r="C751" s="103" t="str">
        <f>IF('Forbrug af biomasse'!C151&lt;&gt;"",'Forbrug af biomasse'!C151,"")</f>
        <v>Glycerin</v>
      </c>
      <c r="D751" s="103">
        <f>IF('Forbrug af biomasse'!D151&lt;&gt;"",'Forbrug af biomasse'!D151,"")</f>
        <v>2019</v>
      </c>
      <c r="E751" s="438">
        <f>IF('Forbrug af biomasse'!E151&lt;&gt;"",'Forbrug af biomasse'!E151,"")</f>
        <v>28548.400000000001</v>
      </c>
      <c r="F751" s="103" t="str">
        <f>IFERROR(VLOOKUP(A751,'Oversættelse til tabel'!$A$2:$B$14,2,FALSE),"")</f>
        <v>Biogas</v>
      </c>
    </row>
    <row r="752" spans="1:6" s="103" customFormat="1" x14ac:dyDescent="0.25">
      <c r="A752" s="103" t="str">
        <f>IF('Forbrug af biomasse'!A152&lt;&gt;"",'Forbrug af biomasse'!A152,"")</f>
        <v>Biogas</v>
      </c>
      <c r="B752" s="103" t="str">
        <f>IF('Forbrug af biomasse'!B152&lt;&gt;"",'Forbrug af biomasse'!B152,"")</f>
        <v>Østdanmark</v>
      </c>
      <c r="C752" s="103" t="str">
        <f>IF('Forbrug af biomasse'!C152&lt;&gt;"",'Forbrug af biomasse'!C152,"")</f>
        <v>Muslinger</v>
      </c>
      <c r="D752" s="103">
        <f>IF('Forbrug af biomasse'!D152&lt;&gt;"",'Forbrug af biomasse'!D152,"")</f>
        <v>2019</v>
      </c>
      <c r="E752" s="438">
        <f>IF('Forbrug af biomasse'!E152&lt;&gt;"",'Forbrug af biomasse'!E152,"")</f>
        <v>0</v>
      </c>
      <c r="F752" s="103" t="str">
        <f>IFERROR(VLOOKUP(A752,'Oversættelse til tabel'!$A$2:$B$14,2,FALSE),"")</f>
        <v>Biogas</v>
      </c>
    </row>
    <row r="753" spans="1:6" s="103" customFormat="1" x14ac:dyDescent="0.25">
      <c r="A753" s="103" t="str">
        <f>IF('Forbrug af biomasse'!A153&lt;&gt;"",'Forbrug af biomasse'!A153,"")</f>
        <v>Biogas</v>
      </c>
      <c r="B753" s="103" t="str">
        <f>IF('Forbrug af biomasse'!B153&lt;&gt;"",'Forbrug af biomasse'!B153,"")</f>
        <v>Østdanmark</v>
      </c>
      <c r="C753" s="103" t="str">
        <f>IF('Forbrug af biomasse'!C153&lt;&gt;"",'Forbrug af biomasse'!C153,"")</f>
        <v>Tang</v>
      </c>
      <c r="D753" s="103">
        <f>IF('Forbrug af biomasse'!D153&lt;&gt;"",'Forbrug af biomasse'!D153,"")</f>
        <v>2019</v>
      </c>
      <c r="E753" s="438">
        <f>IF('Forbrug af biomasse'!E153&lt;&gt;"",'Forbrug af biomasse'!E153,"")</f>
        <v>0</v>
      </c>
      <c r="F753" s="103" t="str">
        <f>IFERROR(VLOOKUP(A753,'Oversættelse til tabel'!$A$2:$B$14,2,FALSE),"")</f>
        <v>Biogas</v>
      </c>
    </row>
    <row r="754" spans="1:6" s="103" customFormat="1" x14ac:dyDescent="0.25">
      <c r="A754" s="103" t="str">
        <f>IF('Forbrug af biomasse'!A154&lt;&gt;"",'Forbrug af biomasse'!A154,"")</f>
        <v>Biogas</v>
      </c>
      <c r="B754" s="103" t="str">
        <f>IF('Forbrug af biomasse'!B154&lt;&gt;"",'Forbrug af biomasse'!B154,"")</f>
        <v>Østdanmark</v>
      </c>
      <c r="C754" s="103" t="str">
        <f>IF('Forbrug af biomasse'!C154&lt;&gt;"",'Forbrug af biomasse'!C154,"")</f>
        <v>Svinegylle</v>
      </c>
      <c r="D754" s="103">
        <f>IF('Forbrug af biomasse'!D154&lt;&gt;"",'Forbrug af biomasse'!D154,"")</f>
        <v>2030</v>
      </c>
      <c r="E754" s="438">
        <f>IF('Forbrug af biomasse'!E154&lt;&gt;"",'Forbrug af biomasse'!E154,"")</f>
        <v>2359043.8250862737</v>
      </c>
      <c r="F754" s="103" t="str">
        <f>IFERROR(VLOOKUP(A754,'Oversættelse til tabel'!$A$2:$B$14,2,FALSE),"")</f>
        <v>Biogas</v>
      </c>
    </row>
    <row r="755" spans="1:6" s="103" customFormat="1" x14ac:dyDescent="0.25">
      <c r="A755" s="103" t="str">
        <f>IF('Forbrug af biomasse'!A155&lt;&gt;"",'Forbrug af biomasse'!A155,"")</f>
        <v>Biogas</v>
      </c>
      <c r="B755" s="103" t="str">
        <f>IF('Forbrug af biomasse'!B155&lt;&gt;"",'Forbrug af biomasse'!B155,"")</f>
        <v>Østdanmark</v>
      </c>
      <c r="C755" s="103" t="str">
        <f>IF('Forbrug af biomasse'!C155&lt;&gt;"",'Forbrug af biomasse'!C155,"")</f>
        <v>Kvæggylle</v>
      </c>
      <c r="D755" s="103">
        <f>IF('Forbrug af biomasse'!D155&lt;&gt;"",'Forbrug af biomasse'!D155,"")</f>
        <v>2030</v>
      </c>
      <c r="E755" s="438">
        <f>IF('Forbrug af biomasse'!E155&lt;&gt;"",'Forbrug af biomasse'!E155,"")</f>
        <v>996612.30647950561</v>
      </c>
      <c r="F755" s="103" t="str">
        <f>IFERROR(VLOOKUP(A755,'Oversættelse til tabel'!$A$2:$B$14,2,FALSE),"")</f>
        <v>Biogas</v>
      </c>
    </row>
    <row r="756" spans="1:6" s="103" customFormat="1" x14ac:dyDescent="0.25">
      <c r="A756" s="103" t="str">
        <f>IF('Forbrug af biomasse'!A156&lt;&gt;"",'Forbrug af biomasse'!A156,"")</f>
        <v>Biogas</v>
      </c>
      <c r="B756" s="103" t="str">
        <f>IF('Forbrug af biomasse'!B156&lt;&gt;"",'Forbrug af biomasse'!B156,"")</f>
        <v>Østdanmark</v>
      </c>
      <c r="C756" s="103" t="str">
        <f>IF('Forbrug af biomasse'!C156&lt;&gt;"",'Forbrug af biomasse'!C156,"")</f>
        <v>Fjerkrægylle</v>
      </c>
      <c r="D756" s="103">
        <f>IF('Forbrug af biomasse'!D156&lt;&gt;"",'Forbrug af biomasse'!D156,"")</f>
        <v>2030</v>
      </c>
      <c r="E756" s="438">
        <f>IF('Forbrug af biomasse'!E156&lt;&gt;"",'Forbrug af biomasse'!E156,"")</f>
        <v>756.21807916508294</v>
      </c>
      <c r="F756" s="103" t="str">
        <f>IFERROR(VLOOKUP(A756,'Oversættelse til tabel'!$A$2:$B$14,2,FALSE),"")</f>
        <v>Biogas</v>
      </c>
    </row>
    <row r="757" spans="1:6" s="103" customFormat="1" x14ac:dyDescent="0.25">
      <c r="A757" s="103" t="str">
        <f>IF('Forbrug af biomasse'!A157&lt;&gt;"",'Forbrug af biomasse'!A157,"")</f>
        <v>Biogas</v>
      </c>
      <c r="B757" s="103" t="str">
        <f>IF('Forbrug af biomasse'!B157&lt;&gt;"",'Forbrug af biomasse'!B157,"")</f>
        <v>Østdanmark</v>
      </c>
      <c r="C757" s="103" t="str">
        <f>IF('Forbrug af biomasse'!C157&lt;&gt;"",'Forbrug af biomasse'!C157,"")</f>
        <v>Spildevandsslam</v>
      </c>
      <c r="D757" s="103">
        <f>IF('Forbrug af biomasse'!D157&lt;&gt;"",'Forbrug af biomasse'!D157,"")</f>
        <v>2030</v>
      </c>
      <c r="E757" s="438">
        <f>IF('Forbrug af biomasse'!E157&lt;&gt;"",'Forbrug af biomasse'!E157,"")</f>
        <v>1268885.054531686</v>
      </c>
      <c r="F757" s="103" t="str">
        <f>IFERROR(VLOOKUP(A757,'Oversættelse til tabel'!$A$2:$B$14,2,FALSE),"")</f>
        <v>Biogas</v>
      </c>
    </row>
    <row r="758" spans="1:6" s="103" customFormat="1" x14ac:dyDescent="0.25">
      <c r="A758" s="103" t="str">
        <f>IF('Forbrug af biomasse'!A158&lt;&gt;"",'Forbrug af biomasse'!A158,"")</f>
        <v>Biogas</v>
      </c>
      <c r="B758" s="103" t="str">
        <f>IF('Forbrug af biomasse'!B158&lt;&gt;"",'Forbrug af biomasse'!B158,"")</f>
        <v>Østdanmark</v>
      </c>
      <c r="C758" s="103" t="str">
        <f>IF('Forbrug af biomasse'!C158&lt;&gt;"",'Forbrug af biomasse'!C158,"")</f>
        <v>Bioaffald</v>
      </c>
      <c r="D758" s="103">
        <f>IF('Forbrug af biomasse'!D158&lt;&gt;"",'Forbrug af biomasse'!D158,"")</f>
        <v>2030</v>
      </c>
      <c r="E758" s="438">
        <f ca="1">IF('Forbrug af biomasse'!E158&lt;&gt;"",'Forbrug af biomasse'!E158,"")</f>
        <v>168912.75887120995</v>
      </c>
      <c r="F758" s="103" t="str">
        <f>IFERROR(VLOOKUP(A758,'Oversættelse til tabel'!$A$2:$B$14,2,FALSE),"")</f>
        <v>Biogas</v>
      </c>
    </row>
    <row r="759" spans="1:6" s="103" customFormat="1" x14ac:dyDescent="0.25">
      <c r="A759" s="103" t="str">
        <f>IF('Forbrug af biomasse'!A159&lt;&gt;"",'Forbrug af biomasse'!A159,"")</f>
        <v>Biogas</v>
      </c>
      <c r="B759" s="103" t="str">
        <f>IF('Forbrug af biomasse'!B159&lt;&gt;"",'Forbrug af biomasse'!B159,"")</f>
        <v>Østdanmark</v>
      </c>
      <c r="C759" s="103" t="str">
        <f>IF('Forbrug af biomasse'!C159&lt;&gt;"",'Forbrug af biomasse'!C159,"")</f>
        <v>Industriaffald</v>
      </c>
      <c r="D759" s="103">
        <f>IF('Forbrug af biomasse'!D159&lt;&gt;"",'Forbrug af biomasse'!D159,"")</f>
        <v>2030</v>
      </c>
      <c r="E759" s="438">
        <f>IF('Forbrug af biomasse'!E159&lt;&gt;"",'Forbrug af biomasse'!E159,"")</f>
        <v>191022.2216043165</v>
      </c>
      <c r="F759" s="103" t="str">
        <f>IFERROR(VLOOKUP(A759,'Oversættelse til tabel'!$A$2:$B$14,2,FALSE),"")</f>
        <v>Biogas</v>
      </c>
    </row>
    <row r="760" spans="1:6" s="103" customFormat="1" x14ac:dyDescent="0.25">
      <c r="A760" s="103" t="str">
        <f>IF('Forbrug af biomasse'!A160&lt;&gt;"",'Forbrug af biomasse'!A160,"")</f>
        <v>Biogas</v>
      </c>
      <c r="B760" s="103" t="str">
        <f>IF('Forbrug af biomasse'!B160&lt;&gt;"",'Forbrug af biomasse'!B160,"")</f>
        <v>Østdanmark</v>
      </c>
      <c r="C760" s="103" t="str">
        <f>IF('Forbrug af biomasse'!C160&lt;&gt;"",'Forbrug af biomasse'!C160,"")</f>
        <v>Dybstrøelse</v>
      </c>
      <c r="D760" s="103">
        <f>IF('Forbrug af biomasse'!D160&lt;&gt;"",'Forbrug af biomasse'!D160,"")</f>
        <v>2030</v>
      </c>
      <c r="E760" s="438">
        <f>IF('Forbrug af biomasse'!E160&lt;&gt;"",'Forbrug af biomasse'!E160,"")</f>
        <v>214833.06575530887</v>
      </c>
      <c r="F760" s="103" t="str">
        <f>IFERROR(VLOOKUP(A760,'Oversættelse til tabel'!$A$2:$B$14,2,FALSE),"")</f>
        <v>Biogas</v>
      </c>
    </row>
    <row r="761" spans="1:6" s="103" customFormat="1" x14ac:dyDescent="0.25">
      <c r="A761" s="103" t="str">
        <f>IF('Forbrug af biomasse'!A161&lt;&gt;"",'Forbrug af biomasse'!A161,"")</f>
        <v>Biogas</v>
      </c>
      <c r="B761" s="103" t="str">
        <f>IF('Forbrug af biomasse'!B161&lt;&gt;"",'Forbrug af biomasse'!B161,"")</f>
        <v>Østdanmark</v>
      </c>
      <c r="C761" s="103" t="str">
        <f>IF('Forbrug af biomasse'!C161&lt;&gt;"",'Forbrug af biomasse'!C161,"")</f>
        <v>Brun saft</v>
      </c>
      <c r="D761" s="103">
        <f>IF('Forbrug af biomasse'!D161&lt;&gt;"",'Forbrug af biomasse'!D161,"")</f>
        <v>2030</v>
      </c>
      <c r="E761" s="438">
        <f>IF('Forbrug af biomasse'!E161&lt;&gt;"",'Forbrug af biomasse'!E161,"")</f>
        <v>0</v>
      </c>
      <c r="F761" s="103" t="str">
        <f>IFERROR(VLOOKUP(A761,'Oversættelse til tabel'!$A$2:$B$14,2,FALSE),"")</f>
        <v>Biogas</v>
      </c>
    </row>
    <row r="762" spans="1:6" s="103" customFormat="1" x14ac:dyDescent="0.25">
      <c r="A762" s="103" t="str">
        <f>IF('Forbrug af biomasse'!A162&lt;&gt;"",'Forbrug af biomasse'!A162,"")</f>
        <v>Biogas</v>
      </c>
      <c r="B762" s="103" t="str">
        <f>IF('Forbrug af biomasse'!B162&lt;&gt;"",'Forbrug af biomasse'!B162,"")</f>
        <v>Østdanmark</v>
      </c>
      <c r="C762" s="103" t="str">
        <f>IF('Forbrug af biomasse'!C162&lt;&gt;"",'Forbrug af biomasse'!C162,"")</f>
        <v>Halm</v>
      </c>
      <c r="D762" s="103">
        <f>IF('Forbrug af biomasse'!D162&lt;&gt;"",'Forbrug af biomasse'!D162,"")</f>
        <v>2030</v>
      </c>
      <c r="E762" s="438">
        <f>IF('Forbrug af biomasse'!E162&lt;&gt;"",'Forbrug af biomasse'!E162,"")</f>
        <v>20123.248785795862</v>
      </c>
      <c r="F762" s="103" t="str">
        <f>IFERROR(VLOOKUP(A762,'Oversættelse til tabel'!$A$2:$B$14,2,FALSE),"")</f>
        <v>Biogas</v>
      </c>
    </row>
    <row r="763" spans="1:6" s="103" customFormat="1" x14ac:dyDescent="0.25">
      <c r="A763" s="103" t="str">
        <f>IF('Forbrug af biomasse'!A163&lt;&gt;"",'Forbrug af biomasse'!A163,"")</f>
        <v>Biogas</v>
      </c>
      <c r="B763" s="103" t="str">
        <f>IF('Forbrug af biomasse'!B163&lt;&gt;"",'Forbrug af biomasse'!B163,"")</f>
        <v>Østdanmark</v>
      </c>
      <c r="C763" s="103" t="str">
        <f>IF('Forbrug af biomasse'!C163&lt;&gt;"",'Forbrug af biomasse'!C163,"")</f>
        <v>Korn</v>
      </c>
      <c r="D763" s="103">
        <f>IF('Forbrug af biomasse'!D163&lt;&gt;"",'Forbrug af biomasse'!D163,"")</f>
        <v>2030</v>
      </c>
      <c r="E763" s="438">
        <f>IF('Forbrug af biomasse'!E163&lt;&gt;"",'Forbrug af biomasse'!E163,"")</f>
        <v>863.45444688969167</v>
      </c>
      <c r="F763" s="103" t="str">
        <f>IFERROR(VLOOKUP(A763,'Oversættelse til tabel'!$A$2:$B$14,2,FALSE),"")</f>
        <v>Biogas</v>
      </c>
    </row>
    <row r="764" spans="1:6" s="103" customFormat="1" x14ac:dyDescent="0.25">
      <c r="A764" s="103" t="str">
        <f>IF('Forbrug af biomasse'!A164&lt;&gt;"",'Forbrug af biomasse'!A164,"")</f>
        <v>Biogas</v>
      </c>
      <c r="B764" s="103" t="str">
        <f>IF('Forbrug af biomasse'!B164&lt;&gt;"",'Forbrug af biomasse'!B164,"")</f>
        <v>Østdanmark</v>
      </c>
      <c r="C764" s="103" t="str">
        <f>IF('Forbrug af biomasse'!C164&lt;&gt;"",'Forbrug af biomasse'!C164,"")</f>
        <v>Græs</v>
      </c>
      <c r="D764" s="103">
        <f>IF('Forbrug af biomasse'!D164&lt;&gt;"",'Forbrug af biomasse'!D164,"")</f>
        <v>2030</v>
      </c>
      <c r="E764" s="438">
        <f>IF('Forbrug af biomasse'!E164&lt;&gt;"",'Forbrug af biomasse'!E164,"")</f>
        <v>18638.04269080954</v>
      </c>
      <c r="F764" s="103" t="str">
        <f>IFERROR(VLOOKUP(A764,'Oversættelse til tabel'!$A$2:$B$14,2,FALSE),"")</f>
        <v>Biogas</v>
      </c>
    </row>
    <row r="765" spans="1:6" s="103" customFormat="1" x14ac:dyDescent="0.25">
      <c r="A765" s="103" t="str">
        <f>IF('Forbrug af biomasse'!A165&lt;&gt;"",'Forbrug af biomasse'!A165,"")</f>
        <v>Biogas</v>
      </c>
      <c r="B765" s="103" t="str">
        <f>IF('Forbrug af biomasse'!B165&lt;&gt;"",'Forbrug af biomasse'!B165,"")</f>
        <v>Østdanmark</v>
      </c>
      <c r="C765" s="103" t="str">
        <f>IF('Forbrug af biomasse'!C165&lt;&gt;"",'Forbrug af biomasse'!C165,"")</f>
        <v>Majs</v>
      </c>
      <c r="D765" s="103">
        <f>IF('Forbrug af biomasse'!D165&lt;&gt;"",'Forbrug af biomasse'!D165,"")</f>
        <v>2030</v>
      </c>
      <c r="E765" s="438">
        <f>IF('Forbrug af biomasse'!E165&lt;&gt;"",'Forbrug af biomasse'!E165,"")</f>
        <v>73827.130043599784</v>
      </c>
      <c r="F765" s="103" t="str">
        <f>IFERROR(VLOOKUP(A765,'Oversættelse til tabel'!$A$2:$B$14,2,FALSE),"")</f>
        <v>Biogas</v>
      </c>
    </row>
    <row r="766" spans="1:6" s="103" customFormat="1" x14ac:dyDescent="0.25">
      <c r="A766" s="103" t="str">
        <f>IF('Forbrug af biomasse'!A166&lt;&gt;"",'Forbrug af biomasse'!A166,"")</f>
        <v>Biogas</v>
      </c>
      <c r="B766" s="103" t="str">
        <f>IF('Forbrug af biomasse'!B166&lt;&gt;"",'Forbrug af biomasse'!B166,"")</f>
        <v>Østdanmark</v>
      </c>
      <c r="C766" s="103" t="str">
        <f>IF('Forbrug af biomasse'!C166&lt;&gt;"",'Forbrug af biomasse'!C166,"")</f>
        <v>Roer</v>
      </c>
      <c r="D766" s="103">
        <f>IF('Forbrug af biomasse'!D166&lt;&gt;"",'Forbrug af biomasse'!D166,"")</f>
        <v>2030</v>
      </c>
      <c r="E766" s="438">
        <f>IF('Forbrug af biomasse'!E166&lt;&gt;"",'Forbrug af biomasse'!E166,"")</f>
        <v>6626.3775331903453</v>
      </c>
      <c r="F766" s="103" t="str">
        <f>IFERROR(VLOOKUP(A766,'Oversættelse til tabel'!$A$2:$B$14,2,FALSE),"")</f>
        <v>Biogas</v>
      </c>
    </row>
    <row r="767" spans="1:6" s="103" customFormat="1" x14ac:dyDescent="0.25">
      <c r="A767" s="103" t="str">
        <f>IF('Forbrug af biomasse'!A167&lt;&gt;"",'Forbrug af biomasse'!A167,"")</f>
        <v>Biogas</v>
      </c>
      <c r="B767" s="103" t="str">
        <f>IF('Forbrug af biomasse'!B167&lt;&gt;"",'Forbrug af biomasse'!B167,"")</f>
        <v>Østdanmark</v>
      </c>
      <c r="C767" s="103" t="str">
        <f>IF('Forbrug af biomasse'!C167&lt;&gt;"",'Forbrug af biomasse'!C167,"")</f>
        <v>Have/parkaffald</v>
      </c>
      <c r="D767" s="103">
        <f>IF('Forbrug af biomasse'!D167&lt;&gt;"",'Forbrug af biomasse'!D167,"")</f>
        <v>2030</v>
      </c>
      <c r="E767" s="438">
        <f>IF('Forbrug af biomasse'!E167&lt;&gt;"",'Forbrug af biomasse'!E167,"")</f>
        <v>36.19608838570413</v>
      </c>
      <c r="F767" s="103" t="str">
        <f>IFERROR(VLOOKUP(A767,'Oversættelse til tabel'!$A$2:$B$14,2,FALSE),"")</f>
        <v>Biogas</v>
      </c>
    </row>
    <row r="768" spans="1:6" s="103" customFormat="1" x14ac:dyDescent="0.25">
      <c r="A768" s="103" t="str">
        <f>IF('Forbrug af biomasse'!A168&lt;&gt;"",'Forbrug af biomasse'!A168,"")</f>
        <v>Biogas</v>
      </c>
      <c r="B768" s="103" t="str">
        <f>IF('Forbrug af biomasse'!B168&lt;&gt;"",'Forbrug af biomasse'!B168,"")</f>
        <v>Østdanmark</v>
      </c>
      <c r="C768" s="103" t="str">
        <f>IF('Forbrug af biomasse'!C168&lt;&gt;"",'Forbrug af biomasse'!C168,"")</f>
        <v>Glycerin</v>
      </c>
      <c r="D768" s="103">
        <f>IF('Forbrug af biomasse'!D168&lt;&gt;"",'Forbrug af biomasse'!D168,"")</f>
        <v>2030</v>
      </c>
      <c r="E768" s="438">
        <f>IF('Forbrug af biomasse'!E168&lt;&gt;"",'Forbrug af biomasse'!E168,"")</f>
        <v>28548.400000000001</v>
      </c>
      <c r="F768" s="103" t="str">
        <f>IFERROR(VLOOKUP(A768,'Oversættelse til tabel'!$A$2:$B$14,2,FALSE),"")</f>
        <v>Biogas</v>
      </c>
    </row>
    <row r="769" spans="1:6" s="103" customFormat="1" x14ac:dyDescent="0.25">
      <c r="A769" s="103" t="str">
        <f>IF('Forbrug af biomasse'!A169&lt;&gt;"",'Forbrug af biomasse'!A169,"")</f>
        <v>Biogas</v>
      </c>
      <c r="B769" s="103" t="str">
        <f>IF('Forbrug af biomasse'!B169&lt;&gt;"",'Forbrug af biomasse'!B169,"")</f>
        <v>Østdanmark</v>
      </c>
      <c r="C769" s="103" t="str">
        <f>IF('Forbrug af biomasse'!C169&lt;&gt;"",'Forbrug af biomasse'!C169,"")</f>
        <v>Muslinger</v>
      </c>
      <c r="D769" s="103">
        <f>IF('Forbrug af biomasse'!D169&lt;&gt;"",'Forbrug af biomasse'!D169,"")</f>
        <v>2030</v>
      </c>
      <c r="E769" s="438">
        <f>IF('Forbrug af biomasse'!E169&lt;&gt;"",'Forbrug af biomasse'!E169,"")</f>
        <v>0</v>
      </c>
      <c r="F769" s="103" t="str">
        <f>IFERROR(VLOOKUP(A769,'Oversættelse til tabel'!$A$2:$B$14,2,FALSE),"")</f>
        <v>Biogas</v>
      </c>
    </row>
    <row r="770" spans="1:6" s="103" customFormat="1" x14ac:dyDescent="0.25">
      <c r="A770" s="103" t="str">
        <f>IF('Forbrug af biomasse'!A170&lt;&gt;"",'Forbrug af biomasse'!A170,"")</f>
        <v>Biogas</v>
      </c>
      <c r="B770" s="103" t="str">
        <f>IF('Forbrug af biomasse'!B170&lt;&gt;"",'Forbrug af biomasse'!B170,"")</f>
        <v>Østdanmark</v>
      </c>
      <c r="C770" s="103" t="str">
        <f>IF('Forbrug af biomasse'!C170&lt;&gt;"",'Forbrug af biomasse'!C170,"")</f>
        <v>Tang</v>
      </c>
      <c r="D770" s="103">
        <f>IF('Forbrug af biomasse'!D170&lt;&gt;"",'Forbrug af biomasse'!D170,"")</f>
        <v>2030</v>
      </c>
      <c r="E770" s="438">
        <f>IF('Forbrug af biomasse'!E170&lt;&gt;"",'Forbrug af biomasse'!E170,"")</f>
        <v>0</v>
      </c>
      <c r="F770" s="103" t="str">
        <f>IFERROR(VLOOKUP(A770,'Oversættelse til tabel'!$A$2:$B$14,2,FALSE),"")</f>
        <v>Biogas</v>
      </c>
    </row>
    <row r="771" spans="1:6" s="103" customFormat="1" x14ac:dyDescent="0.25">
      <c r="A771" s="103" t="str">
        <f>IF('Forbrug af biomasse'!A171&lt;&gt;"",'Forbrug af biomasse'!A171,"")</f>
        <v>Biogas</v>
      </c>
      <c r="B771" s="103" t="str">
        <f>IF('Forbrug af biomasse'!B171&lt;&gt;"",'Forbrug af biomasse'!B171,"")</f>
        <v>Østdanmark</v>
      </c>
      <c r="C771" s="103" t="str">
        <f>IF('Forbrug af biomasse'!C171&lt;&gt;"",'Forbrug af biomasse'!C171,"")</f>
        <v>Svinegylle</v>
      </c>
      <c r="D771" s="103">
        <f>IF('Forbrug af biomasse'!D171&lt;&gt;"",'Forbrug af biomasse'!D171,"")</f>
        <v>2050</v>
      </c>
      <c r="E771" s="438">
        <f>IF('Forbrug af biomasse'!E171&lt;&gt;"",'Forbrug af biomasse'!E171,"")</f>
        <v>2258493.2369682519</v>
      </c>
      <c r="F771" s="103" t="str">
        <f>IFERROR(VLOOKUP(A771,'Oversættelse til tabel'!$A$2:$B$14,2,FALSE),"")</f>
        <v>Biogas</v>
      </c>
    </row>
    <row r="772" spans="1:6" s="103" customFormat="1" x14ac:dyDescent="0.25">
      <c r="A772" s="103" t="str">
        <f>IF('Forbrug af biomasse'!A172&lt;&gt;"",'Forbrug af biomasse'!A172,"")</f>
        <v>Biogas</v>
      </c>
      <c r="B772" s="103" t="str">
        <f>IF('Forbrug af biomasse'!B172&lt;&gt;"",'Forbrug af biomasse'!B172,"")</f>
        <v>Østdanmark</v>
      </c>
      <c r="C772" s="103" t="str">
        <f>IF('Forbrug af biomasse'!C172&lt;&gt;"",'Forbrug af biomasse'!C172,"")</f>
        <v>Kvæggylle</v>
      </c>
      <c r="D772" s="103">
        <f>IF('Forbrug af biomasse'!D172&lt;&gt;"",'Forbrug af biomasse'!D172,"")</f>
        <v>2050</v>
      </c>
      <c r="E772" s="438">
        <f>IF('Forbrug af biomasse'!E172&lt;&gt;"",'Forbrug af biomasse'!E172,"")</f>
        <v>977568.91927108995</v>
      </c>
      <c r="F772" s="103" t="str">
        <f>IFERROR(VLOOKUP(A772,'Oversættelse til tabel'!$A$2:$B$14,2,FALSE),"")</f>
        <v>Biogas</v>
      </c>
    </row>
    <row r="773" spans="1:6" s="103" customFormat="1" x14ac:dyDescent="0.25">
      <c r="A773" s="103" t="str">
        <f>IF('Forbrug af biomasse'!A173&lt;&gt;"",'Forbrug af biomasse'!A173,"")</f>
        <v>Biogas</v>
      </c>
      <c r="B773" s="103" t="str">
        <f>IF('Forbrug af biomasse'!B173&lt;&gt;"",'Forbrug af biomasse'!B173,"")</f>
        <v>Østdanmark</v>
      </c>
      <c r="C773" s="103" t="str">
        <f>IF('Forbrug af biomasse'!C173&lt;&gt;"",'Forbrug af biomasse'!C173,"")</f>
        <v>Fjerkrægylle</v>
      </c>
      <c r="D773" s="103">
        <f>IF('Forbrug af biomasse'!D173&lt;&gt;"",'Forbrug af biomasse'!D173,"")</f>
        <v>2050</v>
      </c>
      <c r="E773" s="438">
        <f>IF('Forbrug af biomasse'!E173&lt;&gt;"",'Forbrug af biomasse'!E173,"")</f>
        <v>780.94626915803735</v>
      </c>
      <c r="F773" s="103" t="str">
        <f>IFERROR(VLOOKUP(A773,'Oversættelse til tabel'!$A$2:$B$14,2,FALSE),"")</f>
        <v>Biogas</v>
      </c>
    </row>
    <row r="774" spans="1:6" s="103" customFormat="1" x14ac:dyDescent="0.25">
      <c r="A774" s="103" t="str">
        <f>IF('Forbrug af biomasse'!A174&lt;&gt;"",'Forbrug af biomasse'!A174,"")</f>
        <v>Biogas</v>
      </c>
      <c r="B774" s="103" t="str">
        <f>IF('Forbrug af biomasse'!B174&lt;&gt;"",'Forbrug af biomasse'!B174,"")</f>
        <v>Østdanmark</v>
      </c>
      <c r="C774" s="103" t="str">
        <f>IF('Forbrug af biomasse'!C174&lt;&gt;"",'Forbrug af biomasse'!C174,"")</f>
        <v>Spildevandsslam</v>
      </c>
      <c r="D774" s="103">
        <f>IF('Forbrug af biomasse'!D174&lt;&gt;"",'Forbrug af biomasse'!D174,"")</f>
        <v>2050</v>
      </c>
      <c r="E774" s="438">
        <f>IF('Forbrug af biomasse'!E174&lt;&gt;"",'Forbrug af biomasse'!E174,"")</f>
        <v>1328121.9228895183</v>
      </c>
      <c r="F774" s="103" t="str">
        <f>IFERROR(VLOOKUP(A774,'Oversættelse til tabel'!$A$2:$B$14,2,FALSE),"")</f>
        <v>Biogas</v>
      </c>
    </row>
    <row r="775" spans="1:6" s="103" customFormat="1" x14ac:dyDescent="0.25">
      <c r="A775" s="103" t="str">
        <f>IF('Forbrug af biomasse'!A175&lt;&gt;"",'Forbrug af biomasse'!A175,"")</f>
        <v>Biogas</v>
      </c>
      <c r="B775" s="103" t="str">
        <f>IF('Forbrug af biomasse'!B175&lt;&gt;"",'Forbrug af biomasse'!B175,"")</f>
        <v>Østdanmark</v>
      </c>
      <c r="C775" s="103" t="str">
        <f>IF('Forbrug af biomasse'!C175&lt;&gt;"",'Forbrug af biomasse'!C175,"")</f>
        <v>Bioaffald</v>
      </c>
      <c r="D775" s="103">
        <f>IF('Forbrug af biomasse'!D175&lt;&gt;"",'Forbrug af biomasse'!D175,"")</f>
        <v>2050</v>
      </c>
      <c r="E775" s="438">
        <f ca="1">IF('Forbrug af biomasse'!E175&lt;&gt;"",'Forbrug af biomasse'!E175,"")</f>
        <v>172292.76645701908</v>
      </c>
      <c r="F775" s="103" t="str">
        <f>IFERROR(VLOOKUP(A775,'Oversættelse til tabel'!$A$2:$B$14,2,FALSE),"")</f>
        <v>Biogas</v>
      </c>
    </row>
    <row r="776" spans="1:6" s="103" customFormat="1" x14ac:dyDescent="0.25">
      <c r="A776" s="103" t="str">
        <f>IF('Forbrug af biomasse'!A176&lt;&gt;"",'Forbrug af biomasse'!A176,"")</f>
        <v>Biogas</v>
      </c>
      <c r="B776" s="103" t="str">
        <f>IF('Forbrug af biomasse'!B176&lt;&gt;"",'Forbrug af biomasse'!B176,"")</f>
        <v>Østdanmark</v>
      </c>
      <c r="C776" s="103" t="str">
        <f>IF('Forbrug af biomasse'!C176&lt;&gt;"",'Forbrug af biomasse'!C176,"")</f>
        <v>Industriaffald</v>
      </c>
      <c r="D776" s="103">
        <f>IF('Forbrug af biomasse'!D176&lt;&gt;"",'Forbrug af biomasse'!D176,"")</f>
        <v>2050</v>
      </c>
      <c r="E776" s="438">
        <f>IF('Forbrug af biomasse'!E176&lt;&gt;"",'Forbrug af biomasse'!E176,"")</f>
        <v>191431.38976525888</v>
      </c>
      <c r="F776" s="103" t="str">
        <f>IFERROR(VLOOKUP(A776,'Oversættelse til tabel'!$A$2:$B$14,2,FALSE),"")</f>
        <v>Biogas</v>
      </c>
    </row>
    <row r="777" spans="1:6" s="103" customFormat="1" x14ac:dyDescent="0.25">
      <c r="A777" s="103" t="str">
        <f>IF('Forbrug af biomasse'!A177&lt;&gt;"",'Forbrug af biomasse'!A177,"")</f>
        <v>Biogas</v>
      </c>
      <c r="B777" s="103" t="str">
        <f>IF('Forbrug af biomasse'!B177&lt;&gt;"",'Forbrug af biomasse'!B177,"")</f>
        <v>Østdanmark</v>
      </c>
      <c r="C777" s="103" t="str">
        <f>IF('Forbrug af biomasse'!C177&lt;&gt;"",'Forbrug af biomasse'!C177,"")</f>
        <v>Dybstrøelse</v>
      </c>
      <c r="D777" s="103">
        <f>IF('Forbrug af biomasse'!D177&lt;&gt;"",'Forbrug af biomasse'!D177,"")</f>
        <v>2050</v>
      </c>
      <c r="E777" s="438">
        <f>IF('Forbrug af biomasse'!E177&lt;&gt;"",'Forbrug af biomasse'!E177,"")</f>
        <v>226234.86420959991</v>
      </c>
      <c r="F777" s="103" t="str">
        <f>IFERROR(VLOOKUP(A777,'Oversættelse til tabel'!$A$2:$B$14,2,FALSE),"")</f>
        <v>Biogas</v>
      </c>
    </row>
    <row r="778" spans="1:6" s="103" customFormat="1" x14ac:dyDescent="0.25">
      <c r="A778" s="103" t="str">
        <f>IF('Forbrug af biomasse'!A178&lt;&gt;"",'Forbrug af biomasse'!A178,"")</f>
        <v>Biogas</v>
      </c>
      <c r="B778" s="103" t="str">
        <f>IF('Forbrug af biomasse'!B178&lt;&gt;"",'Forbrug af biomasse'!B178,"")</f>
        <v>Østdanmark</v>
      </c>
      <c r="C778" s="103" t="str">
        <f>IF('Forbrug af biomasse'!C178&lt;&gt;"",'Forbrug af biomasse'!C178,"")</f>
        <v>Brun saft</v>
      </c>
      <c r="D778" s="103">
        <f>IF('Forbrug af biomasse'!D178&lt;&gt;"",'Forbrug af biomasse'!D178,"")</f>
        <v>2050</v>
      </c>
      <c r="E778" s="438">
        <f>IF('Forbrug af biomasse'!E178&lt;&gt;"",'Forbrug af biomasse'!E178,"")</f>
        <v>0</v>
      </c>
      <c r="F778" s="103" t="str">
        <f>IFERROR(VLOOKUP(A778,'Oversættelse til tabel'!$A$2:$B$14,2,FALSE),"")</f>
        <v>Biogas</v>
      </c>
    </row>
    <row r="779" spans="1:6" s="103" customFormat="1" x14ac:dyDescent="0.25">
      <c r="A779" s="103" t="str">
        <f>IF('Forbrug af biomasse'!A179&lt;&gt;"",'Forbrug af biomasse'!A179,"")</f>
        <v>Biogas</v>
      </c>
      <c r="B779" s="103" t="str">
        <f>IF('Forbrug af biomasse'!B179&lt;&gt;"",'Forbrug af biomasse'!B179,"")</f>
        <v>Østdanmark</v>
      </c>
      <c r="C779" s="103" t="str">
        <f>IF('Forbrug af biomasse'!C179&lt;&gt;"",'Forbrug af biomasse'!C179,"")</f>
        <v>Halm</v>
      </c>
      <c r="D779" s="103">
        <f>IF('Forbrug af biomasse'!D179&lt;&gt;"",'Forbrug af biomasse'!D179,"")</f>
        <v>2050</v>
      </c>
      <c r="E779" s="438">
        <f>IF('Forbrug af biomasse'!E179&lt;&gt;"",'Forbrug af biomasse'!E179,"")</f>
        <v>20841.108581072287</v>
      </c>
      <c r="F779" s="103" t="str">
        <f>IFERROR(VLOOKUP(A779,'Oversættelse til tabel'!$A$2:$B$14,2,FALSE),"")</f>
        <v>Biogas</v>
      </c>
    </row>
    <row r="780" spans="1:6" s="103" customFormat="1" x14ac:dyDescent="0.25">
      <c r="A780" s="103" t="str">
        <f>IF('Forbrug af biomasse'!A180&lt;&gt;"",'Forbrug af biomasse'!A180,"")</f>
        <v>Biogas</v>
      </c>
      <c r="B780" s="103" t="str">
        <f>IF('Forbrug af biomasse'!B180&lt;&gt;"",'Forbrug af biomasse'!B180,"")</f>
        <v>Østdanmark</v>
      </c>
      <c r="C780" s="103" t="str">
        <f>IF('Forbrug af biomasse'!C180&lt;&gt;"",'Forbrug af biomasse'!C180,"")</f>
        <v>Korn</v>
      </c>
      <c r="D780" s="103">
        <f>IF('Forbrug af biomasse'!D180&lt;&gt;"",'Forbrug af biomasse'!D180,"")</f>
        <v>2050</v>
      </c>
      <c r="E780" s="438">
        <f>IF('Forbrug af biomasse'!E180&lt;&gt;"",'Forbrug af biomasse'!E180,"")</f>
        <v>881.1328326820676</v>
      </c>
      <c r="F780" s="103" t="str">
        <f>IFERROR(VLOOKUP(A780,'Oversættelse til tabel'!$A$2:$B$14,2,FALSE),"")</f>
        <v>Biogas</v>
      </c>
    </row>
    <row r="781" spans="1:6" s="103" customFormat="1" x14ac:dyDescent="0.25">
      <c r="A781" s="103" t="str">
        <f>IF('Forbrug af biomasse'!A181&lt;&gt;"",'Forbrug af biomasse'!A181,"")</f>
        <v>Biogas</v>
      </c>
      <c r="B781" s="103" t="str">
        <f>IF('Forbrug af biomasse'!B181&lt;&gt;"",'Forbrug af biomasse'!B181,"")</f>
        <v>Østdanmark</v>
      </c>
      <c r="C781" s="103" t="str">
        <f>IF('Forbrug af biomasse'!C181&lt;&gt;"",'Forbrug af biomasse'!C181,"")</f>
        <v>Græs</v>
      </c>
      <c r="D781" s="103">
        <f>IF('Forbrug af biomasse'!D181&lt;&gt;"",'Forbrug af biomasse'!D181,"")</f>
        <v>2050</v>
      </c>
      <c r="E781" s="438">
        <f>IF('Forbrug af biomasse'!E181&lt;&gt;"",'Forbrug af biomasse'!E181,"")</f>
        <v>18966.695347643046</v>
      </c>
      <c r="F781" s="103" t="str">
        <f>IFERROR(VLOOKUP(A781,'Oversættelse til tabel'!$A$2:$B$14,2,FALSE),"")</f>
        <v>Biogas</v>
      </c>
    </row>
    <row r="782" spans="1:6" s="103" customFormat="1" x14ac:dyDescent="0.25">
      <c r="A782" s="103" t="str">
        <f>IF('Forbrug af biomasse'!A182&lt;&gt;"",'Forbrug af biomasse'!A182,"")</f>
        <v>Biogas</v>
      </c>
      <c r="B782" s="103" t="str">
        <f>IF('Forbrug af biomasse'!B182&lt;&gt;"",'Forbrug af biomasse'!B182,"")</f>
        <v>Østdanmark</v>
      </c>
      <c r="C782" s="103" t="str">
        <f>IF('Forbrug af biomasse'!C182&lt;&gt;"",'Forbrug af biomasse'!C182,"")</f>
        <v>Majs</v>
      </c>
      <c r="D782" s="103">
        <f>IF('Forbrug af biomasse'!D182&lt;&gt;"",'Forbrug af biomasse'!D182,"")</f>
        <v>2050</v>
      </c>
      <c r="E782" s="438">
        <f>IF('Forbrug af biomasse'!E182&lt;&gt;"",'Forbrug af biomasse'!E182,"")</f>
        <v>75301.575249532107</v>
      </c>
      <c r="F782" s="103" t="str">
        <f>IFERROR(VLOOKUP(A782,'Oversættelse til tabel'!$A$2:$B$14,2,FALSE),"")</f>
        <v>Biogas</v>
      </c>
    </row>
    <row r="783" spans="1:6" s="103" customFormat="1" x14ac:dyDescent="0.25">
      <c r="A783" s="103" t="str">
        <f>IF('Forbrug af biomasse'!A183&lt;&gt;"",'Forbrug af biomasse'!A183,"")</f>
        <v>Biogas</v>
      </c>
      <c r="B783" s="103" t="str">
        <f>IF('Forbrug af biomasse'!B183&lt;&gt;"",'Forbrug af biomasse'!B183,"")</f>
        <v>Østdanmark</v>
      </c>
      <c r="C783" s="103" t="str">
        <f>IF('Forbrug af biomasse'!C183&lt;&gt;"",'Forbrug af biomasse'!C183,"")</f>
        <v>Roer</v>
      </c>
      <c r="D783" s="103">
        <f>IF('Forbrug af biomasse'!D183&lt;&gt;"",'Forbrug af biomasse'!D183,"")</f>
        <v>2050</v>
      </c>
      <c r="E783" s="438">
        <f>IF('Forbrug af biomasse'!E183&lt;&gt;"",'Forbrug af biomasse'!E183,"")</f>
        <v>6769.3785578800062</v>
      </c>
      <c r="F783" s="103" t="str">
        <f>IFERROR(VLOOKUP(A783,'Oversættelse til tabel'!$A$2:$B$14,2,FALSE),"")</f>
        <v>Biogas</v>
      </c>
    </row>
    <row r="784" spans="1:6" s="103" customFormat="1" x14ac:dyDescent="0.25">
      <c r="A784" s="103" t="str">
        <f>IF('Forbrug af biomasse'!A184&lt;&gt;"",'Forbrug af biomasse'!A184,"")</f>
        <v>Biogas</v>
      </c>
      <c r="B784" s="103" t="str">
        <f>IF('Forbrug af biomasse'!B184&lt;&gt;"",'Forbrug af biomasse'!B184,"")</f>
        <v>Østdanmark</v>
      </c>
      <c r="C784" s="103" t="str">
        <f>IF('Forbrug af biomasse'!C184&lt;&gt;"",'Forbrug af biomasse'!C184,"")</f>
        <v>Have/parkaffald</v>
      </c>
      <c r="D784" s="103">
        <f>IF('Forbrug af biomasse'!D184&lt;&gt;"",'Forbrug af biomasse'!D184,"")</f>
        <v>2050</v>
      </c>
      <c r="E784" s="438">
        <f>IF('Forbrug af biomasse'!E184&lt;&gt;"",'Forbrug af biomasse'!E184,"")</f>
        <v>36.343081867307831</v>
      </c>
      <c r="F784" s="103" t="str">
        <f>IFERROR(VLOOKUP(A784,'Oversættelse til tabel'!$A$2:$B$14,2,FALSE),"")</f>
        <v>Biogas</v>
      </c>
    </row>
    <row r="785" spans="1:6" s="103" customFormat="1" x14ac:dyDescent="0.25">
      <c r="A785" s="103" t="str">
        <f>IF('Forbrug af biomasse'!A185&lt;&gt;"",'Forbrug af biomasse'!A185,"")</f>
        <v>Biogas</v>
      </c>
      <c r="B785" s="103" t="str">
        <f>IF('Forbrug af biomasse'!B185&lt;&gt;"",'Forbrug af biomasse'!B185,"")</f>
        <v>Østdanmark</v>
      </c>
      <c r="C785" s="103" t="str">
        <f>IF('Forbrug af biomasse'!C185&lt;&gt;"",'Forbrug af biomasse'!C185,"")</f>
        <v>Glycerin</v>
      </c>
      <c r="D785" s="103">
        <f>IF('Forbrug af biomasse'!D185&lt;&gt;"",'Forbrug af biomasse'!D185,"")</f>
        <v>2050</v>
      </c>
      <c r="E785" s="438">
        <f>IF('Forbrug af biomasse'!E185&lt;&gt;"",'Forbrug af biomasse'!E185,"")</f>
        <v>28548.400000000001</v>
      </c>
      <c r="F785" s="103" t="str">
        <f>IFERROR(VLOOKUP(A785,'Oversættelse til tabel'!$A$2:$B$14,2,FALSE),"")</f>
        <v>Biogas</v>
      </c>
    </row>
    <row r="786" spans="1:6" s="103" customFormat="1" x14ac:dyDescent="0.25">
      <c r="A786" s="103" t="str">
        <f>IF('Forbrug af biomasse'!A186&lt;&gt;"",'Forbrug af biomasse'!A186,"")</f>
        <v>Biogas</v>
      </c>
      <c r="B786" s="103" t="str">
        <f>IF('Forbrug af biomasse'!B186&lt;&gt;"",'Forbrug af biomasse'!B186,"")</f>
        <v>Østdanmark</v>
      </c>
      <c r="C786" s="103" t="str">
        <f>IF('Forbrug af biomasse'!C186&lt;&gt;"",'Forbrug af biomasse'!C186,"")</f>
        <v>Muslinger</v>
      </c>
      <c r="D786" s="103">
        <f>IF('Forbrug af biomasse'!D186&lt;&gt;"",'Forbrug af biomasse'!D186,"")</f>
        <v>2050</v>
      </c>
      <c r="E786" s="438">
        <f>IF('Forbrug af biomasse'!E186&lt;&gt;"",'Forbrug af biomasse'!E186,"")</f>
        <v>0</v>
      </c>
      <c r="F786" s="103" t="str">
        <f>IFERROR(VLOOKUP(A786,'Oversættelse til tabel'!$A$2:$B$14,2,FALSE),"")</f>
        <v>Biogas</v>
      </c>
    </row>
    <row r="787" spans="1:6" s="103" customFormat="1" x14ac:dyDescent="0.25">
      <c r="A787" s="103" t="str">
        <f>IF('Forbrug af biomasse'!A187&lt;&gt;"",'Forbrug af biomasse'!A187,"")</f>
        <v>Biogas</v>
      </c>
      <c r="B787" s="103" t="str">
        <f>IF('Forbrug af biomasse'!B187&lt;&gt;"",'Forbrug af biomasse'!B187,"")</f>
        <v>Østdanmark</v>
      </c>
      <c r="C787" s="103" t="str">
        <f>IF('Forbrug af biomasse'!C187&lt;&gt;"",'Forbrug af biomasse'!C187,"")</f>
        <v>Tang</v>
      </c>
      <c r="D787" s="103">
        <f>IF('Forbrug af biomasse'!D187&lt;&gt;"",'Forbrug af biomasse'!D187,"")</f>
        <v>2050</v>
      </c>
      <c r="E787" s="438">
        <f>IF('Forbrug af biomasse'!E187&lt;&gt;"",'Forbrug af biomasse'!E187,"")</f>
        <v>0</v>
      </c>
      <c r="F787" s="103" t="str">
        <f>IFERROR(VLOOKUP(A787,'Oversættelse til tabel'!$A$2:$B$14,2,FALSE),"")</f>
        <v>Biogas</v>
      </c>
    </row>
    <row r="788" spans="1:6" s="103" customFormat="1" x14ac:dyDescent="0.25">
      <c r="A788" s="103" t="str">
        <f>IF('Forbrug af biomasse'!A188&lt;&gt;"",'Forbrug af biomasse'!A188,"")</f>
        <v>Strøelse</v>
      </c>
      <c r="B788" s="103" t="str">
        <f>IF('Forbrug af biomasse'!B188&lt;&gt;"",'Forbrug af biomasse'!B188,"")</f>
        <v>Vestdanmark</v>
      </c>
      <c r="C788" s="103" t="str">
        <f>IF('Forbrug af biomasse'!C188&lt;&gt;"",'Forbrug af biomasse'!C188,"")</f>
        <v>Halm</v>
      </c>
      <c r="D788" s="103">
        <f>IF('Forbrug af biomasse'!D188&lt;&gt;"",'Forbrug af biomasse'!D188,"")</f>
        <v>2019</v>
      </c>
      <c r="E788" s="438">
        <f>IF('Forbrug af biomasse'!E188&lt;&gt;"",'Forbrug af biomasse'!E188,"")</f>
        <v>728216.84089200001</v>
      </c>
      <c r="F788" s="103" t="str">
        <f>IFERROR(VLOOKUP(A788,'Oversættelse til tabel'!$A$2:$B$14,2,FALSE),"")</f>
        <v>Landbrug (foder, strøelse og gødning)</v>
      </c>
    </row>
    <row r="789" spans="1:6" s="103" customFormat="1" x14ac:dyDescent="0.25">
      <c r="A789" s="103" t="str">
        <f>IF('Forbrug af biomasse'!A189&lt;&gt;"",'Forbrug af biomasse'!A189,"")</f>
        <v>Strøelse</v>
      </c>
      <c r="B789" s="103" t="str">
        <f>IF('Forbrug af biomasse'!B189&lt;&gt;"",'Forbrug af biomasse'!B189,"")</f>
        <v>Vestdanmark</v>
      </c>
      <c r="C789" s="103" t="str">
        <f>IF('Forbrug af biomasse'!C189&lt;&gt;"",'Forbrug af biomasse'!C189,"")</f>
        <v>Halm</v>
      </c>
      <c r="D789" s="103">
        <f>IF('Forbrug af biomasse'!D189&lt;&gt;"",'Forbrug af biomasse'!D189,"")</f>
        <v>2030</v>
      </c>
      <c r="E789" s="438">
        <f>IF('Forbrug af biomasse'!E189&lt;&gt;"",'Forbrug af biomasse'!E189,"")</f>
        <v>872369.9448285551</v>
      </c>
      <c r="F789" s="103" t="str">
        <f>IFERROR(VLOOKUP(A789,'Oversættelse til tabel'!$A$2:$B$14,2,FALSE),"")</f>
        <v>Landbrug (foder, strøelse og gødning)</v>
      </c>
    </row>
    <row r="790" spans="1:6" s="103" customFormat="1" x14ac:dyDescent="0.25">
      <c r="A790" s="103" t="str">
        <f>IF('Forbrug af biomasse'!A190&lt;&gt;"",'Forbrug af biomasse'!A190,"")</f>
        <v>Strøelse</v>
      </c>
      <c r="B790" s="103" t="str">
        <f>IF('Forbrug af biomasse'!B190&lt;&gt;"",'Forbrug af biomasse'!B190,"")</f>
        <v>Vestdanmark</v>
      </c>
      <c r="C790" s="103" t="str">
        <f>IF('Forbrug af biomasse'!C190&lt;&gt;"",'Forbrug af biomasse'!C190,"")</f>
        <v>Halm</v>
      </c>
      <c r="D790" s="103">
        <f>IF('Forbrug af biomasse'!D190&lt;&gt;"",'Forbrug af biomasse'!D190,"")</f>
        <v>2050</v>
      </c>
      <c r="E790" s="438">
        <f>IF('Forbrug af biomasse'!E190&lt;&gt;"",'Forbrug af biomasse'!E190,"")</f>
        <v>868816.20672013925</v>
      </c>
      <c r="F790" s="103" t="str">
        <f>IFERROR(VLOOKUP(A790,'Oversættelse til tabel'!$A$2:$B$14,2,FALSE),"")</f>
        <v>Landbrug (foder, strøelse og gødning)</v>
      </c>
    </row>
    <row r="791" spans="1:6" s="103" customFormat="1" x14ac:dyDescent="0.25">
      <c r="A791" s="103" t="str">
        <f>IF('Forbrug af biomasse'!A191&lt;&gt;"",'Forbrug af biomasse'!A191,"")</f>
        <v>Strøelse</v>
      </c>
      <c r="B791" s="103" t="str">
        <f>IF('Forbrug af biomasse'!B191&lt;&gt;"",'Forbrug af biomasse'!B191,"")</f>
        <v>Østdanmark</v>
      </c>
      <c r="C791" s="103" t="str">
        <f>IF('Forbrug af biomasse'!C191&lt;&gt;"",'Forbrug af biomasse'!C191,"")</f>
        <v>Halm</v>
      </c>
      <c r="D791" s="103">
        <f>IF('Forbrug af biomasse'!D191&lt;&gt;"",'Forbrug af biomasse'!D191,"")</f>
        <v>2019</v>
      </c>
      <c r="E791" s="438">
        <f>IF('Forbrug af biomasse'!E191&lt;&gt;"",'Forbrug af biomasse'!E191,"")</f>
        <v>104128.58905499999</v>
      </c>
      <c r="F791" s="103" t="str">
        <f>IFERROR(VLOOKUP(A791,'Oversættelse til tabel'!$A$2:$B$14,2,FALSE),"")</f>
        <v>Landbrug (foder, strøelse og gødning)</v>
      </c>
    </row>
    <row r="792" spans="1:6" s="103" customFormat="1" x14ac:dyDescent="0.25">
      <c r="A792" s="103" t="str">
        <f>IF('Forbrug af biomasse'!A192&lt;&gt;"",'Forbrug af biomasse'!A192,"")</f>
        <v>Strøelse</v>
      </c>
      <c r="B792" s="103" t="str">
        <f>IF('Forbrug af biomasse'!B192&lt;&gt;"",'Forbrug af biomasse'!B192,"")</f>
        <v>Østdanmark</v>
      </c>
      <c r="C792" s="103" t="str">
        <f>IF('Forbrug af biomasse'!C192&lt;&gt;"",'Forbrug af biomasse'!C192,"")</f>
        <v>Halm</v>
      </c>
      <c r="D792" s="103">
        <f>IF('Forbrug af biomasse'!D192&lt;&gt;"",'Forbrug af biomasse'!D192,"")</f>
        <v>2030</v>
      </c>
      <c r="E792" s="438">
        <f>IF('Forbrug af biomasse'!E192&lt;&gt;"",'Forbrug af biomasse'!E192,"")</f>
        <v>124225.03152224726</v>
      </c>
      <c r="F792" s="103" t="str">
        <f>IFERROR(VLOOKUP(A792,'Oversættelse til tabel'!$A$2:$B$14,2,FALSE),"")</f>
        <v>Landbrug (foder, strøelse og gødning)</v>
      </c>
    </row>
    <row r="793" spans="1:6" s="103" customFormat="1" x14ac:dyDescent="0.25">
      <c r="A793" s="103" t="str">
        <f>IF('Forbrug af biomasse'!A193&lt;&gt;"",'Forbrug af biomasse'!A193,"")</f>
        <v>Strøelse</v>
      </c>
      <c r="B793" s="103" t="str">
        <f>IF('Forbrug af biomasse'!B193&lt;&gt;"",'Forbrug af biomasse'!B193,"")</f>
        <v>Østdanmark</v>
      </c>
      <c r="C793" s="103" t="str">
        <f>IF('Forbrug af biomasse'!C193&lt;&gt;"",'Forbrug af biomasse'!C193,"")</f>
        <v>Halm</v>
      </c>
      <c r="D793" s="103">
        <f>IF('Forbrug af biomasse'!D193&lt;&gt;"",'Forbrug af biomasse'!D193,"")</f>
        <v>2050</v>
      </c>
      <c r="E793" s="438">
        <f>IF('Forbrug af biomasse'!E193&lt;&gt;"",'Forbrug af biomasse'!E193,"")</f>
        <v>123674.90928891925</v>
      </c>
      <c r="F793" s="103" t="str">
        <f>IFERROR(VLOOKUP(A793,'Oversættelse til tabel'!$A$2:$B$14,2,FALSE),"")</f>
        <v>Landbrug (foder, strøelse og gødning)</v>
      </c>
    </row>
    <row r="794" spans="1:6" s="103" customFormat="1" x14ac:dyDescent="0.25">
      <c r="A794" s="103" t="str">
        <f>IF('Forbrug af biomasse'!A194&lt;&gt;"",'Forbrug af biomasse'!A194,"")</f>
        <v>Foder</v>
      </c>
      <c r="B794" s="103" t="str">
        <f>IF('Forbrug af biomasse'!B194&lt;&gt;"",'Forbrug af biomasse'!B194,"")</f>
        <v>Vestdanmark</v>
      </c>
      <c r="C794" s="103" t="str">
        <f>IF('Forbrug af biomasse'!C194&lt;&gt;"",'Forbrug af biomasse'!C194,"")</f>
        <v>Korn</v>
      </c>
      <c r="D794" s="103">
        <f>IF('Forbrug af biomasse'!D194&lt;&gt;"",'Forbrug af biomasse'!D194,"")</f>
        <v>2019</v>
      </c>
      <c r="E794" s="438">
        <f>IF('Forbrug af biomasse'!E194&lt;&gt;"",'Forbrug af biomasse'!E194,"")</f>
        <v>5879215.2019956242</v>
      </c>
      <c r="F794" s="103" t="str">
        <f>IFERROR(VLOOKUP(A794,'Oversættelse til tabel'!$A$2:$B$14,2,FALSE),"")</f>
        <v>Landbrug (foder, strøelse og gødning)</v>
      </c>
    </row>
    <row r="795" spans="1:6" s="103" customFormat="1" x14ac:dyDescent="0.25">
      <c r="A795" s="103" t="str">
        <f>IF('Forbrug af biomasse'!A195&lt;&gt;"",'Forbrug af biomasse'!A195,"")</f>
        <v>Foder</v>
      </c>
      <c r="B795" s="103" t="str">
        <f>IF('Forbrug af biomasse'!B195&lt;&gt;"",'Forbrug af biomasse'!B195,"")</f>
        <v>Vestdanmark</v>
      </c>
      <c r="C795" s="103" t="str">
        <f>IF('Forbrug af biomasse'!C195&lt;&gt;"",'Forbrug af biomasse'!C195,"")</f>
        <v>Halm</v>
      </c>
      <c r="D795" s="103">
        <f>IF('Forbrug af biomasse'!D195&lt;&gt;"",'Forbrug af biomasse'!D195,"")</f>
        <v>2019</v>
      </c>
      <c r="E795" s="438">
        <f>IF('Forbrug af biomasse'!E195&lt;&gt;"",'Forbrug af biomasse'!E195,"")</f>
        <v>773085.89354292618</v>
      </c>
      <c r="F795" s="103" t="str">
        <f>IFERROR(VLOOKUP(A795,'Oversættelse til tabel'!$A$2:$B$14,2,FALSE),"")</f>
        <v>Landbrug (foder, strøelse og gødning)</v>
      </c>
    </row>
    <row r="796" spans="1:6" s="103" customFormat="1" x14ac:dyDescent="0.25">
      <c r="A796" s="103" t="str">
        <f>IF('Forbrug af biomasse'!A196&lt;&gt;"",'Forbrug af biomasse'!A196,"")</f>
        <v>Foder</v>
      </c>
      <c r="B796" s="103" t="str">
        <f>IF('Forbrug af biomasse'!B196&lt;&gt;"",'Forbrug af biomasse'!B196,"")</f>
        <v>Vestdanmark</v>
      </c>
      <c r="C796" s="103" t="str">
        <f>IF('Forbrug af biomasse'!C196&lt;&gt;"",'Forbrug af biomasse'!C196,"")</f>
        <v>Kartofler</v>
      </c>
      <c r="D796" s="103">
        <f>IF('Forbrug af biomasse'!D196&lt;&gt;"",'Forbrug af biomasse'!D196,"")</f>
        <v>2019</v>
      </c>
      <c r="E796" s="438">
        <f>IF('Forbrug af biomasse'!E196&lt;&gt;"",'Forbrug af biomasse'!E196,"")</f>
        <v>0</v>
      </c>
      <c r="F796" s="103" t="str">
        <f>IFERROR(VLOOKUP(A796,'Oversættelse til tabel'!$A$2:$B$14,2,FALSE),"")</f>
        <v>Landbrug (foder, strøelse og gødning)</v>
      </c>
    </row>
    <row r="797" spans="1:6" s="103" customFormat="1" x14ac:dyDescent="0.25">
      <c r="A797" s="103" t="str">
        <f>IF('Forbrug af biomasse'!A197&lt;&gt;"",'Forbrug af biomasse'!A197,"")</f>
        <v>Foder</v>
      </c>
      <c r="B797" s="103" t="str">
        <f>IF('Forbrug af biomasse'!B197&lt;&gt;"",'Forbrug af biomasse'!B197,"")</f>
        <v>Vestdanmark</v>
      </c>
      <c r="C797" s="103" t="str">
        <f>IF('Forbrug af biomasse'!C197&lt;&gt;"",'Forbrug af biomasse'!C197,"")</f>
        <v>Bælgsæd</v>
      </c>
      <c r="D797" s="103">
        <f>IF('Forbrug af biomasse'!D197&lt;&gt;"",'Forbrug af biomasse'!D197,"")</f>
        <v>2019</v>
      </c>
      <c r="E797" s="438">
        <f>IF('Forbrug af biomasse'!E197&lt;&gt;"",'Forbrug af biomasse'!E197,"")</f>
        <v>64498.47547519199</v>
      </c>
      <c r="F797" s="103" t="str">
        <f>IFERROR(VLOOKUP(A797,'Oversættelse til tabel'!$A$2:$B$14,2,FALSE),"")</f>
        <v>Landbrug (foder, strøelse og gødning)</v>
      </c>
    </row>
    <row r="798" spans="1:6" s="103" customFormat="1" x14ac:dyDescent="0.25">
      <c r="A798" s="103" t="str">
        <f>IF('Forbrug af biomasse'!A198&lt;&gt;"",'Forbrug af biomasse'!A198,"")</f>
        <v>Foder</v>
      </c>
      <c r="B798" s="103" t="str">
        <f>IF('Forbrug af biomasse'!B198&lt;&gt;"",'Forbrug af biomasse'!B198,"")</f>
        <v>Vestdanmark</v>
      </c>
      <c r="C798" s="103" t="str">
        <f>IF('Forbrug af biomasse'!C198&lt;&gt;"",'Forbrug af biomasse'!C198,"")</f>
        <v>Roer</v>
      </c>
      <c r="D798" s="103">
        <f>IF('Forbrug af biomasse'!D198&lt;&gt;"",'Forbrug af biomasse'!D198,"")</f>
        <v>2019</v>
      </c>
      <c r="E798" s="438">
        <f>IF('Forbrug af biomasse'!E198&lt;&gt;"",'Forbrug af biomasse'!E198,"")</f>
        <v>841167.61765562883</v>
      </c>
      <c r="F798" s="103" t="str">
        <f>IFERROR(VLOOKUP(A798,'Oversættelse til tabel'!$A$2:$B$14,2,FALSE),"")</f>
        <v>Landbrug (foder, strøelse og gødning)</v>
      </c>
    </row>
    <row r="799" spans="1:6" s="103" customFormat="1" x14ac:dyDescent="0.25">
      <c r="A799" s="103" t="str">
        <f>IF('Forbrug af biomasse'!A199&lt;&gt;"",'Forbrug af biomasse'!A199,"")</f>
        <v>Foder</v>
      </c>
      <c r="B799" s="103" t="str">
        <f>IF('Forbrug af biomasse'!B199&lt;&gt;"",'Forbrug af biomasse'!B199,"")</f>
        <v>Vestdanmark</v>
      </c>
      <c r="C799" s="103" t="str">
        <f>IF('Forbrug af biomasse'!C199&lt;&gt;"",'Forbrug af biomasse'!C199,"")</f>
        <v>Majs</v>
      </c>
      <c r="D799" s="103">
        <f>IF('Forbrug af biomasse'!D199&lt;&gt;"",'Forbrug af biomasse'!D199,"")</f>
        <v>2019</v>
      </c>
      <c r="E799" s="438">
        <f>IF('Forbrug af biomasse'!E199&lt;&gt;"",'Forbrug af biomasse'!E199,"")</f>
        <v>5657053.7864699634</v>
      </c>
      <c r="F799" s="103" t="str">
        <f>IFERROR(VLOOKUP(A799,'Oversættelse til tabel'!$A$2:$B$14,2,FALSE),"")</f>
        <v>Landbrug (foder, strøelse og gødning)</v>
      </c>
    </row>
    <row r="800" spans="1:6" s="103" customFormat="1" x14ac:dyDescent="0.25">
      <c r="A800" s="103" t="str">
        <f>IF('Forbrug af biomasse'!A200&lt;&gt;"",'Forbrug af biomasse'!A200,"")</f>
        <v>Foder</v>
      </c>
      <c r="B800" s="103" t="str">
        <f>IF('Forbrug af biomasse'!B200&lt;&gt;"",'Forbrug af biomasse'!B200,"")</f>
        <v>Vestdanmark</v>
      </c>
      <c r="C800" s="103" t="str">
        <f>IF('Forbrug af biomasse'!C200&lt;&gt;"",'Forbrug af biomasse'!C200,"")</f>
        <v>Rapskage</v>
      </c>
      <c r="D800" s="103">
        <f>IF('Forbrug af biomasse'!D200&lt;&gt;"",'Forbrug af biomasse'!D200,"")</f>
        <v>2019</v>
      </c>
      <c r="E800" s="438">
        <f>IF('Forbrug af biomasse'!E200&lt;&gt;"",'Forbrug af biomasse'!E200,"")</f>
        <v>214099.10609126228</v>
      </c>
      <c r="F800" s="103" t="str">
        <f>IFERROR(VLOOKUP(A800,'Oversættelse til tabel'!$A$2:$B$14,2,FALSE),"")</f>
        <v>Landbrug (foder, strøelse og gødning)</v>
      </c>
    </row>
    <row r="801" spans="1:6" s="103" customFormat="1" x14ac:dyDescent="0.25">
      <c r="A801" s="103" t="str">
        <f>IF('Forbrug af biomasse'!A201&lt;&gt;"",'Forbrug af biomasse'!A201,"")</f>
        <v>Foder</v>
      </c>
      <c r="B801" s="103" t="str">
        <f>IF('Forbrug af biomasse'!B201&lt;&gt;"",'Forbrug af biomasse'!B201,"")</f>
        <v>Vestdanmark</v>
      </c>
      <c r="C801" s="103" t="str">
        <f>IF('Forbrug af biomasse'!C201&lt;&gt;"",'Forbrug af biomasse'!C201,"")</f>
        <v>Tang</v>
      </c>
      <c r="D801" s="103">
        <f>IF('Forbrug af biomasse'!D201&lt;&gt;"",'Forbrug af biomasse'!D201,"")</f>
        <v>2019</v>
      </c>
      <c r="E801" s="438">
        <f>IF('Forbrug af biomasse'!E201&lt;&gt;"",'Forbrug af biomasse'!E201,"")</f>
        <v>0</v>
      </c>
      <c r="F801" s="103" t="str">
        <f>IFERROR(VLOOKUP(A801,'Oversættelse til tabel'!$A$2:$B$14,2,FALSE),"")</f>
        <v>Landbrug (foder, strøelse og gødning)</v>
      </c>
    </row>
    <row r="802" spans="1:6" s="103" customFormat="1" x14ac:dyDescent="0.25">
      <c r="A802" s="103" t="str">
        <f>IF('Forbrug af biomasse'!A202&lt;&gt;"",'Forbrug af biomasse'!A202,"")</f>
        <v>Foder</v>
      </c>
      <c r="B802" s="103" t="str">
        <f>IF('Forbrug af biomasse'!B202&lt;&gt;"",'Forbrug af biomasse'!B202,"")</f>
        <v>Vestdanmark</v>
      </c>
      <c r="C802" s="103" t="str">
        <f>IF('Forbrug af biomasse'!C202&lt;&gt;"",'Forbrug af biomasse'!C202,"")</f>
        <v>Muslinger</v>
      </c>
      <c r="D802" s="103">
        <f>IF('Forbrug af biomasse'!D202&lt;&gt;"",'Forbrug af biomasse'!D202,"")</f>
        <v>2019</v>
      </c>
      <c r="E802" s="438">
        <f>IF('Forbrug af biomasse'!E202&lt;&gt;"",'Forbrug af biomasse'!E202,"")</f>
        <v>0</v>
      </c>
      <c r="F802" s="103" t="str">
        <f>IFERROR(VLOOKUP(A802,'Oversættelse til tabel'!$A$2:$B$14,2,FALSE),"")</f>
        <v>Landbrug (foder, strøelse og gødning)</v>
      </c>
    </row>
    <row r="803" spans="1:6" s="103" customFormat="1" x14ac:dyDescent="0.25">
      <c r="A803" s="103" t="str">
        <f>IF('Forbrug af biomasse'!A203&lt;&gt;"",'Forbrug af biomasse'!A203,"")</f>
        <v>Foder</v>
      </c>
      <c r="B803" s="103" t="str">
        <f>IF('Forbrug af biomasse'!B203&lt;&gt;"",'Forbrug af biomasse'!B203,"")</f>
        <v>Vestdanmark</v>
      </c>
      <c r="C803" s="103" t="str">
        <f>IF('Forbrug af biomasse'!C203&lt;&gt;"",'Forbrug af biomasse'!C203,"")</f>
        <v>Græs</v>
      </c>
      <c r="D803" s="103">
        <f>IF('Forbrug af biomasse'!D203&lt;&gt;"",'Forbrug af biomasse'!D203,"")</f>
        <v>2019</v>
      </c>
      <c r="E803" s="438">
        <f>IF('Forbrug af biomasse'!E203&lt;&gt;"",'Forbrug af biomasse'!E203,"")</f>
        <v>12237689.9092583</v>
      </c>
      <c r="F803" s="103" t="str">
        <f>IFERROR(VLOOKUP(A803,'Oversættelse til tabel'!$A$2:$B$14,2,FALSE),"")</f>
        <v>Landbrug (foder, strøelse og gødning)</v>
      </c>
    </row>
    <row r="804" spans="1:6" s="103" customFormat="1" x14ac:dyDescent="0.25">
      <c r="A804" s="103" t="str">
        <f>IF('Forbrug af biomasse'!A204&lt;&gt;"",'Forbrug af biomasse'!A204,"")</f>
        <v>Foder</v>
      </c>
      <c r="B804" s="103" t="str">
        <f>IF('Forbrug af biomasse'!B204&lt;&gt;"",'Forbrug af biomasse'!B204,"")</f>
        <v>Vestdanmark</v>
      </c>
      <c r="C804" s="103" t="str">
        <f>IF('Forbrug af biomasse'!C204&lt;&gt;"",'Forbrug af biomasse'!C204,"")</f>
        <v>Mælk til foder</v>
      </c>
      <c r="D804" s="103">
        <f>IF('Forbrug af biomasse'!D204&lt;&gt;"",'Forbrug af biomasse'!D204,"")</f>
        <v>2019</v>
      </c>
      <c r="E804" s="438">
        <f>IF('Forbrug af biomasse'!E204&lt;&gt;"",'Forbrug af biomasse'!E204,"")</f>
        <v>1515714.1736670118</v>
      </c>
      <c r="F804" s="103" t="str">
        <f>IFERROR(VLOOKUP(A804,'Oversættelse til tabel'!$A$2:$B$14,2,FALSE),"")</f>
        <v>Landbrug (foder, strøelse og gødning)</v>
      </c>
    </row>
    <row r="805" spans="1:6" s="103" customFormat="1" x14ac:dyDescent="0.25">
      <c r="A805" s="103" t="str">
        <f>IF('Forbrug af biomasse'!A205&lt;&gt;"",'Forbrug af biomasse'!A205,"")</f>
        <v>Foder</v>
      </c>
      <c r="B805" s="103" t="str">
        <f>IF('Forbrug af biomasse'!B205&lt;&gt;"",'Forbrug af biomasse'!B205,"")</f>
        <v>Vestdanmark</v>
      </c>
      <c r="C805" s="103" t="str">
        <f>IF('Forbrug af biomasse'!C205&lt;&gt;"",'Forbrug af biomasse'!C205,"")</f>
        <v>Fiberfraktion</v>
      </c>
      <c r="D805" s="103">
        <f>IF('Forbrug af biomasse'!D205&lt;&gt;"",'Forbrug af biomasse'!D205,"")</f>
        <v>2019</v>
      </c>
      <c r="E805" s="438">
        <f>IF('Forbrug af biomasse'!E205&lt;&gt;"",'Forbrug af biomasse'!E205,"")</f>
        <v>0</v>
      </c>
      <c r="F805" s="103" t="str">
        <f>IFERROR(VLOOKUP(A805,'Oversættelse til tabel'!$A$2:$B$14,2,FALSE),"")</f>
        <v>Landbrug (foder, strøelse og gødning)</v>
      </c>
    </row>
    <row r="806" spans="1:6" s="103" customFormat="1" x14ac:dyDescent="0.25">
      <c r="A806" s="103" t="str">
        <f>IF('Forbrug af biomasse'!A206&lt;&gt;"",'Forbrug af biomasse'!A206,"")</f>
        <v>Foder</v>
      </c>
      <c r="B806" s="103" t="str">
        <f>IF('Forbrug af biomasse'!B206&lt;&gt;"",'Forbrug af biomasse'!B206,"")</f>
        <v>Vestdanmark</v>
      </c>
      <c r="C806" s="103" t="str">
        <f>IF('Forbrug af biomasse'!C206&lt;&gt;"",'Forbrug af biomasse'!C206,"")</f>
        <v>Græsprotein</v>
      </c>
      <c r="D806" s="103">
        <f>IF('Forbrug af biomasse'!D206&lt;&gt;"",'Forbrug af biomasse'!D206,"")</f>
        <v>2019</v>
      </c>
      <c r="E806" s="438">
        <f>IF('Forbrug af biomasse'!E206&lt;&gt;"",'Forbrug af biomasse'!E206,"")</f>
        <v>0</v>
      </c>
      <c r="F806" s="103" t="str">
        <f>IFERROR(VLOOKUP(A806,'Oversættelse til tabel'!$A$2:$B$14,2,FALSE),"")</f>
        <v>Landbrug (foder, strøelse og gødning)</v>
      </c>
    </row>
    <row r="807" spans="1:6" s="103" customFormat="1" x14ac:dyDescent="0.25">
      <c r="A807" s="103" t="str">
        <f>IF('Forbrug af biomasse'!A207&lt;&gt;"",'Forbrug af biomasse'!A207,"")</f>
        <v>Foder</v>
      </c>
      <c r="B807" s="103" t="str">
        <f>IF('Forbrug af biomasse'!B207&lt;&gt;"",'Forbrug af biomasse'!B207,"")</f>
        <v>Vestdanmark</v>
      </c>
      <c r="C807" s="103" t="str">
        <f>IF('Forbrug af biomasse'!C207&lt;&gt;"",'Forbrug af biomasse'!C207,"")</f>
        <v>Slagteriaffald til foder</v>
      </c>
      <c r="D807" s="103">
        <f>IF('Forbrug af biomasse'!D207&lt;&gt;"",'Forbrug af biomasse'!D207,"")</f>
        <v>2019</v>
      </c>
      <c r="E807" s="438">
        <f>IF('Forbrug af biomasse'!E207&lt;&gt;"",'Forbrug af biomasse'!E207,"")</f>
        <v>39415.735012617326</v>
      </c>
      <c r="F807" s="103" t="str">
        <f>IFERROR(VLOOKUP(A807,'Oversættelse til tabel'!$A$2:$B$14,2,FALSE),"")</f>
        <v>Landbrug (foder, strøelse og gødning)</v>
      </c>
    </row>
    <row r="808" spans="1:6" s="103" customFormat="1" x14ac:dyDescent="0.25">
      <c r="A808" s="103" t="str">
        <f>IF('Forbrug af biomasse'!A208&lt;&gt;"",'Forbrug af biomasse'!A208,"")</f>
        <v>Foder</v>
      </c>
      <c r="B808" s="103" t="str">
        <f>IF('Forbrug af biomasse'!B208&lt;&gt;"",'Forbrug af biomasse'!B208,"")</f>
        <v>Vestdanmark</v>
      </c>
      <c r="C808" s="103" t="str">
        <f>IF('Forbrug af biomasse'!C208&lt;&gt;"",'Forbrug af biomasse'!C208,"")</f>
        <v>Import af foder</v>
      </c>
      <c r="D808" s="103">
        <f>IF('Forbrug af biomasse'!D208&lt;&gt;"",'Forbrug af biomasse'!D208,"")</f>
        <v>2019</v>
      </c>
      <c r="E808" s="438">
        <f>IF('Forbrug af biomasse'!E208&lt;&gt;"",'Forbrug af biomasse'!E208,"")</f>
        <v>4828427.5390456235</v>
      </c>
      <c r="F808" s="103" t="str">
        <f>IFERROR(VLOOKUP(A808,'Oversættelse til tabel'!$A$2:$B$14,2,FALSE),"")</f>
        <v>Landbrug (foder, strøelse og gødning)</v>
      </c>
    </row>
    <row r="809" spans="1:6" s="103" customFormat="1" x14ac:dyDescent="0.25">
      <c r="A809" s="103" t="str">
        <f>IF('Forbrug af biomasse'!A209&lt;&gt;"",'Forbrug af biomasse'!A209,"")</f>
        <v>Foder</v>
      </c>
      <c r="B809" s="103" t="str">
        <f>IF('Forbrug af biomasse'!B209&lt;&gt;"",'Forbrug af biomasse'!B209,"")</f>
        <v>Vestdanmark</v>
      </c>
      <c r="C809" s="103" t="str">
        <f>IF('Forbrug af biomasse'!C209&lt;&gt;"",'Forbrug af biomasse'!C209,"")</f>
        <v>Korn</v>
      </c>
      <c r="D809" s="103">
        <f>IF('Forbrug af biomasse'!D209&lt;&gt;"",'Forbrug af biomasse'!D209,"")</f>
        <v>2030</v>
      </c>
      <c r="E809" s="438">
        <f>IF('Forbrug af biomasse'!E209&lt;&gt;"",'Forbrug af biomasse'!E209,"")</f>
        <v>6861973.5066809058</v>
      </c>
      <c r="F809" s="103" t="str">
        <f>IFERROR(VLOOKUP(A809,'Oversættelse til tabel'!$A$2:$B$14,2,FALSE),"")</f>
        <v>Landbrug (foder, strøelse og gødning)</v>
      </c>
    </row>
    <row r="810" spans="1:6" s="103" customFormat="1" x14ac:dyDescent="0.25">
      <c r="A810" s="103" t="str">
        <f>IF('Forbrug af biomasse'!A210&lt;&gt;"",'Forbrug af biomasse'!A210,"")</f>
        <v>Foder</v>
      </c>
      <c r="B810" s="103" t="str">
        <f>IF('Forbrug af biomasse'!B210&lt;&gt;"",'Forbrug af biomasse'!B210,"")</f>
        <v>Vestdanmark</v>
      </c>
      <c r="C810" s="103" t="str">
        <f>IF('Forbrug af biomasse'!C210&lt;&gt;"",'Forbrug af biomasse'!C210,"")</f>
        <v>Halm</v>
      </c>
      <c r="D810" s="103">
        <f>IF('Forbrug af biomasse'!D210&lt;&gt;"",'Forbrug af biomasse'!D210,"")</f>
        <v>2030</v>
      </c>
      <c r="E810" s="438">
        <f>IF('Forbrug af biomasse'!E210&lt;&gt;"",'Forbrug af biomasse'!E210,"")</f>
        <v>927703.07225151139</v>
      </c>
      <c r="F810" s="103" t="str">
        <f>IFERROR(VLOOKUP(A810,'Oversættelse til tabel'!$A$2:$B$14,2,FALSE),"")</f>
        <v>Landbrug (foder, strøelse og gødning)</v>
      </c>
    </row>
    <row r="811" spans="1:6" s="103" customFormat="1" x14ac:dyDescent="0.25">
      <c r="A811" s="103" t="str">
        <f>IF('Forbrug af biomasse'!A211&lt;&gt;"",'Forbrug af biomasse'!A211,"")</f>
        <v>Foder</v>
      </c>
      <c r="B811" s="103" t="str">
        <f>IF('Forbrug af biomasse'!B211&lt;&gt;"",'Forbrug af biomasse'!B211,"")</f>
        <v>Vestdanmark</v>
      </c>
      <c r="C811" s="103" t="str">
        <f>IF('Forbrug af biomasse'!C211&lt;&gt;"",'Forbrug af biomasse'!C211,"")</f>
        <v>Kartofler</v>
      </c>
      <c r="D811" s="103">
        <f>IF('Forbrug af biomasse'!D211&lt;&gt;"",'Forbrug af biomasse'!D211,"")</f>
        <v>2030</v>
      </c>
      <c r="E811" s="438">
        <f>IF('Forbrug af biomasse'!E211&lt;&gt;"",'Forbrug af biomasse'!E211,"")</f>
        <v>0</v>
      </c>
      <c r="F811" s="103" t="str">
        <f>IFERROR(VLOOKUP(A811,'Oversættelse til tabel'!$A$2:$B$14,2,FALSE),"")</f>
        <v>Landbrug (foder, strøelse og gødning)</v>
      </c>
    </row>
    <row r="812" spans="1:6" s="103" customFormat="1" x14ac:dyDescent="0.25">
      <c r="A812" s="103" t="str">
        <f>IF('Forbrug af biomasse'!A212&lt;&gt;"",'Forbrug af biomasse'!A212,"")</f>
        <v>Foder</v>
      </c>
      <c r="B812" s="103" t="str">
        <f>IF('Forbrug af biomasse'!B212&lt;&gt;"",'Forbrug af biomasse'!B212,"")</f>
        <v>Vestdanmark</v>
      </c>
      <c r="C812" s="103" t="str">
        <f>IF('Forbrug af biomasse'!C212&lt;&gt;"",'Forbrug af biomasse'!C212,"")</f>
        <v>Bælgsæd</v>
      </c>
      <c r="D812" s="103">
        <f>IF('Forbrug af biomasse'!D212&lt;&gt;"",'Forbrug af biomasse'!D212,"")</f>
        <v>2030</v>
      </c>
      <c r="E812" s="438">
        <f>IF('Forbrug af biomasse'!E212&lt;&gt;"",'Forbrug af biomasse'!E212,"")</f>
        <v>77398.170570230373</v>
      </c>
      <c r="F812" s="103" t="str">
        <f>IFERROR(VLOOKUP(A812,'Oversættelse til tabel'!$A$2:$B$14,2,FALSE),"")</f>
        <v>Landbrug (foder, strøelse og gødning)</v>
      </c>
    </row>
    <row r="813" spans="1:6" s="103" customFormat="1" x14ac:dyDescent="0.25">
      <c r="A813" s="103" t="str">
        <f>IF('Forbrug af biomasse'!A213&lt;&gt;"",'Forbrug af biomasse'!A213,"")</f>
        <v>Foder</v>
      </c>
      <c r="B813" s="103" t="str">
        <f>IF('Forbrug af biomasse'!B213&lt;&gt;"",'Forbrug af biomasse'!B213,"")</f>
        <v>Vestdanmark</v>
      </c>
      <c r="C813" s="103" t="str">
        <f>IF('Forbrug af biomasse'!C213&lt;&gt;"",'Forbrug af biomasse'!C213,"")</f>
        <v>Roer</v>
      </c>
      <c r="D813" s="103">
        <f>IF('Forbrug af biomasse'!D213&lt;&gt;"",'Forbrug af biomasse'!D213,"")</f>
        <v>2030</v>
      </c>
      <c r="E813" s="438">
        <f>IF('Forbrug af biomasse'!E213&lt;&gt;"",'Forbrug af biomasse'!E213,"")</f>
        <v>2150400.0267747981</v>
      </c>
      <c r="F813" s="103" t="str">
        <f>IFERROR(VLOOKUP(A813,'Oversættelse til tabel'!$A$2:$B$14,2,FALSE),"")</f>
        <v>Landbrug (foder, strøelse og gødning)</v>
      </c>
    </row>
    <row r="814" spans="1:6" s="103" customFormat="1" x14ac:dyDescent="0.25">
      <c r="A814" s="103" t="str">
        <f>IF('Forbrug af biomasse'!A214&lt;&gt;"",'Forbrug af biomasse'!A214,"")</f>
        <v>Foder</v>
      </c>
      <c r="B814" s="103" t="str">
        <f>IF('Forbrug af biomasse'!B214&lt;&gt;"",'Forbrug af biomasse'!B214,"")</f>
        <v>Vestdanmark</v>
      </c>
      <c r="C814" s="103" t="str">
        <f>IF('Forbrug af biomasse'!C214&lt;&gt;"",'Forbrug af biomasse'!C214,"")</f>
        <v>Majs</v>
      </c>
      <c r="D814" s="103">
        <f>IF('Forbrug af biomasse'!D214&lt;&gt;"",'Forbrug af biomasse'!D214,"")</f>
        <v>2030</v>
      </c>
      <c r="E814" s="438">
        <f>IF('Forbrug af biomasse'!E214&lt;&gt;"",'Forbrug af biomasse'!E214,"")</f>
        <v>6788464.5437639551</v>
      </c>
      <c r="F814" s="103" t="str">
        <f>IFERROR(VLOOKUP(A814,'Oversættelse til tabel'!$A$2:$B$14,2,FALSE),"")</f>
        <v>Landbrug (foder, strøelse og gødning)</v>
      </c>
    </row>
    <row r="815" spans="1:6" s="103" customFormat="1" x14ac:dyDescent="0.25">
      <c r="A815" s="103" t="str">
        <f>IF('Forbrug af biomasse'!A215&lt;&gt;"",'Forbrug af biomasse'!A215,"")</f>
        <v>Foder</v>
      </c>
      <c r="B815" s="103" t="str">
        <f>IF('Forbrug af biomasse'!B215&lt;&gt;"",'Forbrug af biomasse'!B215,"")</f>
        <v>Vestdanmark</v>
      </c>
      <c r="C815" s="103" t="str">
        <f>IF('Forbrug af biomasse'!C215&lt;&gt;"",'Forbrug af biomasse'!C215,"")</f>
        <v>Rapskage</v>
      </c>
      <c r="D815" s="103">
        <f>IF('Forbrug af biomasse'!D215&lt;&gt;"",'Forbrug af biomasse'!D215,"")</f>
        <v>2030</v>
      </c>
      <c r="E815" s="438">
        <f>IF('Forbrug af biomasse'!E215&lt;&gt;"",'Forbrug af biomasse'!E215,"")</f>
        <v>256918.92730951472</v>
      </c>
      <c r="F815" s="103" t="str">
        <f>IFERROR(VLOOKUP(A815,'Oversættelse til tabel'!$A$2:$B$14,2,FALSE),"")</f>
        <v>Landbrug (foder, strøelse og gødning)</v>
      </c>
    </row>
    <row r="816" spans="1:6" s="103" customFormat="1" x14ac:dyDescent="0.25">
      <c r="A816" s="103" t="str">
        <f>IF('Forbrug af biomasse'!A216&lt;&gt;"",'Forbrug af biomasse'!A216,"")</f>
        <v>Foder</v>
      </c>
      <c r="B816" s="103" t="str">
        <f>IF('Forbrug af biomasse'!B216&lt;&gt;"",'Forbrug af biomasse'!B216,"")</f>
        <v>Vestdanmark</v>
      </c>
      <c r="C816" s="103" t="str">
        <f>IF('Forbrug af biomasse'!C216&lt;&gt;"",'Forbrug af biomasse'!C216,"")</f>
        <v>Tang</v>
      </c>
      <c r="D816" s="103">
        <f>IF('Forbrug af biomasse'!D216&lt;&gt;"",'Forbrug af biomasse'!D216,"")</f>
        <v>2030</v>
      </c>
      <c r="E816" s="438">
        <f>IF('Forbrug af biomasse'!E216&lt;&gt;"",'Forbrug af biomasse'!E216,"")</f>
        <v>0</v>
      </c>
      <c r="F816" s="103" t="str">
        <f>IFERROR(VLOOKUP(A816,'Oversættelse til tabel'!$A$2:$B$14,2,FALSE),"")</f>
        <v>Landbrug (foder, strøelse og gødning)</v>
      </c>
    </row>
    <row r="817" spans="1:6" s="103" customFormat="1" x14ac:dyDescent="0.25">
      <c r="A817" s="103" t="str">
        <f>IF('Forbrug af biomasse'!A217&lt;&gt;"",'Forbrug af biomasse'!A217,"")</f>
        <v>Foder</v>
      </c>
      <c r="B817" s="103" t="str">
        <f>IF('Forbrug af biomasse'!B217&lt;&gt;"",'Forbrug af biomasse'!B217,"")</f>
        <v>Vestdanmark</v>
      </c>
      <c r="C817" s="103" t="str">
        <f>IF('Forbrug af biomasse'!C217&lt;&gt;"",'Forbrug af biomasse'!C217,"")</f>
        <v>Muslinger</v>
      </c>
      <c r="D817" s="103">
        <f>IF('Forbrug af biomasse'!D217&lt;&gt;"",'Forbrug af biomasse'!D217,"")</f>
        <v>2030</v>
      </c>
      <c r="E817" s="438">
        <f>IF('Forbrug af biomasse'!E217&lt;&gt;"",'Forbrug af biomasse'!E217,"")</f>
        <v>0</v>
      </c>
      <c r="F817" s="103" t="str">
        <f>IFERROR(VLOOKUP(A817,'Oversættelse til tabel'!$A$2:$B$14,2,FALSE),"")</f>
        <v>Landbrug (foder, strøelse og gødning)</v>
      </c>
    </row>
    <row r="818" spans="1:6" s="103" customFormat="1" x14ac:dyDescent="0.25">
      <c r="A818" s="103" t="str">
        <f>IF('Forbrug af biomasse'!A218&lt;&gt;"",'Forbrug af biomasse'!A218,"")</f>
        <v>Foder</v>
      </c>
      <c r="B818" s="103" t="str">
        <f>IF('Forbrug af biomasse'!B218&lt;&gt;"",'Forbrug af biomasse'!B218,"")</f>
        <v>Vestdanmark</v>
      </c>
      <c r="C818" s="103" t="str">
        <f>IF('Forbrug af biomasse'!C218&lt;&gt;"",'Forbrug af biomasse'!C218,"")</f>
        <v>Græs</v>
      </c>
      <c r="D818" s="103">
        <f>IF('Forbrug af biomasse'!D218&lt;&gt;"",'Forbrug af biomasse'!D218,"")</f>
        <v>2030</v>
      </c>
      <c r="E818" s="438">
        <f>IF('Forbrug af biomasse'!E218&lt;&gt;"",'Forbrug af biomasse'!E218,"")</f>
        <v>14685227.891109958</v>
      </c>
      <c r="F818" s="103" t="str">
        <f>IFERROR(VLOOKUP(A818,'Oversættelse til tabel'!$A$2:$B$14,2,FALSE),"")</f>
        <v>Landbrug (foder, strøelse og gødning)</v>
      </c>
    </row>
    <row r="819" spans="1:6" s="103" customFormat="1" x14ac:dyDescent="0.25">
      <c r="A819" s="103" t="str">
        <f>IF('Forbrug af biomasse'!A219&lt;&gt;"",'Forbrug af biomasse'!A219,"")</f>
        <v>Foder</v>
      </c>
      <c r="B819" s="103" t="str">
        <f>IF('Forbrug af biomasse'!B219&lt;&gt;"",'Forbrug af biomasse'!B219,"")</f>
        <v>Vestdanmark</v>
      </c>
      <c r="C819" s="103" t="str">
        <f>IF('Forbrug af biomasse'!C219&lt;&gt;"",'Forbrug af biomasse'!C219,"")</f>
        <v>Mælk til foder</v>
      </c>
      <c r="D819" s="103">
        <f>IF('Forbrug af biomasse'!D219&lt;&gt;"",'Forbrug af biomasse'!D219,"")</f>
        <v>2030</v>
      </c>
      <c r="E819" s="438">
        <f>IF('Forbrug af biomasse'!E219&lt;&gt;"",'Forbrug af biomasse'!E219,"")</f>
        <v>1818857.0084004137</v>
      </c>
      <c r="F819" s="103" t="str">
        <f>IFERROR(VLOOKUP(A819,'Oversættelse til tabel'!$A$2:$B$14,2,FALSE),"")</f>
        <v>Landbrug (foder, strøelse og gødning)</v>
      </c>
    </row>
    <row r="820" spans="1:6" s="103" customFormat="1" x14ac:dyDescent="0.25">
      <c r="A820" s="103" t="str">
        <f>IF('Forbrug af biomasse'!A220&lt;&gt;"",'Forbrug af biomasse'!A220,"")</f>
        <v>Foder</v>
      </c>
      <c r="B820" s="103" t="str">
        <f>IF('Forbrug af biomasse'!B220&lt;&gt;"",'Forbrug af biomasse'!B220,"")</f>
        <v>Vestdanmark</v>
      </c>
      <c r="C820" s="103" t="str">
        <f>IF('Forbrug af biomasse'!C220&lt;&gt;"",'Forbrug af biomasse'!C220,"")</f>
        <v>Fiberfraktion</v>
      </c>
      <c r="D820" s="103">
        <f>IF('Forbrug af biomasse'!D220&lt;&gt;"",'Forbrug af biomasse'!D220,"")</f>
        <v>2030</v>
      </c>
      <c r="E820" s="438">
        <f>IF('Forbrug af biomasse'!E220&lt;&gt;"",'Forbrug af biomasse'!E220,"")</f>
        <v>0</v>
      </c>
      <c r="F820" s="103" t="str">
        <f>IFERROR(VLOOKUP(A820,'Oversættelse til tabel'!$A$2:$B$14,2,FALSE),"")</f>
        <v>Landbrug (foder, strøelse og gødning)</v>
      </c>
    </row>
    <row r="821" spans="1:6" s="103" customFormat="1" x14ac:dyDescent="0.25">
      <c r="A821" s="103" t="str">
        <f>IF('Forbrug af biomasse'!A221&lt;&gt;"",'Forbrug af biomasse'!A221,"")</f>
        <v>Foder</v>
      </c>
      <c r="B821" s="103" t="str">
        <f>IF('Forbrug af biomasse'!B221&lt;&gt;"",'Forbrug af biomasse'!B221,"")</f>
        <v>Vestdanmark</v>
      </c>
      <c r="C821" s="103" t="str">
        <f>IF('Forbrug af biomasse'!C221&lt;&gt;"",'Forbrug af biomasse'!C221,"")</f>
        <v>Græsprotein</v>
      </c>
      <c r="D821" s="103">
        <f>IF('Forbrug af biomasse'!D221&lt;&gt;"",'Forbrug af biomasse'!D221,"")</f>
        <v>2030</v>
      </c>
      <c r="E821" s="438">
        <f>IF('Forbrug af biomasse'!E221&lt;&gt;"",'Forbrug af biomasse'!E221,"")</f>
        <v>0</v>
      </c>
      <c r="F821" s="103" t="str">
        <f>IFERROR(VLOOKUP(A821,'Oversættelse til tabel'!$A$2:$B$14,2,FALSE),"")</f>
        <v>Landbrug (foder, strøelse og gødning)</v>
      </c>
    </row>
    <row r="822" spans="1:6" s="103" customFormat="1" x14ac:dyDescent="0.25">
      <c r="A822" s="103" t="str">
        <f>IF('Forbrug af biomasse'!A222&lt;&gt;"",'Forbrug af biomasse'!A222,"")</f>
        <v>Foder</v>
      </c>
      <c r="B822" s="103" t="str">
        <f>IF('Forbrug af biomasse'!B222&lt;&gt;"",'Forbrug af biomasse'!B222,"")</f>
        <v>Vestdanmark</v>
      </c>
      <c r="C822" s="103" t="str">
        <f>IF('Forbrug af biomasse'!C222&lt;&gt;"",'Forbrug af biomasse'!C222,"")</f>
        <v>Slagteriaffald til foder</v>
      </c>
      <c r="D822" s="103">
        <f>IF('Forbrug af biomasse'!D222&lt;&gt;"",'Forbrug af biomasse'!D222,"")</f>
        <v>2030</v>
      </c>
      <c r="E822" s="438">
        <f>IF('Forbrug af biomasse'!E222&lt;&gt;"",'Forbrug af biomasse'!E222,"")</f>
        <v>47298.882015140785</v>
      </c>
      <c r="F822" s="103" t="str">
        <f>IFERROR(VLOOKUP(A822,'Oversættelse til tabel'!$A$2:$B$14,2,FALSE),"")</f>
        <v>Landbrug (foder, strøelse og gødning)</v>
      </c>
    </row>
    <row r="823" spans="1:6" s="103" customFormat="1" x14ac:dyDescent="0.25">
      <c r="A823" s="103" t="str">
        <f>IF('Forbrug af biomasse'!A223&lt;&gt;"",'Forbrug af biomasse'!A223,"")</f>
        <v>Foder</v>
      </c>
      <c r="B823" s="103" t="str">
        <f>IF('Forbrug af biomasse'!B223&lt;&gt;"",'Forbrug af biomasse'!B223,"")</f>
        <v>Vestdanmark</v>
      </c>
      <c r="C823" s="103" t="str">
        <f>IF('Forbrug af biomasse'!C223&lt;&gt;"",'Forbrug af biomasse'!C223,"")</f>
        <v>Import af foder</v>
      </c>
      <c r="D823" s="103">
        <f>IF('Forbrug af biomasse'!D223&lt;&gt;"",'Forbrug af biomasse'!D223,"")</f>
        <v>2030</v>
      </c>
      <c r="E823" s="438">
        <f>IF('Forbrug af biomasse'!E223&lt;&gt;"",'Forbrug af biomasse'!E223,"")</f>
        <v>5794113.0468547465</v>
      </c>
      <c r="F823" s="103" t="str">
        <f>IFERROR(VLOOKUP(A823,'Oversættelse til tabel'!$A$2:$B$14,2,FALSE),"")</f>
        <v>Landbrug (foder, strøelse og gødning)</v>
      </c>
    </row>
    <row r="824" spans="1:6" s="103" customFormat="1" x14ac:dyDescent="0.25">
      <c r="A824" s="103" t="str">
        <f>IF('Forbrug af biomasse'!A224&lt;&gt;"",'Forbrug af biomasse'!A224,"")</f>
        <v>Foder</v>
      </c>
      <c r="B824" s="103" t="str">
        <f>IF('Forbrug af biomasse'!B224&lt;&gt;"",'Forbrug af biomasse'!B224,"")</f>
        <v>Vestdanmark</v>
      </c>
      <c r="C824" s="103" t="str">
        <f>IF('Forbrug af biomasse'!C224&lt;&gt;"",'Forbrug af biomasse'!C224,"")</f>
        <v>Korn</v>
      </c>
      <c r="D824" s="103">
        <f>IF('Forbrug af biomasse'!D224&lt;&gt;"",'Forbrug af biomasse'!D224,"")</f>
        <v>2050</v>
      </c>
      <c r="E824" s="438">
        <f>IF('Forbrug af biomasse'!E224&lt;&gt;"",'Forbrug af biomasse'!E224,"")</f>
        <v>6861973.5066809058</v>
      </c>
      <c r="F824" s="103" t="str">
        <f>IFERROR(VLOOKUP(A824,'Oversættelse til tabel'!$A$2:$B$14,2,FALSE),"")</f>
        <v>Landbrug (foder, strøelse og gødning)</v>
      </c>
    </row>
    <row r="825" spans="1:6" s="103" customFormat="1" x14ac:dyDescent="0.25">
      <c r="A825" s="103" t="str">
        <f>IF('Forbrug af biomasse'!A225&lt;&gt;"",'Forbrug af biomasse'!A225,"")</f>
        <v>Foder</v>
      </c>
      <c r="B825" s="103" t="str">
        <f>IF('Forbrug af biomasse'!B225&lt;&gt;"",'Forbrug af biomasse'!B225,"")</f>
        <v>Vestdanmark</v>
      </c>
      <c r="C825" s="103" t="str">
        <f>IF('Forbrug af biomasse'!C225&lt;&gt;"",'Forbrug af biomasse'!C225,"")</f>
        <v>Halm</v>
      </c>
      <c r="D825" s="103">
        <f>IF('Forbrug af biomasse'!D225&lt;&gt;"",'Forbrug af biomasse'!D225,"")</f>
        <v>2050</v>
      </c>
      <c r="E825" s="438">
        <f>IF('Forbrug af biomasse'!E225&lt;&gt;"",'Forbrug af biomasse'!E225,"")</f>
        <v>927703.07225151139</v>
      </c>
      <c r="F825" s="103" t="str">
        <f>IFERROR(VLOOKUP(A825,'Oversættelse til tabel'!$A$2:$B$14,2,FALSE),"")</f>
        <v>Landbrug (foder, strøelse og gødning)</v>
      </c>
    </row>
    <row r="826" spans="1:6" s="103" customFormat="1" x14ac:dyDescent="0.25">
      <c r="A826" s="103" t="str">
        <f>IF('Forbrug af biomasse'!A226&lt;&gt;"",'Forbrug af biomasse'!A226,"")</f>
        <v>Foder</v>
      </c>
      <c r="B826" s="103" t="str">
        <f>IF('Forbrug af biomasse'!B226&lt;&gt;"",'Forbrug af biomasse'!B226,"")</f>
        <v>Vestdanmark</v>
      </c>
      <c r="C826" s="103" t="str">
        <f>IF('Forbrug af biomasse'!C226&lt;&gt;"",'Forbrug af biomasse'!C226,"")</f>
        <v>Kartofler</v>
      </c>
      <c r="D826" s="103">
        <f>IF('Forbrug af biomasse'!D226&lt;&gt;"",'Forbrug af biomasse'!D226,"")</f>
        <v>2050</v>
      </c>
      <c r="E826" s="438">
        <f>IF('Forbrug af biomasse'!E226&lt;&gt;"",'Forbrug af biomasse'!E226,"")</f>
        <v>0</v>
      </c>
      <c r="F826" s="103" t="str">
        <f>IFERROR(VLOOKUP(A826,'Oversættelse til tabel'!$A$2:$B$14,2,FALSE),"")</f>
        <v>Landbrug (foder, strøelse og gødning)</v>
      </c>
    </row>
    <row r="827" spans="1:6" s="103" customFormat="1" x14ac:dyDescent="0.25">
      <c r="A827" s="103" t="str">
        <f>IF('Forbrug af biomasse'!A227&lt;&gt;"",'Forbrug af biomasse'!A227,"")</f>
        <v>Foder</v>
      </c>
      <c r="B827" s="103" t="str">
        <f>IF('Forbrug af biomasse'!B227&lt;&gt;"",'Forbrug af biomasse'!B227,"")</f>
        <v>Vestdanmark</v>
      </c>
      <c r="C827" s="103" t="str">
        <f>IF('Forbrug af biomasse'!C227&lt;&gt;"",'Forbrug af biomasse'!C227,"")</f>
        <v>Bælgsæd</v>
      </c>
      <c r="D827" s="103">
        <f>IF('Forbrug af biomasse'!D227&lt;&gt;"",'Forbrug af biomasse'!D227,"")</f>
        <v>2050</v>
      </c>
      <c r="E827" s="438">
        <f>IF('Forbrug af biomasse'!E227&lt;&gt;"",'Forbrug af biomasse'!E227,"")</f>
        <v>77398.170570230373</v>
      </c>
      <c r="F827" s="103" t="str">
        <f>IFERROR(VLOOKUP(A827,'Oversættelse til tabel'!$A$2:$B$14,2,FALSE),"")</f>
        <v>Landbrug (foder, strøelse og gødning)</v>
      </c>
    </row>
    <row r="828" spans="1:6" s="103" customFormat="1" x14ac:dyDescent="0.25">
      <c r="A828" s="103" t="str">
        <f>IF('Forbrug af biomasse'!A228&lt;&gt;"",'Forbrug af biomasse'!A228,"")</f>
        <v>Foder</v>
      </c>
      <c r="B828" s="103" t="str">
        <f>IF('Forbrug af biomasse'!B228&lt;&gt;"",'Forbrug af biomasse'!B228,"")</f>
        <v>Vestdanmark</v>
      </c>
      <c r="C828" s="103" t="str">
        <f>IF('Forbrug af biomasse'!C228&lt;&gt;"",'Forbrug af biomasse'!C228,"")</f>
        <v>Roer</v>
      </c>
      <c r="D828" s="103">
        <f>IF('Forbrug af biomasse'!D228&lt;&gt;"",'Forbrug af biomasse'!D228,"")</f>
        <v>2050</v>
      </c>
      <c r="E828" s="438">
        <f>IF('Forbrug af biomasse'!E228&lt;&gt;"",'Forbrug af biomasse'!E228,"")</f>
        <v>2150400.0267747981</v>
      </c>
      <c r="F828" s="103" t="str">
        <f>IFERROR(VLOOKUP(A828,'Oversættelse til tabel'!$A$2:$B$14,2,FALSE),"")</f>
        <v>Landbrug (foder, strøelse og gødning)</v>
      </c>
    </row>
    <row r="829" spans="1:6" s="103" customFormat="1" x14ac:dyDescent="0.25">
      <c r="A829" s="103" t="str">
        <f>IF('Forbrug af biomasse'!A229&lt;&gt;"",'Forbrug af biomasse'!A229,"")</f>
        <v>Foder</v>
      </c>
      <c r="B829" s="103" t="str">
        <f>IF('Forbrug af biomasse'!B229&lt;&gt;"",'Forbrug af biomasse'!B229,"")</f>
        <v>Vestdanmark</v>
      </c>
      <c r="C829" s="103" t="str">
        <f>IF('Forbrug af biomasse'!C229&lt;&gt;"",'Forbrug af biomasse'!C229,"")</f>
        <v>Majs</v>
      </c>
      <c r="D829" s="103">
        <f>IF('Forbrug af biomasse'!D229&lt;&gt;"",'Forbrug af biomasse'!D229,"")</f>
        <v>2050</v>
      </c>
      <c r="E829" s="438">
        <f>IF('Forbrug af biomasse'!E229&lt;&gt;"",'Forbrug af biomasse'!E229,"")</f>
        <v>6788464.5437639551</v>
      </c>
      <c r="F829" s="103" t="str">
        <f>IFERROR(VLOOKUP(A829,'Oversættelse til tabel'!$A$2:$B$14,2,FALSE),"")</f>
        <v>Landbrug (foder, strøelse og gødning)</v>
      </c>
    </row>
    <row r="830" spans="1:6" s="103" customFormat="1" x14ac:dyDescent="0.25">
      <c r="A830" s="103" t="str">
        <f>IF('Forbrug af biomasse'!A230&lt;&gt;"",'Forbrug af biomasse'!A230,"")</f>
        <v>Foder</v>
      </c>
      <c r="B830" s="103" t="str">
        <f>IF('Forbrug af biomasse'!B230&lt;&gt;"",'Forbrug af biomasse'!B230,"")</f>
        <v>Vestdanmark</v>
      </c>
      <c r="C830" s="103" t="str">
        <f>IF('Forbrug af biomasse'!C230&lt;&gt;"",'Forbrug af biomasse'!C230,"")</f>
        <v>Rapskage</v>
      </c>
      <c r="D830" s="103">
        <f>IF('Forbrug af biomasse'!D230&lt;&gt;"",'Forbrug af biomasse'!D230,"")</f>
        <v>2050</v>
      </c>
      <c r="E830" s="438">
        <f>IF('Forbrug af biomasse'!E230&lt;&gt;"",'Forbrug af biomasse'!E230,"")</f>
        <v>256918.92730951472</v>
      </c>
      <c r="F830" s="103" t="str">
        <f>IFERROR(VLOOKUP(A830,'Oversættelse til tabel'!$A$2:$B$14,2,FALSE),"")</f>
        <v>Landbrug (foder, strøelse og gødning)</v>
      </c>
    </row>
    <row r="831" spans="1:6" s="103" customFormat="1" x14ac:dyDescent="0.25">
      <c r="A831" s="103" t="str">
        <f>IF('Forbrug af biomasse'!A231&lt;&gt;"",'Forbrug af biomasse'!A231,"")</f>
        <v>Foder</v>
      </c>
      <c r="B831" s="103" t="str">
        <f>IF('Forbrug af biomasse'!B231&lt;&gt;"",'Forbrug af biomasse'!B231,"")</f>
        <v>Vestdanmark</v>
      </c>
      <c r="C831" s="103" t="str">
        <f>IF('Forbrug af biomasse'!C231&lt;&gt;"",'Forbrug af biomasse'!C231,"")</f>
        <v>Tang</v>
      </c>
      <c r="D831" s="103">
        <f>IF('Forbrug af biomasse'!D231&lt;&gt;"",'Forbrug af biomasse'!D231,"")</f>
        <v>2050</v>
      </c>
      <c r="E831" s="438">
        <f>IF('Forbrug af biomasse'!E231&lt;&gt;"",'Forbrug af biomasse'!E231,"")</f>
        <v>0</v>
      </c>
      <c r="F831" s="103" t="str">
        <f>IFERROR(VLOOKUP(A831,'Oversættelse til tabel'!$A$2:$B$14,2,FALSE),"")</f>
        <v>Landbrug (foder, strøelse og gødning)</v>
      </c>
    </row>
    <row r="832" spans="1:6" s="103" customFormat="1" x14ac:dyDescent="0.25">
      <c r="A832" s="103" t="str">
        <f>IF('Forbrug af biomasse'!A232&lt;&gt;"",'Forbrug af biomasse'!A232,"")</f>
        <v>Foder</v>
      </c>
      <c r="B832" s="103" t="str">
        <f>IF('Forbrug af biomasse'!B232&lt;&gt;"",'Forbrug af biomasse'!B232,"")</f>
        <v>Vestdanmark</v>
      </c>
      <c r="C832" s="103" t="str">
        <f>IF('Forbrug af biomasse'!C232&lt;&gt;"",'Forbrug af biomasse'!C232,"")</f>
        <v>Muslinger</v>
      </c>
      <c r="D832" s="103">
        <f>IF('Forbrug af biomasse'!D232&lt;&gt;"",'Forbrug af biomasse'!D232,"")</f>
        <v>2050</v>
      </c>
      <c r="E832" s="438">
        <f>IF('Forbrug af biomasse'!E232&lt;&gt;"",'Forbrug af biomasse'!E232,"")</f>
        <v>0</v>
      </c>
      <c r="F832" s="103" t="str">
        <f>IFERROR(VLOOKUP(A832,'Oversættelse til tabel'!$A$2:$B$14,2,FALSE),"")</f>
        <v>Landbrug (foder, strøelse og gødning)</v>
      </c>
    </row>
    <row r="833" spans="1:6" s="103" customFormat="1" x14ac:dyDescent="0.25">
      <c r="A833" s="103" t="str">
        <f>IF('Forbrug af biomasse'!A233&lt;&gt;"",'Forbrug af biomasse'!A233,"")</f>
        <v>Foder</v>
      </c>
      <c r="B833" s="103" t="str">
        <f>IF('Forbrug af biomasse'!B233&lt;&gt;"",'Forbrug af biomasse'!B233,"")</f>
        <v>Vestdanmark</v>
      </c>
      <c r="C833" s="103" t="str">
        <f>IF('Forbrug af biomasse'!C233&lt;&gt;"",'Forbrug af biomasse'!C233,"")</f>
        <v>Græs</v>
      </c>
      <c r="D833" s="103">
        <f>IF('Forbrug af biomasse'!D233&lt;&gt;"",'Forbrug af biomasse'!D233,"")</f>
        <v>2050</v>
      </c>
      <c r="E833" s="438">
        <f>IF('Forbrug af biomasse'!E233&lt;&gt;"",'Forbrug af biomasse'!E233,"")</f>
        <v>14685227.891109958</v>
      </c>
      <c r="F833" s="103" t="str">
        <f>IFERROR(VLOOKUP(A833,'Oversættelse til tabel'!$A$2:$B$14,2,FALSE),"")</f>
        <v>Landbrug (foder, strøelse og gødning)</v>
      </c>
    </row>
    <row r="834" spans="1:6" s="103" customFormat="1" x14ac:dyDescent="0.25">
      <c r="A834" s="103" t="str">
        <f>IF('Forbrug af biomasse'!A234&lt;&gt;"",'Forbrug af biomasse'!A234,"")</f>
        <v>Foder</v>
      </c>
      <c r="B834" s="103" t="str">
        <f>IF('Forbrug af biomasse'!B234&lt;&gt;"",'Forbrug af biomasse'!B234,"")</f>
        <v>Vestdanmark</v>
      </c>
      <c r="C834" s="103" t="str">
        <f>IF('Forbrug af biomasse'!C234&lt;&gt;"",'Forbrug af biomasse'!C234,"")</f>
        <v>Mælk til foder</v>
      </c>
      <c r="D834" s="103">
        <f>IF('Forbrug af biomasse'!D234&lt;&gt;"",'Forbrug af biomasse'!D234,"")</f>
        <v>2050</v>
      </c>
      <c r="E834" s="438">
        <f>IF('Forbrug af biomasse'!E234&lt;&gt;"",'Forbrug af biomasse'!E234,"")</f>
        <v>1818857.0084004137</v>
      </c>
      <c r="F834" s="103" t="str">
        <f>IFERROR(VLOOKUP(A834,'Oversættelse til tabel'!$A$2:$B$14,2,FALSE),"")</f>
        <v>Landbrug (foder, strøelse og gødning)</v>
      </c>
    </row>
    <row r="835" spans="1:6" s="103" customFormat="1" x14ac:dyDescent="0.25">
      <c r="A835" s="103" t="str">
        <f>IF('Forbrug af biomasse'!A235&lt;&gt;"",'Forbrug af biomasse'!A235,"")</f>
        <v>Foder</v>
      </c>
      <c r="B835" s="103" t="str">
        <f>IF('Forbrug af biomasse'!B235&lt;&gt;"",'Forbrug af biomasse'!B235,"")</f>
        <v>Vestdanmark</v>
      </c>
      <c r="C835" s="103" t="str">
        <f>IF('Forbrug af biomasse'!C235&lt;&gt;"",'Forbrug af biomasse'!C235,"")</f>
        <v>Fiberfraktion</v>
      </c>
      <c r="D835" s="103">
        <f>IF('Forbrug af biomasse'!D235&lt;&gt;"",'Forbrug af biomasse'!D235,"")</f>
        <v>2050</v>
      </c>
      <c r="E835" s="438">
        <f>IF('Forbrug af biomasse'!E235&lt;&gt;"",'Forbrug af biomasse'!E235,"")</f>
        <v>0</v>
      </c>
      <c r="F835" s="103" t="str">
        <f>IFERROR(VLOOKUP(A835,'Oversættelse til tabel'!$A$2:$B$14,2,FALSE),"")</f>
        <v>Landbrug (foder, strøelse og gødning)</v>
      </c>
    </row>
    <row r="836" spans="1:6" s="103" customFormat="1" x14ac:dyDescent="0.25">
      <c r="A836" s="103" t="str">
        <f>IF('Forbrug af biomasse'!A236&lt;&gt;"",'Forbrug af biomasse'!A236,"")</f>
        <v>Foder</v>
      </c>
      <c r="B836" s="103" t="str">
        <f>IF('Forbrug af biomasse'!B236&lt;&gt;"",'Forbrug af biomasse'!B236,"")</f>
        <v>Vestdanmark</v>
      </c>
      <c r="C836" s="103" t="str">
        <f>IF('Forbrug af biomasse'!C236&lt;&gt;"",'Forbrug af biomasse'!C236,"")</f>
        <v>Græsprotein</v>
      </c>
      <c r="D836" s="103">
        <f>IF('Forbrug af biomasse'!D236&lt;&gt;"",'Forbrug af biomasse'!D236,"")</f>
        <v>2050</v>
      </c>
      <c r="E836" s="438">
        <f>IF('Forbrug af biomasse'!E236&lt;&gt;"",'Forbrug af biomasse'!E236,"")</f>
        <v>0</v>
      </c>
      <c r="F836" s="103" t="str">
        <f>IFERROR(VLOOKUP(A836,'Oversættelse til tabel'!$A$2:$B$14,2,FALSE),"")</f>
        <v>Landbrug (foder, strøelse og gødning)</v>
      </c>
    </row>
    <row r="837" spans="1:6" s="103" customFormat="1" x14ac:dyDescent="0.25">
      <c r="A837" s="103" t="str">
        <f>IF('Forbrug af biomasse'!A237&lt;&gt;"",'Forbrug af biomasse'!A237,"")</f>
        <v>Foder</v>
      </c>
      <c r="B837" s="103" t="str">
        <f>IF('Forbrug af biomasse'!B237&lt;&gt;"",'Forbrug af biomasse'!B237,"")</f>
        <v>Vestdanmark</v>
      </c>
      <c r="C837" s="103" t="str">
        <f>IF('Forbrug af biomasse'!C237&lt;&gt;"",'Forbrug af biomasse'!C237,"")</f>
        <v>Slagteriaffald til foder</v>
      </c>
      <c r="D837" s="103">
        <f>IF('Forbrug af biomasse'!D237&lt;&gt;"",'Forbrug af biomasse'!D237,"")</f>
        <v>2050</v>
      </c>
      <c r="E837" s="438">
        <f>IF('Forbrug af biomasse'!E237&lt;&gt;"",'Forbrug af biomasse'!E237,"")</f>
        <v>47298.882015140785</v>
      </c>
      <c r="F837" s="103" t="str">
        <f>IFERROR(VLOOKUP(A837,'Oversættelse til tabel'!$A$2:$B$14,2,FALSE),"")</f>
        <v>Landbrug (foder, strøelse og gødning)</v>
      </c>
    </row>
    <row r="838" spans="1:6" s="103" customFormat="1" x14ac:dyDescent="0.25">
      <c r="A838" s="103" t="str">
        <f>IF('Forbrug af biomasse'!A238&lt;&gt;"",'Forbrug af biomasse'!A238,"")</f>
        <v>Foder</v>
      </c>
      <c r="B838" s="103" t="str">
        <f>IF('Forbrug af biomasse'!B238&lt;&gt;"",'Forbrug af biomasse'!B238,"")</f>
        <v>Vestdanmark</v>
      </c>
      <c r="C838" s="103" t="str">
        <f>IF('Forbrug af biomasse'!C238&lt;&gt;"",'Forbrug af biomasse'!C238,"")</f>
        <v>Import af foder</v>
      </c>
      <c r="D838" s="103">
        <f>IF('Forbrug af biomasse'!D238&lt;&gt;"",'Forbrug af biomasse'!D238,"")</f>
        <v>2050</v>
      </c>
      <c r="E838" s="438">
        <f>IF('Forbrug af biomasse'!E238&lt;&gt;"",'Forbrug af biomasse'!E238,"")</f>
        <v>5794113.0468547465</v>
      </c>
      <c r="F838" s="103" t="str">
        <f>IFERROR(VLOOKUP(A838,'Oversættelse til tabel'!$A$2:$B$14,2,FALSE),"")</f>
        <v>Landbrug (foder, strøelse og gødning)</v>
      </c>
    </row>
    <row r="839" spans="1:6" s="103" customFormat="1" x14ac:dyDescent="0.25">
      <c r="A839" s="103" t="str">
        <f>IF('Forbrug af biomasse'!A239&lt;&gt;"",'Forbrug af biomasse'!A239,"")</f>
        <v>Foder</v>
      </c>
      <c r="B839" s="103" t="str">
        <f>IF('Forbrug af biomasse'!B239&lt;&gt;"",'Forbrug af biomasse'!B239,"")</f>
        <v>Østdanmark</v>
      </c>
      <c r="C839" s="103" t="str">
        <f>IF('Forbrug af biomasse'!C239&lt;&gt;"",'Forbrug af biomasse'!C239,"")</f>
        <v>Korn</v>
      </c>
      <c r="D839" s="103">
        <f>IF('Forbrug af biomasse'!D239&lt;&gt;"",'Forbrug af biomasse'!D239,"")</f>
        <v>2019</v>
      </c>
      <c r="E839" s="438">
        <f>IF('Forbrug af biomasse'!E239&lt;&gt;"",'Forbrug af biomasse'!E239,"")</f>
        <v>721621.60770550335</v>
      </c>
      <c r="F839" s="103" t="str">
        <f>IFERROR(VLOOKUP(A839,'Oversættelse til tabel'!$A$2:$B$14,2,FALSE),"")</f>
        <v>Landbrug (foder, strøelse og gødning)</v>
      </c>
    </row>
    <row r="840" spans="1:6" s="103" customFormat="1" x14ac:dyDescent="0.25">
      <c r="A840" s="103" t="str">
        <f>IF('Forbrug af biomasse'!A240&lt;&gt;"",'Forbrug af biomasse'!A240,"")</f>
        <v>Foder</v>
      </c>
      <c r="B840" s="103" t="str">
        <f>IF('Forbrug af biomasse'!B240&lt;&gt;"",'Forbrug af biomasse'!B240,"")</f>
        <v>Østdanmark</v>
      </c>
      <c r="C840" s="103" t="str">
        <f>IF('Forbrug af biomasse'!C240&lt;&gt;"",'Forbrug af biomasse'!C240,"")</f>
        <v>Halm</v>
      </c>
      <c r="D840" s="103">
        <f>IF('Forbrug af biomasse'!D240&lt;&gt;"",'Forbrug af biomasse'!D240,"")</f>
        <v>2019</v>
      </c>
      <c r="E840" s="438">
        <f>IF('Forbrug af biomasse'!E240&lt;&gt;"",'Forbrug af biomasse'!E240,"")</f>
        <v>94889.448034412548</v>
      </c>
      <c r="F840" s="103" t="str">
        <f>IFERROR(VLOOKUP(A840,'Oversættelse til tabel'!$A$2:$B$14,2,FALSE),"")</f>
        <v>Landbrug (foder, strøelse og gødning)</v>
      </c>
    </row>
    <row r="841" spans="1:6" s="103" customFormat="1" x14ac:dyDescent="0.25">
      <c r="A841" s="103" t="str">
        <f>IF('Forbrug af biomasse'!A241&lt;&gt;"",'Forbrug af biomasse'!A241,"")</f>
        <v>Foder</v>
      </c>
      <c r="B841" s="103" t="str">
        <f>IF('Forbrug af biomasse'!B241&lt;&gt;"",'Forbrug af biomasse'!B241,"")</f>
        <v>Østdanmark</v>
      </c>
      <c r="C841" s="103" t="str">
        <f>IF('Forbrug af biomasse'!C241&lt;&gt;"",'Forbrug af biomasse'!C241,"")</f>
        <v>Kartofler</v>
      </c>
      <c r="D841" s="103">
        <f>IF('Forbrug af biomasse'!D241&lt;&gt;"",'Forbrug af biomasse'!D241,"")</f>
        <v>2019</v>
      </c>
      <c r="E841" s="438">
        <f>IF('Forbrug af biomasse'!E241&lt;&gt;"",'Forbrug af biomasse'!E241,"")</f>
        <v>0</v>
      </c>
      <c r="F841" s="103" t="str">
        <f>IFERROR(VLOOKUP(A841,'Oversættelse til tabel'!$A$2:$B$14,2,FALSE),"")</f>
        <v>Landbrug (foder, strøelse og gødning)</v>
      </c>
    </row>
    <row r="842" spans="1:6" s="103" customFormat="1" x14ac:dyDescent="0.25">
      <c r="A842" s="103" t="str">
        <f>IF('Forbrug af biomasse'!A242&lt;&gt;"",'Forbrug af biomasse'!A242,"")</f>
        <v>Foder</v>
      </c>
      <c r="B842" s="103" t="str">
        <f>IF('Forbrug af biomasse'!B242&lt;&gt;"",'Forbrug af biomasse'!B242,"")</f>
        <v>Østdanmark</v>
      </c>
      <c r="C842" s="103" t="str">
        <f>IF('Forbrug af biomasse'!C242&lt;&gt;"",'Forbrug af biomasse'!C242,"")</f>
        <v>Bælgsæd</v>
      </c>
      <c r="D842" s="103">
        <f>IF('Forbrug af biomasse'!D242&lt;&gt;"",'Forbrug af biomasse'!D242,"")</f>
        <v>2019</v>
      </c>
      <c r="E842" s="438">
        <f>IF('Forbrug af biomasse'!E242&lt;&gt;"",'Forbrug af biomasse'!E242,"")</f>
        <v>7916.616753740097</v>
      </c>
      <c r="F842" s="103" t="str">
        <f>IFERROR(VLOOKUP(A842,'Oversættelse til tabel'!$A$2:$B$14,2,FALSE),"")</f>
        <v>Landbrug (foder, strøelse og gødning)</v>
      </c>
    </row>
    <row r="843" spans="1:6" s="103" customFormat="1" x14ac:dyDescent="0.25">
      <c r="A843" s="103" t="str">
        <f>IF('Forbrug af biomasse'!A243&lt;&gt;"",'Forbrug af biomasse'!A243,"")</f>
        <v>Foder</v>
      </c>
      <c r="B843" s="103" t="str">
        <f>IF('Forbrug af biomasse'!B243&lt;&gt;"",'Forbrug af biomasse'!B243,"")</f>
        <v>Østdanmark</v>
      </c>
      <c r="C843" s="103" t="str">
        <f>IF('Forbrug af biomasse'!C243&lt;&gt;"",'Forbrug af biomasse'!C243,"")</f>
        <v>Roer</v>
      </c>
      <c r="D843" s="103">
        <f>IF('Forbrug af biomasse'!D243&lt;&gt;"",'Forbrug af biomasse'!D243,"")</f>
        <v>2019</v>
      </c>
      <c r="E843" s="438">
        <f>IF('Forbrug af biomasse'!E243&lt;&gt;"",'Forbrug af biomasse'!E243,"")</f>
        <v>103245.87683002709</v>
      </c>
      <c r="F843" s="103" t="str">
        <f>IFERROR(VLOOKUP(A843,'Oversættelse til tabel'!$A$2:$B$14,2,FALSE),"")</f>
        <v>Landbrug (foder, strøelse og gødning)</v>
      </c>
    </row>
    <row r="844" spans="1:6" s="103" customFormat="1" x14ac:dyDescent="0.25">
      <c r="A844" s="103" t="str">
        <f>IF('Forbrug af biomasse'!A244&lt;&gt;"",'Forbrug af biomasse'!A244,"")</f>
        <v>Foder</v>
      </c>
      <c r="B844" s="103" t="str">
        <f>IF('Forbrug af biomasse'!B244&lt;&gt;"",'Forbrug af biomasse'!B244,"")</f>
        <v>Østdanmark</v>
      </c>
      <c r="C844" s="103" t="str">
        <f>IF('Forbrug af biomasse'!C244&lt;&gt;"",'Forbrug af biomasse'!C244,"")</f>
        <v>Majs</v>
      </c>
      <c r="D844" s="103">
        <f>IF('Forbrug af biomasse'!D244&lt;&gt;"",'Forbrug af biomasse'!D244,"")</f>
        <v>2019</v>
      </c>
      <c r="E844" s="438">
        <f>IF('Forbrug af biomasse'!E244&lt;&gt;"",'Forbrug af biomasse'!E244,"")</f>
        <v>694353.2611092875</v>
      </c>
      <c r="F844" s="103" t="str">
        <f>IFERROR(VLOOKUP(A844,'Oversættelse til tabel'!$A$2:$B$14,2,FALSE),"")</f>
        <v>Landbrug (foder, strøelse og gødning)</v>
      </c>
    </row>
    <row r="845" spans="1:6" s="103" customFormat="1" x14ac:dyDescent="0.25">
      <c r="A845" s="103" t="str">
        <f>IF('Forbrug af biomasse'!A245&lt;&gt;"",'Forbrug af biomasse'!A245,"")</f>
        <v>Foder</v>
      </c>
      <c r="B845" s="103" t="str">
        <f>IF('Forbrug af biomasse'!B245&lt;&gt;"",'Forbrug af biomasse'!B245,"")</f>
        <v>Østdanmark</v>
      </c>
      <c r="C845" s="103" t="str">
        <f>IF('Forbrug af biomasse'!C245&lt;&gt;"",'Forbrug af biomasse'!C245,"")</f>
        <v>Rapskage</v>
      </c>
      <c r="D845" s="103">
        <f>IF('Forbrug af biomasse'!D245&lt;&gt;"",'Forbrug af biomasse'!D245,"")</f>
        <v>2019</v>
      </c>
      <c r="E845" s="438">
        <f>IF('Forbrug af biomasse'!E245&lt;&gt;"",'Forbrug af biomasse'!E245,"")</f>
        <v>26278.769501998373</v>
      </c>
      <c r="F845" s="103" t="str">
        <f>IFERROR(VLOOKUP(A845,'Oversættelse til tabel'!$A$2:$B$14,2,FALSE),"")</f>
        <v>Landbrug (foder, strøelse og gødning)</v>
      </c>
    </row>
    <row r="846" spans="1:6" s="103" customFormat="1" x14ac:dyDescent="0.25">
      <c r="A846" s="103" t="str">
        <f>IF('Forbrug af biomasse'!A246&lt;&gt;"",'Forbrug af biomasse'!A246,"")</f>
        <v>Foder</v>
      </c>
      <c r="B846" s="103" t="str">
        <f>IF('Forbrug af biomasse'!B246&lt;&gt;"",'Forbrug af biomasse'!B246,"")</f>
        <v>Østdanmark</v>
      </c>
      <c r="C846" s="103" t="str">
        <f>IF('Forbrug af biomasse'!C246&lt;&gt;"",'Forbrug af biomasse'!C246,"")</f>
        <v>Tang</v>
      </c>
      <c r="D846" s="103">
        <f>IF('Forbrug af biomasse'!D246&lt;&gt;"",'Forbrug af biomasse'!D246,"")</f>
        <v>2019</v>
      </c>
      <c r="E846" s="438">
        <f>IF('Forbrug af biomasse'!E246&lt;&gt;"",'Forbrug af biomasse'!E246,"")</f>
        <v>0</v>
      </c>
      <c r="F846" s="103" t="str">
        <f>IFERROR(VLOOKUP(A846,'Oversættelse til tabel'!$A$2:$B$14,2,FALSE),"")</f>
        <v>Landbrug (foder, strøelse og gødning)</v>
      </c>
    </row>
    <row r="847" spans="1:6" s="103" customFormat="1" x14ac:dyDescent="0.25">
      <c r="A847" s="103" t="str">
        <f>IF('Forbrug af biomasse'!A247&lt;&gt;"",'Forbrug af biomasse'!A247,"")</f>
        <v>Foder</v>
      </c>
      <c r="B847" s="103" t="str">
        <f>IF('Forbrug af biomasse'!B247&lt;&gt;"",'Forbrug af biomasse'!B247,"")</f>
        <v>Østdanmark</v>
      </c>
      <c r="C847" s="103" t="str">
        <f>IF('Forbrug af biomasse'!C247&lt;&gt;"",'Forbrug af biomasse'!C247,"")</f>
        <v>Muslinger</v>
      </c>
      <c r="D847" s="103">
        <f>IF('Forbrug af biomasse'!D247&lt;&gt;"",'Forbrug af biomasse'!D247,"")</f>
        <v>2019</v>
      </c>
      <c r="E847" s="438">
        <f>IF('Forbrug af biomasse'!E247&lt;&gt;"",'Forbrug af biomasse'!E247,"")</f>
        <v>0</v>
      </c>
      <c r="F847" s="103" t="str">
        <f>IFERROR(VLOOKUP(A847,'Oversættelse til tabel'!$A$2:$B$14,2,FALSE),"")</f>
        <v>Landbrug (foder, strøelse og gødning)</v>
      </c>
    </row>
    <row r="848" spans="1:6" s="103" customFormat="1" x14ac:dyDescent="0.25">
      <c r="A848" s="103" t="str">
        <f>IF('Forbrug af biomasse'!A248&lt;&gt;"",'Forbrug af biomasse'!A248,"")</f>
        <v>Foder</v>
      </c>
      <c r="B848" s="103" t="str">
        <f>IF('Forbrug af biomasse'!B248&lt;&gt;"",'Forbrug af biomasse'!B248,"")</f>
        <v>Østdanmark</v>
      </c>
      <c r="C848" s="103" t="str">
        <f>IF('Forbrug af biomasse'!C248&lt;&gt;"",'Forbrug af biomasse'!C248,"")</f>
        <v>Græs</v>
      </c>
      <c r="D848" s="103">
        <f>IF('Forbrug af biomasse'!D248&lt;&gt;"",'Forbrug af biomasse'!D248,"")</f>
        <v>2019</v>
      </c>
      <c r="E848" s="438">
        <f>IF('Forbrug af biomasse'!E248&lt;&gt;"",'Forbrug af biomasse'!E248,"")</f>
        <v>1502068.0760117143</v>
      </c>
      <c r="F848" s="103" t="str">
        <f>IFERROR(VLOOKUP(A848,'Oversættelse til tabel'!$A$2:$B$14,2,FALSE),"")</f>
        <v>Landbrug (foder, strøelse og gødning)</v>
      </c>
    </row>
    <row r="849" spans="1:6" s="103" customFormat="1" x14ac:dyDescent="0.25">
      <c r="A849" s="103" t="str">
        <f>IF('Forbrug af biomasse'!A249&lt;&gt;"",'Forbrug af biomasse'!A249,"")</f>
        <v>Foder</v>
      </c>
      <c r="B849" s="103" t="str">
        <f>IF('Forbrug af biomasse'!B249&lt;&gt;"",'Forbrug af biomasse'!B249,"")</f>
        <v>Østdanmark</v>
      </c>
      <c r="C849" s="103" t="str">
        <f>IF('Forbrug af biomasse'!C249&lt;&gt;"",'Forbrug af biomasse'!C249,"")</f>
        <v>Mælk til foder</v>
      </c>
      <c r="D849" s="103">
        <f>IF('Forbrug af biomasse'!D249&lt;&gt;"",'Forbrug af biomasse'!D249,"")</f>
        <v>2019</v>
      </c>
      <c r="E849" s="438">
        <f>IF('Forbrug af biomasse'!E249&lt;&gt;"",'Forbrug af biomasse'!E249,"")</f>
        <v>186040.49371289223</v>
      </c>
      <c r="F849" s="103" t="str">
        <f>IFERROR(VLOOKUP(A849,'Oversættelse til tabel'!$A$2:$B$14,2,FALSE),"")</f>
        <v>Landbrug (foder, strøelse og gødning)</v>
      </c>
    </row>
    <row r="850" spans="1:6" s="103" customFormat="1" x14ac:dyDescent="0.25">
      <c r="A850" s="103" t="str">
        <f>IF('Forbrug af biomasse'!A250&lt;&gt;"",'Forbrug af biomasse'!A250,"")</f>
        <v>Foder</v>
      </c>
      <c r="B850" s="103" t="str">
        <f>IF('Forbrug af biomasse'!B250&lt;&gt;"",'Forbrug af biomasse'!B250,"")</f>
        <v>Østdanmark</v>
      </c>
      <c r="C850" s="103" t="str">
        <f>IF('Forbrug af biomasse'!C250&lt;&gt;"",'Forbrug af biomasse'!C250,"")</f>
        <v>Fiberfraktion</v>
      </c>
      <c r="D850" s="103">
        <f>IF('Forbrug af biomasse'!D250&lt;&gt;"",'Forbrug af biomasse'!D250,"")</f>
        <v>2019</v>
      </c>
      <c r="E850" s="438">
        <f>IF('Forbrug af biomasse'!E250&lt;&gt;"",'Forbrug af biomasse'!E250,"")</f>
        <v>0</v>
      </c>
      <c r="F850" s="103" t="str">
        <f>IFERROR(VLOOKUP(A850,'Oversættelse til tabel'!$A$2:$B$14,2,FALSE),"")</f>
        <v>Landbrug (foder, strøelse og gødning)</v>
      </c>
    </row>
    <row r="851" spans="1:6" s="103" customFormat="1" x14ac:dyDescent="0.25">
      <c r="A851" s="103" t="str">
        <f>IF('Forbrug af biomasse'!A251&lt;&gt;"",'Forbrug af biomasse'!A251,"")</f>
        <v>Foder</v>
      </c>
      <c r="B851" s="103" t="str">
        <f>IF('Forbrug af biomasse'!B251&lt;&gt;"",'Forbrug af biomasse'!B251,"")</f>
        <v>Østdanmark</v>
      </c>
      <c r="C851" s="103" t="str">
        <f>IF('Forbrug af biomasse'!C251&lt;&gt;"",'Forbrug af biomasse'!C251,"")</f>
        <v>Græsprotein</v>
      </c>
      <c r="D851" s="103">
        <f>IF('Forbrug af biomasse'!D251&lt;&gt;"",'Forbrug af biomasse'!D251,"")</f>
        <v>2019</v>
      </c>
      <c r="E851" s="438">
        <f>IF('Forbrug af biomasse'!E251&lt;&gt;"",'Forbrug af biomasse'!E251,"")</f>
        <v>0</v>
      </c>
      <c r="F851" s="103" t="str">
        <f>IFERROR(VLOOKUP(A851,'Oversættelse til tabel'!$A$2:$B$14,2,FALSE),"")</f>
        <v>Landbrug (foder, strøelse og gødning)</v>
      </c>
    </row>
    <row r="852" spans="1:6" s="103" customFormat="1" x14ac:dyDescent="0.25">
      <c r="A852" s="103" t="str">
        <f>IF('Forbrug af biomasse'!A252&lt;&gt;"",'Forbrug af biomasse'!A252,"")</f>
        <v>Foder</v>
      </c>
      <c r="B852" s="103" t="str">
        <f>IF('Forbrug af biomasse'!B252&lt;&gt;"",'Forbrug af biomasse'!B252,"")</f>
        <v>Østdanmark</v>
      </c>
      <c r="C852" s="103" t="str">
        <f>IF('Forbrug af biomasse'!C252&lt;&gt;"",'Forbrug af biomasse'!C252,"")</f>
        <v>Slagteriaffald til foder</v>
      </c>
      <c r="D852" s="103">
        <f>IF('Forbrug af biomasse'!D252&lt;&gt;"",'Forbrug af biomasse'!D252,"")</f>
        <v>2019</v>
      </c>
      <c r="E852" s="438">
        <f>IF('Forbrug af biomasse'!E252&lt;&gt;"",'Forbrug af biomasse'!E252,"")</f>
        <v>4837.9324606189475</v>
      </c>
      <c r="F852" s="103" t="str">
        <f>IFERROR(VLOOKUP(A852,'Oversættelse til tabel'!$A$2:$B$14,2,FALSE),"")</f>
        <v>Landbrug (foder, strøelse og gødning)</v>
      </c>
    </row>
    <row r="853" spans="1:6" s="103" customFormat="1" x14ac:dyDescent="0.25">
      <c r="A853" s="103" t="str">
        <f>IF('Forbrug af biomasse'!A253&lt;&gt;"",'Forbrug af biomasse'!A253,"")</f>
        <v>Foder</v>
      </c>
      <c r="B853" s="103" t="str">
        <f>IF('Forbrug af biomasse'!B253&lt;&gt;"",'Forbrug af biomasse'!B253,"")</f>
        <v>Østdanmark</v>
      </c>
      <c r="C853" s="103" t="str">
        <f>IF('Forbrug af biomasse'!C253&lt;&gt;"",'Forbrug af biomasse'!C253,"")</f>
        <v>Import af foder</v>
      </c>
      <c r="D853" s="103">
        <f>IF('Forbrug af biomasse'!D253&lt;&gt;"",'Forbrug af biomasse'!D253,"")</f>
        <v>2019</v>
      </c>
      <c r="E853" s="438">
        <f>IF('Forbrug af biomasse'!E253&lt;&gt;"",'Forbrug af biomasse'!E253,"")</f>
        <v>592646.72642582108</v>
      </c>
      <c r="F853" s="103" t="str">
        <f>IFERROR(VLOOKUP(A853,'Oversættelse til tabel'!$A$2:$B$14,2,FALSE),"")</f>
        <v>Landbrug (foder, strøelse og gødning)</v>
      </c>
    </row>
    <row r="854" spans="1:6" s="103" customFormat="1" x14ac:dyDescent="0.25">
      <c r="A854" s="103" t="str">
        <f>IF('Forbrug af biomasse'!A254&lt;&gt;"",'Forbrug af biomasse'!A254,"")</f>
        <v>Foder</v>
      </c>
      <c r="B854" s="103" t="str">
        <f>IF('Forbrug af biomasse'!B254&lt;&gt;"",'Forbrug af biomasse'!B254,"")</f>
        <v>Østdanmark</v>
      </c>
      <c r="C854" s="103" t="str">
        <f>IF('Forbrug af biomasse'!C254&lt;&gt;"",'Forbrug af biomasse'!C254,"")</f>
        <v>Korn</v>
      </c>
      <c r="D854" s="103">
        <f>IF('Forbrug af biomasse'!D254&lt;&gt;"",'Forbrug af biomasse'!D254,"")</f>
        <v>2030</v>
      </c>
      <c r="E854" s="438">
        <f>IF('Forbrug af biomasse'!E254&lt;&gt;"",'Forbrug af biomasse'!E254,"")</f>
        <v>842246.48763373005</v>
      </c>
      <c r="F854" s="103" t="str">
        <f>IFERROR(VLOOKUP(A854,'Oversættelse til tabel'!$A$2:$B$14,2,FALSE),"")</f>
        <v>Landbrug (foder, strøelse og gødning)</v>
      </c>
    </row>
    <row r="855" spans="1:6" s="103" customFormat="1" x14ac:dyDescent="0.25">
      <c r="A855" s="103" t="str">
        <f>IF('Forbrug af biomasse'!A255&lt;&gt;"",'Forbrug af biomasse'!A255,"")</f>
        <v>Foder</v>
      </c>
      <c r="B855" s="103" t="str">
        <f>IF('Forbrug af biomasse'!B255&lt;&gt;"",'Forbrug af biomasse'!B255,"")</f>
        <v>Østdanmark</v>
      </c>
      <c r="C855" s="103" t="str">
        <f>IF('Forbrug af biomasse'!C255&lt;&gt;"",'Forbrug af biomasse'!C255,"")</f>
        <v>Halm</v>
      </c>
      <c r="D855" s="103">
        <f>IF('Forbrug af biomasse'!D255&lt;&gt;"",'Forbrug af biomasse'!D255,"")</f>
        <v>2030</v>
      </c>
      <c r="E855" s="438">
        <f>IF('Forbrug af biomasse'!E255&lt;&gt;"",'Forbrug af biomasse'!E255,"")</f>
        <v>113867.33764129503</v>
      </c>
      <c r="F855" s="103" t="str">
        <f>IFERROR(VLOOKUP(A855,'Oversættelse til tabel'!$A$2:$B$14,2,FALSE),"")</f>
        <v>Landbrug (foder, strøelse og gødning)</v>
      </c>
    </row>
    <row r="856" spans="1:6" s="103" customFormat="1" x14ac:dyDescent="0.25">
      <c r="A856" s="103" t="str">
        <f>IF('Forbrug af biomasse'!A256&lt;&gt;"",'Forbrug af biomasse'!A256,"")</f>
        <v>Foder</v>
      </c>
      <c r="B856" s="103" t="str">
        <f>IF('Forbrug af biomasse'!B256&lt;&gt;"",'Forbrug af biomasse'!B256,"")</f>
        <v>Østdanmark</v>
      </c>
      <c r="C856" s="103" t="str">
        <f>IF('Forbrug af biomasse'!C256&lt;&gt;"",'Forbrug af biomasse'!C256,"")</f>
        <v>Kartofler</v>
      </c>
      <c r="D856" s="103">
        <f>IF('Forbrug af biomasse'!D256&lt;&gt;"",'Forbrug af biomasse'!D256,"")</f>
        <v>2030</v>
      </c>
      <c r="E856" s="438">
        <f>IF('Forbrug af biomasse'!E256&lt;&gt;"",'Forbrug af biomasse'!E256,"")</f>
        <v>0</v>
      </c>
      <c r="F856" s="103" t="str">
        <f>IFERROR(VLOOKUP(A856,'Oversættelse til tabel'!$A$2:$B$14,2,FALSE),"")</f>
        <v>Landbrug (foder, strøelse og gødning)</v>
      </c>
    </row>
    <row r="857" spans="1:6" s="103" customFormat="1" x14ac:dyDescent="0.25">
      <c r="A857" s="103" t="str">
        <f>IF('Forbrug af biomasse'!A257&lt;&gt;"",'Forbrug af biomasse'!A257,"")</f>
        <v>Foder</v>
      </c>
      <c r="B857" s="103" t="str">
        <f>IF('Forbrug af biomasse'!B257&lt;&gt;"",'Forbrug af biomasse'!B257,"")</f>
        <v>Østdanmark</v>
      </c>
      <c r="C857" s="103" t="str">
        <f>IF('Forbrug af biomasse'!C257&lt;&gt;"",'Forbrug af biomasse'!C257,"")</f>
        <v>Bælgsæd</v>
      </c>
      <c r="D857" s="103">
        <f>IF('Forbrug af biomasse'!D257&lt;&gt;"",'Forbrug af biomasse'!D257,"")</f>
        <v>2030</v>
      </c>
      <c r="E857" s="438">
        <f>IF('Forbrug af biomasse'!E257&lt;&gt;"",'Forbrug af biomasse'!E257,"")</f>
        <v>9499.9401044881142</v>
      </c>
      <c r="F857" s="103" t="str">
        <f>IFERROR(VLOOKUP(A857,'Oversættelse til tabel'!$A$2:$B$14,2,FALSE),"")</f>
        <v>Landbrug (foder, strøelse og gødning)</v>
      </c>
    </row>
    <row r="858" spans="1:6" s="103" customFormat="1" x14ac:dyDescent="0.25">
      <c r="A858" s="103" t="str">
        <f>IF('Forbrug af biomasse'!A258&lt;&gt;"",'Forbrug af biomasse'!A258,"")</f>
        <v>Foder</v>
      </c>
      <c r="B858" s="103" t="str">
        <f>IF('Forbrug af biomasse'!B258&lt;&gt;"",'Forbrug af biomasse'!B258,"")</f>
        <v>Østdanmark</v>
      </c>
      <c r="C858" s="103" t="str">
        <f>IF('Forbrug af biomasse'!C258&lt;&gt;"",'Forbrug af biomasse'!C258,"")</f>
        <v>Roer</v>
      </c>
      <c r="D858" s="103">
        <f>IF('Forbrug af biomasse'!D258&lt;&gt;"",'Forbrug af biomasse'!D258,"")</f>
        <v>2030</v>
      </c>
      <c r="E858" s="438">
        <f>IF('Forbrug af biomasse'!E258&lt;&gt;"",'Forbrug af biomasse'!E258,"")</f>
        <v>263942.56226655166</v>
      </c>
      <c r="F858" s="103" t="str">
        <f>IFERROR(VLOOKUP(A858,'Oversættelse til tabel'!$A$2:$B$14,2,FALSE),"")</f>
        <v>Landbrug (foder, strøelse og gødning)</v>
      </c>
    </row>
    <row r="859" spans="1:6" s="103" customFormat="1" x14ac:dyDescent="0.25">
      <c r="A859" s="103" t="str">
        <f>IF('Forbrug af biomasse'!A259&lt;&gt;"",'Forbrug af biomasse'!A259,"")</f>
        <v>Foder</v>
      </c>
      <c r="B859" s="103" t="str">
        <f>IF('Forbrug af biomasse'!B259&lt;&gt;"",'Forbrug af biomasse'!B259,"")</f>
        <v>Østdanmark</v>
      </c>
      <c r="C859" s="103" t="str">
        <f>IF('Forbrug af biomasse'!C259&lt;&gt;"",'Forbrug af biomasse'!C259,"")</f>
        <v>Majs</v>
      </c>
      <c r="D859" s="103">
        <f>IF('Forbrug af biomasse'!D259&lt;&gt;"",'Forbrug af biomasse'!D259,"")</f>
        <v>2030</v>
      </c>
      <c r="E859" s="438">
        <f>IF('Forbrug af biomasse'!E259&lt;&gt;"",'Forbrug af biomasse'!E259,"")</f>
        <v>833223.91333114496</v>
      </c>
      <c r="F859" s="103" t="str">
        <f>IFERROR(VLOOKUP(A859,'Oversættelse til tabel'!$A$2:$B$14,2,FALSE),"")</f>
        <v>Landbrug (foder, strøelse og gødning)</v>
      </c>
    </row>
    <row r="860" spans="1:6" s="103" customFormat="1" x14ac:dyDescent="0.25">
      <c r="A860" s="103" t="str">
        <f>IF('Forbrug af biomasse'!A260&lt;&gt;"",'Forbrug af biomasse'!A260,"")</f>
        <v>Foder</v>
      </c>
      <c r="B860" s="103" t="str">
        <f>IF('Forbrug af biomasse'!B260&lt;&gt;"",'Forbrug af biomasse'!B260,"")</f>
        <v>Østdanmark</v>
      </c>
      <c r="C860" s="103" t="str">
        <f>IF('Forbrug af biomasse'!C260&lt;&gt;"",'Forbrug af biomasse'!C260,"")</f>
        <v>Rapskage</v>
      </c>
      <c r="D860" s="103">
        <f>IF('Forbrug af biomasse'!D260&lt;&gt;"",'Forbrug af biomasse'!D260,"")</f>
        <v>2030</v>
      </c>
      <c r="E860" s="438">
        <f>IF('Forbrug af biomasse'!E260&lt;&gt;"",'Forbrug af biomasse'!E260,"")</f>
        <v>31534.523402398045</v>
      </c>
      <c r="F860" s="103" t="str">
        <f>IFERROR(VLOOKUP(A860,'Oversættelse til tabel'!$A$2:$B$14,2,FALSE),"")</f>
        <v>Landbrug (foder, strøelse og gødning)</v>
      </c>
    </row>
    <row r="861" spans="1:6" s="103" customFormat="1" x14ac:dyDescent="0.25">
      <c r="A861" s="103" t="str">
        <f>IF('Forbrug af biomasse'!A261&lt;&gt;"",'Forbrug af biomasse'!A261,"")</f>
        <v>Foder</v>
      </c>
      <c r="B861" s="103" t="str">
        <f>IF('Forbrug af biomasse'!B261&lt;&gt;"",'Forbrug af biomasse'!B261,"")</f>
        <v>Østdanmark</v>
      </c>
      <c r="C861" s="103" t="str">
        <f>IF('Forbrug af biomasse'!C261&lt;&gt;"",'Forbrug af biomasse'!C261,"")</f>
        <v>Tang</v>
      </c>
      <c r="D861" s="103">
        <f>IF('Forbrug af biomasse'!D261&lt;&gt;"",'Forbrug af biomasse'!D261,"")</f>
        <v>2030</v>
      </c>
      <c r="E861" s="438">
        <f>IF('Forbrug af biomasse'!E261&lt;&gt;"",'Forbrug af biomasse'!E261,"")</f>
        <v>0</v>
      </c>
      <c r="F861" s="103" t="str">
        <f>IFERROR(VLOOKUP(A861,'Oversættelse til tabel'!$A$2:$B$14,2,FALSE),"")</f>
        <v>Landbrug (foder, strøelse og gødning)</v>
      </c>
    </row>
    <row r="862" spans="1:6" s="103" customFormat="1" x14ac:dyDescent="0.25">
      <c r="A862" s="103" t="str">
        <f>IF('Forbrug af biomasse'!A262&lt;&gt;"",'Forbrug af biomasse'!A262,"")</f>
        <v>Foder</v>
      </c>
      <c r="B862" s="103" t="str">
        <f>IF('Forbrug af biomasse'!B262&lt;&gt;"",'Forbrug af biomasse'!B262,"")</f>
        <v>Østdanmark</v>
      </c>
      <c r="C862" s="103" t="str">
        <f>IF('Forbrug af biomasse'!C262&lt;&gt;"",'Forbrug af biomasse'!C262,"")</f>
        <v>Muslinger</v>
      </c>
      <c r="D862" s="103">
        <f>IF('Forbrug af biomasse'!D262&lt;&gt;"",'Forbrug af biomasse'!D262,"")</f>
        <v>2030</v>
      </c>
      <c r="E862" s="438">
        <f>IF('Forbrug af biomasse'!E262&lt;&gt;"",'Forbrug af biomasse'!E262,"")</f>
        <v>0</v>
      </c>
      <c r="F862" s="103" t="str">
        <f>IFERROR(VLOOKUP(A862,'Oversættelse til tabel'!$A$2:$B$14,2,FALSE),"")</f>
        <v>Landbrug (foder, strøelse og gødning)</v>
      </c>
    </row>
    <row r="863" spans="1:6" s="103" customFormat="1" x14ac:dyDescent="0.25">
      <c r="A863" s="103" t="str">
        <f>IF('Forbrug af biomasse'!A263&lt;&gt;"",'Forbrug af biomasse'!A263,"")</f>
        <v>Foder</v>
      </c>
      <c r="B863" s="103" t="str">
        <f>IF('Forbrug af biomasse'!B263&lt;&gt;"",'Forbrug af biomasse'!B263,"")</f>
        <v>Østdanmark</v>
      </c>
      <c r="C863" s="103" t="str">
        <f>IF('Forbrug af biomasse'!C263&lt;&gt;"",'Forbrug af biomasse'!C263,"")</f>
        <v>Græs</v>
      </c>
      <c r="D863" s="103">
        <f>IF('Forbrug af biomasse'!D263&lt;&gt;"",'Forbrug af biomasse'!D263,"")</f>
        <v>2030</v>
      </c>
      <c r="E863" s="438">
        <f>IF('Forbrug af biomasse'!E263&lt;&gt;"",'Forbrug af biomasse'!E263,"")</f>
        <v>1802481.6912140569</v>
      </c>
      <c r="F863" s="103" t="str">
        <f>IFERROR(VLOOKUP(A863,'Oversættelse til tabel'!$A$2:$B$14,2,FALSE),"")</f>
        <v>Landbrug (foder, strøelse og gødning)</v>
      </c>
    </row>
    <row r="864" spans="1:6" s="103" customFormat="1" x14ac:dyDescent="0.25">
      <c r="A864" s="103" t="str">
        <f>IF('Forbrug af biomasse'!A264&lt;&gt;"",'Forbrug af biomasse'!A264,"")</f>
        <v>Foder</v>
      </c>
      <c r="B864" s="103" t="str">
        <f>IF('Forbrug af biomasse'!B264&lt;&gt;"",'Forbrug af biomasse'!B264,"")</f>
        <v>Østdanmark</v>
      </c>
      <c r="C864" s="103" t="str">
        <f>IF('Forbrug af biomasse'!C264&lt;&gt;"",'Forbrug af biomasse'!C264,"")</f>
        <v>Mælk til foder</v>
      </c>
      <c r="D864" s="103">
        <f>IF('Forbrug af biomasse'!D264&lt;&gt;"",'Forbrug af biomasse'!D264,"")</f>
        <v>2030</v>
      </c>
      <c r="E864" s="438">
        <f>IF('Forbrug af biomasse'!E264&lt;&gt;"",'Forbrug af biomasse'!E264,"")</f>
        <v>223248.59245547064</v>
      </c>
      <c r="F864" s="103" t="str">
        <f>IFERROR(VLOOKUP(A864,'Oversættelse til tabel'!$A$2:$B$14,2,FALSE),"")</f>
        <v>Landbrug (foder, strøelse og gødning)</v>
      </c>
    </row>
    <row r="865" spans="1:6" s="103" customFormat="1" x14ac:dyDescent="0.25">
      <c r="A865" s="103" t="str">
        <f>IF('Forbrug af biomasse'!A265&lt;&gt;"",'Forbrug af biomasse'!A265,"")</f>
        <v>Foder</v>
      </c>
      <c r="B865" s="103" t="str">
        <f>IF('Forbrug af biomasse'!B265&lt;&gt;"",'Forbrug af biomasse'!B265,"")</f>
        <v>Østdanmark</v>
      </c>
      <c r="C865" s="103" t="str">
        <f>IF('Forbrug af biomasse'!C265&lt;&gt;"",'Forbrug af biomasse'!C265,"")</f>
        <v>Fiberfraktion</v>
      </c>
      <c r="D865" s="103">
        <f>IF('Forbrug af biomasse'!D265&lt;&gt;"",'Forbrug af biomasse'!D265,"")</f>
        <v>2030</v>
      </c>
      <c r="E865" s="438">
        <f>IF('Forbrug af biomasse'!E265&lt;&gt;"",'Forbrug af biomasse'!E265,"")</f>
        <v>0</v>
      </c>
      <c r="F865" s="103" t="str">
        <f>IFERROR(VLOOKUP(A865,'Oversættelse til tabel'!$A$2:$B$14,2,FALSE),"")</f>
        <v>Landbrug (foder, strøelse og gødning)</v>
      </c>
    </row>
    <row r="866" spans="1:6" s="103" customFormat="1" x14ac:dyDescent="0.25">
      <c r="A866" s="103" t="str">
        <f>IF('Forbrug af biomasse'!A266&lt;&gt;"",'Forbrug af biomasse'!A266,"")</f>
        <v>Foder</v>
      </c>
      <c r="B866" s="103" t="str">
        <f>IF('Forbrug af biomasse'!B266&lt;&gt;"",'Forbrug af biomasse'!B266,"")</f>
        <v>Østdanmark</v>
      </c>
      <c r="C866" s="103" t="str">
        <f>IF('Forbrug af biomasse'!C266&lt;&gt;"",'Forbrug af biomasse'!C266,"")</f>
        <v>Græsprotein</v>
      </c>
      <c r="D866" s="103">
        <f>IF('Forbrug af biomasse'!D266&lt;&gt;"",'Forbrug af biomasse'!D266,"")</f>
        <v>2030</v>
      </c>
      <c r="E866" s="438">
        <f>IF('Forbrug af biomasse'!E266&lt;&gt;"",'Forbrug af biomasse'!E266,"")</f>
        <v>0</v>
      </c>
      <c r="F866" s="103" t="str">
        <f>IFERROR(VLOOKUP(A866,'Oversættelse til tabel'!$A$2:$B$14,2,FALSE),"")</f>
        <v>Landbrug (foder, strøelse og gødning)</v>
      </c>
    </row>
    <row r="867" spans="1:6" s="103" customFormat="1" x14ac:dyDescent="0.25">
      <c r="A867" s="103" t="str">
        <f>IF('Forbrug af biomasse'!A267&lt;&gt;"",'Forbrug af biomasse'!A267,"")</f>
        <v>Foder</v>
      </c>
      <c r="B867" s="103" t="str">
        <f>IF('Forbrug af biomasse'!B267&lt;&gt;"",'Forbrug af biomasse'!B267,"")</f>
        <v>Østdanmark</v>
      </c>
      <c r="C867" s="103" t="str">
        <f>IF('Forbrug af biomasse'!C267&lt;&gt;"",'Forbrug af biomasse'!C267,"")</f>
        <v>Slagteriaffald til foder</v>
      </c>
      <c r="D867" s="103">
        <f>IF('Forbrug af biomasse'!D267&lt;&gt;"",'Forbrug af biomasse'!D267,"")</f>
        <v>2030</v>
      </c>
      <c r="E867" s="438">
        <f>IF('Forbrug af biomasse'!E267&lt;&gt;"",'Forbrug af biomasse'!E267,"")</f>
        <v>5805.5189527427374</v>
      </c>
      <c r="F867" s="103" t="str">
        <f>IFERROR(VLOOKUP(A867,'Oversættelse til tabel'!$A$2:$B$14,2,FALSE),"")</f>
        <v>Landbrug (foder, strøelse og gødning)</v>
      </c>
    </row>
    <row r="868" spans="1:6" s="103" customFormat="1" x14ac:dyDescent="0.25">
      <c r="A868" s="103" t="str">
        <f>IF('Forbrug af biomasse'!A268&lt;&gt;"",'Forbrug af biomasse'!A268,"")</f>
        <v>Foder</v>
      </c>
      <c r="B868" s="103" t="str">
        <f>IF('Forbrug af biomasse'!B268&lt;&gt;"",'Forbrug af biomasse'!B268,"")</f>
        <v>Østdanmark</v>
      </c>
      <c r="C868" s="103" t="str">
        <f>IF('Forbrug af biomasse'!C268&lt;&gt;"",'Forbrug af biomasse'!C268,"")</f>
        <v>Import af foder</v>
      </c>
      <c r="D868" s="103">
        <f>IF('Forbrug af biomasse'!D268&lt;&gt;"",'Forbrug af biomasse'!D268,"")</f>
        <v>2030</v>
      </c>
      <c r="E868" s="438">
        <f>IF('Forbrug af biomasse'!E268&lt;&gt;"",'Forbrug af biomasse'!E268,"")</f>
        <v>711176.07171098527</v>
      </c>
      <c r="F868" s="103" t="str">
        <f>IFERROR(VLOOKUP(A868,'Oversættelse til tabel'!$A$2:$B$14,2,FALSE),"")</f>
        <v>Landbrug (foder, strøelse og gødning)</v>
      </c>
    </row>
    <row r="869" spans="1:6" s="103" customFormat="1" x14ac:dyDescent="0.25">
      <c r="A869" s="103" t="str">
        <f>IF('Forbrug af biomasse'!A269&lt;&gt;"",'Forbrug af biomasse'!A269,"")</f>
        <v>Foder</v>
      </c>
      <c r="B869" s="103" t="str">
        <f>IF('Forbrug af biomasse'!B269&lt;&gt;"",'Forbrug af biomasse'!B269,"")</f>
        <v>Østdanmark</v>
      </c>
      <c r="C869" s="103" t="str">
        <f>IF('Forbrug af biomasse'!C269&lt;&gt;"",'Forbrug af biomasse'!C269,"")</f>
        <v>Korn</v>
      </c>
      <c r="D869" s="103">
        <f>IF('Forbrug af biomasse'!D269&lt;&gt;"",'Forbrug af biomasse'!D269,"")</f>
        <v>2050</v>
      </c>
      <c r="E869" s="438">
        <f>IF('Forbrug af biomasse'!E269&lt;&gt;"",'Forbrug af biomasse'!E269,"")</f>
        <v>842246.48763373028</v>
      </c>
      <c r="F869" s="103" t="str">
        <f>IFERROR(VLOOKUP(A869,'Oversættelse til tabel'!$A$2:$B$14,2,FALSE),"")</f>
        <v>Landbrug (foder, strøelse og gødning)</v>
      </c>
    </row>
    <row r="870" spans="1:6" s="103" customFormat="1" x14ac:dyDescent="0.25">
      <c r="A870" s="103" t="str">
        <f>IF('Forbrug af biomasse'!A270&lt;&gt;"",'Forbrug af biomasse'!A270,"")</f>
        <v>Foder</v>
      </c>
      <c r="B870" s="103" t="str">
        <f>IF('Forbrug af biomasse'!B270&lt;&gt;"",'Forbrug af biomasse'!B270,"")</f>
        <v>Østdanmark</v>
      </c>
      <c r="C870" s="103" t="str">
        <f>IF('Forbrug af biomasse'!C270&lt;&gt;"",'Forbrug af biomasse'!C270,"")</f>
        <v>Halm</v>
      </c>
      <c r="D870" s="103">
        <f>IF('Forbrug af biomasse'!D270&lt;&gt;"",'Forbrug af biomasse'!D270,"")</f>
        <v>2050</v>
      </c>
      <c r="E870" s="438">
        <f>IF('Forbrug af biomasse'!E270&lt;&gt;"",'Forbrug af biomasse'!E270,"")</f>
        <v>113867.33764129507</v>
      </c>
      <c r="F870" s="103" t="str">
        <f>IFERROR(VLOOKUP(A870,'Oversættelse til tabel'!$A$2:$B$14,2,FALSE),"")</f>
        <v>Landbrug (foder, strøelse og gødning)</v>
      </c>
    </row>
    <row r="871" spans="1:6" s="103" customFormat="1" x14ac:dyDescent="0.25">
      <c r="A871" s="103" t="str">
        <f>IF('Forbrug af biomasse'!A271&lt;&gt;"",'Forbrug af biomasse'!A271,"")</f>
        <v>Foder</v>
      </c>
      <c r="B871" s="103" t="str">
        <f>IF('Forbrug af biomasse'!B271&lt;&gt;"",'Forbrug af biomasse'!B271,"")</f>
        <v>Østdanmark</v>
      </c>
      <c r="C871" s="103" t="str">
        <f>IF('Forbrug af biomasse'!C271&lt;&gt;"",'Forbrug af biomasse'!C271,"")</f>
        <v>Kartofler</v>
      </c>
      <c r="D871" s="103">
        <f>IF('Forbrug af biomasse'!D271&lt;&gt;"",'Forbrug af biomasse'!D271,"")</f>
        <v>2050</v>
      </c>
      <c r="E871" s="438">
        <f>IF('Forbrug af biomasse'!E271&lt;&gt;"",'Forbrug af biomasse'!E271,"")</f>
        <v>0</v>
      </c>
      <c r="F871" s="103" t="str">
        <f>IFERROR(VLOOKUP(A871,'Oversættelse til tabel'!$A$2:$B$14,2,FALSE),"")</f>
        <v>Landbrug (foder, strøelse og gødning)</v>
      </c>
    </row>
    <row r="872" spans="1:6" s="103" customFormat="1" x14ac:dyDescent="0.25">
      <c r="A872" s="103" t="str">
        <f>IF('Forbrug af biomasse'!A272&lt;&gt;"",'Forbrug af biomasse'!A272,"")</f>
        <v>Foder</v>
      </c>
      <c r="B872" s="103" t="str">
        <f>IF('Forbrug af biomasse'!B272&lt;&gt;"",'Forbrug af biomasse'!B272,"")</f>
        <v>Østdanmark</v>
      </c>
      <c r="C872" s="103" t="str">
        <f>IF('Forbrug af biomasse'!C272&lt;&gt;"",'Forbrug af biomasse'!C272,"")</f>
        <v>Bælgsæd</v>
      </c>
      <c r="D872" s="103">
        <f>IF('Forbrug af biomasse'!D272&lt;&gt;"",'Forbrug af biomasse'!D272,"")</f>
        <v>2050</v>
      </c>
      <c r="E872" s="438">
        <f>IF('Forbrug af biomasse'!E272&lt;&gt;"",'Forbrug af biomasse'!E272,"")</f>
        <v>9499.9401044881179</v>
      </c>
      <c r="F872" s="103" t="str">
        <f>IFERROR(VLOOKUP(A872,'Oversættelse til tabel'!$A$2:$B$14,2,FALSE),"")</f>
        <v>Landbrug (foder, strøelse og gødning)</v>
      </c>
    </row>
    <row r="873" spans="1:6" s="103" customFormat="1" x14ac:dyDescent="0.25">
      <c r="A873" s="103" t="str">
        <f>IF('Forbrug af biomasse'!A273&lt;&gt;"",'Forbrug af biomasse'!A273,"")</f>
        <v>Foder</v>
      </c>
      <c r="B873" s="103" t="str">
        <f>IF('Forbrug af biomasse'!B273&lt;&gt;"",'Forbrug af biomasse'!B273,"")</f>
        <v>Østdanmark</v>
      </c>
      <c r="C873" s="103" t="str">
        <f>IF('Forbrug af biomasse'!C273&lt;&gt;"",'Forbrug af biomasse'!C273,"")</f>
        <v>Roer</v>
      </c>
      <c r="D873" s="103">
        <f>IF('Forbrug af biomasse'!D273&lt;&gt;"",'Forbrug af biomasse'!D273,"")</f>
        <v>2050</v>
      </c>
      <c r="E873" s="438">
        <f>IF('Forbrug af biomasse'!E273&lt;&gt;"",'Forbrug af biomasse'!E273,"")</f>
        <v>263942.56226655171</v>
      </c>
      <c r="F873" s="103" t="str">
        <f>IFERROR(VLOOKUP(A873,'Oversættelse til tabel'!$A$2:$B$14,2,FALSE),"")</f>
        <v>Landbrug (foder, strøelse og gødning)</v>
      </c>
    </row>
    <row r="874" spans="1:6" s="103" customFormat="1" x14ac:dyDescent="0.25">
      <c r="A874" s="103" t="str">
        <f>IF('Forbrug af biomasse'!A274&lt;&gt;"",'Forbrug af biomasse'!A274,"")</f>
        <v>Foder</v>
      </c>
      <c r="B874" s="103" t="str">
        <f>IF('Forbrug af biomasse'!B274&lt;&gt;"",'Forbrug af biomasse'!B274,"")</f>
        <v>Østdanmark</v>
      </c>
      <c r="C874" s="103" t="str">
        <f>IF('Forbrug af biomasse'!C274&lt;&gt;"",'Forbrug af biomasse'!C274,"")</f>
        <v>Majs</v>
      </c>
      <c r="D874" s="103">
        <f>IF('Forbrug af biomasse'!D274&lt;&gt;"",'Forbrug af biomasse'!D274,"")</f>
        <v>2050</v>
      </c>
      <c r="E874" s="438">
        <f>IF('Forbrug af biomasse'!E274&lt;&gt;"",'Forbrug af biomasse'!E274,"")</f>
        <v>833223.91333114507</v>
      </c>
      <c r="F874" s="103" t="str">
        <f>IFERROR(VLOOKUP(A874,'Oversættelse til tabel'!$A$2:$B$14,2,FALSE),"")</f>
        <v>Landbrug (foder, strøelse og gødning)</v>
      </c>
    </row>
    <row r="875" spans="1:6" s="103" customFormat="1" x14ac:dyDescent="0.25">
      <c r="A875" s="103" t="str">
        <f>IF('Forbrug af biomasse'!A275&lt;&gt;"",'Forbrug af biomasse'!A275,"")</f>
        <v>Foder</v>
      </c>
      <c r="B875" s="103" t="str">
        <f>IF('Forbrug af biomasse'!B275&lt;&gt;"",'Forbrug af biomasse'!B275,"")</f>
        <v>Østdanmark</v>
      </c>
      <c r="C875" s="103" t="str">
        <f>IF('Forbrug af biomasse'!C275&lt;&gt;"",'Forbrug af biomasse'!C275,"")</f>
        <v>Rapskage</v>
      </c>
      <c r="D875" s="103">
        <f>IF('Forbrug af biomasse'!D275&lt;&gt;"",'Forbrug af biomasse'!D275,"")</f>
        <v>2050</v>
      </c>
      <c r="E875" s="438">
        <f>IF('Forbrug af biomasse'!E275&lt;&gt;"",'Forbrug af biomasse'!E275,"")</f>
        <v>31534.523402398052</v>
      </c>
      <c r="F875" s="103" t="str">
        <f>IFERROR(VLOOKUP(A875,'Oversættelse til tabel'!$A$2:$B$14,2,FALSE),"")</f>
        <v>Landbrug (foder, strøelse og gødning)</v>
      </c>
    </row>
    <row r="876" spans="1:6" s="103" customFormat="1" x14ac:dyDescent="0.25">
      <c r="A876" s="103" t="str">
        <f>IF('Forbrug af biomasse'!A276&lt;&gt;"",'Forbrug af biomasse'!A276,"")</f>
        <v>Foder</v>
      </c>
      <c r="B876" s="103" t="str">
        <f>IF('Forbrug af biomasse'!B276&lt;&gt;"",'Forbrug af biomasse'!B276,"")</f>
        <v>Østdanmark</v>
      </c>
      <c r="C876" s="103" t="str">
        <f>IF('Forbrug af biomasse'!C276&lt;&gt;"",'Forbrug af biomasse'!C276,"")</f>
        <v>Tang</v>
      </c>
      <c r="D876" s="103">
        <f>IF('Forbrug af biomasse'!D276&lt;&gt;"",'Forbrug af biomasse'!D276,"")</f>
        <v>2050</v>
      </c>
      <c r="E876" s="438">
        <f>IF('Forbrug af biomasse'!E276&lt;&gt;"",'Forbrug af biomasse'!E276,"")</f>
        <v>0</v>
      </c>
      <c r="F876" s="103" t="str">
        <f>IFERROR(VLOOKUP(A876,'Oversættelse til tabel'!$A$2:$B$14,2,FALSE),"")</f>
        <v>Landbrug (foder, strøelse og gødning)</v>
      </c>
    </row>
    <row r="877" spans="1:6" s="103" customFormat="1" x14ac:dyDescent="0.25">
      <c r="A877" s="103" t="str">
        <f>IF('Forbrug af biomasse'!A277&lt;&gt;"",'Forbrug af biomasse'!A277,"")</f>
        <v>Foder</v>
      </c>
      <c r="B877" s="103" t="str">
        <f>IF('Forbrug af biomasse'!B277&lt;&gt;"",'Forbrug af biomasse'!B277,"")</f>
        <v>Østdanmark</v>
      </c>
      <c r="C877" s="103" t="str">
        <f>IF('Forbrug af biomasse'!C277&lt;&gt;"",'Forbrug af biomasse'!C277,"")</f>
        <v>Muslinger</v>
      </c>
      <c r="D877" s="103">
        <f>IF('Forbrug af biomasse'!D277&lt;&gt;"",'Forbrug af biomasse'!D277,"")</f>
        <v>2050</v>
      </c>
      <c r="E877" s="438">
        <f>IF('Forbrug af biomasse'!E277&lt;&gt;"",'Forbrug af biomasse'!E277,"")</f>
        <v>0</v>
      </c>
      <c r="F877" s="103" t="str">
        <f>IFERROR(VLOOKUP(A877,'Oversættelse til tabel'!$A$2:$B$14,2,FALSE),"")</f>
        <v>Landbrug (foder, strøelse og gødning)</v>
      </c>
    </row>
    <row r="878" spans="1:6" s="103" customFormat="1" x14ac:dyDescent="0.25">
      <c r="A878" s="103" t="str">
        <f>IF('Forbrug af biomasse'!A278&lt;&gt;"",'Forbrug af biomasse'!A278,"")</f>
        <v>Foder</v>
      </c>
      <c r="B878" s="103" t="str">
        <f>IF('Forbrug af biomasse'!B278&lt;&gt;"",'Forbrug af biomasse'!B278,"")</f>
        <v>Østdanmark</v>
      </c>
      <c r="C878" s="103" t="str">
        <f>IF('Forbrug af biomasse'!C278&lt;&gt;"",'Forbrug af biomasse'!C278,"")</f>
        <v>Græs</v>
      </c>
      <c r="D878" s="103">
        <f>IF('Forbrug af biomasse'!D278&lt;&gt;"",'Forbrug af biomasse'!D278,"")</f>
        <v>2050</v>
      </c>
      <c r="E878" s="438">
        <f>IF('Forbrug af biomasse'!E278&lt;&gt;"",'Forbrug af biomasse'!E278,"")</f>
        <v>1802481.6912140576</v>
      </c>
      <c r="F878" s="103" t="str">
        <f>IFERROR(VLOOKUP(A878,'Oversættelse til tabel'!$A$2:$B$14,2,FALSE),"")</f>
        <v>Landbrug (foder, strøelse og gødning)</v>
      </c>
    </row>
    <row r="879" spans="1:6" s="103" customFormat="1" x14ac:dyDescent="0.25">
      <c r="A879" s="103" t="str">
        <f>IF('Forbrug af biomasse'!A279&lt;&gt;"",'Forbrug af biomasse'!A279,"")</f>
        <v>Foder</v>
      </c>
      <c r="B879" s="103" t="str">
        <f>IF('Forbrug af biomasse'!B279&lt;&gt;"",'Forbrug af biomasse'!B279,"")</f>
        <v>Østdanmark</v>
      </c>
      <c r="C879" s="103" t="str">
        <f>IF('Forbrug af biomasse'!C279&lt;&gt;"",'Forbrug af biomasse'!C279,"")</f>
        <v>Mælk til foder</v>
      </c>
      <c r="D879" s="103">
        <f>IF('Forbrug af biomasse'!D279&lt;&gt;"",'Forbrug af biomasse'!D279,"")</f>
        <v>2050</v>
      </c>
      <c r="E879" s="438">
        <f>IF('Forbrug af biomasse'!E279&lt;&gt;"",'Forbrug af biomasse'!E279,"")</f>
        <v>223248.59245547073</v>
      </c>
      <c r="F879" s="103" t="str">
        <f>IFERROR(VLOOKUP(A879,'Oversættelse til tabel'!$A$2:$B$14,2,FALSE),"")</f>
        <v>Landbrug (foder, strøelse og gødning)</v>
      </c>
    </row>
    <row r="880" spans="1:6" s="103" customFormat="1" x14ac:dyDescent="0.25">
      <c r="A880" s="103" t="str">
        <f>IF('Forbrug af biomasse'!A280&lt;&gt;"",'Forbrug af biomasse'!A280,"")</f>
        <v>Foder</v>
      </c>
      <c r="B880" s="103" t="str">
        <f>IF('Forbrug af biomasse'!B280&lt;&gt;"",'Forbrug af biomasse'!B280,"")</f>
        <v>Østdanmark</v>
      </c>
      <c r="C880" s="103" t="str">
        <f>IF('Forbrug af biomasse'!C280&lt;&gt;"",'Forbrug af biomasse'!C280,"")</f>
        <v>Fiberfraktion</v>
      </c>
      <c r="D880" s="103">
        <f>IF('Forbrug af biomasse'!D280&lt;&gt;"",'Forbrug af biomasse'!D280,"")</f>
        <v>2050</v>
      </c>
      <c r="E880" s="438">
        <f>IF('Forbrug af biomasse'!E280&lt;&gt;"",'Forbrug af biomasse'!E280,"")</f>
        <v>0</v>
      </c>
      <c r="F880" s="103" t="str">
        <f>IFERROR(VLOOKUP(A880,'Oversættelse til tabel'!$A$2:$B$14,2,FALSE),"")</f>
        <v>Landbrug (foder, strøelse og gødning)</v>
      </c>
    </row>
    <row r="881" spans="1:6" s="103" customFormat="1" x14ac:dyDescent="0.25">
      <c r="A881" s="103" t="str">
        <f>IF('Forbrug af biomasse'!A281&lt;&gt;"",'Forbrug af biomasse'!A281,"")</f>
        <v>Foder</v>
      </c>
      <c r="B881" s="103" t="str">
        <f>IF('Forbrug af biomasse'!B281&lt;&gt;"",'Forbrug af biomasse'!B281,"")</f>
        <v>Østdanmark</v>
      </c>
      <c r="C881" s="103" t="str">
        <f>IF('Forbrug af biomasse'!C281&lt;&gt;"",'Forbrug af biomasse'!C281,"")</f>
        <v>Græsprotein</v>
      </c>
      <c r="D881" s="103">
        <f>IF('Forbrug af biomasse'!D281&lt;&gt;"",'Forbrug af biomasse'!D281,"")</f>
        <v>2050</v>
      </c>
      <c r="E881" s="438">
        <f>IF('Forbrug af biomasse'!E281&lt;&gt;"",'Forbrug af biomasse'!E281,"")</f>
        <v>0</v>
      </c>
      <c r="F881" s="103" t="str">
        <f>IFERROR(VLOOKUP(A881,'Oversættelse til tabel'!$A$2:$B$14,2,FALSE),"")</f>
        <v>Landbrug (foder, strøelse og gødning)</v>
      </c>
    </row>
    <row r="882" spans="1:6" s="103" customFormat="1" x14ac:dyDescent="0.25">
      <c r="A882" s="103" t="str">
        <f>IF('Forbrug af biomasse'!A282&lt;&gt;"",'Forbrug af biomasse'!A282,"")</f>
        <v>Foder</v>
      </c>
      <c r="B882" s="103" t="str">
        <f>IF('Forbrug af biomasse'!B282&lt;&gt;"",'Forbrug af biomasse'!B282,"")</f>
        <v>Østdanmark</v>
      </c>
      <c r="C882" s="103" t="str">
        <f>IF('Forbrug af biomasse'!C282&lt;&gt;"",'Forbrug af biomasse'!C282,"")</f>
        <v>Slagteriaffald til foder</v>
      </c>
      <c r="D882" s="103">
        <f>IF('Forbrug af biomasse'!D282&lt;&gt;"",'Forbrug af biomasse'!D282,"")</f>
        <v>2050</v>
      </c>
      <c r="E882" s="438">
        <f>IF('Forbrug af biomasse'!E282&lt;&gt;"",'Forbrug af biomasse'!E282,"")</f>
        <v>5805.5189527427383</v>
      </c>
      <c r="F882" s="103" t="str">
        <f>IFERROR(VLOOKUP(A882,'Oversættelse til tabel'!$A$2:$B$14,2,FALSE),"")</f>
        <v>Landbrug (foder, strøelse og gødning)</v>
      </c>
    </row>
    <row r="883" spans="1:6" s="103" customFormat="1" x14ac:dyDescent="0.25">
      <c r="A883" s="103" t="str">
        <f>IF('Forbrug af biomasse'!A283&lt;&gt;"",'Forbrug af biomasse'!A283,"")</f>
        <v>Foder</v>
      </c>
      <c r="B883" s="103" t="str">
        <f>IF('Forbrug af biomasse'!B283&lt;&gt;"",'Forbrug af biomasse'!B283,"")</f>
        <v>Østdanmark</v>
      </c>
      <c r="C883" s="103" t="str">
        <f>IF('Forbrug af biomasse'!C283&lt;&gt;"",'Forbrug af biomasse'!C283,"")</f>
        <v>Import af foder</v>
      </c>
      <c r="D883" s="103">
        <f>IF('Forbrug af biomasse'!D283&lt;&gt;"",'Forbrug af biomasse'!D283,"")</f>
        <v>2050</v>
      </c>
      <c r="E883" s="438">
        <f>IF('Forbrug af biomasse'!E283&lt;&gt;"",'Forbrug af biomasse'!E283,"")</f>
        <v>711176.0717109855</v>
      </c>
      <c r="F883" s="103" t="str">
        <f>IFERROR(VLOOKUP(A883,'Oversættelse til tabel'!$A$2:$B$14,2,FALSE),"")</f>
        <v>Landbrug (foder, strøelse og gødning)</v>
      </c>
    </row>
    <row r="884" spans="1:6" s="103" customFormat="1" x14ac:dyDescent="0.25">
      <c r="A884" s="103" t="str">
        <f>IF('Forbrug af biomasse'!A284&lt;&gt;"",'Forbrug af biomasse'!A284,"")</f>
        <v>Energi</v>
      </c>
      <c r="B884" s="103" t="str">
        <f>IF('Forbrug af biomasse'!B284&lt;&gt;"",'Forbrug af biomasse'!B284,"")</f>
        <v>Vestdanmark</v>
      </c>
      <c r="C884" s="103" t="str">
        <f>IF('Forbrug af biomasse'!C284&lt;&gt;"",'Forbrug af biomasse'!C284,"")</f>
        <v>Halm</v>
      </c>
      <c r="D884" s="103">
        <f>IF('Forbrug af biomasse'!D284&lt;&gt;"",'Forbrug af biomasse'!D284,"")</f>
        <v>2019</v>
      </c>
      <c r="E884" s="438">
        <f>IF('Forbrug af biomasse'!E284&lt;&gt;"",'Forbrug af biomasse'!E284,"")</f>
        <v>1162838.9310658486</v>
      </c>
      <c r="F884" s="103" t="str">
        <f>IFERROR(VLOOKUP(A884,'Oversættelse til tabel'!$A$2:$B$14,2,FALSE),"")</f>
        <v>Ubrugt</v>
      </c>
    </row>
    <row r="885" spans="1:6" s="103" customFormat="1" x14ac:dyDescent="0.25">
      <c r="A885" s="103" t="str">
        <f>IF('Forbrug af biomasse'!A285&lt;&gt;"",'Forbrug af biomasse'!A285,"")</f>
        <v>Energi</v>
      </c>
      <c r="B885" s="103" t="str">
        <f>IF('Forbrug af biomasse'!B285&lt;&gt;"",'Forbrug af biomasse'!B285,"")</f>
        <v>Vestdanmark</v>
      </c>
      <c r="C885" s="103" t="str">
        <f>IF('Forbrug af biomasse'!C285&lt;&gt;"",'Forbrug af biomasse'!C285,"")</f>
        <v>Rapsolie</v>
      </c>
      <c r="D885" s="103">
        <f>IF('Forbrug af biomasse'!D285&lt;&gt;"",'Forbrug af biomasse'!D285,"")</f>
        <v>2019</v>
      </c>
      <c r="E885" s="438">
        <f>IF('Forbrug af biomasse'!E285&lt;&gt;"",'Forbrug af biomasse'!E285,"")</f>
        <v>80830.79719489353</v>
      </c>
      <c r="F885" s="103" t="str">
        <f>IFERROR(VLOOKUP(A885,'Oversættelse til tabel'!$A$2:$B$14,2,FALSE),"")</f>
        <v>Ubrugt</v>
      </c>
    </row>
    <row r="886" spans="1:6" s="103" customFormat="1" x14ac:dyDescent="0.25">
      <c r="A886" s="103" t="str">
        <f>IF('Forbrug af biomasse'!A286&lt;&gt;"",'Forbrug af biomasse'!A286,"")</f>
        <v>Energi</v>
      </c>
      <c r="B886" s="103" t="str">
        <f>IF('Forbrug af biomasse'!B286&lt;&gt;"",'Forbrug af biomasse'!B286,"")</f>
        <v>Vestdanmark</v>
      </c>
      <c r="C886" s="103" t="str">
        <f>IF('Forbrug af biomasse'!C286&lt;&gt;"",'Forbrug af biomasse'!C286,"")</f>
        <v>Pil &amp; poppel</v>
      </c>
      <c r="D886" s="103">
        <f>IF('Forbrug af biomasse'!D286&lt;&gt;"",'Forbrug af biomasse'!D286,"")</f>
        <v>2019</v>
      </c>
      <c r="E886" s="438">
        <f>IF('Forbrug af biomasse'!E286&lt;&gt;"",'Forbrug af biomasse'!E286,"")</f>
        <v>171006.78248665464</v>
      </c>
      <c r="F886" s="103" t="str">
        <f>IFERROR(VLOOKUP(A886,'Oversættelse til tabel'!$A$2:$B$14,2,FALSE),"")</f>
        <v>Ubrugt</v>
      </c>
    </row>
    <row r="887" spans="1:6" s="103" customFormat="1" x14ac:dyDescent="0.25">
      <c r="A887" s="103" t="str">
        <f>IF('Forbrug af biomasse'!A287&lt;&gt;"",'Forbrug af biomasse'!A287,"")</f>
        <v>Energi</v>
      </c>
      <c r="B887" s="103" t="str">
        <f>IF('Forbrug af biomasse'!B287&lt;&gt;"",'Forbrug af biomasse'!B287,"")</f>
        <v>Vestdanmark</v>
      </c>
      <c r="C887" s="103" t="str">
        <f>IF('Forbrug af biomasse'!C287&lt;&gt;"",'Forbrug af biomasse'!C287,"")</f>
        <v>Træ til energi</v>
      </c>
      <c r="D887" s="103">
        <f>IF('Forbrug af biomasse'!D287&lt;&gt;"",'Forbrug af biomasse'!D287,"")</f>
        <v>2019</v>
      </c>
      <c r="E887" s="438">
        <f ca="1">IF('Forbrug af biomasse'!E287&lt;&gt;"",'Forbrug af biomasse'!E287,"")</f>
        <v>1246372.8717247061</v>
      </c>
      <c r="F887" s="103" t="str">
        <f>IFERROR(VLOOKUP(A887,'Oversættelse til tabel'!$A$2:$B$14,2,FALSE),"")</f>
        <v>Ubrugt</v>
      </c>
    </row>
    <row r="888" spans="1:6" s="103" customFormat="1" x14ac:dyDescent="0.25">
      <c r="A888" s="103" t="str">
        <f>IF('Forbrug af biomasse'!A288&lt;&gt;"",'Forbrug af biomasse'!A288,"")</f>
        <v>Energi</v>
      </c>
      <c r="B888" s="103" t="str">
        <f>IF('Forbrug af biomasse'!B288&lt;&gt;"",'Forbrug af biomasse'!B288,"")</f>
        <v>Vestdanmark</v>
      </c>
      <c r="C888" s="103" t="str">
        <f>IF('Forbrug af biomasse'!C288&lt;&gt;"",'Forbrug af biomasse'!C288,"")</f>
        <v>Have/parkaffald</v>
      </c>
      <c r="D888" s="103">
        <f>IF('Forbrug af biomasse'!D288&lt;&gt;"",'Forbrug af biomasse'!D288,"")</f>
        <v>2019</v>
      </c>
      <c r="E888" s="438">
        <f>IF('Forbrug af biomasse'!E288&lt;&gt;"",'Forbrug af biomasse'!E288,"")</f>
        <v>530420.38785042788</v>
      </c>
      <c r="F888" s="103" t="str">
        <f>IFERROR(VLOOKUP(A888,'Oversættelse til tabel'!$A$2:$B$14,2,FALSE),"")</f>
        <v>Ubrugt</v>
      </c>
    </row>
    <row r="889" spans="1:6" s="103" customFormat="1" x14ac:dyDescent="0.25">
      <c r="A889" s="103" t="str">
        <f>IF('Forbrug af biomasse'!A289&lt;&gt;"",'Forbrug af biomasse'!A289,"")</f>
        <v>Energi</v>
      </c>
      <c r="B889" s="103" t="str">
        <f>IF('Forbrug af biomasse'!B289&lt;&gt;"",'Forbrug af biomasse'!B289,"")</f>
        <v>Vestdanmark</v>
      </c>
      <c r="C889" s="103" t="str">
        <f>IF('Forbrug af biomasse'!C289&lt;&gt;"",'Forbrug af biomasse'!C289,"")</f>
        <v>Bioaffald</v>
      </c>
      <c r="D889" s="103">
        <f>IF('Forbrug af biomasse'!D289&lt;&gt;"",'Forbrug af biomasse'!D289,"")</f>
        <v>2019</v>
      </c>
      <c r="E889" s="438">
        <f ca="1">IF('Forbrug af biomasse'!E289&lt;&gt;"",'Forbrug af biomasse'!E289,"")</f>
        <v>0</v>
      </c>
      <c r="F889" s="103" t="str">
        <f>IFERROR(VLOOKUP(A889,'Oversættelse til tabel'!$A$2:$B$14,2,FALSE),"")</f>
        <v>Ubrugt</v>
      </c>
    </row>
    <row r="890" spans="1:6" s="103" customFormat="1" x14ac:dyDescent="0.25">
      <c r="A890" s="103" t="str">
        <f>IF('Forbrug af biomasse'!A290&lt;&gt;"",'Forbrug af biomasse'!A290,"")</f>
        <v>Materialer</v>
      </c>
      <c r="B890" s="103" t="str">
        <f>IF('Forbrug af biomasse'!B290&lt;&gt;"",'Forbrug af biomasse'!B290,"")</f>
        <v>Vestdanmark</v>
      </c>
      <c r="C890" s="103" t="str">
        <f>IF('Forbrug af biomasse'!C290&lt;&gt;"",'Forbrug af biomasse'!C290,"")</f>
        <v>Halm</v>
      </c>
      <c r="D890" s="103">
        <f>IF('Forbrug af biomasse'!D290&lt;&gt;"",'Forbrug af biomasse'!D290,"")</f>
        <v>2019</v>
      </c>
      <c r="E890" s="438">
        <f>IF('Forbrug af biomasse'!E290&lt;&gt;"",'Forbrug af biomasse'!E290,"")</f>
        <v>0</v>
      </c>
      <c r="F890" s="103" t="str">
        <f>IFERROR(VLOOKUP(A890,'Oversættelse til tabel'!$A$2:$B$14,2,FALSE),"")</f>
        <v>Andet</v>
      </c>
    </row>
    <row r="891" spans="1:6" s="103" customFormat="1" x14ac:dyDescent="0.25">
      <c r="A891" s="103" t="str">
        <f>IF('Forbrug af biomasse'!A291&lt;&gt;"",'Forbrug af biomasse'!A291,"")</f>
        <v>Materialer</v>
      </c>
      <c r="B891" s="103" t="str">
        <f>IF('Forbrug af biomasse'!B291&lt;&gt;"",'Forbrug af biomasse'!B291,"")</f>
        <v>Vestdanmark</v>
      </c>
      <c r="C891" s="103" t="str">
        <f>IF('Forbrug af biomasse'!C291&lt;&gt;"",'Forbrug af biomasse'!C291,"")</f>
        <v>Rapsolie</v>
      </c>
      <c r="D891" s="103">
        <f>IF('Forbrug af biomasse'!D291&lt;&gt;"",'Forbrug af biomasse'!D291,"")</f>
        <v>2019</v>
      </c>
      <c r="E891" s="438">
        <f>IF('Forbrug af biomasse'!E291&lt;&gt;"",'Forbrug af biomasse'!E291,"")</f>
        <v>74613.043564517109</v>
      </c>
      <c r="F891" s="103" t="str">
        <f>IFERROR(VLOOKUP(A891,'Oversættelse til tabel'!$A$2:$B$14,2,FALSE),"")</f>
        <v>Andet</v>
      </c>
    </row>
    <row r="892" spans="1:6" s="103" customFormat="1" x14ac:dyDescent="0.25">
      <c r="A892" s="103" t="str">
        <f>IF('Forbrug af biomasse'!A292&lt;&gt;"",'Forbrug af biomasse'!A292,"")</f>
        <v>Materialer</v>
      </c>
      <c r="B892" s="103" t="str">
        <f>IF('Forbrug af biomasse'!B292&lt;&gt;"",'Forbrug af biomasse'!B292,"")</f>
        <v>Vestdanmark</v>
      </c>
      <c r="C892" s="103" t="str">
        <f>IF('Forbrug af biomasse'!C292&lt;&gt;"",'Forbrug af biomasse'!C292,"")</f>
        <v>Pil &amp; poppel</v>
      </c>
      <c r="D892" s="103">
        <f>IF('Forbrug af biomasse'!D292&lt;&gt;"",'Forbrug af biomasse'!D292,"")</f>
        <v>2019</v>
      </c>
      <c r="E892" s="438">
        <f>IF('Forbrug af biomasse'!E292&lt;&gt;"",'Forbrug af biomasse'!E292,"")</f>
        <v>0</v>
      </c>
      <c r="F892" s="103" t="str">
        <f>IFERROR(VLOOKUP(A892,'Oversættelse til tabel'!$A$2:$B$14,2,FALSE),"")</f>
        <v>Andet</v>
      </c>
    </row>
    <row r="893" spans="1:6" s="103" customFormat="1" x14ac:dyDescent="0.25">
      <c r="A893" s="103" t="str">
        <f>IF('Forbrug af biomasse'!A293&lt;&gt;"",'Forbrug af biomasse'!A293,"")</f>
        <v>Materialer</v>
      </c>
      <c r="B893" s="103" t="str">
        <f>IF('Forbrug af biomasse'!B293&lt;&gt;"",'Forbrug af biomasse'!B293,"")</f>
        <v>Vestdanmark</v>
      </c>
      <c r="C893" s="103" t="str">
        <f>IF('Forbrug af biomasse'!C293&lt;&gt;"",'Forbrug af biomasse'!C293,"")</f>
        <v>Træmaterialer</v>
      </c>
      <c r="D893" s="103">
        <f>IF('Forbrug af biomasse'!D293&lt;&gt;"",'Forbrug af biomasse'!D293,"")</f>
        <v>2019</v>
      </c>
      <c r="E893" s="438">
        <f>IF('Forbrug af biomasse'!E293&lt;&gt;"",'Forbrug af biomasse'!E293,"")</f>
        <v>383772.68751608918</v>
      </c>
      <c r="F893" s="103" t="str">
        <f>IFERROR(VLOOKUP(A893,'Oversættelse til tabel'!$A$2:$B$14,2,FALSE),"")</f>
        <v>Andet</v>
      </c>
    </row>
    <row r="894" spans="1:6" s="103" customFormat="1" x14ac:dyDescent="0.25">
      <c r="A894" s="103" t="str">
        <f>IF('Forbrug af biomasse'!A294&lt;&gt;"",'Forbrug af biomasse'!A294,"")</f>
        <v>Materialer</v>
      </c>
      <c r="B894" s="103" t="str">
        <f>IF('Forbrug af biomasse'!B294&lt;&gt;"",'Forbrug af biomasse'!B294,"")</f>
        <v>Vestdanmark</v>
      </c>
      <c r="C894" s="103" t="str">
        <f>IF('Forbrug af biomasse'!C294&lt;&gt;"",'Forbrug af biomasse'!C294,"")</f>
        <v>Have/parkaffald</v>
      </c>
      <c r="D894" s="103">
        <f>IF('Forbrug af biomasse'!D294&lt;&gt;"",'Forbrug af biomasse'!D294,"")</f>
        <v>2019</v>
      </c>
      <c r="E894" s="438">
        <f>IF('Forbrug af biomasse'!E294&lt;&gt;"",'Forbrug af biomasse'!E294,"")</f>
        <v>0</v>
      </c>
      <c r="F894" s="103" t="str">
        <f>IFERROR(VLOOKUP(A894,'Oversættelse til tabel'!$A$2:$B$14,2,FALSE),"")</f>
        <v>Andet</v>
      </c>
    </row>
    <row r="895" spans="1:6" s="103" customFormat="1" x14ac:dyDescent="0.25">
      <c r="A895" s="103" t="str">
        <f>IF('Forbrug af biomasse'!A295&lt;&gt;"",'Forbrug af biomasse'!A295,"")</f>
        <v>Materialer</v>
      </c>
      <c r="B895" s="103" t="str">
        <f>IF('Forbrug af biomasse'!B295&lt;&gt;"",'Forbrug af biomasse'!B295,"")</f>
        <v>Vestdanmark</v>
      </c>
      <c r="C895" s="103" t="str">
        <f>IF('Forbrug af biomasse'!C295&lt;&gt;"",'Forbrug af biomasse'!C295,"")</f>
        <v>Bioaffald</v>
      </c>
      <c r="D895" s="103">
        <f>IF('Forbrug af biomasse'!D295&lt;&gt;"",'Forbrug af biomasse'!D295,"")</f>
        <v>2019</v>
      </c>
      <c r="E895" s="438">
        <f ca="1">IF('Forbrug af biomasse'!E295&lt;&gt;"",'Forbrug af biomasse'!E295,"")</f>
        <v>0</v>
      </c>
      <c r="F895" s="103" t="str">
        <f>IFERROR(VLOOKUP(A895,'Oversættelse til tabel'!$A$2:$B$14,2,FALSE),"")</f>
        <v>Andet</v>
      </c>
    </row>
    <row r="896" spans="1:6" s="103" customFormat="1" x14ac:dyDescent="0.25">
      <c r="A896" s="103" t="str">
        <f>IF('Forbrug af biomasse'!A296&lt;&gt;"",'Forbrug af biomasse'!A296,"")</f>
        <v>Energi</v>
      </c>
      <c r="B896" s="103" t="str">
        <f>IF('Forbrug af biomasse'!B296&lt;&gt;"",'Forbrug af biomasse'!B296,"")</f>
        <v>Østdanmark</v>
      </c>
      <c r="C896" s="103" t="str">
        <f>IF('Forbrug af biomasse'!C296&lt;&gt;"",'Forbrug af biomasse'!C296,"")</f>
        <v>Halm</v>
      </c>
      <c r="D896" s="103">
        <f>IF('Forbrug af biomasse'!D296&lt;&gt;"",'Forbrug af biomasse'!D296,"")</f>
        <v>2019</v>
      </c>
      <c r="E896" s="438">
        <f>IF('Forbrug af biomasse'!E296&lt;&gt;"",'Forbrug af biomasse'!E296,"")</f>
        <v>732655.58820898295</v>
      </c>
      <c r="F896" s="103" t="str">
        <f>IFERROR(VLOOKUP(A896,'Oversættelse til tabel'!$A$2:$B$14,2,FALSE),"")</f>
        <v>Ubrugt</v>
      </c>
    </row>
    <row r="897" spans="1:6" s="103" customFormat="1" x14ac:dyDescent="0.25">
      <c r="A897" s="103" t="str">
        <f>IF('Forbrug af biomasse'!A297&lt;&gt;"",'Forbrug af biomasse'!A297,"")</f>
        <v>Energi</v>
      </c>
      <c r="B897" s="103" t="str">
        <f>IF('Forbrug af biomasse'!B297&lt;&gt;"",'Forbrug af biomasse'!B297,"")</f>
        <v>Østdanmark</v>
      </c>
      <c r="C897" s="103" t="str">
        <f>IF('Forbrug af biomasse'!C297&lt;&gt;"",'Forbrug af biomasse'!C297,"")</f>
        <v>Rapsolie</v>
      </c>
      <c r="D897" s="103">
        <f>IF('Forbrug af biomasse'!D297&lt;&gt;"",'Forbrug af biomasse'!D297,"")</f>
        <v>2019</v>
      </c>
      <c r="E897" s="438">
        <f>IF('Forbrug af biomasse'!E297&lt;&gt;"",'Forbrug af biomasse'!E297,"")</f>
        <v>32042.520829377954</v>
      </c>
      <c r="F897" s="103" t="str">
        <f>IFERROR(VLOOKUP(A897,'Oversættelse til tabel'!$A$2:$B$14,2,FALSE),"")</f>
        <v>Ubrugt</v>
      </c>
    </row>
    <row r="898" spans="1:6" s="103" customFormat="1" x14ac:dyDescent="0.25">
      <c r="A898" s="103" t="str">
        <f>IF('Forbrug af biomasse'!A298&lt;&gt;"",'Forbrug af biomasse'!A298,"")</f>
        <v>Energi</v>
      </c>
      <c r="B898" s="103" t="str">
        <f>IF('Forbrug af biomasse'!B298&lt;&gt;"",'Forbrug af biomasse'!B298,"")</f>
        <v>Østdanmark</v>
      </c>
      <c r="C898" s="103" t="str">
        <f>IF('Forbrug af biomasse'!C298&lt;&gt;"",'Forbrug af biomasse'!C298,"")</f>
        <v>Pil &amp; poppel</v>
      </c>
      <c r="D898" s="103">
        <f>IF('Forbrug af biomasse'!D298&lt;&gt;"",'Forbrug af biomasse'!D298,"")</f>
        <v>2019</v>
      </c>
      <c r="E898" s="438">
        <f>IF('Forbrug af biomasse'!E298&lt;&gt;"",'Forbrug af biomasse'!E298,"")</f>
        <v>38860.356190289756</v>
      </c>
      <c r="F898" s="103" t="str">
        <f>IFERROR(VLOOKUP(A898,'Oversættelse til tabel'!$A$2:$B$14,2,FALSE),"")</f>
        <v>Ubrugt</v>
      </c>
    </row>
    <row r="899" spans="1:6" s="103" customFormat="1" x14ac:dyDescent="0.25">
      <c r="A899" s="103" t="str">
        <f>IF('Forbrug af biomasse'!A299&lt;&gt;"",'Forbrug af biomasse'!A299,"")</f>
        <v>Energi</v>
      </c>
      <c r="B899" s="103" t="str">
        <f>IF('Forbrug af biomasse'!B299&lt;&gt;"",'Forbrug af biomasse'!B299,"")</f>
        <v>Østdanmark</v>
      </c>
      <c r="C899" s="103" t="str">
        <f>IF('Forbrug af biomasse'!C299&lt;&gt;"",'Forbrug af biomasse'!C299,"")</f>
        <v>Træ til energi</v>
      </c>
      <c r="D899" s="103">
        <f>IF('Forbrug af biomasse'!D299&lt;&gt;"",'Forbrug af biomasse'!D299,"")</f>
        <v>2019</v>
      </c>
      <c r="E899" s="438">
        <f ca="1">IF('Forbrug af biomasse'!E299&lt;&gt;"",'Forbrug af biomasse'!E299,"")</f>
        <v>364819.33528776863</v>
      </c>
      <c r="F899" s="103" t="str">
        <f>IFERROR(VLOOKUP(A899,'Oversættelse til tabel'!$A$2:$B$14,2,FALSE),"")</f>
        <v>Ubrugt</v>
      </c>
    </row>
    <row r="900" spans="1:6" s="103" customFormat="1" x14ac:dyDescent="0.25">
      <c r="A900" s="103" t="str">
        <f>IF('Forbrug af biomasse'!A300&lt;&gt;"",'Forbrug af biomasse'!A300,"")</f>
        <v>Energi</v>
      </c>
      <c r="B900" s="103" t="str">
        <f>IF('Forbrug af biomasse'!B300&lt;&gt;"",'Forbrug af biomasse'!B300,"")</f>
        <v>Østdanmark</v>
      </c>
      <c r="C900" s="103" t="str">
        <f>IF('Forbrug af biomasse'!C300&lt;&gt;"",'Forbrug af biomasse'!C300,"")</f>
        <v>Have/parkaffald</v>
      </c>
      <c r="D900" s="103">
        <f>IF('Forbrug af biomasse'!D300&lt;&gt;"",'Forbrug af biomasse'!D300,"")</f>
        <v>2019</v>
      </c>
      <c r="E900" s="438">
        <f>IF('Forbrug af biomasse'!E300&lt;&gt;"",'Forbrug af biomasse'!E300,"")</f>
        <v>452310.61214957217</v>
      </c>
      <c r="F900" s="103" t="str">
        <f>IFERROR(VLOOKUP(A900,'Oversættelse til tabel'!$A$2:$B$14,2,FALSE),"")</f>
        <v>Ubrugt</v>
      </c>
    </row>
    <row r="901" spans="1:6" s="103" customFormat="1" x14ac:dyDescent="0.25">
      <c r="A901" s="103" t="str">
        <f>IF('Forbrug af biomasse'!A301&lt;&gt;"",'Forbrug af biomasse'!A301,"")</f>
        <v>Energi</v>
      </c>
      <c r="B901" s="103" t="str">
        <f>IF('Forbrug af biomasse'!B301&lt;&gt;"",'Forbrug af biomasse'!B301,"")</f>
        <v>Østdanmark</v>
      </c>
      <c r="C901" s="103" t="str">
        <f>IF('Forbrug af biomasse'!C301&lt;&gt;"",'Forbrug af biomasse'!C301,"")</f>
        <v>Bioaffald</v>
      </c>
      <c r="D901" s="103">
        <f>IF('Forbrug af biomasse'!D301&lt;&gt;"",'Forbrug af biomasse'!D301,"")</f>
        <v>2019</v>
      </c>
      <c r="E901" s="438">
        <f ca="1">IF('Forbrug af biomasse'!E301&lt;&gt;"",'Forbrug af biomasse'!E301,"")</f>
        <v>0</v>
      </c>
      <c r="F901" s="103" t="str">
        <f>IFERROR(VLOOKUP(A901,'Oversættelse til tabel'!$A$2:$B$14,2,FALSE),"")</f>
        <v>Ubrugt</v>
      </c>
    </row>
    <row r="902" spans="1:6" s="103" customFormat="1" x14ac:dyDescent="0.25">
      <c r="A902" s="103" t="str">
        <f>IF('Forbrug af biomasse'!A302&lt;&gt;"",'Forbrug af biomasse'!A302,"")</f>
        <v>Materialer</v>
      </c>
      <c r="B902" s="103" t="str">
        <f>IF('Forbrug af biomasse'!B302&lt;&gt;"",'Forbrug af biomasse'!B302,"")</f>
        <v>Østdanmark</v>
      </c>
      <c r="C902" s="103" t="str">
        <f>IF('Forbrug af biomasse'!C302&lt;&gt;"",'Forbrug af biomasse'!C302,"")</f>
        <v>Halm</v>
      </c>
      <c r="D902" s="103">
        <f>IF('Forbrug af biomasse'!D302&lt;&gt;"",'Forbrug af biomasse'!D302,"")</f>
        <v>2019</v>
      </c>
      <c r="E902" s="438">
        <f>IF('Forbrug af biomasse'!E302&lt;&gt;"",'Forbrug af biomasse'!E302,"")</f>
        <v>0</v>
      </c>
      <c r="F902" s="103" t="str">
        <f>IFERROR(VLOOKUP(A902,'Oversættelse til tabel'!$A$2:$B$14,2,FALSE),"")</f>
        <v>Andet</v>
      </c>
    </row>
    <row r="903" spans="1:6" s="103" customFormat="1" x14ac:dyDescent="0.25">
      <c r="A903" s="103" t="str">
        <f>IF('Forbrug af biomasse'!A303&lt;&gt;"",'Forbrug af biomasse'!A303,"")</f>
        <v>Materialer</v>
      </c>
      <c r="B903" s="103" t="str">
        <f>IF('Forbrug af biomasse'!B303&lt;&gt;"",'Forbrug af biomasse'!B303,"")</f>
        <v>Østdanmark</v>
      </c>
      <c r="C903" s="103" t="str">
        <f>IF('Forbrug af biomasse'!C303&lt;&gt;"",'Forbrug af biomasse'!C303,"")</f>
        <v>Rapsolie</v>
      </c>
      <c r="D903" s="103">
        <f>IF('Forbrug af biomasse'!D303&lt;&gt;"",'Forbrug af biomasse'!D303,"")</f>
        <v>2019</v>
      </c>
      <c r="E903" s="438">
        <f>IF('Forbrug af biomasse'!E303&lt;&gt;"",'Forbrug af biomasse'!E303,"")</f>
        <v>29577.711534810416</v>
      </c>
      <c r="F903" s="103" t="str">
        <f>IFERROR(VLOOKUP(A903,'Oversættelse til tabel'!$A$2:$B$14,2,FALSE),"")</f>
        <v>Andet</v>
      </c>
    </row>
    <row r="904" spans="1:6" s="103" customFormat="1" x14ac:dyDescent="0.25">
      <c r="A904" s="103" t="str">
        <f>IF('Forbrug af biomasse'!A304&lt;&gt;"",'Forbrug af biomasse'!A304,"")</f>
        <v>Materialer</v>
      </c>
      <c r="B904" s="103" t="str">
        <f>IF('Forbrug af biomasse'!B304&lt;&gt;"",'Forbrug af biomasse'!B304,"")</f>
        <v>Østdanmark</v>
      </c>
      <c r="C904" s="103" t="str">
        <f>IF('Forbrug af biomasse'!C304&lt;&gt;"",'Forbrug af biomasse'!C304,"")</f>
        <v>Pil &amp; poppel</v>
      </c>
      <c r="D904" s="103">
        <f>IF('Forbrug af biomasse'!D304&lt;&gt;"",'Forbrug af biomasse'!D304,"")</f>
        <v>2019</v>
      </c>
      <c r="E904" s="438">
        <f>IF('Forbrug af biomasse'!E304&lt;&gt;"",'Forbrug af biomasse'!E304,"")</f>
        <v>0</v>
      </c>
      <c r="F904" s="103" t="str">
        <f>IFERROR(VLOOKUP(A904,'Oversættelse til tabel'!$A$2:$B$14,2,FALSE),"")</f>
        <v>Andet</v>
      </c>
    </row>
    <row r="905" spans="1:6" s="103" customFormat="1" x14ac:dyDescent="0.25">
      <c r="A905" s="103" t="str">
        <f>IF('Forbrug af biomasse'!A305&lt;&gt;"",'Forbrug af biomasse'!A305,"")</f>
        <v>Materialer</v>
      </c>
      <c r="B905" s="103" t="str">
        <f>IF('Forbrug af biomasse'!B305&lt;&gt;"",'Forbrug af biomasse'!B305,"")</f>
        <v>Østdanmark</v>
      </c>
      <c r="C905" s="103" t="str">
        <f>IF('Forbrug af biomasse'!C305&lt;&gt;"",'Forbrug af biomasse'!C305,"")</f>
        <v>Træmaterialer</v>
      </c>
      <c r="D905" s="103">
        <f>IF('Forbrug af biomasse'!D305&lt;&gt;"",'Forbrug af biomasse'!D305,"")</f>
        <v>2019</v>
      </c>
      <c r="E905" s="438">
        <f ca="1">IF('Forbrug af biomasse'!E305&lt;&gt;"",'Forbrug af biomasse'!E305,"")</f>
        <v>112332.11179209981</v>
      </c>
      <c r="F905" s="103" t="str">
        <f>IFERROR(VLOOKUP(A905,'Oversættelse til tabel'!$A$2:$B$14,2,FALSE),"")</f>
        <v>Andet</v>
      </c>
    </row>
    <row r="906" spans="1:6" s="103" customFormat="1" x14ac:dyDescent="0.25">
      <c r="A906" s="103" t="str">
        <f>IF('Forbrug af biomasse'!A306&lt;&gt;"",'Forbrug af biomasse'!A306,"")</f>
        <v>Materialer</v>
      </c>
      <c r="B906" s="103" t="str">
        <f>IF('Forbrug af biomasse'!B306&lt;&gt;"",'Forbrug af biomasse'!B306,"")</f>
        <v>Østdanmark</v>
      </c>
      <c r="C906" s="103" t="str">
        <f>IF('Forbrug af biomasse'!C306&lt;&gt;"",'Forbrug af biomasse'!C306,"")</f>
        <v>Have/parkaffald</v>
      </c>
      <c r="D906" s="103">
        <f>IF('Forbrug af biomasse'!D306&lt;&gt;"",'Forbrug af biomasse'!D306,"")</f>
        <v>2019</v>
      </c>
      <c r="E906" s="438">
        <f>IF('Forbrug af biomasse'!E306&lt;&gt;"",'Forbrug af biomasse'!E306,"")</f>
        <v>0</v>
      </c>
      <c r="F906" s="103" t="str">
        <f>IFERROR(VLOOKUP(A906,'Oversættelse til tabel'!$A$2:$B$14,2,FALSE),"")</f>
        <v>Andet</v>
      </c>
    </row>
    <row r="907" spans="1:6" s="103" customFormat="1" x14ac:dyDescent="0.25">
      <c r="A907" s="103" t="str">
        <f>IF('Forbrug af biomasse'!A307&lt;&gt;"",'Forbrug af biomasse'!A307,"")</f>
        <v>Materialer</v>
      </c>
      <c r="B907" s="103" t="str">
        <f>IF('Forbrug af biomasse'!B307&lt;&gt;"",'Forbrug af biomasse'!B307,"")</f>
        <v>Østdanmark</v>
      </c>
      <c r="C907" s="103" t="str">
        <f>IF('Forbrug af biomasse'!C307&lt;&gt;"",'Forbrug af biomasse'!C307,"")</f>
        <v>Bioaffald</v>
      </c>
      <c r="D907" s="103">
        <f>IF('Forbrug af biomasse'!D307&lt;&gt;"",'Forbrug af biomasse'!D307,"")</f>
        <v>2019</v>
      </c>
      <c r="E907" s="438">
        <f ca="1">IF('Forbrug af biomasse'!E307&lt;&gt;"",'Forbrug af biomasse'!E307,"")</f>
        <v>0</v>
      </c>
      <c r="F907" s="103" t="str">
        <f>IFERROR(VLOOKUP(A907,'Oversættelse til tabel'!$A$2:$B$14,2,FALSE),"")</f>
        <v>Andet</v>
      </c>
    </row>
    <row r="908" spans="1:6" s="103" customFormat="1" x14ac:dyDescent="0.25">
      <c r="A908" s="103" t="str">
        <f>IF('Forbrug af biomasse'!A308&lt;&gt;"",'Forbrug af biomasse'!A308,"")</f>
        <v>Energi</v>
      </c>
      <c r="B908" s="103" t="str">
        <f>IF('Forbrug af biomasse'!B308&lt;&gt;"",'Forbrug af biomasse'!B308,"")</f>
        <v>Vestdanmark</v>
      </c>
      <c r="C908" s="103" t="str">
        <f>IF('Forbrug af biomasse'!C308&lt;&gt;"",'Forbrug af biomasse'!C308,"")</f>
        <v>Halm</v>
      </c>
      <c r="D908" s="103">
        <f>IF('Forbrug af biomasse'!D308&lt;&gt;"",'Forbrug af biomasse'!D308,"")</f>
        <v>2030</v>
      </c>
      <c r="E908" s="438">
        <f>IF('Forbrug af biomasse'!E308&lt;&gt;"",'Forbrug af biomasse'!E308,"")</f>
        <v>1119467.9580026143</v>
      </c>
      <c r="F908" s="103" t="str">
        <f>IFERROR(VLOOKUP(A908,'Oversættelse til tabel'!$A$2:$B$14,2,FALSE),"")</f>
        <v>Ubrugt</v>
      </c>
    </row>
    <row r="909" spans="1:6" s="103" customFormat="1" x14ac:dyDescent="0.25">
      <c r="A909" s="103" t="str">
        <f>IF('Forbrug af biomasse'!A309&lt;&gt;"",'Forbrug af biomasse'!A309,"")</f>
        <v>Energi</v>
      </c>
      <c r="B909" s="103" t="str">
        <f>IF('Forbrug af biomasse'!B309&lt;&gt;"",'Forbrug af biomasse'!B309,"")</f>
        <v>Vestdanmark</v>
      </c>
      <c r="C909" s="103" t="str">
        <f>IF('Forbrug af biomasse'!C309&lt;&gt;"",'Forbrug af biomasse'!C309,"")</f>
        <v>Rapsolie</v>
      </c>
      <c r="D909" s="103">
        <f>IF('Forbrug af biomasse'!D309&lt;&gt;"",'Forbrug af biomasse'!D309,"")</f>
        <v>2030</v>
      </c>
      <c r="E909" s="438">
        <f>IF('Forbrug af biomasse'!E309&lt;&gt;"",'Forbrug af biomasse'!E309,"")</f>
        <v>118975.23871053761</v>
      </c>
      <c r="F909" s="103" t="str">
        <f>IFERROR(VLOOKUP(A909,'Oversættelse til tabel'!$A$2:$B$14,2,FALSE),"")</f>
        <v>Ubrugt</v>
      </c>
    </row>
    <row r="910" spans="1:6" s="103" customFormat="1" x14ac:dyDescent="0.25">
      <c r="A910" s="103" t="str">
        <f>IF('Forbrug af biomasse'!A310&lt;&gt;"",'Forbrug af biomasse'!A310,"")</f>
        <v>Energi</v>
      </c>
      <c r="B910" s="103" t="str">
        <f>IF('Forbrug af biomasse'!B310&lt;&gt;"",'Forbrug af biomasse'!B310,"")</f>
        <v>Vestdanmark</v>
      </c>
      <c r="C910" s="103" t="str">
        <f>IF('Forbrug af biomasse'!C310&lt;&gt;"",'Forbrug af biomasse'!C310,"")</f>
        <v>Pil &amp; poppel</v>
      </c>
      <c r="D910" s="103">
        <f>IF('Forbrug af biomasse'!D310&lt;&gt;"",'Forbrug af biomasse'!D310,"")</f>
        <v>2030</v>
      </c>
      <c r="E910" s="438">
        <f>IF('Forbrug af biomasse'!E310&lt;&gt;"",'Forbrug af biomasse'!E310,"")</f>
        <v>154113.19774513159</v>
      </c>
      <c r="F910" s="103" t="str">
        <f>IFERROR(VLOOKUP(A910,'Oversættelse til tabel'!$A$2:$B$14,2,FALSE),"")</f>
        <v>Ubrugt</v>
      </c>
    </row>
    <row r="911" spans="1:6" s="103" customFormat="1" x14ac:dyDescent="0.25">
      <c r="A911" s="103" t="str">
        <f>IF('Forbrug af biomasse'!A311&lt;&gt;"",'Forbrug af biomasse'!A311,"")</f>
        <v>Energi</v>
      </c>
      <c r="B911" s="103" t="str">
        <f>IF('Forbrug af biomasse'!B311&lt;&gt;"",'Forbrug af biomasse'!B311,"")</f>
        <v>Vestdanmark</v>
      </c>
      <c r="C911" s="103" t="str">
        <f>IF('Forbrug af biomasse'!C311&lt;&gt;"",'Forbrug af biomasse'!C311,"")</f>
        <v>Træ til energi</v>
      </c>
      <c r="D911" s="103">
        <f>IF('Forbrug af biomasse'!D311&lt;&gt;"",'Forbrug af biomasse'!D311,"")</f>
        <v>2030</v>
      </c>
      <c r="E911" s="438">
        <f ca="1">IF('Forbrug af biomasse'!E311&lt;&gt;"",'Forbrug af biomasse'!E311,"")</f>
        <v>1270319.2592548286</v>
      </c>
      <c r="F911" s="103" t="str">
        <f>IFERROR(VLOOKUP(A911,'Oversættelse til tabel'!$A$2:$B$14,2,FALSE),"")</f>
        <v>Ubrugt</v>
      </c>
    </row>
    <row r="912" spans="1:6" s="103" customFormat="1" x14ac:dyDescent="0.25">
      <c r="A912" s="103" t="str">
        <f>IF('Forbrug af biomasse'!A312&lt;&gt;"",'Forbrug af biomasse'!A312,"")</f>
        <v>Energi</v>
      </c>
      <c r="B912" s="103" t="str">
        <f>IF('Forbrug af biomasse'!B312&lt;&gt;"",'Forbrug af biomasse'!B312,"")</f>
        <v>Vestdanmark</v>
      </c>
      <c r="C912" s="103" t="str">
        <f>IF('Forbrug af biomasse'!C312&lt;&gt;"",'Forbrug af biomasse'!C312,"")</f>
        <v>Have/parkaffald</v>
      </c>
      <c r="D912" s="103">
        <f>IF('Forbrug af biomasse'!D312&lt;&gt;"",'Forbrug af biomasse'!D312,"")</f>
        <v>2030</v>
      </c>
      <c r="E912" s="438">
        <f>IF('Forbrug af biomasse'!E312&lt;&gt;"",'Forbrug af biomasse'!E312,"")</f>
        <v>526692.30595677684</v>
      </c>
      <c r="F912" s="103" t="str">
        <f>IFERROR(VLOOKUP(A912,'Oversættelse til tabel'!$A$2:$B$14,2,FALSE),"")</f>
        <v>Ubrugt</v>
      </c>
    </row>
    <row r="913" spans="1:6" s="103" customFormat="1" x14ac:dyDescent="0.25">
      <c r="A913" s="103" t="str">
        <f>IF('Forbrug af biomasse'!A313&lt;&gt;"",'Forbrug af biomasse'!A313,"")</f>
        <v>Energi</v>
      </c>
      <c r="B913" s="103" t="str">
        <f>IF('Forbrug af biomasse'!B313&lt;&gt;"",'Forbrug af biomasse'!B313,"")</f>
        <v>Vestdanmark</v>
      </c>
      <c r="C913" s="103" t="str">
        <f>IF('Forbrug af biomasse'!C313&lt;&gt;"",'Forbrug af biomasse'!C313,"")</f>
        <v>Bioaffald</v>
      </c>
      <c r="D913" s="103">
        <f>IF('Forbrug af biomasse'!D313&lt;&gt;"",'Forbrug af biomasse'!D313,"")</f>
        <v>2030</v>
      </c>
      <c r="E913" s="438">
        <f ca="1">IF('Forbrug af biomasse'!E313&lt;&gt;"",'Forbrug af biomasse'!E313,"")</f>
        <v>0</v>
      </c>
      <c r="F913" s="103" t="str">
        <f>IFERROR(VLOOKUP(A913,'Oversættelse til tabel'!$A$2:$B$14,2,FALSE),"")</f>
        <v>Ubrugt</v>
      </c>
    </row>
    <row r="914" spans="1:6" s="103" customFormat="1" x14ac:dyDescent="0.25">
      <c r="A914" s="103" t="str">
        <f>IF('Forbrug af biomasse'!A314&lt;&gt;"",'Forbrug af biomasse'!A314,"")</f>
        <v>Materialer</v>
      </c>
      <c r="B914" s="103" t="str">
        <f>IF('Forbrug af biomasse'!B314&lt;&gt;"",'Forbrug af biomasse'!B314,"")</f>
        <v>Vestdanmark</v>
      </c>
      <c r="C914" s="103" t="str">
        <f>IF('Forbrug af biomasse'!C314&lt;&gt;"",'Forbrug af biomasse'!C314,"")</f>
        <v>Halm</v>
      </c>
      <c r="D914" s="103">
        <f>IF('Forbrug af biomasse'!D314&lt;&gt;"",'Forbrug af biomasse'!D314,"")</f>
        <v>2030</v>
      </c>
      <c r="E914" s="438">
        <f>IF('Forbrug af biomasse'!E314&lt;&gt;"",'Forbrug af biomasse'!E314,"")</f>
        <v>0</v>
      </c>
      <c r="F914" s="103" t="str">
        <f>IFERROR(VLOOKUP(A914,'Oversættelse til tabel'!$A$2:$B$14,2,FALSE),"")</f>
        <v>Andet</v>
      </c>
    </row>
    <row r="915" spans="1:6" s="103" customFormat="1" x14ac:dyDescent="0.25">
      <c r="A915" s="103" t="str">
        <f>IF('Forbrug af biomasse'!A315&lt;&gt;"",'Forbrug af biomasse'!A315,"")</f>
        <v>Materialer</v>
      </c>
      <c r="B915" s="103" t="str">
        <f>IF('Forbrug af biomasse'!B315&lt;&gt;"",'Forbrug af biomasse'!B315,"")</f>
        <v>Vestdanmark</v>
      </c>
      <c r="C915" s="103" t="str">
        <f>IF('Forbrug af biomasse'!C315&lt;&gt;"",'Forbrug af biomasse'!C315,"")</f>
        <v>Rapsolie</v>
      </c>
      <c r="D915" s="103">
        <f>IF('Forbrug af biomasse'!D315&lt;&gt;"",'Forbrug af biomasse'!D315,"")</f>
        <v>2030</v>
      </c>
      <c r="E915" s="438">
        <f>IF('Forbrug af biomasse'!E315&lt;&gt;"",'Forbrug af biomasse'!E315,"")</f>
        <v>0</v>
      </c>
      <c r="F915" s="103" t="str">
        <f>IFERROR(VLOOKUP(A915,'Oversættelse til tabel'!$A$2:$B$14,2,FALSE),"")</f>
        <v>Andet</v>
      </c>
    </row>
    <row r="916" spans="1:6" s="103" customFormat="1" x14ac:dyDescent="0.25">
      <c r="A916" s="103" t="str">
        <f>IF('Forbrug af biomasse'!A316&lt;&gt;"",'Forbrug af biomasse'!A316,"")</f>
        <v>Materialer</v>
      </c>
      <c r="B916" s="103" t="str">
        <f>IF('Forbrug af biomasse'!B316&lt;&gt;"",'Forbrug af biomasse'!B316,"")</f>
        <v>Vestdanmark</v>
      </c>
      <c r="C916" s="103" t="str">
        <f>IF('Forbrug af biomasse'!C316&lt;&gt;"",'Forbrug af biomasse'!C316,"")</f>
        <v>Pil &amp; poppel</v>
      </c>
      <c r="D916" s="103">
        <f>IF('Forbrug af biomasse'!D316&lt;&gt;"",'Forbrug af biomasse'!D316,"")</f>
        <v>2030</v>
      </c>
      <c r="E916" s="438">
        <f>IF('Forbrug af biomasse'!E316&lt;&gt;"",'Forbrug af biomasse'!E316,"")</f>
        <v>0</v>
      </c>
      <c r="F916" s="103" t="str">
        <f>IFERROR(VLOOKUP(A916,'Oversættelse til tabel'!$A$2:$B$14,2,FALSE),"")</f>
        <v>Andet</v>
      </c>
    </row>
    <row r="917" spans="1:6" s="103" customFormat="1" x14ac:dyDescent="0.25">
      <c r="A917" s="103" t="str">
        <f>IF('Forbrug af biomasse'!A317&lt;&gt;"",'Forbrug af biomasse'!A317,"")</f>
        <v>Materialer</v>
      </c>
      <c r="B917" s="103" t="str">
        <f>IF('Forbrug af biomasse'!B317&lt;&gt;"",'Forbrug af biomasse'!B317,"")</f>
        <v>Vestdanmark</v>
      </c>
      <c r="C917" s="103" t="str">
        <f>IF('Forbrug af biomasse'!C317&lt;&gt;"",'Forbrug af biomasse'!C317,"")</f>
        <v>Træmaterialer</v>
      </c>
      <c r="D917" s="103">
        <f>IF('Forbrug af biomasse'!D317&lt;&gt;"",'Forbrug af biomasse'!D317,"")</f>
        <v>2030</v>
      </c>
      <c r="E917" s="438">
        <f ca="1">IF('Forbrug af biomasse'!E317&lt;&gt;"",'Forbrug af biomasse'!E317,"")</f>
        <v>393189.96929349634</v>
      </c>
      <c r="F917" s="103" t="str">
        <f>IFERROR(VLOOKUP(A917,'Oversættelse til tabel'!$A$2:$B$14,2,FALSE),"")</f>
        <v>Andet</v>
      </c>
    </row>
    <row r="918" spans="1:6" s="103" customFormat="1" x14ac:dyDescent="0.25">
      <c r="A918" s="103" t="str">
        <f>IF('Forbrug af biomasse'!A318&lt;&gt;"",'Forbrug af biomasse'!A318,"")</f>
        <v>Materialer</v>
      </c>
      <c r="B918" s="103" t="str">
        <f>IF('Forbrug af biomasse'!B318&lt;&gt;"",'Forbrug af biomasse'!B318,"")</f>
        <v>Vestdanmark</v>
      </c>
      <c r="C918" s="103" t="str">
        <f>IF('Forbrug af biomasse'!C318&lt;&gt;"",'Forbrug af biomasse'!C318,"")</f>
        <v>Have/parkaffald</v>
      </c>
      <c r="D918" s="103">
        <f>IF('Forbrug af biomasse'!D318&lt;&gt;"",'Forbrug af biomasse'!D318,"")</f>
        <v>2030</v>
      </c>
      <c r="E918" s="438">
        <f>IF('Forbrug af biomasse'!E318&lt;&gt;"",'Forbrug af biomasse'!E318,"")</f>
        <v>0</v>
      </c>
      <c r="F918" s="103" t="str">
        <f>IFERROR(VLOOKUP(A918,'Oversættelse til tabel'!$A$2:$B$14,2,FALSE),"")</f>
        <v>Andet</v>
      </c>
    </row>
    <row r="919" spans="1:6" s="103" customFormat="1" x14ac:dyDescent="0.25">
      <c r="A919" s="103" t="str">
        <f>IF('Forbrug af biomasse'!A319&lt;&gt;"",'Forbrug af biomasse'!A319,"")</f>
        <v>Materialer</v>
      </c>
      <c r="B919" s="103" t="str">
        <f>IF('Forbrug af biomasse'!B319&lt;&gt;"",'Forbrug af biomasse'!B319,"")</f>
        <v>Vestdanmark</v>
      </c>
      <c r="C919" s="103" t="str">
        <f>IF('Forbrug af biomasse'!C319&lt;&gt;"",'Forbrug af biomasse'!C319,"")</f>
        <v>Bioaffald</v>
      </c>
      <c r="D919" s="103">
        <f>IF('Forbrug af biomasse'!D319&lt;&gt;"",'Forbrug af biomasse'!D319,"")</f>
        <v>2030</v>
      </c>
      <c r="E919" s="438">
        <f ca="1">IF('Forbrug af biomasse'!E319&lt;&gt;"",'Forbrug af biomasse'!E319,"")</f>
        <v>0</v>
      </c>
      <c r="F919" s="103" t="str">
        <f>IFERROR(VLOOKUP(A919,'Oversættelse til tabel'!$A$2:$B$14,2,FALSE),"")</f>
        <v>Andet</v>
      </c>
    </row>
    <row r="920" spans="1:6" s="103" customFormat="1" x14ac:dyDescent="0.25">
      <c r="A920" s="103" t="str">
        <f>IF('Forbrug af biomasse'!A320&lt;&gt;"",'Forbrug af biomasse'!A320,"")</f>
        <v>Energi</v>
      </c>
      <c r="B920" s="103" t="str">
        <f>IF('Forbrug af biomasse'!B320&lt;&gt;"",'Forbrug af biomasse'!B320,"")</f>
        <v>Østdanmark</v>
      </c>
      <c r="C920" s="103" t="str">
        <f>IF('Forbrug af biomasse'!C320&lt;&gt;"",'Forbrug af biomasse'!C320,"")</f>
        <v>Halm</v>
      </c>
      <c r="D920" s="103">
        <f>IF('Forbrug af biomasse'!D320&lt;&gt;"",'Forbrug af biomasse'!D320,"")</f>
        <v>2030</v>
      </c>
      <c r="E920" s="438">
        <f>IF('Forbrug af biomasse'!E320&lt;&gt;"",'Forbrug af biomasse'!E320,"")</f>
        <v>624265.20945105178</v>
      </c>
      <c r="F920" s="103" t="str">
        <f>IFERROR(VLOOKUP(A920,'Oversættelse til tabel'!$A$2:$B$14,2,FALSE),"")</f>
        <v>Ubrugt</v>
      </c>
    </row>
    <row r="921" spans="1:6" s="103" customFormat="1" x14ac:dyDescent="0.25">
      <c r="A921" s="103" t="str">
        <f>IF('Forbrug af biomasse'!A321&lt;&gt;"",'Forbrug af biomasse'!A321,"")</f>
        <v>Energi</v>
      </c>
      <c r="B921" s="103" t="str">
        <f>IF('Forbrug af biomasse'!B321&lt;&gt;"",'Forbrug af biomasse'!B321,"")</f>
        <v>Østdanmark</v>
      </c>
      <c r="C921" s="103" t="str">
        <f>IF('Forbrug af biomasse'!C321&lt;&gt;"",'Forbrug af biomasse'!C321,"")</f>
        <v>Rapsolie</v>
      </c>
      <c r="D921" s="103">
        <f>IF('Forbrug af biomasse'!D321&lt;&gt;"",'Forbrug af biomasse'!D321,"")</f>
        <v>2030</v>
      </c>
      <c r="E921" s="438">
        <f>IF('Forbrug af biomasse'!E321&lt;&gt;"",'Forbrug af biomasse'!E321,"")</f>
        <v>35370.36927383874</v>
      </c>
      <c r="F921" s="103" t="str">
        <f>IFERROR(VLOOKUP(A921,'Oversættelse til tabel'!$A$2:$B$14,2,FALSE),"")</f>
        <v>Ubrugt</v>
      </c>
    </row>
    <row r="922" spans="1:6" s="103" customFormat="1" x14ac:dyDescent="0.25">
      <c r="A922" s="103" t="str">
        <f>IF('Forbrug af biomasse'!A322&lt;&gt;"",'Forbrug af biomasse'!A322,"")</f>
        <v>Energi</v>
      </c>
      <c r="B922" s="103" t="str">
        <f>IF('Forbrug af biomasse'!B322&lt;&gt;"",'Forbrug af biomasse'!B322,"")</f>
        <v>Østdanmark</v>
      </c>
      <c r="C922" s="103" t="str">
        <f>IF('Forbrug af biomasse'!C322&lt;&gt;"",'Forbrug af biomasse'!C322,"")</f>
        <v>Pil &amp; poppel</v>
      </c>
      <c r="D922" s="103">
        <f>IF('Forbrug af biomasse'!D322&lt;&gt;"",'Forbrug af biomasse'!D322,"")</f>
        <v>2030</v>
      </c>
      <c r="E922" s="438">
        <f>IF('Forbrug af biomasse'!E322&lt;&gt;"",'Forbrug af biomasse'!E322,"")</f>
        <v>42488.00877346145</v>
      </c>
      <c r="F922" s="103" t="str">
        <f>IFERROR(VLOOKUP(A922,'Oversættelse til tabel'!$A$2:$B$14,2,FALSE),"")</f>
        <v>Ubrugt</v>
      </c>
    </row>
    <row r="923" spans="1:6" s="103" customFormat="1" x14ac:dyDescent="0.25">
      <c r="A923" s="103" t="str">
        <f>IF('Forbrug af biomasse'!A323&lt;&gt;"",'Forbrug af biomasse'!A323,"")</f>
        <v>Energi</v>
      </c>
      <c r="B923" s="103" t="str">
        <f>IF('Forbrug af biomasse'!B323&lt;&gt;"",'Forbrug af biomasse'!B323,"")</f>
        <v>Østdanmark</v>
      </c>
      <c r="C923" s="103" t="str">
        <f>IF('Forbrug af biomasse'!C323&lt;&gt;"",'Forbrug af biomasse'!C323,"")</f>
        <v>Træ til energi</v>
      </c>
      <c r="D923" s="103">
        <f>IF('Forbrug af biomasse'!D323&lt;&gt;"",'Forbrug af biomasse'!D323,"")</f>
        <v>2030</v>
      </c>
      <c r="E923" s="438">
        <f ca="1">IF('Forbrug af biomasse'!E323&lt;&gt;"",'Forbrug af biomasse'!E323,"")</f>
        <v>371256.09920674853</v>
      </c>
      <c r="F923" s="103" t="str">
        <f>IFERROR(VLOOKUP(A923,'Oversættelse til tabel'!$A$2:$B$14,2,FALSE),"")</f>
        <v>Ubrugt</v>
      </c>
    </row>
    <row r="924" spans="1:6" s="103" customFormat="1" x14ac:dyDescent="0.25">
      <c r="A924" s="103" t="str">
        <f>IF('Forbrug af biomasse'!A324&lt;&gt;"",'Forbrug af biomasse'!A324,"")</f>
        <v>Energi</v>
      </c>
      <c r="B924" s="103" t="str">
        <f>IF('Forbrug af biomasse'!B324&lt;&gt;"",'Forbrug af biomasse'!B324,"")</f>
        <v>Østdanmark</v>
      </c>
      <c r="C924" s="103" t="str">
        <f>IF('Forbrug af biomasse'!C324&lt;&gt;"",'Forbrug af biomasse'!C324,"")</f>
        <v>Have/parkaffald</v>
      </c>
      <c r="D924" s="103">
        <f>IF('Forbrug af biomasse'!D324&lt;&gt;"",'Forbrug af biomasse'!D324,"")</f>
        <v>2030</v>
      </c>
      <c r="E924" s="438">
        <f>IF('Forbrug af biomasse'!E324&lt;&gt;"",'Forbrug af biomasse'!E324,"")</f>
        <v>456038.69404322316</v>
      </c>
      <c r="F924" s="103" t="str">
        <f>IFERROR(VLOOKUP(A924,'Oversættelse til tabel'!$A$2:$B$14,2,FALSE),"")</f>
        <v>Ubrugt</v>
      </c>
    </row>
    <row r="925" spans="1:6" s="103" customFormat="1" x14ac:dyDescent="0.25">
      <c r="A925" s="103" t="str">
        <f>IF('Forbrug af biomasse'!A325&lt;&gt;"",'Forbrug af biomasse'!A325,"")</f>
        <v>Energi</v>
      </c>
      <c r="B925" s="103" t="str">
        <f>IF('Forbrug af biomasse'!B325&lt;&gt;"",'Forbrug af biomasse'!B325,"")</f>
        <v>Østdanmark</v>
      </c>
      <c r="C925" s="103" t="str">
        <f>IF('Forbrug af biomasse'!C325&lt;&gt;"",'Forbrug af biomasse'!C325,"")</f>
        <v>Bioaffald</v>
      </c>
      <c r="D925" s="103">
        <f>IF('Forbrug af biomasse'!D325&lt;&gt;"",'Forbrug af biomasse'!D325,"")</f>
        <v>2030</v>
      </c>
      <c r="E925" s="438">
        <f ca="1">IF('Forbrug af biomasse'!E325&lt;&gt;"",'Forbrug af biomasse'!E325,"")</f>
        <v>0</v>
      </c>
      <c r="F925" s="103" t="str">
        <f>IFERROR(VLOOKUP(A925,'Oversættelse til tabel'!$A$2:$B$14,2,FALSE),"")</f>
        <v>Ubrugt</v>
      </c>
    </row>
    <row r="926" spans="1:6" s="103" customFormat="1" x14ac:dyDescent="0.25">
      <c r="A926" s="103" t="str">
        <f>IF('Forbrug af biomasse'!A326&lt;&gt;"",'Forbrug af biomasse'!A326,"")</f>
        <v>Materialer</v>
      </c>
      <c r="B926" s="103" t="str">
        <f>IF('Forbrug af biomasse'!B326&lt;&gt;"",'Forbrug af biomasse'!B326,"")</f>
        <v>Østdanmark</v>
      </c>
      <c r="C926" s="103" t="str">
        <f>IF('Forbrug af biomasse'!C326&lt;&gt;"",'Forbrug af biomasse'!C326,"")</f>
        <v>Halm</v>
      </c>
      <c r="D926" s="103">
        <f>IF('Forbrug af biomasse'!D326&lt;&gt;"",'Forbrug af biomasse'!D326,"")</f>
        <v>2030</v>
      </c>
      <c r="E926" s="438">
        <f>IF('Forbrug af biomasse'!E326&lt;&gt;"",'Forbrug af biomasse'!E326,"")</f>
        <v>0</v>
      </c>
      <c r="F926" s="103" t="str">
        <f>IFERROR(VLOOKUP(A926,'Oversættelse til tabel'!$A$2:$B$14,2,FALSE),"")</f>
        <v>Andet</v>
      </c>
    </row>
    <row r="927" spans="1:6" s="103" customFormat="1" x14ac:dyDescent="0.25">
      <c r="A927" s="103" t="str">
        <f>IF('Forbrug af biomasse'!A327&lt;&gt;"",'Forbrug af biomasse'!A327,"")</f>
        <v>Materialer</v>
      </c>
      <c r="B927" s="103" t="str">
        <f>IF('Forbrug af biomasse'!B327&lt;&gt;"",'Forbrug af biomasse'!B327,"")</f>
        <v>Østdanmark</v>
      </c>
      <c r="C927" s="103" t="str">
        <f>IF('Forbrug af biomasse'!C327&lt;&gt;"",'Forbrug af biomasse'!C327,"")</f>
        <v>Rapsolie</v>
      </c>
      <c r="D927" s="103">
        <f>IF('Forbrug af biomasse'!D327&lt;&gt;"",'Forbrug af biomasse'!D327,"")</f>
        <v>2030</v>
      </c>
      <c r="E927" s="438">
        <f>IF('Forbrug af biomasse'!E327&lt;&gt;"",'Forbrug af biomasse'!E327,"")</f>
        <v>0</v>
      </c>
      <c r="F927" s="103" t="str">
        <f>IFERROR(VLOOKUP(A927,'Oversættelse til tabel'!$A$2:$B$14,2,FALSE),"")</f>
        <v>Andet</v>
      </c>
    </row>
    <row r="928" spans="1:6" s="103" customFormat="1" x14ac:dyDescent="0.25">
      <c r="A928" s="103" t="str">
        <f>IF('Forbrug af biomasse'!A328&lt;&gt;"",'Forbrug af biomasse'!A328,"")</f>
        <v>Materialer</v>
      </c>
      <c r="B928" s="103" t="str">
        <f>IF('Forbrug af biomasse'!B328&lt;&gt;"",'Forbrug af biomasse'!B328,"")</f>
        <v>Østdanmark</v>
      </c>
      <c r="C928" s="103" t="str">
        <f>IF('Forbrug af biomasse'!C328&lt;&gt;"",'Forbrug af biomasse'!C328,"")</f>
        <v>Pil &amp; poppel</v>
      </c>
      <c r="D928" s="103">
        <f>IF('Forbrug af biomasse'!D328&lt;&gt;"",'Forbrug af biomasse'!D328,"")</f>
        <v>2030</v>
      </c>
      <c r="E928" s="438">
        <f>IF('Forbrug af biomasse'!E328&lt;&gt;"",'Forbrug af biomasse'!E328,"")</f>
        <v>0</v>
      </c>
      <c r="F928" s="103" t="str">
        <f>IFERROR(VLOOKUP(A928,'Oversættelse til tabel'!$A$2:$B$14,2,FALSE),"")</f>
        <v>Andet</v>
      </c>
    </row>
    <row r="929" spans="1:6" s="103" customFormat="1" x14ac:dyDescent="0.25">
      <c r="A929" s="103" t="str">
        <f>IF('Forbrug af biomasse'!A329&lt;&gt;"",'Forbrug af biomasse'!A329,"")</f>
        <v>Materialer</v>
      </c>
      <c r="B929" s="103" t="str">
        <f>IF('Forbrug af biomasse'!B329&lt;&gt;"",'Forbrug af biomasse'!B329,"")</f>
        <v>Østdanmark</v>
      </c>
      <c r="C929" s="103" t="str">
        <f>IF('Forbrug af biomasse'!C329&lt;&gt;"",'Forbrug af biomasse'!C329,"")</f>
        <v>Træmaterialer</v>
      </c>
      <c r="D929" s="103">
        <f>IF('Forbrug af biomasse'!D329&lt;&gt;"",'Forbrug af biomasse'!D329,"")</f>
        <v>2030</v>
      </c>
      <c r="E929" s="438">
        <f ca="1">IF('Forbrug af biomasse'!E329&lt;&gt;"",'Forbrug af biomasse'!E329,"")</f>
        <v>114713.46881530106</v>
      </c>
      <c r="F929" s="103" t="str">
        <f>IFERROR(VLOOKUP(A929,'Oversættelse til tabel'!$A$2:$B$14,2,FALSE),"")</f>
        <v>Andet</v>
      </c>
    </row>
    <row r="930" spans="1:6" s="103" customFormat="1" x14ac:dyDescent="0.25">
      <c r="A930" s="103" t="str">
        <f>IF('Forbrug af biomasse'!A330&lt;&gt;"",'Forbrug af biomasse'!A330,"")</f>
        <v>Materialer</v>
      </c>
      <c r="B930" s="103" t="str">
        <f>IF('Forbrug af biomasse'!B330&lt;&gt;"",'Forbrug af biomasse'!B330,"")</f>
        <v>Østdanmark</v>
      </c>
      <c r="C930" s="103" t="str">
        <f>IF('Forbrug af biomasse'!C330&lt;&gt;"",'Forbrug af biomasse'!C330,"")</f>
        <v>Have/parkaffald</v>
      </c>
      <c r="D930" s="103">
        <f>IF('Forbrug af biomasse'!D330&lt;&gt;"",'Forbrug af biomasse'!D330,"")</f>
        <v>2030</v>
      </c>
      <c r="E930" s="438">
        <f>IF('Forbrug af biomasse'!E330&lt;&gt;"",'Forbrug af biomasse'!E330,"")</f>
        <v>0</v>
      </c>
      <c r="F930" s="103" t="str">
        <f>IFERROR(VLOOKUP(A930,'Oversættelse til tabel'!$A$2:$B$14,2,FALSE),"")</f>
        <v>Andet</v>
      </c>
    </row>
    <row r="931" spans="1:6" s="103" customFormat="1" x14ac:dyDescent="0.25">
      <c r="A931" s="103" t="str">
        <f>IF('Forbrug af biomasse'!A331&lt;&gt;"",'Forbrug af biomasse'!A331,"")</f>
        <v>Materialer</v>
      </c>
      <c r="B931" s="103" t="str">
        <f>IF('Forbrug af biomasse'!B331&lt;&gt;"",'Forbrug af biomasse'!B331,"")</f>
        <v>Østdanmark</v>
      </c>
      <c r="C931" s="103" t="str">
        <f>IF('Forbrug af biomasse'!C331&lt;&gt;"",'Forbrug af biomasse'!C331,"")</f>
        <v>Bioaffald</v>
      </c>
      <c r="D931" s="103">
        <f>IF('Forbrug af biomasse'!D331&lt;&gt;"",'Forbrug af biomasse'!D331,"")</f>
        <v>2030</v>
      </c>
      <c r="E931" s="438">
        <f ca="1">IF('Forbrug af biomasse'!E331&lt;&gt;"",'Forbrug af biomasse'!E331,"")</f>
        <v>0</v>
      </c>
      <c r="F931" s="103" t="str">
        <f>IFERROR(VLOOKUP(A931,'Oversættelse til tabel'!$A$2:$B$14,2,FALSE),"")</f>
        <v>Andet</v>
      </c>
    </row>
    <row r="932" spans="1:6" s="103" customFormat="1" x14ac:dyDescent="0.25">
      <c r="A932" s="103" t="str">
        <f>IF('Forbrug af biomasse'!A332&lt;&gt;"",'Forbrug af biomasse'!A332,"")</f>
        <v>Energi</v>
      </c>
      <c r="B932" s="103" t="str">
        <f>IF('Forbrug af biomasse'!B332&lt;&gt;"",'Forbrug af biomasse'!B332,"")</f>
        <v>Vestdanmark</v>
      </c>
      <c r="C932" s="103" t="str">
        <f>IF('Forbrug af biomasse'!C332&lt;&gt;"",'Forbrug af biomasse'!C332,"")</f>
        <v>Halm</v>
      </c>
      <c r="D932" s="103">
        <f>IF('Forbrug af biomasse'!D332&lt;&gt;"",'Forbrug af biomasse'!D332,"")</f>
        <v>2050</v>
      </c>
      <c r="E932" s="438">
        <f>IF('Forbrug af biomasse'!E332&lt;&gt;"",'Forbrug af biomasse'!E332,"")</f>
        <v>927360.61252778117</v>
      </c>
      <c r="F932" s="103" t="str">
        <f>IFERROR(VLOOKUP(A932,'Oversættelse til tabel'!$A$2:$B$14,2,FALSE),"")</f>
        <v>Ubrugt</v>
      </c>
    </row>
    <row r="933" spans="1:6" s="103" customFormat="1" x14ac:dyDescent="0.25">
      <c r="A933" s="103" t="str">
        <f>IF('Forbrug af biomasse'!A333&lt;&gt;"",'Forbrug af biomasse'!A333,"")</f>
        <v>Energi</v>
      </c>
      <c r="B933" s="103" t="str">
        <f>IF('Forbrug af biomasse'!B333&lt;&gt;"",'Forbrug af biomasse'!B333,"")</f>
        <v>Vestdanmark</v>
      </c>
      <c r="C933" s="103" t="str">
        <f>IF('Forbrug af biomasse'!C333&lt;&gt;"",'Forbrug af biomasse'!C333,"")</f>
        <v>Rapsolie</v>
      </c>
      <c r="D933" s="103">
        <f>IF('Forbrug af biomasse'!D333&lt;&gt;"",'Forbrug af biomasse'!D333,"")</f>
        <v>2050</v>
      </c>
      <c r="E933" s="438">
        <f>IF('Forbrug af biomasse'!E333&lt;&gt;"",'Forbrug af biomasse'!E333,"")</f>
        <v>118611.40079884419</v>
      </c>
      <c r="F933" s="103" t="str">
        <f>IFERROR(VLOOKUP(A933,'Oversættelse til tabel'!$A$2:$B$14,2,FALSE),"")</f>
        <v>Ubrugt</v>
      </c>
    </row>
    <row r="934" spans="1:6" s="103" customFormat="1" x14ac:dyDescent="0.25">
      <c r="A934" s="103" t="str">
        <f>IF('Forbrug af biomasse'!A334&lt;&gt;"",'Forbrug af biomasse'!A334,"")</f>
        <v>Energi</v>
      </c>
      <c r="B934" s="103" t="str">
        <f>IF('Forbrug af biomasse'!B334&lt;&gt;"",'Forbrug af biomasse'!B334,"")</f>
        <v>Vestdanmark</v>
      </c>
      <c r="C934" s="103" t="str">
        <f>IF('Forbrug af biomasse'!C334&lt;&gt;"",'Forbrug af biomasse'!C334,"")</f>
        <v>Pil &amp; poppel</v>
      </c>
      <c r="D934" s="103">
        <f>IF('Forbrug af biomasse'!D334&lt;&gt;"",'Forbrug af biomasse'!D334,"")</f>
        <v>2050</v>
      </c>
      <c r="E934" s="438">
        <f>IF('Forbrug af biomasse'!E334&lt;&gt;"",'Forbrug af biomasse'!E334,"")</f>
        <v>154949.74904422625</v>
      </c>
      <c r="F934" s="103" t="str">
        <f>IFERROR(VLOOKUP(A934,'Oversættelse til tabel'!$A$2:$B$14,2,FALSE),"")</f>
        <v>Ubrugt</v>
      </c>
    </row>
    <row r="935" spans="1:6" s="103" customFormat="1" x14ac:dyDescent="0.25">
      <c r="A935" s="103" t="str">
        <f>IF('Forbrug af biomasse'!A335&lt;&gt;"",'Forbrug af biomasse'!A335,"")</f>
        <v>Energi</v>
      </c>
      <c r="B935" s="103" t="str">
        <f>IF('Forbrug af biomasse'!B335&lt;&gt;"",'Forbrug af biomasse'!B335,"")</f>
        <v>Vestdanmark</v>
      </c>
      <c r="C935" s="103" t="str">
        <f>IF('Forbrug af biomasse'!C335&lt;&gt;"",'Forbrug af biomasse'!C335,"")</f>
        <v>Træ til energi</v>
      </c>
      <c r="D935" s="103">
        <f>IF('Forbrug af biomasse'!D335&lt;&gt;"",'Forbrug af biomasse'!D335,"")</f>
        <v>2050</v>
      </c>
      <c r="E935" s="438">
        <f ca="1">IF('Forbrug af biomasse'!E335&lt;&gt;"",'Forbrug af biomasse'!E335,"")</f>
        <v>1364632.0694843589</v>
      </c>
      <c r="F935" s="103" t="str">
        <f>IFERROR(VLOOKUP(A935,'Oversættelse til tabel'!$A$2:$B$14,2,FALSE),"")</f>
        <v>Ubrugt</v>
      </c>
    </row>
    <row r="936" spans="1:6" s="103" customFormat="1" x14ac:dyDescent="0.25">
      <c r="A936" s="103" t="str">
        <f>IF('Forbrug af biomasse'!A336&lt;&gt;"",'Forbrug af biomasse'!A336,"")</f>
        <v>Energi</v>
      </c>
      <c r="B936" s="103" t="str">
        <f>IF('Forbrug af biomasse'!B336&lt;&gt;"",'Forbrug af biomasse'!B336,"")</f>
        <v>Vestdanmark</v>
      </c>
      <c r="C936" s="103" t="str">
        <f>IF('Forbrug af biomasse'!C336&lt;&gt;"",'Forbrug af biomasse'!C336,"")</f>
        <v>Have/parkaffald</v>
      </c>
      <c r="D936" s="103">
        <f>IF('Forbrug af biomasse'!D336&lt;&gt;"",'Forbrug af biomasse'!D336,"")</f>
        <v>2050</v>
      </c>
      <c r="E936" s="438">
        <f>IF('Forbrug af biomasse'!E336&lt;&gt;"",'Forbrug af biomasse'!E336,"")</f>
        <v>524840.3181212655</v>
      </c>
      <c r="F936" s="103" t="str">
        <f>IFERROR(VLOOKUP(A936,'Oversættelse til tabel'!$A$2:$B$14,2,FALSE),"")</f>
        <v>Ubrugt</v>
      </c>
    </row>
    <row r="937" spans="1:6" s="103" customFormat="1" x14ac:dyDescent="0.25">
      <c r="A937" s="103" t="str">
        <f>IF('Forbrug af biomasse'!A337&lt;&gt;"",'Forbrug af biomasse'!A337,"")</f>
        <v>Energi</v>
      </c>
      <c r="B937" s="103" t="str">
        <f>IF('Forbrug af biomasse'!B337&lt;&gt;"",'Forbrug af biomasse'!B337,"")</f>
        <v>Vestdanmark</v>
      </c>
      <c r="C937" s="103" t="str">
        <f>IF('Forbrug af biomasse'!C337&lt;&gt;"",'Forbrug af biomasse'!C337,"")</f>
        <v>Bioaffald</v>
      </c>
      <c r="D937" s="103">
        <f>IF('Forbrug af biomasse'!D337&lt;&gt;"",'Forbrug af biomasse'!D337,"")</f>
        <v>2050</v>
      </c>
      <c r="E937" s="438">
        <f ca="1">IF('Forbrug af biomasse'!E337&lt;&gt;"",'Forbrug af biomasse'!E337,"")</f>
        <v>0</v>
      </c>
      <c r="F937" s="103" t="str">
        <f>IFERROR(VLOOKUP(A937,'Oversættelse til tabel'!$A$2:$B$14,2,FALSE),"")</f>
        <v>Ubrugt</v>
      </c>
    </row>
    <row r="938" spans="1:6" s="103" customFormat="1" x14ac:dyDescent="0.25">
      <c r="A938" s="103" t="str">
        <f>IF('Forbrug af biomasse'!A338&lt;&gt;"",'Forbrug af biomasse'!A338,"")</f>
        <v>Materialer</v>
      </c>
      <c r="B938" s="103" t="str">
        <f>IF('Forbrug af biomasse'!B338&lt;&gt;"",'Forbrug af biomasse'!B338,"")</f>
        <v>Vestdanmark</v>
      </c>
      <c r="C938" s="103" t="str">
        <f>IF('Forbrug af biomasse'!C338&lt;&gt;"",'Forbrug af biomasse'!C338,"")</f>
        <v>Halm</v>
      </c>
      <c r="D938" s="103">
        <f>IF('Forbrug af biomasse'!D338&lt;&gt;"",'Forbrug af biomasse'!D338,"")</f>
        <v>2050</v>
      </c>
      <c r="E938" s="438">
        <f>IF('Forbrug af biomasse'!E338&lt;&gt;"",'Forbrug af biomasse'!E338,"")</f>
        <v>0</v>
      </c>
      <c r="F938" s="103" t="str">
        <f>IFERROR(VLOOKUP(A938,'Oversættelse til tabel'!$A$2:$B$14,2,FALSE),"")</f>
        <v>Andet</v>
      </c>
    </row>
    <row r="939" spans="1:6" s="103" customFormat="1" x14ac:dyDescent="0.25">
      <c r="A939" s="103" t="str">
        <f>IF('Forbrug af biomasse'!A339&lt;&gt;"",'Forbrug af biomasse'!A339,"")</f>
        <v>Materialer</v>
      </c>
      <c r="B939" s="103" t="str">
        <f>IF('Forbrug af biomasse'!B339&lt;&gt;"",'Forbrug af biomasse'!B339,"")</f>
        <v>Vestdanmark</v>
      </c>
      <c r="C939" s="103" t="str">
        <f>IF('Forbrug af biomasse'!C339&lt;&gt;"",'Forbrug af biomasse'!C339,"")</f>
        <v>Rapsolie</v>
      </c>
      <c r="D939" s="103">
        <f>IF('Forbrug af biomasse'!D339&lt;&gt;"",'Forbrug af biomasse'!D339,"")</f>
        <v>2050</v>
      </c>
      <c r="E939" s="438">
        <f>IF('Forbrug af biomasse'!E339&lt;&gt;"",'Forbrug af biomasse'!E339,"")</f>
        <v>0</v>
      </c>
      <c r="F939" s="103" t="str">
        <f>IFERROR(VLOOKUP(A939,'Oversættelse til tabel'!$A$2:$B$14,2,FALSE),"")</f>
        <v>Andet</v>
      </c>
    </row>
    <row r="940" spans="1:6" s="103" customFormat="1" x14ac:dyDescent="0.25">
      <c r="A940" s="103" t="str">
        <f>IF('Forbrug af biomasse'!A340&lt;&gt;"",'Forbrug af biomasse'!A340,"")</f>
        <v>Materialer</v>
      </c>
      <c r="B940" s="103" t="str">
        <f>IF('Forbrug af biomasse'!B340&lt;&gt;"",'Forbrug af biomasse'!B340,"")</f>
        <v>Vestdanmark</v>
      </c>
      <c r="C940" s="103" t="str">
        <f>IF('Forbrug af biomasse'!C340&lt;&gt;"",'Forbrug af biomasse'!C340,"")</f>
        <v>Pil &amp; poppel</v>
      </c>
      <c r="D940" s="103">
        <f>IF('Forbrug af biomasse'!D340&lt;&gt;"",'Forbrug af biomasse'!D340,"")</f>
        <v>2050</v>
      </c>
      <c r="E940" s="438">
        <f>IF('Forbrug af biomasse'!E340&lt;&gt;"",'Forbrug af biomasse'!E340,"")</f>
        <v>0</v>
      </c>
      <c r="F940" s="103" t="str">
        <f>IFERROR(VLOOKUP(A940,'Oversættelse til tabel'!$A$2:$B$14,2,FALSE),"")</f>
        <v>Andet</v>
      </c>
    </row>
    <row r="941" spans="1:6" s="103" customFormat="1" x14ac:dyDescent="0.25">
      <c r="A941" s="103" t="str">
        <f>IF('Forbrug af biomasse'!A341&lt;&gt;"",'Forbrug af biomasse'!A341,"")</f>
        <v>Materialer</v>
      </c>
      <c r="B941" s="103" t="str">
        <f>IF('Forbrug af biomasse'!B341&lt;&gt;"",'Forbrug af biomasse'!B341,"")</f>
        <v>Vestdanmark</v>
      </c>
      <c r="C941" s="103" t="str">
        <f>IF('Forbrug af biomasse'!C341&lt;&gt;"",'Forbrug af biomasse'!C341,"")</f>
        <v>Træmaterialer</v>
      </c>
      <c r="D941" s="103">
        <f>IF('Forbrug af biomasse'!D341&lt;&gt;"",'Forbrug af biomasse'!D341,"")</f>
        <v>2050</v>
      </c>
      <c r="E941" s="438">
        <f ca="1">IF('Forbrug af biomasse'!E341&lt;&gt;"",'Forbrug af biomasse'!E341,"")</f>
        <v>462686.21419248445</v>
      </c>
      <c r="F941" s="103" t="str">
        <f>IFERROR(VLOOKUP(A941,'Oversættelse til tabel'!$A$2:$B$14,2,FALSE),"")</f>
        <v>Andet</v>
      </c>
    </row>
    <row r="942" spans="1:6" s="103" customFormat="1" x14ac:dyDescent="0.25">
      <c r="A942" s="103" t="str">
        <f>IF('Forbrug af biomasse'!A342&lt;&gt;"",'Forbrug af biomasse'!A342,"")</f>
        <v>Materialer</v>
      </c>
      <c r="B942" s="103" t="str">
        <f>IF('Forbrug af biomasse'!B342&lt;&gt;"",'Forbrug af biomasse'!B342,"")</f>
        <v>Vestdanmark</v>
      </c>
      <c r="C942" s="103" t="str">
        <f>IF('Forbrug af biomasse'!C342&lt;&gt;"",'Forbrug af biomasse'!C342,"")</f>
        <v>Have/parkaffald</v>
      </c>
      <c r="D942" s="103">
        <f>IF('Forbrug af biomasse'!D342&lt;&gt;"",'Forbrug af biomasse'!D342,"")</f>
        <v>2050</v>
      </c>
      <c r="E942" s="438">
        <f>IF('Forbrug af biomasse'!E342&lt;&gt;"",'Forbrug af biomasse'!E342,"")</f>
        <v>0</v>
      </c>
      <c r="F942" s="103" t="str">
        <f>IFERROR(VLOOKUP(A942,'Oversættelse til tabel'!$A$2:$B$14,2,FALSE),"")</f>
        <v>Andet</v>
      </c>
    </row>
    <row r="943" spans="1:6" s="103" customFormat="1" x14ac:dyDescent="0.25">
      <c r="A943" s="103" t="str">
        <f>IF('Forbrug af biomasse'!A343&lt;&gt;"",'Forbrug af biomasse'!A343,"")</f>
        <v>Materialer</v>
      </c>
      <c r="B943" s="103" t="str">
        <f>IF('Forbrug af biomasse'!B343&lt;&gt;"",'Forbrug af biomasse'!B343,"")</f>
        <v>Vestdanmark</v>
      </c>
      <c r="C943" s="103" t="str">
        <f>IF('Forbrug af biomasse'!C343&lt;&gt;"",'Forbrug af biomasse'!C343,"")</f>
        <v>Bioaffald</v>
      </c>
      <c r="D943" s="103">
        <f>IF('Forbrug af biomasse'!D343&lt;&gt;"",'Forbrug af biomasse'!D343,"")</f>
        <v>2050</v>
      </c>
      <c r="E943" s="438">
        <f ca="1">IF('Forbrug af biomasse'!E343&lt;&gt;"",'Forbrug af biomasse'!E343,"")</f>
        <v>0</v>
      </c>
      <c r="F943" s="103" t="str">
        <f>IFERROR(VLOOKUP(A943,'Oversættelse til tabel'!$A$2:$B$14,2,FALSE),"")</f>
        <v>Andet</v>
      </c>
    </row>
    <row r="944" spans="1:6" s="103" customFormat="1" x14ac:dyDescent="0.25">
      <c r="A944" s="103" t="str">
        <f>IF('Forbrug af biomasse'!A344&lt;&gt;"",'Forbrug af biomasse'!A344,"")</f>
        <v>Energi</v>
      </c>
      <c r="B944" s="103" t="str">
        <f>IF('Forbrug af biomasse'!B344&lt;&gt;"",'Forbrug af biomasse'!B344,"")</f>
        <v>Østdanmark</v>
      </c>
      <c r="C944" s="103" t="str">
        <f>IF('Forbrug af biomasse'!C344&lt;&gt;"",'Forbrug af biomasse'!C344,"")</f>
        <v>Halm</v>
      </c>
      <c r="D944" s="103">
        <f>IF('Forbrug af biomasse'!D344&lt;&gt;"",'Forbrug af biomasse'!D344,"")</f>
        <v>2050</v>
      </c>
      <c r="E944" s="438">
        <f>IF('Forbrug af biomasse'!E344&lt;&gt;"",'Forbrug af biomasse'!E344,"")</f>
        <v>587885.33286760328</v>
      </c>
      <c r="F944" s="103" t="str">
        <f>IFERROR(VLOOKUP(A944,'Oversættelse til tabel'!$A$2:$B$14,2,FALSE),"")</f>
        <v>Ubrugt</v>
      </c>
    </row>
    <row r="945" spans="1:6" s="103" customFormat="1" x14ac:dyDescent="0.25">
      <c r="A945" s="103" t="str">
        <f>IF('Forbrug af biomasse'!A345&lt;&gt;"",'Forbrug af biomasse'!A345,"")</f>
        <v>Energi</v>
      </c>
      <c r="B945" s="103" t="str">
        <f>IF('Forbrug af biomasse'!B345&lt;&gt;"",'Forbrug af biomasse'!B345,"")</f>
        <v>Østdanmark</v>
      </c>
      <c r="C945" s="103" t="str">
        <f>IF('Forbrug af biomasse'!C345&lt;&gt;"",'Forbrug af biomasse'!C345,"")</f>
        <v>Rapsolie</v>
      </c>
      <c r="D945" s="103">
        <f>IF('Forbrug af biomasse'!D345&lt;&gt;"",'Forbrug af biomasse'!D345,"")</f>
        <v>2050</v>
      </c>
      <c r="E945" s="438">
        <f>IF('Forbrug af biomasse'!E345&lt;&gt;"",'Forbrug af biomasse'!E345,"")</f>
        <v>36218.254030130476</v>
      </c>
      <c r="F945" s="103" t="str">
        <f>IFERROR(VLOOKUP(A945,'Oversættelse til tabel'!$A$2:$B$14,2,FALSE),"")</f>
        <v>Ubrugt</v>
      </c>
    </row>
    <row r="946" spans="1:6" s="103" customFormat="1" x14ac:dyDescent="0.25">
      <c r="A946" s="103" t="str">
        <f>IF('Forbrug af biomasse'!A346&lt;&gt;"",'Forbrug af biomasse'!A346,"")</f>
        <v>Energi</v>
      </c>
      <c r="B946" s="103" t="str">
        <f>IF('Forbrug af biomasse'!B346&lt;&gt;"",'Forbrug af biomasse'!B346,"")</f>
        <v>Østdanmark</v>
      </c>
      <c r="C946" s="103" t="str">
        <f>IF('Forbrug af biomasse'!C346&lt;&gt;"",'Forbrug af biomasse'!C346,"")</f>
        <v>Pil &amp; poppel</v>
      </c>
      <c r="D946" s="103">
        <f>IF('Forbrug af biomasse'!D346&lt;&gt;"",'Forbrug af biomasse'!D346,"")</f>
        <v>2050</v>
      </c>
      <c r="E946" s="438">
        <f>IF('Forbrug af biomasse'!E346&lt;&gt;"",'Forbrug af biomasse'!E346,"")</f>
        <v>43629.687083109289</v>
      </c>
      <c r="F946" s="103" t="str">
        <f>IFERROR(VLOOKUP(A946,'Oversættelse til tabel'!$A$2:$B$14,2,FALSE),"")</f>
        <v>Ubrugt</v>
      </c>
    </row>
    <row r="947" spans="1:6" s="103" customFormat="1" x14ac:dyDescent="0.25">
      <c r="A947" s="103" t="str">
        <f>IF('Forbrug af biomasse'!A347&lt;&gt;"",'Forbrug af biomasse'!A347,"")</f>
        <v>Energi</v>
      </c>
      <c r="B947" s="103" t="str">
        <f>IF('Forbrug af biomasse'!B347&lt;&gt;"",'Forbrug af biomasse'!B347,"")</f>
        <v>Østdanmark</v>
      </c>
      <c r="C947" s="103" t="str">
        <f>IF('Forbrug af biomasse'!C347&lt;&gt;"",'Forbrug af biomasse'!C347,"")</f>
        <v>Træ til energi</v>
      </c>
      <c r="D947" s="103">
        <f>IF('Forbrug af biomasse'!D347&lt;&gt;"",'Forbrug af biomasse'!D347,"")</f>
        <v>2050</v>
      </c>
      <c r="E947" s="438">
        <f ca="1">IF('Forbrug af biomasse'!E347&lt;&gt;"",'Forbrug af biomasse'!E347,"")</f>
        <v>385847.82849847211</v>
      </c>
      <c r="F947" s="103" t="str">
        <f>IFERROR(VLOOKUP(A947,'Oversættelse til tabel'!$A$2:$B$14,2,FALSE),"")</f>
        <v>Ubrugt</v>
      </c>
    </row>
    <row r="948" spans="1:6" s="103" customFormat="1" x14ac:dyDescent="0.25">
      <c r="A948" s="103" t="str">
        <f>IF('Forbrug af biomasse'!A348&lt;&gt;"",'Forbrug af biomasse'!A348,"")</f>
        <v>Energi</v>
      </c>
      <c r="B948" s="103" t="str">
        <f>IF('Forbrug af biomasse'!B348&lt;&gt;"",'Forbrug af biomasse'!B348,"")</f>
        <v>Østdanmark</v>
      </c>
      <c r="C948" s="103" t="str">
        <f>IF('Forbrug af biomasse'!C348&lt;&gt;"",'Forbrug af biomasse'!C348,"")</f>
        <v>Have/parkaffald</v>
      </c>
      <c r="D948" s="103">
        <f>IF('Forbrug af biomasse'!D348&lt;&gt;"",'Forbrug af biomasse'!D348,"")</f>
        <v>2050</v>
      </c>
      <c r="E948" s="438">
        <f>IF('Forbrug af biomasse'!E348&lt;&gt;"",'Forbrug af biomasse'!E348,"")</f>
        <v>457890.6818787345</v>
      </c>
      <c r="F948" s="103" t="str">
        <f>IFERROR(VLOOKUP(A948,'Oversættelse til tabel'!$A$2:$B$14,2,FALSE),"")</f>
        <v>Ubrugt</v>
      </c>
    </row>
    <row r="949" spans="1:6" s="103" customFormat="1" x14ac:dyDescent="0.25">
      <c r="A949" s="103" t="str">
        <f>IF('Forbrug af biomasse'!A349&lt;&gt;"",'Forbrug af biomasse'!A349,"")</f>
        <v>Energi</v>
      </c>
      <c r="B949" s="103" t="str">
        <f>IF('Forbrug af biomasse'!B349&lt;&gt;"",'Forbrug af biomasse'!B349,"")</f>
        <v>Østdanmark</v>
      </c>
      <c r="C949" s="103" t="str">
        <f>IF('Forbrug af biomasse'!C349&lt;&gt;"",'Forbrug af biomasse'!C349,"")</f>
        <v>Bioaffald</v>
      </c>
      <c r="D949" s="103">
        <f>IF('Forbrug af biomasse'!D349&lt;&gt;"",'Forbrug af biomasse'!D349,"")</f>
        <v>2050</v>
      </c>
      <c r="E949" s="438">
        <f ca="1">IF('Forbrug af biomasse'!E349&lt;&gt;"",'Forbrug af biomasse'!E349,"")</f>
        <v>0</v>
      </c>
      <c r="F949" s="103" t="str">
        <f>IFERROR(VLOOKUP(A949,'Oversættelse til tabel'!$A$2:$B$14,2,FALSE),"")</f>
        <v>Ubrugt</v>
      </c>
    </row>
    <row r="950" spans="1:6" s="103" customFormat="1" x14ac:dyDescent="0.25">
      <c r="A950" s="103" t="str">
        <f>IF('Forbrug af biomasse'!A350&lt;&gt;"",'Forbrug af biomasse'!A350,"")</f>
        <v>Materialer</v>
      </c>
      <c r="B950" s="103" t="str">
        <f>IF('Forbrug af biomasse'!B350&lt;&gt;"",'Forbrug af biomasse'!B350,"")</f>
        <v>Østdanmark</v>
      </c>
      <c r="C950" s="103" t="str">
        <f>IF('Forbrug af biomasse'!C350&lt;&gt;"",'Forbrug af biomasse'!C350,"")</f>
        <v>Halm</v>
      </c>
      <c r="D950" s="103">
        <f>IF('Forbrug af biomasse'!D350&lt;&gt;"",'Forbrug af biomasse'!D350,"")</f>
        <v>2050</v>
      </c>
      <c r="E950" s="438">
        <f>IF('Forbrug af biomasse'!E350&lt;&gt;"",'Forbrug af biomasse'!E350,"")</f>
        <v>0</v>
      </c>
      <c r="F950" s="103" t="str">
        <f>IFERROR(VLOOKUP(A950,'Oversættelse til tabel'!$A$2:$B$14,2,FALSE),"")</f>
        <v>Andet</v>
      </c>
    </row>
    <row r="951" spans="1:6" s="103" customFormat="1" x14ac:dyDescent="0.25">
      <c r="A951" s="103" t="str">
        <f>IF('Forbrug af biomasse'!A351&lt;&gt;"",'Forbrug af biomasse'!A351,"")</f>
        <v>Materialer</v>
      </c>
      <c r="B951" s="103" t="str">
        <f>IF('Forbrug af biomasse'!B351&lt;&gt;"",'Forbrug af biomasse'!B351,"")</f>
        <v>Østdanmark</v>
      </c>
      <c r="C951" s="103" t="str">
        <f>IF('Forbrug af biomasse'!C351&lt;&gt;"",'Forbrug af biomasse'!C351,"")</f>
        <v>Rapsolie</v>
      </c>
      <c r="D951" s="103">
        <f>IF('Forbrug af biomasse'!D351&lt;&gt;"",'Forbrug af biomasse'!D351,"")</f>
        <v>2050</v>
      </c>
      <c r="E951" s="438">
        <f>IF('Forbrug af biomasse'!E351&lt;&gt;"",'Forbrug af biomasse'!E351,"")</f>
        <v>0</v>
      </c>
      <c r="F951" s="103" t="str">
        <f>IFERROR(VLOOKUP(A951,'Oversættelse til tabel'!$A$2:$B$14,2,FALSE),"")</f>
        <v>Andet</v>
      </c>
    </row>
    <row r="952" spans="1:6" s="103" customFormat="1" x14ac:dyDescent="0.25">
      <c r="A952" s="103" t="str">
        <f>IF('Forbrug af biomasse'!A352&lt;&gt;"",'Forbrug af biomasse'!A352,"")</f>
        <v>Materialer</v>
      </c>
      <c r="B952" s="103" t="str">
        <f>IF('Forbrug af biomasse'!B352&lt;&gt;"",'Forbrug af biomasse'!B352,"")</f>
        <v>Østdanmark</v>
      </c>
      <c r="C952" s="103" t="str">
        <f>IF('Forbrug af biomasse'!C352&lt;&gt;"",'Forbrug af biomasse'!C352,"")</f>
        <v>Pil &amp; poppel</v>
      </c>
      <c r="D952" s="103">
        <f>IF('Forbrug af biomasse'!D352&lt;&gt;"",'Forbrug af biomasse'!D352,"")</f>
        <v>2050</v>
      </c>
      <c r="E952" s="438">
        <f>IF('Forbrug af biomasse'!E352&lt;&gt;"",'Forbrug af biomasse'!E352,"")</f>
        <v>0</v>
      </c>
      <c r="F952" s="103" t="str">
        <f>IFERROR(VLOOKUP(A952,'Oversættelse til tabel'!$A$2:$B$14,2,FALSE),"")</f>
        <v>Andet</v>
      </c>
    </row>
    <row r="953" spans="1:6" s="103" customFormat="1" x14ac:dyDescent="0.25">
      <c r="A953" s="103" t="str">
        <f>IF('Forbrug af biomasse'!A353&lt;&gt;"",'Forbrug af biomasse'!A353,"")</f>
        <v>Materialer</v>
      </c>
      <c r="B953" s="103" t="str">
        <f>IF('Forbrug af biomasse'!B353&lt;&gt;"",'Forbrug af biomasse'!B353,"")</f>
        <v>Østdanmark</v>
      </c>
      <c r="C953" s="103" t="str">
        <f>IF('Forbrug af biomasse'!C353&lt;&gt;"",'Forbrug af biomasse'!C353,"")</f>
        <v>Træmaterialer</v>
      </c>
      <c r="D953" s="103">
        <f>IF('Forbrug af biomasse'!D353&lt;&gt;"",'Forbrug af biomasse'!D353,"")</f>
        <v>2050</v>
      </c>
      <c r="E953" s="438">
        <f ca="1">IF('Forbrug af biomasse'!E353&lt;&gt;"",'Forbrug af biomasse'!E353,"")</f>
        <v>127046.30450353827</v>
      </c>
      <c r="F953" s="103" t="str">
        <f>IFERROR(VLOOKUP(A953,'Oversættelse til tabel'!$A$2:$B$14,2,FALSE),"")</f>
        <v>Andet</v>
      </c>
    </row>
    <row r="954" spans="1:6" s="103" customFormat="1" x14ac:dyDescent="0.25">
      <c r="A954" s="103" t="str">
        <f>IF('Forbrug af biomasse'!A354&lt;&gt;"",'Forbrug af biomasse'!A354,"")</f>
        <v>Materialer</v>
      </c>
      <c r="B954" s="103" t="str">
        <f>IF('Forbrug af biomasse'!B354&lt;&gt;"",'Forbrug af biomasse'!B354,"")</f>
        <v>Østdanmark</v>
      </c>
      <c r="C954" s="103" t="str">
        <f>IF('Forbrug af biomasse'!C354&lt;&gt;"",'Forbrug af biomasse'!C354,"")</f>
        <v>Have/parkaffald</v>
      </c>
      <c r="D954" s="103">
        <f>IF('Forbrug af biomasse'!D354&lt;&gt;"",'Forbrug af biomasse'!D354,"")</f>
        <v>2050</v>
      </c>
      <c r="E954" s="438">
        <f>IF('Forbrug af biomasse'!E354&lt;&gt;"",'Forbrug af biomasse'!E354,"")</f>
        <v>0</v>
      </c>
      <c r="F954" s="103" t="str">
        <f>IFERROR(VLOOKUP(A954,'Oversættelse til tabel'!$A$2:$B$14,2,FALSE),"")</f>
        <v>Andet</v>
      </c>
    </row>
    <row r="955" spans="1:6" s="103" customFormat="1" x14ac:dyDescent="0.25">
      <c r="A955" s="103" t="str">
        <f>IF('Forbrug af biomasse'!A355&lt;&gt;"",'Forbrug af biomasse'!A355,"")</f>
        <v>Materialer</v>
      </c>
      <c r="B955" s="103" t="str">
        <f>IF('Forbrug af biomasse'!B355&lt;&gt;"",'Forbrug af biomasse'!B355,"")</f>
        <v>Østdanmark</v>
      </c>
      <c r="C955" s="103" t="str">
        <f>IF('Forbrug af biomasse'!C355&lt;&gt;"",'Forbrug af biomasse'!C355,"")</f>
        <v>Bioaffald</v>
      </c>
      <c r="D955" s="103">
        <f>IF('Forbrug af biomasse'!D355&lt;&gt;"",'Forbrug af biomasse'!D355,"")</f>
        <v>2050</v>
      </c>
      <c r="E955" s="438">
        <f ca="1">IF('Forbrug af biomasse'!E355&lt;&gt;"",'Forbrug af biomasse'!E355,"")</f>
        <v>0</v>
      </c>
      <c r="F955" s="103" t="str">
        <f>IFERROR(VLOOKUP(A955,'Oversættelse til tabel'!$A$2:$B$14,2,FALSE),"")</f>
        <v>Andet</v>
      </c>
    </row>
    <row r="956" spans="1:6" s="103" customFormat="1" x14ac:dyDescent="0.25">
      <c r="A956" s="103" t="str">
        <f>IF('Forbrug af biomasse'!A356&lt;&gt;"",'Forbrug af biomasse'!A356,"")</f>
        <v>Gødning</v>
      </c>
      <c r="B956" s="103" t="str">
        <f>IF('Forbrug af biomasse'!B356&lt;&gt;"",'Forbrug af biomasse'!B356,"")</f>
        <v>Vestdanmark</v>
      </c>
      <c r="C956" s="103" t="str">
        <f>IF('Forbrug af biomasse'!C356&lt;&gt;"",'Forbrug af biomasse'!C356,"")</f>
        <v>Svinegylle</v>
      </c>
      <c r="D956" s="103">
        <f>IF('Forbrug af biomasse'!D356&lt;&gt;"",'Forbrug af biomasse'!D356,"")</f>
        <v>2019</v>
      </c>
      <c r="E956" s="438">
        <f>IF('Forbrug af biomasse'!E356&lt;&gt;"",'Forbrug af biomasse'!E356,"")</f>
        <v>12818096.433914844</v>
      </c>
      <c r="F956" s="103" t="str">
        <f>IFERROR(VLOOKUP(A956,'Oversættelse til tabel'!$A$2:$B$14,2,FALSE),"")</f>
        <v>Landbrug (foder, strøelse og gødning)</v>
      </c>
    </row>
    <row r="957" spans="1:6" s="103" customFormat="1" x14ac:dyDescent="0.25">
      <c r="A957" s="103" t="str">
        <f>IF('Forbrug af biomasse'!A357&lt;&gt;"",'Forbrug af biomasse'!A357,"")</f>
        <v>Gødning</v>
      </c>
      <c r="B957" s="103" t="str">
        <f>IF('Forbrug af biomasse'!B357&lt;&gt;"",'Forbrug af biomasse'!B357,"")</f>
        <v>Vestdanmark</v>
      </c>
      <c r="C957" s="103" t="str">
        <f>IF('Forbrug af biomasse'!C357&lt;&gt;"",'Forbrug af biomasse'!C357,"")</f>
        <v>Kvæggylle</v>
      </c>
      <c r="D957" s="103">
        <f>IF('Forbrug af biomasse'!D357&lt;&gt;"",'Forbrug af biomasse'!D357,"")</f>
        <v>2019</v>
      </c>
      <c r="E957" s="438">
        <f>IF('Forbrug af biomasse'!E357&lt;&gt;"",'Forbrug af biomasse'!E357,"")</f>
        <v>9058051.1739541572</v>
      </c>
      <c r="F957" s="103" t="str">
        <f>IFERROR(VLOOKUP(A957,'Oversættelse til tabel'!$A$2:$B$14,2,FALSE),"")</f>
        <v>Landbrug (foder, strøelse og gødning)</v>
      </c>
    </row>
    <row r="958" spans="1:6" s="103" customFormat="1" x14ac:dyDescent="0.25">
      <c r="A958" s="103" t="str">
        <f>IF('Forbrug af biomasse'!A358&lt;&gt;"",'Forbrug af biomasse'!A358,"")</f>
        <v>Gødning</v>
      </c>
      <c r="B958" s="103" t="str">
        <f>IF('Forbrug af biomasse'!B358&lt;&gt;"",'Forbrug af biomasse'!B358,"")</f>
        <v>Vestdanmark</v>
      </c>
      <c r="C958" s="103" t="str">
        <f>IF('Forbrug af biomasse'!C358&lt;&gt;"",'Forbrug af biomasse'!C358,"")</f>
        <v>Fjerkrægylle</v>
      </c>
      <c r="D958" s="103">
        <f>IF('Forbrug af biomasse'!D358&lt;&gt;"",'Forbrug af biomasse'!D358,"")</f>
        <v>2019</v>
      </c>
      <c r="E958" s="438">
        <f>IF('Forbrug af biomasse'!E358&lt;&gt;"",'Forbrug af biomasse'!E358,"")</f>
        <v>4103.8061780475591</v>
      </c>
      <c r="F958" s="103" t="str">
        <f>IFERROR(VLOOKUP(A958,'Oversættelse til tabel'!$A$2:$B$14,2,FALSE),"")</f>
        <v>Landbrug (foder, strøelse og gødning)</v>
      </c>
    </row>
    <row r="959" spans="1:6" s="103" customFormat="1" x14ac:dyDescent="0.25">
      <c r="A959" s="103" t="str">
        <f>IF('Forbrug af biomasse'!A359&lt;&gt;"",'Forbrug af biomasse'!A359,"")</f>
        <v>Gødning</v>
      </c>
      <c r="B959" s="103" t="str">
        <f>IF('Forbrug af biomasse'!B359&lt;&gt;"",'Forbrug af biomasse'!B359,"")</f>
        <v>Vestdanmark</v>
      </c>
      <c r="C959" s="103" t="str">
        <f>IF('Forbrug af biomasse'!C359&lt;&gt;"",'Forbrug af biomasse'!C359,"")</f>
        <v>Dybstrøelse</v>
      </c>
      <c r="D959" s="103">
        <f>IF('Forbrug af biomasse'!D359&lt;&gt;"",'Forbrug af biomasse'!D359,"")</f>
        <v>2019</v>
      </c>
      <c r="E959" s="438">
        <f>IF('Forbrug af biomasse'!E359&lt;&gt;"",'Forbrug af biomasse'!E359,"")</f>
        <v>730307.97492940596</v>
      </c>
      <c r="F959" s="103" t="str">
        <f>IFERROR(VLOOKUP(A959,'Oversættelse til tabel'!$A$2:$B$14,2,FALSE),"")</f>
        <v>Landbrug (foder, strøelse og gødning)</v>
      </c>
    </row>
    <row r="960" spans="1:6" s="103" customFormat="1" x14ac:dyDescent="0.25">
      <c r="A960" s="103" t="str">
        <f>IF('Forbrug af biomasse'!A360&lt;&gt;"",'Forbrug af biomasse'!A360,"")</f>
        <v>Gødning</v>
      </c>
      <c r="B960" s="103" t="str">
        <f>IF('Forbrug af biomasse'!B360&lt;&gt;"",'Forbrug af biomasse'!B360,"")</f>
        <v>Vestdanmark</v>
      </c>
      <c r="C960" s="103" t="str">
        <f>IF('Forbrug af biomasse'!C360&lt;&gt;"",'Forbrug af biomasse'!C360,"")</f>
        <v>Biogasgylle</v>
      </c>
      <c r="D960" s="103">
        <f>IF('Forbrug af biomasse'!D360&lt;&gt;"",'Forbrug af biomasse'!D360,"")</f>
        <v>2019</v>
      </c>
      <c r="E960" s="438">
        <f ca="1">IF('Forbrug af biomasse'!E360&lt;&gt;"",'Forbrug af biomasse'!E360,"")</f>
        <v>7001629.6154696662</v>
      </c>
      <c r="F960" s="103" t="str">
        <f>IFERROR(VLOOKUP(A960,'Oversættelse til tabel'!$A$2:$B$14,2,FALSE),"")</f>
        <v>Landbrug (foder, strøelse og gødning)</v>
      </c>
    </row>
    <row r="961" spans="1:6" s="103" customFormat="1" x14ac:dyDescent="0.25">
      <c r="A961" s="103" t="str">
        <f>IF('Forbrug af biomasse'!A361&lt;&gt;"",'Forbrug af biomasse'!A361,"")</f>
        <v>Gødning</v>
      </c>
      <c r="B961" s="103" t="str">
        <f>IF('Forbrug af biomasse'!B361&lt;&gt;"",'Forbrug af biomasse'!B361,"")</f>
        <v>Vestdanmark</v>
      </c>
      <c r="C961" s="103" t="str">
        <f>IF('Forbrug af biomasse'!C361&lt;&gt;"",'Forbrug af biomasse'!C361,"")</f>
        <v>Kunstgødning</v>
      </c>
      <c r="D961" s="103">
        <f>IF('Forbrug af biomasse'!D361&lt;&gt;"",'Forbrug af biomasse'!D361,"")</f>
        <v>2019</v>
      </c>
      <c r="E961" s="438">
        <f ca="1">IF('Forbrug af biomasse'!E361&lt;&gt;"",'Forbrug af biomasse'!E361,"")</f>
        <v>569996.93502990273</v>
      </c>
      <c r="F961" s="103" t="str">
        <f>IFERROR(VLOOKUP(A961,'Oversættelse til tabel'!$A$2:$B$14,2,FALSE),"")</f>
        <v>Landbrug (foder, strøelse og gødning)</v>
      </c>
    </row>
    <row r="962" spans="1:6" s="103" customFormat="1" x14ac:dyDescent="0.25">
      <c r="A962" s="103" t="str">
        <f>IF('Forbrug af biomasse'!A362&lt;&gt;"",'Forbrug af biomasse'!A362,"")</f>
        <v>Gødning</v>
      </c>
      <c r="B962" s="103" t="str">
        <f>IF('Forbrug af biomasse'!B362&lt;&gt;"",'Forbrug af biomasse'!B362,"")</f>
        <v>Vestdanmark</v>
      </c>
      <c r="C962" s="103" t="str">
        <f>IF('Forbrug af biomasse'!C362&lt;&gt;"",'Forbrug af biomasse'!C362,"")</f>
        <v>Svinegylle</v>
      </c>
      <c r="D962" s="103">
        <f>IF('Forbrug af biomasse'!D362&lt;&gt;"",'Forbrug af biomasse'!D362,"")</f>
        <v>2030</v>
      </c>
      <c r="E962" s="438">
        <f>IF('Forbrug af biomasse'!E362&lt;&gt;"",'Forbrug af biomasse'!E362,"")</f>
        <v>1808979.9811057281</v>
      </c>
      <c r="F962" s="103" t="str">
        <f>IFERROR(VLOOKUP(A962,'Oversættelse til tabel'!$A$2:$B$14,2,FALSE),"")</f>
        <v>Landbrug (foder, strøelse og gødning)</v>
      </c>
    </row>
    <row r="963" spans="1:6" s="103" customFormat="1" x14ac:dyDescent="0.25">
      <c r="A963" s="103" t="str">
        <f>IF('Forbrug af biomasse'!A363&lt;&gt;"",'Forbrug af biomasse'!A363,"")</f>
        <v>Gødning</v>
      </c>
      <c r="B963" s="103" t="str">
        <f>IF('Forbrug af biomasse'!B363&lt;&gt;"",'Forbrug af biomasse'!B363,"")</f>
        <v>Vestdanmark</v>
      </c>
      <c r="C963" s="103" t="str">
        <f>IF('Forbrug af biomasse'!C363&lt;&gt;"",'Forbrug af biomasse'!C363,"")</f>
        <v>Kvæggylle</v>
      </c>
      <c r="D963" s="103">
        <f>IF('Forbrug af biomasse'!D363&lt;&gt;"",'Forbrug af biomasse'!D363,"")</f>
        <v>2030</v>
      </c>
      <c r="E963" s="438">
        <f>IF('Forbrug af biomasse'!E363&lt;&gt;"",'Forbrug af biomasse'!E363,"")</f>
        <v>1558019.6053602938</v>
      </c>
      <c r="F963" s="103" t="str">
        <f>IFERROR(VLOOKUP(A963,'Oversættelse til tabel'!$A$2:$B$14,2,FALSE),"")</f>
        <v>Landbrug (foder, strøelse og gødning)</v>
      </c>
    </row>
    <row r="964" spans="1:6" s="103" customFormat="1" x14ac:dyDescent="0.25">
      <c r="A964" s="103" t="str">
        <f>IF('Forbrug af biomasse'!A364&lt;&gt;"",'Forbrug af biomasse'!A364,"")</f>
        <v>Gødning</v>
      </c>
      <c r="B964" s="103" t="str">
        <f>IF('Forbrug af biomasse'!B364&lt;&gt;"",'Forbrug af biomasse'!B364,"")</f>
        <v>Vestdanmark</v>
      </c>
      <c r="C964" s="103" t="str">
        <f>IF('Forbrug af biomasse'!C364&lt;&gt;"",'Forbrug af biomasse'!C364,"")</f>
        <v>Fjerkrægylle</v>
      </c>
      <c r="D964" s="103">
        <f>IF('Forbrug af biomasse'!D364&lt;&gt;"",'Forbrug af biomasse'!D364,"")</f>
        <v>2030</v>
      </c>
      <c r="E964" s="438">
        <f>IF('Forbrug af biomasse'!E364&lt;&gt;"",'Forbrug af biomasse'!E364,"")</f>
        <v>1001.1271362654577</v>
      </c>
      <c r="F964" s="103" t="str">
        <f>IFERROR(VLOOKUP(A964,'Oversættelse til tabel'!$A$2:$B$14,2,FALSE),"")</f>
        <v>Landbrug (foder, strøelse og gødning)</v>
      </c>
    </row>
    <row r="965" spans="1:6" s="103" customFormat="1" x14ac:dyDescent="0.25">
      <c r="A965" s="103" t="str">
        <f>IF('Forbrug af biomasse'!A365&lt;&gt;"",'Forbrug af biomasse'!A365,"")</f>
        <v>Gødning</v>
      </c>
      <c r="B965" s="103" t="str">
        <f>IF('Forbrug af biomasse'!B365&lt;&gt;"",'Forbrug af biomasse'!B365,"")</f>
        <v>Vestdanmark</v>
      </c>
      <c r="C965" s="103" t="str">
        <f>IF('Forbrug af biomasse'!C365&lt;&gt;"",'Forbrug af biomasse'!C365,"")</f>
        <v>Dybstrøelse</v>
      </c>
      <c r="D965" s="103">
        <f>IF('Forbrug af biomasse'!D365&lt;&gt;"",'Forbrug af biomasse'!D365,"")</f>
        <v>2030</v>
      </c>
      <c r="E965" s="438">
        <f>IF('Forbrug af biomasse'!E365&lt;&gt;"",'Forbrug af biomasse'!E365,"")</f>
        <v>602593.15019279509</v>
      </c>
      <c r="F965" s="103" t="str">
        <f>IFERROR(VLOOKUP(A965,'Oversættelse til tabel'!$A$2:$B$14,2,FALSE),"")</f>
        <v>Landbrug (foder, strøelse og gødning)</v>
      </c>
    </row>
    <row r="966" spans="1:6" s="103" customFormat="1" x14ac:dyDescent="0.25">
      <c r="A966" s="103" t="str">
        <f>IF('Forbrug af biomasse'!A366&lt;&gt;"",'Forbrug af biomasse'!A366,"")</f>
        <v>Gødning</v>
      </c>
      <c r="B966" s="103" t="str">
        <f>IF('Forbrug af biomasse'!B366&lt;&gt;"",'Forbrug af biomasse'!B366,"")</f>
        <v>Vestdanmark</v>
      </c>
      <c r="C966" s="103" t="str">
        <f>IF('Forbrug af biomasse'!C366&lt;&gt;"",'Forbrug af biomasse'!C366,"")</f>
        <v>Biogasgylle</v>
      </c>
      <c r="D966" s="103">
        <f>IF('Forbrug af biomasse'!D366&lt;&gt;"",'Forbrug af biomasse'!D366,"")</f>
        <v>2030</v>
      </c>
      <c r="E966" s="438">
        <f ca="1">IF('Forbrug af biomasse'!E366&lt;&gt;"",'Forbrug af biomasse'!E366,"")</f>
        <v>29435557.699098833</v>
      </c>
      <c r="F966" s="103" t="str">
        <f>IFERROR(VLOOKUP(A966,'Oversættelse til tabel'!$A$2:$B$14,2,FALSE),"")</f>
        <v>Landbrug (foder, strøelse og gødning)</v>
      </c>
    </row>
    <row r="967" spans="1:6" s="103" customFormat="1" x14ac:dyDescent="0.25">
      <c r="A967" s="103" t="str">
        <f>IF('Forbrug af biomasse'!A367&lt;&gt;"",'Forbrug af biomasse'!A367,"")</f>
        <v>Gødning</v>
      </c>
      <c r="B967" s="103" t="str">
        <f>IF('Forbrug af biomasse'!B367&lt;&gt;"",'Forbrug af biomasse'!B367,"")</f>
        <v>Vestdanmark</v>
      </c>
      <c r="C967" s="103" t="str">
        <f>IF('Forbrug af biomasse'!C367&lt;&gt;"",'Forbrug af biomasse'!C367,"")</f>
        <v>Kunstgødning</v>
      </c>
      <c r="D967" s="103">
        <f>IF('Forbrug af biomasse'!D367&lt;&gt;"",'Forbrug af biomasse'!D367,"")</f>
        <v>2030</v>
      </c>
      <c r="E967" s="438">
        <f ca="1">IF('Forbrug af biomasse'!E367&lt;&gt;"",'Forbrug af biomasse'!E367,"")</f>
        <v>267183.55403743929</v>
      </c>
      <c r="F967" s="103" t="str">
        <f>IFERROR(VLOOKUP(A967,'Oversættelse til tabel'!$A$2:$B$14,2,FALSE),"")</f>
        <v>Landbrug (foder, strøelse og gødning)</v>
      </c>
    </row>
    <row r="968" spans="1:6" s="103" customFormat="1" x14ac:dyDescent="0.25">
      <c r="A968" s="103" t="str">
        <f>IF('Forbrug af biomasse'!A368&lt;&gt;"",'Forbrug af biomasse'!A368,"")</f>
        <v>Gødning</v>
      </c>
      <c r="B968" s="103" t="str">
        <f>IF('Forbrug af biomasse'!B368&lt;&gt;"",'Forbrug af biomasse'!B368,"")</f>
        <v>Vestdanmark</v>
      </c>
      <c r="C968" s="103" t="str">
        <f>IF('Forbrug af biomasse'!C368&lt;&gt;"",'Forbrug af biomasse'!C368,"")</f>
        <v>Svinegylle</v>
      </c>
      <c r="D968" s="103">
        <f>IF('Forbrug af biomasse'!D368&lt;&gt;"",'Forbrug af biomasse'!D368,"")</f>
        <v>2050</v>
      </c>
      <c r="E968" s="438">
        <f>IF('Forbrug af biomasse'!E368&lt;&gt;"",'Forbrug af biomasse'!E368,"")</f>
        <v>1731875.0121095467</v>
      </c>
      <c r="F968" s="103" t="str">
        <f>IFERROR(VLOOKUP(A968,'Oversættelse til tabel'!$A$2:$B$14,2,FALSE),"")</f>
        <v>Landbrug (foder, strøelse og gødning)</v>
      </c>
    </row>
    <row r="969" spans="1:6" s="103" customFormat="1" x14ac:dyDescent="0.25">
      <c r="A969" s="103" t="str">
        <f>IF('Forbrug af biomasse'!A369&lt;&gt;"",'Forbrug af biomasse'!A369,"")</f>
        <v>Gødning</v>
      </c>
      <c r="B969" s="103" t="str">
        <f>IF('Forbrug af biomasse'!B369&lt;&gt;"",'Forbrug af biomasse'!B369,"")</f>
        <v>Vestdanmark</v>
      </c>
      <c r="C969" s="103" t="str">
        <f>IF('Forbrug af biomasse'!C369&lt;&gt;"",'Forbrug af biomasse'!C369,"")</f>
        <v>Kvæggylle</v>
      </c>
      <c r="D969" s="103">
        <f>IF('Forbrug af biomasse'!D369&lt;&gt;"",'Forbrug af biomasse'!D369,"")</f>
        <v>2050</v>
      </c>
      <c r="E969" s="438">
        <f>IF('Forbrug af biomasse'!E369&lt;&gt;"",'Forbrug af biomasse'!E369,"")</f>
        <v>1528248.7803059786</v>
      </c>
      <c r="F969" s="103" t="str">
        <f>IFERROR(VLOOKUP(A969,'Oversættelse til tabel'!$A$2:$B$14,2,FALSE),"")</f>
        <v>Landbrug (foder, strøelse og gødning)</v>
      </c>
    </row>
    <row r="970" spans="1:6" s="103" customFormat="1" x14ac:dyDescent="0.25">
      <c r="A970" s="103" t="str">
        <f>IF('Forbrug af biomasse'!A370&lt;&gt;"",'Forbrug af biomasse'!A370,"")</f>
        <v>Gødning</v>
      </c>
      <c r="B970" s="103" t="str">
        <f>IF('Forbrug af biomasse'!B370&lt;&gt;"",'Forbrug af biomasse'!B370,"")</f>
        <v>Vestdanmark</v>
      </c>
      <c r="C970" s="103" t="str">
        <f>IF('Forbrug af biomasse'!C370&lt;&gt;"",'Forbrug af biomasse'!C370,"")</f>
        <v>Fjerkrægylle</v>
      </c>
      <c r="D970" s="103">
        <f>IF('Forbrug af biomasse'!D370&lt;&gt;"",'Forbrug af biomasse'!D370,"")</f>
        <v>2050</v>
      </c>
      <c r="E970" s="438">
        <f>IF('Forbrug af biomasse'!E370&lt;&gt;"",'Forbrug af biomasse'!E370,"")</f>
        <v>1033.8638066978904</v>
      </c>
      <c r="F970" s="103" t="str">
        <f>IFERROR(VLOOKUP(A970,'Oversættelse til tabel'!$A$2:$B$14,2,FALSE),"")</f>
        <v>Landbrug (foder, strøelse og gødning)</v>
      </c>
    </row>
    <row r="971" spans="1:6" s="103" customFormat="1" x14ac:dyDescent="0.25">
      <c r="A971" s="103" t="str">
        <f>IF('Forbrug af biomasse'!A371&lt;&gt;"",'Forbrug af biomasse'!A371,"")</f>
        <v>Gødning</v>
      </c>
      <c r="B971" s="103" t="str">
        <f>IF('Forbrug af biomasse'!B371&lt;&gt;"",'Forbrug af biomasse'!B371,"")</f>
        <v>Vestdanmark</v>
      </c>
      <c r="C971" s="103" t="str">
        <f>IF('Forbrug af biomasse'!C371&lt;&gt;"",'Forbrug af biomasse'!C371,"")</f>
        <v>Dybstrøelse</v>
      </c>
      <c r="D971" s="103">
        <f>IF('Forbrug af biomasse'!D371&lt;&gt;"",'Forbrug af biomasse'!D371,"")</f>
        <v>2050</v>
      </c>
      <c r="E971" s="438">
        <f>IF('Forbrug af biomasse'!E371&lt;&gt;"",'Forbrug af biomasse'!E371,"")</f>
        <v>630997.79814640491</v>
      </c>
      <c r="F971" s="103" t="str">
        <f>IFERROR(VLOOKUP(A971,'Oversættelse til tabel'!$A$2:$B$14,2,FALSE),"")</f>
        <v>Landbrug (foder, strøelse og gødning)</v>
      </c>
    </row>
    <row r="972" spans="1:6" s="103" customFormat="1" x14ac:dyDescent="0.25">
      <c r="A972" s="103" t="str">
        <f>IF('Forbrug af biomasse'!A372&lt;&gt;"",'Forbrug af biomasse'!A372,"")</f>
        <v>Gødning</v>
      </c>
      <c r="B972" s="103" t="str">
        <f>IF('Forbrug af biomasse'!B372&lt;&gt;"",'Forbrug af biomasse'!B372,"")</f>
        <v>Vestdanmark</v>
      </c>
      <c r="C972" s="103" t="str">
        <f>IF('Forbrug af biomasse'!C372&lt;&gt;"",'Forbrug af biomasse'!C372,"")</f>
        <v>Biogasgylle</v>
      </c>
      <c r="D972" s="103">
        <f>IF('Forbrug af biomasse'!D372&lt;&gt;"",'Forbrug af biomasse'!D372,"")</f>
        <v>2050</v>
      </c>
      <c r="E972" s="438">
        <f ca="1">IF('Forbrug af biomasse'!E372&lt;&gt;"",'Forbrug af biomasse'!E372,"")</f>
        <v>28561598.939227141</v>
      </c>
      <c r="F972" s="103" t="str">
        <f>IFERROR(VLOOKUP(A972,'Oversættelse til tabel'!$A$2:$B$14,2,FALSE),"")</f>
        <v>Landbrug (foder, strøelse og gødning)</v>
      </c>
    </row>
    <row r="973" spans="1:6" s="103" customFormat="1" x14ac:dyDescent="0.25">
      <c r="A973" s="103" t="str">
        <f>IF('Forbrug af biomasse'!A373&lt;&gt;"",'Forbrug af biomasse'!A373,"")</f>
        <v>Gødning</v>
      </c>
      <c r="B973" s="103" t="str">
        <f>IF('Forbrug af biomasse'!B373&lt;&gt;"",'Forbrug af biomasse'!B373,"")</f>
        <v>Vestdanmark</v>
      </c>
      <c r="C973" s="103" t="str">
        <f>IF('Forbrug af biomasse'!C373&lt;&gt;"",'Forbrug af biomasse'!C373,"")</f>
        <v>Kunstgødning</v>
      </c>
      <c r="D973" s="103">
        <f>IF('Forbrug af biomasse'!D373&lt;&gt;"",'Forbrug af biomasse'!D373,"")</f>
        <v>2050</v>
      </c>
      <c r="E973" s="438">
        <f ca="1">IF('Forbrug af biomasse'!E373&lt;&gt;"",'Forbrug af biomasse'!E373,"")</f>
        <v>195424.37100367117</v>
      </c>
      <c r="F973" s="103" t="str">
        <f>IFERROR(VLOOKUP(A973,'Oversættelse til tabel'!$A$2:$B$14,2,FALSE),"")</f>
        <v>Landbrug (foder, strøelse og gødning)</v>
      </c>
    </row>
    <row r="974" spans="1:6" s="103" customFormat="1" x14ac:dyDescent="0.25">
      <c r="A974" s="103" t="str">
        <f>IF('Forbrug af biomasse'!A374&lt;&gt;"",'Forbrug af biomasse'!A374,"")</f>
        <v>Gødning</v>
      </c>
      <c r="B974" s="103" t="str">
        <f>IF('Forbrug af biomasse'!B374&lt;&gt;"",'Forbrug af biomasse'!B374,"")</f>
        <v>Østdanmark</v>
      </c>
      <c r="C974" s="103" t="str">
        <f>IF('Forbrug af biomasse'!C374&lt;&gt;"",'Forbrug af biomasse'!C374,"")</f>
        <v>Svinegylle</v>
      </c>
      <c r="D974" s="103">
        <f>IF('Forbrug af biomasse'!D374&lt;&gt;"",'Forbrug af biomasse'!D374,"")</f>
        <v>2019</v>
      </c>
      <c r="E974" s="438">
        <f>IF('Forbrug af biomasse'!E374&lt;&gt;"",'Forbrug af biomasse'!E374,"")</f>
        <v>1924034.2327518209</v>
      </c>
      <c r="F974" s="103" t="str">
        <f>IFERROR(VLOOKUP(A974,'Oversættelse til tabel'!$A$2:$B$14,2,FALSE),"")</f>
        <v>Landbrug (foder, strøelse og gødning)</v>
      </c>
    </row>
    <row r="975" spans="1:6" s="103" customFormat="1" x14ac:dyDescent="0.25">
      <c r="A975" s="103" t="str">
        <f>IF('Forbrug af biomasse'!A375&lt;&gt;"",'Forbrug af biomasse'!A375,"")</f>
        <v>Gødning</v>
      </c>
      <c r="B975" s="103" t="str">
        <f>IF('Forbrug af biomasse'!B375&lt;&gt;"",'Forbrug af biomasse'!B375,"")</f>
        <v>Østdanmark</v>
      </c>
      <c r="C975" s="103" t="str">
        <f>IF('Forbrug af biomasse'!C375&lt;&gt;"",'Forbrug af biomasse'!C375,"")</f>
        <v>Kvæggylle</v>
      </c>
      <c r="D975" s="103">
        <f>IF('Forbrug af biomasse'!D375&lt;&gt;"",'Forbrug af biomasse'!D375,"")</f>
        <v>2019</v>
      </c>
      <c r="E975" s="438">
        <f>IF('Forbrug af biomasse'!E375&lt;&gt;"",'Forbrug af biomasse'!E375,"")</f>
        <v>638439.1593791761</v>
      </c>
      <c r="F975" s="103" t="str">
        <f>IFERROR(VLOOKUP(A975,'Oversættelse til tabel'!$A$2:$B$14,2,FALSE),"")</f>
        <v>Landbrug (foder, strøelse og gødning)</v>
      </c>
    </row>
    <row r="976" spans="1:6" s="103" customFormat="1" x14ac:dyDescent="0.25">
      <c r="A976" s="103" t="str">
        <f>IF('Forbrug af biomasse'!A376&lt;&gt;"",'Forbrug af biomasse'!A376,"")</f>
        <v>Gødning</v>
      </c>
      <c r="B976" s="103" t="str">
        <f>IF('Forbrug af biomasse'!B376&lt;&gt;"",'Forbrug af biomasse'!B376,"")</f>
        <v>Østdanmark</v>
      </c>
      <c r="C976" s="103" t="str">
        <f>IF('Forbrug af biomasse'!C376&lt;&gt;"",'Forbrug af biomasse'!C376,"")</f>
        <v>Fjerkrægylle</v>
      </c>
      <c r="D976" s="103">
        <f>IF('Forbrug af biomasse'!D376&lt;&gt;"",'Forbrug af biomasse'!D376,"")</f>
        <v>2019</v>
      </c>
      <c r="E976" s="438">
        <f>IF('Forbrug af biomasse'!E376&lt;&gt;"",'Forbrug af biomasse'!E376,"")</f>
        <v>337.693821952441</v>
      </c>
      <c r="F976" s="103" t="str">
        <f>IFERROR(VLOOKUP(A976,'Oversættelse til tabel'!$A$2:$B$14,2,FALSE),"")</f>
        <v>Landbrug (foder, strøelse og gødning)</v>
      </c>
    </row>
    <row r="977" spans="1:6" s="103" customFormat="1" x14ac:dyDescent="0.25">
      <c r="A977" s="103" t="str">
        <f>IF('Forbrug af biomasse'!A377&lt;&gt;"",'Forbrug af biomasse'!A377,"")</f>
        <v>Gødning</v>
      </c>
      <c r="B977" s="103" t="str">
        <f>IF('Forbrug af biomasse'!B377&lt;&gt;"",'Forbrug af biomasse'!B377,"")</f>
        <v>Østdanmark</v>
      </c>
      <c r="C977" s="103" t="str">
        <f>IF('Forbrug af biomasse'!C377&lt;&gt;"",'Forbrug af biomasse'!C377,"")</f>
        <v>Dybstrøelse</v>
      </c>
      <c r="D977" s="103">
        <f>IF('Forbrug af biomasse'!D377&lt;&gt;"",'Forbrug af biomasse'!D377,"")</f>
        <v>2019</v>
      </c>
      <c r="E977" s="438">
        <f>IF('Forbrug af biomasse'!E377&lt;&gt;"",'Forbrug af biomasse'!E377,"")</f>
        <v>93457.017927737121</v>
      </c>
      <c r="F977" s="103" t="str">
        <f>IFERROR(VLOOKUP(A977,'Oversættelse til tabel'!$A$2:$B$14,2,FALSE),"")</f>
        <v>Landbrug (foder, strøelse og gødning)</v>
      </c>
    </row>
    <row r="978" spans="1:6" s="103" customFormat="1" x14ac:dyDescent="0.25">
      <c r="A978" s="103" t="str">
        <f>IF('Forbrug af biomasse'!A378&lt;&gt;"",'Forbrug af biomasse'!A378,"")</f>
        <v>Gødning</v>
      </c>
      <c r="B978" s="103" t="str">
        <f>IF('Forbrug af biomasse'!B378&lt;&gt;"",'Forbrug af biomasse'!B378,"")</f>
        <v>Østdanmark</v>
      </c>
      <c r="C978" s="103" t="str">
        <f>IF('Forbrug af biomasse'!C378&lt;&gt;"",'Forbrug af biomasse'!C378,"")</f>
        <v>Biogasgylle</v>
      </c>
      <c r="D978" s="103">
        <f>IF('Forbrug af biomasse'!D378&lt;&gt;"",'Forbrug af biomasse'!D378,"")</f>
        <v>2019</v>
      </c>
      <c r="E978" s="438">
        <f ca="1">IF('Forbrug af biomasse'!E378&lt;&gt;"",'Forbrug af biomasse'!E378,"")</f>
        <v>1801862.1200388186</v>
      </c>
      <c r="F978" s="103" t="str">
        <f>IFERROR(VLOOKUP(A978,'Oversættelse til tabel'!$A$2:$B$14,2,FALSE),"")</f>
        <v>Landbrug (foder, strøelse og gødning)</v>
      </c>
    </row>
    <row r="979" spans="1:6" s="103" customFormat="1" x14ac:dyDescent="0.25">
      <c r="A979" s="103" t="str">
        <f>IF('Forbrug af biomasse'!A379&lt;&gt;"",'Forbrug af biomasse'!A379,"")</f>
        <v>Gødning</v>
      </c>
      <c r="B979" s="103" t="str">
        <f>IF('Forbrug af biomasse'!B379&lt;&gt;"",'Forbrug af biomasse'!B379,"")</f>
        <v>Østdanmark</v>
      </c>
      <c r="C979" s="103" t="str">
        <f>IF('Forbrug af biomasse'!C379&lt;&gt;"",'Forbrug af biomasse'!C379,"")</f>
        <v>Kunstgødning</v>
      </c>
      <c r="D979" s="103">
        <f>IF('Forbrug af biomasse'!D379&lt;&gt;"",'Forbrug af biomasse'!D379,"")</f>
        <v>2019</v>
      </c>
      <c r="E979" s="438">
        <f ca="1">IF('Forbrug af biomasse'!E379&lt;&gt;"",'Forbrug af biomasse'!E379,"")</f>
        <v>374820.3560243976</v>
      </c>
      <c r="F979" s="103" t="str">
        <f>IFERROR(VLOOKUP(A979,'Oversættelse til tabel'!$A$2:$B$14,2,FALSE),"")</f>
        <v>Landbrug (foder, strøelse og gødning)</v>
      </c>
    </row>
    <row r="980" spans="1:6" s="103" customFormat="1" x14ac:dyDescent="0.25">
      <c r="A980" s="103" t="str">
        <f>IF('Forbrug af biomasse'!A380&lt;&gt;"",'Forbrug af biomasse'!A380,"")</f>
        <v>Gødning</v>
      </c>
      <c r="B980" s="103" t="str">
        <f>IF('Forbrug af biomasse'!B380&lt;&gt;"",'Forbrug af biomasse'!B380,"")</f>
        <v>Østdanmark</v>
      </c>
      <c r="C980" s="103" t="str">
        <f>IF('Forbrug af biomasse'!C380&lt;&gt;"",'Forbrug af biomasse'!C380,"")</f>
        <v>Svinegylle</v>
      </c>
      <c r="D980" s="103">
        <f>IF('Forbrug af biomasse'!D380&lt;&gt;"",'Forbrug af biomasse'!D380,"")</f>
        <v>2030</v>
      </c>
      <c r="E980" s="438">
        <f>IF('Forbrug af biomasse'!E380&lt;&gt;"",'Forbrug af biomasse'!E380,"")</f>
        <v>262115.98056514148</v>
      </c>
      <c r="F980" s="103" t="str">
        <f>IFERROR(VLOOKUP(A980,'Oversættelse til tabel'!$A$2:$B$14,2,FALSE),"")</f>
        <v>Landbrug (foder, strøelse og gødning)</v>
      </c>
    </row>
    <row r="981" spans="1:6" s="103" customFormat="1" x14ac:dyDescent="0.25">
      <c r="A981" s="103" t="str">
        <f>IF('Forbrug af biomasse'!A381&lt;&gt;"",'Forbrug af biomasse'!A381,"")</f>
        <v>Gødning</v>
      </c>
      <c r="B981" s="103" t="str">
        <f>IF('Forbrug af biomasse'!B381&lt;&gt;"",'Forbrug af biomasse'!B381,"")</f>
        <v>Østdanmark</v>
      </c>
      <c r="C981" s="103" t="str">
        <f>IF('Forbrug af biomasse'!C381&lt;&gt;"",'Forbrug af biomasse'!C381,"")</f>
        <v>Kvæggylle</v>
      </c>
      <c r="D981" s="103">
        <f>IF('Forbrug af biomasse'!D381&lt;&gt;"",'Forbrug af biomasse'!D381,"")</f>
        <v>2030</v>
      </c>
      <c r="E981" s="438">
        <f>IF('Forbrug af biomasse'!E381&lt;&gt;"",'Forbrug af biomasse'!E381,"")</f>
        <v>110734.70071994505</v>
      </c>
      <c r="F981" s="103" t="str">
        <f>IFERROR(VLOOKUP(A981,'Oversættelse til tabel'!$A$2:$B$14,2,FALSE),"")</f>
        <v>Landbrug (foder, strøelse og gødning)</v>
      </c>
    </row>
    <row r="982" spans="1:6" s="103" customFormat="1" x14ac:dyDescent="0.25">
      <c r="A982" s="103" t="str">
        <f>IF('Forbrug af biomasse'!A382&lt;&gt;"",'Forbrug af biomasse'!A382,"")</f>
        <v>Gødning</v>
      </c>
      <c r="B982" s="103" t="str">
        <f>IF('Forbrug af biomasse'!B382&lt;&gt;"",'Forbrug af biomasse'!B382,"")</f>
        <v>Østdanmark</v>
      </c>
      <c r="C982" s="103" t="str">
        <f>IF('Forbrug af biomasse'!C382&lt;&gt;"",'Forbrug af biomasse'!C382,"")</f>
        <v>Fjerkrægylle</v>
      </c>
      <c r="D982" s="103">
        <f>IF('Forbrug af biomasse'!D382&lt;&gt;"",'Forbrug af biomasse'!D382,"")</f>
        <v>2030</v>
      </c>
      <c r="E982" s="438">
        <f>IF('Forbrug af biomasse'!E382&lt;&gt;"",'Forbrug af biomasse'!E382,"")</f>
        <v>84.024231018342533</v>
      </c>
      <c r="F982" s="103" t="str">
        <f>IFERROR(VLOOKUP(A982,'Oversættelse til tabel'!$A$2:$B$14,2,FALSE),"")</f>
        <v>Landbrug (foder, strøelse og gødning)</v>
      </c>
    </row>
    <row r="983" spans="1:6" s="103" customFormat="1" x14ac:dyDescent="0.25">
      <c r="A983" s="103" t="str">
        <f>IF('Forbrug af biomasse'!A383&lt;&gt;"",'Forbrug af biomasse'!A383,"")</f>
        <v>Gødning</v>
      </c>
      <c r="B983" s="103" t="str">
        <f>IF('Forbrug af biomasse'!B383&lt;&gt;"",'Forbrug af biomasse'!B383,"")</f>
        <v>Østdanmark</v>
      </c>
      <c r="C983" s="103" t="str">
        <f>IF('Forbrug af biomasse'!C383&lt;&gt;"",'Forbrug af biomasse'!C383,"")</f>
        <v>Dybstrøelse</v>
      </c>
      <c r="D983" s="103">
        <f>IF('Forbrug af biomasse'!D383&lt;&gt;"",'Forbrug af biomasse'!D383,"")</f>
        <v>2030</v>
      </c>
      <c r="E983" s="438">
        <f>IF('Forbrug af biomasse'!E383&lt;&gt;"",'Forbrug af biomasse'!E383,"")</f>
        <v>81329.660607366925</v>
      </c>
      <c r="F983" s="103" t="str">
        <f>IFERROR(VLOOKUP(A983,'Oversættelse til tabel'!$A$2:$B$14,2,FALSE),"")</f>
        <v>Landbrug (foder, strøelse og gødning)</v>
      </c>
    </row>
    <row r="984" spans="1:6" s="103" customFormat="1" x14ac:dyDescent="0.25">
      <c r="A984" s="103" t="str">
        <f>IF('Forbrug af biomasse'!A384&lt;&gt;"",'Forbrug af biomasse'!A384,"")</f>
        <v>Gødning</v>
      </c>
      <c r="B984" s="103" t="str">
        <f>IF('Forbrug af biomasse'!B384&lt;&gt;"",'Forbrug af biomasse'!B384,"")</f>
        <v>Østdanmark</v>
      </c>
      <c r="C984" s="103" t="str">
        <f>IF('Forbrug af biomasse'!C384&lt;&gt;"",'Forbrug af biomasse'!C384,"")</f>
        <v>Biogasgylle</v>
      </c>
      <c r="D984" s="103">
        <f>IF('Forbrug af biomasse'!D384&lt;&gt;"",'Forbrug af biomasse'!D384,"")</f>
        <v>2030</v>
      </c>
      <c r="E984" s="438">
        <f ca="1">IF('Forbrug af biomasse'!E384&lt;&gt;"",'Forbrug af biomasse'!E384,"")</f>
        <v>4541398.494094627</v>
      </c>
      <c r="F984" s="103" t="str">
        <f>IFERROR(VLOOKUP(A984,'Oversættelse til tabel'!$A$2:$B$14,2,FALSE),"")</f>
        <v>Landbrug (foder, strøelse og gødning)</v>
      </c>
    </row>
    <row r="985" spans="1:6" s="103" customFormat="1" x14ac:dyDescent="0.25">
      <c r="A985" s="103" t="str">
        <f>IF('Forbrug af biomasse'!A385&lt;&gt;"",'Forbrug af biomasse'!A385,"")</f>
        <v>Gødning</v>
      </c>
      <c r="B985" s="103" t="str">
        <f>IF('Forbrug af biomasse'!B385&lt;&gt;"",'Forbrug af biomasse'!B385,"")</f>
        <v>Østdanmark</v>
      </c>
      <c r="C985" s="103" t="str">
        <f>IF('Forbrug af biomasse'!C385&lt;&gt;"",'Forbrug af biomasse'!C385,"")</f>
        <v>Kunstgødning</v>
      </c>
      <c r="D985" s="103">
        <f>IF('Forbrug af biomasse'!D385&lt;&gt;"",'Forbrug af biomasse'!D385,"")</f>
        <v>2030</v>
      </c>
      <c r="E985" s="438">
        <f ca="1">IF('Forbrug af biomasse'!E385&lt;&gt;"",'Forbrug af biomasse'!E385,"")</f>
        <v>291668.74326721171</v>
      </c>
      <c r="F985" s="103" t="str">
        <f>IFERROR(VLOOKUP(A985,'Oversættelse til tabel'!$A$2:$B$14,2,FALSE),"")</f>
        <v>Landbrug (foder, strøelse og gødning)</v>
      </c>
    </row>
    <row r="986" spans="1:6" s="103" customFormat="1" x14ac:dyDescent="0.25">
      <c r="A986" s="103" t="str">
        <f>IF('Forbrug af biomasse'!A386&lt;&gt;"",'Forbrug af biomasse'!A386,"")</f>
        <v>Gødning</v>
      </c>
      <c r="B986" s="103" t="str">
        <f>IF('Forbrug af biomasse'!B386&lt;&gt;"",'Forbrug af biomasse'!B386,"")</f>
        <v>Østdanmark</v>
      </c>
      <c r="C986" s="103" t="str">
        <f>IF('Forbrug af biomasse'!C386&lt;&gt;"",'Forbrug af biomasse'!C386,"")</f>
        <v>Svinegylle</v>
      </c>
      <c r="D986" s="103">
        <f>IF('Forbrug af biomasse'!D386&lt;&gt;"",'Forbrug af biomasse'!D386,"")</f>
        <v>2050</v>
      </c>
      <c r="E986" s="438">
        <f>IF('Forbrug af biomasse'!E386&lt;&gt;"",'Forbrug af biomasse'!E386,"")</f>
        <v>250943.69299647235</v>
      </c>
      <c r="F986" s="103" t="str">
        <f>IFERROR(VLOOKUP(A986,'Oversættelse til tabel'!$A$2:$B$14,2,FALSE),"")</f>
        <v>Landbrug (foder, strøelse og gødning)</v>
      </c>
    </row>
    <row r="987" spans="1:6" s="103" customFormat="1" x14ac:dyDescent="0.25">
      <c r="A987" s="103" t="str">
        <f>IF('Forbrug af biomasse'!A387&lt;&gt;"",'Forbrug af biomasse'!A387,"")</f>
        <v>Gødning</v>
      </c>
      <c r="B987" s="103" t="str">
        <f>IF('Forbrug af biomasse'!B387&lt;&gt;"",'Forbrug af biomasse'!B387,"")</f>
        <v>Østdanmark</v>
      </c>
      <c r="C987" s="103" t="str">
        <f>IF('Forbrug af biomasse'!C387&lt;&gt;"",'Forbrug af biomasse'!C387,"")</f>
        <v>Kvæggylle</v>
      </c>
      <c r="D987" s="103">
        <f>IF('Forbrug af biomasse'!D387&lt;&gt;"",'Forbrug af biomasse'!D387,"")</f>
        <v>2050</v>
      </c>
      <c r="E987" s="438">
        <f>IF('Forbrug af biomasse'!E387&lt;&gt;"",'Forbrug af biomasse'!E387,"")</f>
        <v>108618.76880789886</v>
      </c>
      <c r="F987" s="103" t="str">
        <f>IFERROR(VLOOKUP(A987,'Oversættelse til tabel'!$A$2:$B$14,2,FALSE),"")</f>
        <v>Landbrug (foder, strøelse og gødning)</v>
      </c>
    </row>
    <row r="988" spans="1:6" s="103" customFormat="1" x14ac:dyDescent="0.25">
      <c r="A988" s="103" t="str">
        <f>IF('Forbrug af biomasse'!A388&lt;&gt;"",'Forbrug af biomasse'!A388,"")</f>
        <v>Gødning</v>
      </c>
      <c r="B988" s="103" t="str">
        <f>IF('Forbrug af biomasse'!B388&lt;&gt;"",'Forbrug af biomasse'!B388,"")</f>
        <v>Østdanmark</v>
      </c>
      <c r="C988" s="103" t="str">
        <f>IF('Forbrug af biomasse'!C388&lt;&gt;"",'Forbrug af biomasse'!C388,"")</f>
        <v>Fjerkrægylle</v>
      </c>
      <c r="D988" s="103">
        <f>IF('Forbrug af biomasse'!D388&lt;&gt;"",'Forbrug af biomasse'!D388,"")</f>
        <v>2050</v>
      </c>
      <c r="E988" s="438">
        <f>IF('Forbrug af biomasse'!E388&lt;&gt;"",'Forbrug af biomasse'!E388,"")</f>
        <v>86.771807684226346</v>
      </c>
      <c r="F988" s="103" t="str">
        <f>IFERROR(VLOOKUP(A988,'Oversættelse til tabel'!$A$2:$B$14,2,FALSE),"")</f>
        <v>Landbrug (foder, strøelse og gødning)</v>
      </c>
    </row>
    <row r="989" spans="1:6" s="103" customFormat="1" x14ac:dyDescent="0.25">
      <c r="A989" s="103" t="str">
        <f>IF('Forbrug af biomasse'!A389&lt;&gt;"",'Forbrug af biomasse'!A389,"")</f>
        <v>Gødning</v>
      </c>
      <c r="B989" s="103" t="str">
        <f>IF('Forbrug af biomasse'!B389&lt;&gt;"",'Forbrug af biomasse'!B389,"")</f>
        <v>Østdanmark</v>
      </c>
      <c r="C989" s="103" t="str">
        <f>IF('Forbrug af biomasse'!C389&lt;&gt;"",'Forbrug af biomasse'!C389,"")</f>
        <v>Dybstrøelse</v>
      </c>
      <c r="D989" s="103">
        <f>IF('Forbrug af biomasse'!D389&lt;&gt;"",'Forbrug af biomasse'!D389,"")</f>
        <v>2050</v>
      </c>
      <c r="E989" s="438">
        <f>IF('Forbrug af biomasse'!E389&lt;&gt;"",'Forbrug af biomasse'!E389,"")</f>
        <v>85646.055736491384</v>
      </c>
      <c r="F989" s="103" t="str">
        <f>IFERROR(VLOOKUP(A989,'Oversættelse til tabel'!$A$2:$B$14,2,FALSE),"")</f>
        <v>Landbrug (foder, strøelse og gødning)</v>
      </c>
    </row>
    <row r="990" spans="1:6" s="103" customFormat="1" x14ac:dyDescent="0.25">
      <c r="A990" s="103" t="str">
        <f>IF('Forbrug af biomasse'!A390&lt;&gt;"",'Forbrug af biomasse'!A390,"")</f>
        <v>Gødning</v>
      </c>
      <c r="B990" s="103" t="str">
        <f>IF('Forbrug af biomasse'!B390&lt;&gt;"",'Forbrug af biomasse'!B390,"")</f>
        <v>Østdanmark</v>
      </c>
      <c r="C990" s="103" t="str">
        <f>IF('Forbrug af biomasse'!C390&lt;&gt;"",'Forbrug af biomasse'!C390,"")</f>
        <v>Biogasgylle</v>
      </c>
      <c r="D990" s="103">
        <f>IF('Forbrug af biomasse'!D390&lt;&gt;"",'Forbrug af biomasse'!D390,"")</f>
        <v>2050</v>
      </c>
      <c r="E990" s="438">
        <f ca="1">IF('Forbrug af biomasse'!E390&lt;&gt;"",'Forbrug af biomasse'!E390,"")</f>
        <v>4479372.2000002153</v>
      </c>
      <c r="F990" s="103" t="str">
        <f>IFERROR(VLOOKUP(A990,'Oversættelse til tabel'!$A$2:$B$14,2,FALSE),"")</f>
        <v>Landbrug (foder, strøelse og gødning)</v>
      </c>
    </row>
    <row r="991" spans="1:6" s="103" customFormat="1" x14ac:dyDescent="0.25">
      <c r="A991" s="103" t="str">
        <f>IF('Forbrug af biomasse'!A391&lt;&gt;"",'Forbrug af biomasse'!A391,"")</f>
        <v>Gødning</v>
      </c>
      <c r="B991" s="103" t="str">
        <f>IF('Forbrug af biomasse'!B391&lt;&gt;"",'Forbrug af biomasse'!B391,"")</f>
        <v>Østdanmark</v>
      </c>
      <c r="C991" s="103" t="str">
        <f>IF('Forbrug af biomasse'!C391&lt;&gt;"",'Forbrug af biomasse'!C391,"")</f>
        <v>Kunstgødning</v>
      </c>
      <c r="D991" s="103">
        <f>IF('Forbrug af biomasse'!D391&lt;&gt;"",'Forbrug af biomasse'!D391,"")</f>
        <v>2050</v>
      </c>
      <c r="E991" s="438">
        <f ca="1">IF('Forbrug af biomasse'!E391&lt;&gt;"",'Forbrug af biomasse'!E391,"")</f>
        <v>274342.70175766636</v>
      </c>
      <c r="F991" s="103" t="str">
        <f>IFERROR(VLOOKUP(A991,'Oversættelse til tabel'!$A$2:$B$14,2,FALSE),"")</f>
        <v>Landbrug (foder, strøelse og gødning)</v>
      </c>
    </row>
    <row r="992" spans="1:6" s="103" customFormat="1" x14ac:dyDescent="0.25">
      <c r="A992" s="103" t="str">
        <f>IF('Forbrug af biomasse'!A392&lt;&gt;"",'Forbrug af biomasse'!A392,"")</f>
        <v>Proteinproces</v>
      </c>
      <c r="B992" s="103" t="str">
        <f>IF('Forbrug af biomasse'!B392&lt;&gt;"",'Forbrug af biomasse'!B392,"")</f>
        <v>Vestdanmark</v>
      </c>
      <c r="C992" s="103" t="str">
        <f>IF('Forbrug af biomasse'!C392&lt;&gt;"",'Forbrug af biomasse'!C392,"")</f>
        <v>Græs</v>
      </c>
      <c r="D992" s="103">
        <f>IF('Forbrug af biomasse'!D392&lt;&gt;"",'Forbrug af biomasse'!D392,"")</f>
        <v>2019</v>
      </c>
      <c r="E992" s="438">
        <f>IF('Forbrug af biomasse'!E392&lt;&gt;"",'Forbrug af biomasse'!E392,"")</f>
        <v>0</v>
      </c>
      <c r="F992" s="103" t="str">
        <f>IFERROR(VLOOKUP(A992,'Oversættelse til tabel'!$A$2:$B$14,2,FALSE),"")</f>
        <v>Grøn raffinering</v>
      </c>
    </row>
    <row r="993" spans="1:6" s="103" customFormat="1" x14ac:dyDescent="0.25">
      <c r="A993" s="103" t="str">
        <f>IF('Forbrug af biomasse'!A393&lt;&gt;"",'Forbrug af biomasse'!A393,"")</f>
        <v>Proteinproces</v>
      </c>
      <c r="B993" s="103" t="str">
        <f>IF('Forbrug af biomasse'!B393&lt;&gt;"",'Forbrug af biomasse'!B393,"")</f>
        <v>Vestdanmark</v>
      </c>
      <c r="C993" s="103" t="str">
        <f>IF('Forbrug af biomasse'!C393&lt;&gt;"",'Forbrug af biomasse'!C393,"")</f>
        <v>Græs</v>
      </c>
      <c r="D993" s="103">
        <f>IF('Forbrug af biomasse'!D393&lt;&gt;"",'Forbrug af biomasse'!D393,"")</f>
        <v>2030</v>
      </c>
      <c r="E993" s="438">
        <f>IF('Forbrug af biomasse'!E393&lt;&gt;"",'Forbrug af biomasse'!E393,"")</f>
        <v>0</v>
      </c>
      <c r="F993" s="103" t="str">
        <f>IFERROR(VLOOKUP(A993,'Oversættelse til tabel'!$A$2:$B$14,2,FALSE),"")</f>
        <v>Grøn raffinering</v>
      </c>
    </row>
    <row r="994" spans="1:6" s="103" customFormat="1" x14ac:dyDescent="0.25">
      <c r="A994" s="103" t="str">
        <f>IF('Forbrug af biomasse'!A394&lt;&gt;"",'Forbrug af biomasse'!A394,"")</f>
        <v>Proteinproces</v>
      </c>
      <c r="B994" s="103" t="str">
        <f>IF('Forbrug af biomasse'!B394&lt;&gt;"",'Forbrug af biomasse'!B394,"")</f>
        <v>Vestdanmark</v>
      </c>
      <c r="C994" s="103" t="str">
        <f>IF('Forbrug af biomasse'!C394&lt;&gt;"",'Forbrug af biomasse'!C394,"")</f>
        <v>Græs</v>
      </c>
      <c r="D994" s="103">
        <f>IF('Forbrug af biomasse'!D394&lt;&gt;"",'Forbrug af biomasse'!D394,"")</f>
        <v>2050</v>
      </c>
      <c r="E994" s="438">
        <f>IF('Forbrug af biomasse'!E394&lt;&gt;"",'Forbrug af biomasse'!E394,"")</f>
        <v>0</v>
      </c>
      <c r="F994" s="103" t="str">
        <f>IFERROR(VLOOKUP(A994,'Oversættelse til tabel'!$A$2:$B$14,2,FALSE),"")</f>
        <v>Grøn raffinering</v>
      </c>
    </row>
    <row r="995" spans="1:6" s="103" customFormat="1" x14ac:dyDescent="0.25">
      <c r="A995" s="103" t="str">
        <f>IF('Forbrug af biomasse'!A395&lt;&gt;"",'Forbrug af biomasse'!A395,"")</f>
        <v>Proteinproces</v>
      </c>
      <c r="B995" s="103" t="str">
        <f>IF('Forbrug af biomasse'!B395&lt;&gt;"",'Forbrug af biomasse'!B395,"")</f>
        <v>Østdanmark</v>
      </c>
      <c r="C995" s="103" t="str">
        <f>IF('Forbrug af biomasse'!C395&lt;&gt;"",'Forbrug af biomasse'!C395,"")</f>
        <v>Græs</v>
      </c>
      <c r="D995" s="103">
        <f>IF('Forbrug af biomasse'!D395&lt;&gt;"",'Forbrug af biomasse'!D395,"")</f>
        <v>2019</v>
      </c>
      <c r="E995" s="438">
        <f>IF('Forbrug af biomasse'!E395&lt;&gt;"",'Forbrug af biomasse'!E395,"")</f>
        <v>0</v>
      </c>
      <c r="F995" s="103" t="str">
        <f>IFERROR(VLOOKUP(A995,'Oversættelse til tabel'!$A$2:$B$14,2,FALSE),"")</f>
        <v>Grøn raffinering</v>
      </c>
    </row>
    <row r="996" spans="1:6" s="103" customFormat="1" x14ac:dyDescent="0.25">
      <c r="A996" s="103" t="str">
        <f>IF('Forbrug af biomasse'!A396&lt;&gt;"",'Forbrug af biomasse'!A396,"")</f>
        <v>Proteinproces</v>
      </c>
      <c r="B996" s="103" t="str">
        <f>IF('Forbrug af biomasse'!B396&lt;&gt;"",'Forbrug af biomasse'!B396,"")</f>
        <v>Østdanmark</v>
      </c>
      <c r="C996" s="103" t="str">
        <f>IF('Forbrug af biomasse'!C396&lt;&gt;"",'Forbrug af biomasse'!C396,"")</f>
        <v>Græs</v>
      </c>
      <c r="D996" s="103">
        <f>IF('Forbrug af biomasse'!D396&lt;&gt;"",'Forbrug af biomasse'!D396,"")</f>
        <v>2030</v>
      </c>
      <c r="E996" s="438">
        <f>IF('Forbrug af biomasse'!E396&lt;&gt;"",'Forbrug af biomasse'!E396,"")</f>
        <v>0</v>
      </c>
      <c r="F996" s="103" t="str">
        <f>IFERROR(VLOOKUP(A996,'Oversættelse til tabel'!$A$2:$B$14,2,FALSE),"")</f>
        <v>Grøn raffinering</v>
      </c>
    </row>
    <row r="997" spans="1:6" s="103" customFormat="1" x14ac:dyDescent="0.25">
      <c r="A997" s="103" t="str">
        <f>IF('Forbrug af biomasse'!A397&lt;&gt;"",'Forbrug af biomasse'!A397,"")</f>
        <v>Proteinproces</v>
      </c>
      <c r="B997" s="103" t="str">
        <f>IF('Forbrug af biomasse'!B397&lt;&gt;"",'Forbrug af biomasse'!B397,"")</f>
        <v>Østdanmark</v>
      </c>
      <c r="C997" s="103" t="str">
        <f>IF('Forbrug af biomasse'!C397&lt;&gt;"",'Forbrug af biomasse'!C397,"")</f>
        <v>Græs</v>
      </c>
      <c r="D997" s="103">
        <f>IF('Forbrug af biomasse'!D397&lt;&gt;"",'Forbrug af biomasse'!D397,"")</f>
        <v>2050</v>
      </c>
      <c r="E997" s="438">
        <f>IF('Forbrug af biomasse'!E397&lt;&gt;"",'Forbrug af biomasse'!E397,"")</f>
        <v>0</v>
      </c>
      <c r="F997" s="103" t="str">
        <f>IFERROR(VLOOKUP(A997,'Oversættelse til tabel'!$A$2:$B$14,2,FALSE),"")</f>
        <v>Grøn raffinering</v>
      </c>
    </row>
    <row r="998" spans="1:6" s="103" customFormat="1" x14ac:dyDescent="0.25">
      <c r="A998" s="103" t="str">
        <f>IF('Forbrug af biomasse'!A398&lt;&gt;"",'Forbrug af biomasse'!A398,"")</f>
        <v>Rapskageproduktion</v>
      </c>
      <c r="B998" s="103" t="str">
        <f>IF('Forbrug af biomasse'!B398&lt;&gt;"",'Forbrug af biomasse'!B398,"")</f>
        <v>Vestdanmark</v>
      </c>
      <c r="C998" s="103" t="str">
        <f>IF('Forbrug af biomasse'!C398&lt;&gt;"",'Forbrug af biomasse'!C398,"")</f>
        <v>Raps</v>
      </c>
      <c r="D998" s="103">
        <f>IF('Forbrug af biomasse'!D398&lt;&gt;"",'Forbrug af biomasse'!D398,"")</f>
        <v>2019</v>
      </c>
      <c r="E998" s="438">
        <f>IF('Forbrug af biomasse'!E398&lt;&gt;"",'Forbrug af biomasse'!E398,"")</f>
        <v>485762.00237315823</v>
      </c>
      <c r="F998" s="103" t="str">
        <f>IFERROR(VLOOKUP(A998,'Oversættelse til tabel'!$A$2:$B$14,2,FALSE),"")</f>
        <v>Andet</v>
      </c>
    </row>
    <row r="999" spans="1:6" s="103" customFormat="1" x14ac:dyDescent="0.25">
      <c r="A999" s="103" t="str">
        <f>IF('Forbrug af biomasse'!A399&lt;&gt;"",'Forbrug af biomasse'!A399,"")</f>
        <v>Rapskageproduktion</v>
      </c>
      <c r="B999" s="103" t="str">
        <f>IF('Forbrug af biomasse'!B399&lt;&gt;"",'Forbrug af biomasse'!B399,"")</f>
        <v>Vestdanmark</v>
      </c>
      <c r="C999" s="103" t="str">
        <f>IF('Forbrug af biomasse'!C399&lt;&gt;"",'Forbrug af biomasse'!C399,"")</f>
        <v>Raps</v>
      </c>
      <c r="D999" s="103">
        <f>IF('Forbrug af biomasse'!D399&lt;&gt;"",'Forbrug af biomasse'!D399,"")</f>
        <v>2030</v>
      </c>
      <c r="E999" s="438">
        <f>IF('Forbrug af biomasse'!E399&lt;&gt;"",'Forbrug af biomasse'!E399,"")</f>
        <v>371797.62097043003</v>
      </c>
      <c r="F999" s="103" t="str">
        <f>IFERROR(VLOOKUP(A999,'Oversættelse til tabel'!$A$2:$B$14,2,FALSE),"")</f>
        <v>Andet</v>
      </c>
    </row>
    <row r="1000" spans="1:6" s="103" customFormat="1" x14ac:dyDescent="0.25">
      <c r="A1000" s="103" t="str">
        <f>IF('Forbrug af biomasse'!A400&lt;&gt;"",'Forbrug af biomasse'!A400,"")</f>
        <v>Rapskageproduktion</v>
      </c>
      <c r="B1000" s="103" t="str">
        <f>IF('Forbrug af biomasse'!B400&lt;&gt;"",'Forbrug af biomasse'!B400,"")</f>
        <v>Vestdanmark</v>
      </c>
      <c r="C1000" s="103" t="str">
        <f>IF('Forbrug af biomasse'!C400&lt;&gt;"",'Forbrug af biomasse'!C400,"")</f>
        <v>Raps</v>
      </c>
      <c r="D1000" s="103">
        <f>IF('Forbrug af biomasse'!D400&lt;&gt;"",'Forbrug af biomasse'!D400,"")</f>
        <v>2050</v>
      </c>
      <c r="E1000" s="438">
        <f>IF('Forbrug af biomasse'!E400&lt;&gt;"",'Forbrug af biomasse'!E400,"")</f>
        <v>370660.6274963881</v>
      </c>
      <c r="F1000" s="103" t="str">
        <f>IFERROR(VLOOKUP(A1000,'Oversættelse til tabel'!$A$2:$B$14,2,FALSE),"")</f>
        <v>Andet</v>
      </c>
    </row>
    <row r="1001" spans="1:6" s="103" customFormat="1" x14ac:dyDescent="0.25">
      <c r="A1001" s="103" t="str">
        <f>IF('Forbrug af biomasse'!A401&lt;&gt;"",'Forbrug af biomasse'!A401,"")</f>
        <v>Rapskageproduktion</v>
      </c>
      <c r="B1001" s="103" t="str">
        <f>IF('Forbrug af biomasse'!B401&lt;&gt;"",'Forbrug af biomasse'!B401,"")</f>
        <v>Østdanmark</v>
      </c>
      <c r="C1001" s="103" t="str">
        <f>IF('Forbrug af biomasse'!C401&lt;&gt;"",'Forbrug af biomasse'!C401,"")</f>
        <v>Raps</v>
      </c>
      <c r="D1001" s="103">
        <f>IF('Forbrug af biomasse'!D401&lt;&gt;"",'Forbrug af biomasse'!D401,"")</f>
        <v>2019</v>
      </c>
      <c r="E1001" s="438">
        <f>IF('Forbrug af biomasse'!E401&lt;&gt;"",'Forbrug af biomasse'!E401,"")</f>
        <v>192563.22613808865</v>
      </c>
      <c r="F1001" s="103" t="str">
        <f>IFERROR(VLOOKUP(A1001,'Oversættelse til tabel'!$A$2:$B$14,2,FALSE),"")</f>
        <v>Andet</v>
      </c>
    </row>
    <row r="1002" spans="1:6" s="103" customFormat="1" x14ac:dyDescent="0.25">
      <c r="A1002" s="103" t="str">
        <f>IF('Forbrug af biomasse'!A402&lt;&gt;"",'Forbrug af biomasse'!A402,"")</f>
        <v>Rapskageproduktion</v>
      </c>
      <c r="B1002" s="103" t="str">
        <f>IF('Forbrug af biomasse'!B402&lt;&gt;"",'Forbrug af biomasse'!B402,"")</f>
        <v>Østdanmark</v>
      </c>
      <c r="C1002" s="103" t="str">
        <f>IF('Forbrug af biomasse'!C402&lt;&gt;"",'Forbrug af biomasse'!C402,"")</f>
        <v>Raps</v>
      </c>
      <c r="D1002" s="103">
        <f>IF('Forbrug af biomasse'!D402&lt;&gt;"",'Forbrug af biomasse'!D402,"")</f>
        <v>2030</v>
      </c>
      <c r="E1002" s="438">
        <f>IF('Forbrug af biomasse'!E402&lt;&gt;"",'Forbrug af biomasse'!E402,"")</f>
        <v>110532.40398074606</v>
      </c>
      <c r="F1002" s="103" t="str">
        <f>IFERROR(VLOOKUP(A1002,'Oversættelse til tabel'!$A$2:$B$14,2,FALSE),"")</f>
        <v>Andet</v>
      </c>
    </row>
    <row r="1003" spans="1:6" s="103" customFormat="1" x14ac:dyDescent="0.25">
      <c r="A1003" s="103" t="str">
        <f>IF('Forbrug af biomasse'!A403&lt;&gt;"",'Forbrug af biomasse'!A403,"")</f>
        <v>Rapskageproduktion</v>
      </c>
      <c r="B1003" s="103" t="str">
        <f>IF('Forbrug af biomasse'!B403&lt;&gt;"",'Forbrug af biomasse'!B403,"")</f>
        <v>Østdanmark</v>
      </c>
      <c r="C1003" s="103" t="str">
        <f>IF('Forbrug af biomasse'!C403&lt;&gt;"",'Forbrug af biomasse'!C403,"")</f>
        <v>Raps</v>
      </c>
      <c r="D1003" s="103">
        <f>IF('Forbrug af biomasse'!D403&lt;&gt;"",'Forbrug af biomasse'!D403,"")</f>
        <v>2050</v>
      </c>
      <c r="E1003" s="438">
        <f>IF('Forbrug af biomasse'!E403&lt;&gt;"",'Forbrug af biomasse'!E403,"")</f>
        <v>113182.04384415773</v>
      </c>
      <c r="F1003" s="103" t="str">
        <f>IFERROR(VLOOKUP(A1003,'Oversættelse til tabel'!$A$2:$B$14,2,FALSE),"")</f>
        <v>Andet</v>
      </c>
    </row>
    <row r="1004" spans="1:6" s="103" customFormat="1" x14ac:dyDescent="0.25">
      <c r="A1004" s="103" t="str">
        <f>IF('Forbrug af biomasse'!A404&lt;&gt;"",'Forbrug af biomasse'!A404,"")</f>
        <v>Pyrolyseproces</v>
      </c>
      <c r="B1004" s="103" t="str">
        <f>IF('Forbrug af biomasse'!B404&lt;&gt;"",'Forbrug af biomasse'!B404,"")</f>
        <v>Vestdanmark</v>
      </c>
      <c r="C1004" s="103" t="str">
        <f>IF('Forbrug af biomasse'!C404&lt;&gt;"",'Forbrug af biomasse'!C404,"")</f>
        <v>Halm</v>
      </c>
      <c r="D1004" s="103">
        <f>IF('Forbrug af biomasse'!D404&lt;&gt;"",'Forbrug af biomasse'!D404,"")</f>
        <v>2019</v>
      </c>
      <c r="E1004" s="438">
        <f>IF('Forbrug af biomasse'!E404&lt;&gt;"",'Forbrug af biomasse'!E404,"")</f>
        <v>0</v>
      </c>
      <c r="F1004" s="103" t="str">
        <f>IFERROR(VLOOKUP(A1004,'Oversættelse til tabel'!$A$2:$B$14,2,FALSE),"")</f>
        <v>Brun raffinering</v>
      </c>
    </row>
    <row r="1005" spans="1:6" s="103" customFormat="1" x14ac:dyDescent="0.25">
      <c r="A1005" s="103" t="str">
        <f>IF('Forbrug af biomasse'!A405&lt;&gt;"",'Forbrug af biomasse'!A405,"")</f>
        <v>Pyrolyseproces</v>
      </c>
      <c r="B1005" s="103" t="str">
        <f>IF('Forbrug af biomasse'!B405&lt;&gt;"",'Forbrug af biomasse'!B405,"")</f>
        <v>Vestdanmark</v>
      </c>
      <c r="C1005" s="103" t="str">
        <f>IF('Forbrug af biomasse'!C405&lt;&gt;"",'Forbrug af biomasse'!C405,"")</f>
        <v>Halm</v>
      </c>
      <c r="D1005" s="103">
        <f>IF('Forbrug af biomasse'!D405&lt;&gt;"",'Forbrug af biomasse'!D405,"")</f>
        <v>2030</v>
      </c>
      <c r="E1005" s="438">
        <f>IF('Forbrug af biomasse'!E405&lt;&gt;"",'Forbrug af biomasse'!E405,"")</f>
        <v>0</v>
      </c>
      <c r="F1005" s="103" t="str">
        <f>IFERROR(VLOOKUP(A1005,'Oversættelse til tabel'!$A$2:$B$14,2,FALSE),"")</f>
        <v>Brun raffinering</v>
      </c>
    </row>
    <row r="1006" spans="1:6" s="103" customFormat="1" x14ac:dyDescent="0.25">
      <c r="A1006" s="103" t="str">
        <f>IF('Forbrug af biomasse'!A406&lt;&gt;"",'Forbrug af biomasse'!A406,"")</f>
        <v>Pyrolyseproces</v>
      </c>
      <c r="B1006" s="103" t="str">
        <f>IF('Forbrug af biomasse'!B406&lt;&gt;"",'Forbrug af biomasse'!B406,"")</f>
        <v>Vestdanmark</v>
      </c>
      <c r="C1006" s="103" t="str">
        <f>IF('Forbrug af biomasse'!C406&lt;&gt;"",'Forbrug af biomasse'!C406,"")</f>
        <v>Halm</v>
      </c>
      <c r="D1006" s="103">
        <f>IF('Forbrug af biomasse'!D406&lt;&gt;"",'Forbrug af biomasse'!D406,"")</f>
        <v>2050</v>
      </c>
      <c r="E1006" s="438">
        <f>IF('Forbrug af biomasse'!E406&lt;&gt;"",'Forbrug af biomasse'!E406,"")</f>
        <v>0</v>
      </c>
      <c r="F1006" s="103" t="str">
        <f>IFERROR(VLOOKUP(A1006,'Oversættelse til tabel'!$A$2:$B$14,2,FALSE),"")</f>
        <v>Brun raffinering</v>
      </c>
    </row>
    <row r="1007" spans="1:6" s="103" customFormat="1" x14ac:dyDescent="0.25">
      <c r="A1007" s="103" t="str">
        <f>IF('Forbrug af biomasse'!A407&lt;&gt;"",'Forbrug af biomasse'!A407,"")</f>
        <v>Pyrolyseproces</v>
      </c>
      <c r="B1007" s="103" t="str">
        <f>IF('Forbrug af biomasse'!B407&lt;&gt;"",'Forbrug af biomasse'!B407,"")</f>
        <v>Østdanmark</v>
      </c>
      <c r="C1007" s="103" t="str">
        <f>IF('Forbrug af biomasse'!C407&lt;&gt;"",'Forbrug af biomasse'!C407,"")</f>
        <v>Halm</v>
      </c>
      <c r="D1007" s="103">
        <f>IF('Forbrug af biomasse'!D407&lt;&gt;"",'Forbrug af biomasse'!D407,"")</f>
        <v>2019</v>
      </c>
      <c r="E1007" s="438">
        <f>IF('Forbrug af biomasse'!E407&lt;&gt;"",'Forbrug af biomasse'!E407,"")</f>
        <v>0</v>
      </c>
      <c r="F1007" s="103" t="str">
        <f>IFERROR(VLOOKUP(A1007,'Oversættelse til tabel'!$A$2:$B$14,2,FALSE),"")</f>
        <v>Brun raffinering</v>
      </c>
    </row>
    <row r="1008" spans="1:6" s="103" customFormat="1" x14ac:dyDescent="0.25">
      <c r="A1008" s="103" t="str">
        <f>IF('Forbrug af biomasse'!A408&lt;&gt;"",'Forbrug af biomasse'!A408,"")</f>
        <v>Pyrolyseproces</v>
      </c>
      <c r="B1008" s="103" t="str">
        <f>IF('Forbrug af biomasse'!B408&lt;&gt;"",'Forbrug af biomasse'!B408,"")</f>
        <v>Østdanmark</v>
      </c>
      <c r="C1008" s="103" t="str">
        <f>IF('Forbrug af biomasse'!C408&lt;&gt;"",'Forbrug af biomasse'!C408,"")</f>
        <v>Halm</v>
      </c>
      <c r="D1008" s="103">
        <f>IF('Forbrug af biomasse'!D408&lt;&gt;"",'Forbrug af biomasse'!D408,"")</f>
        <v>2030</v>
      </c>
      <c r="E1008" s="438">
        <f>IF('Forbrug af biomasse'!E408&lt;&gt;"",'Forbrug af biomasse'!E408,"")</f>
        <v>0</v>
      </c>
      <c r="F1008" s="103" t="str">
        <f>IFERROR(VLOOKUP(A1008,'Oversættelse til tabel'!$A$2:$B$14,2,FALSE),"")</f>
        <v>Brun raffinering</v>
      </c>
    </row>
    <row r="1009" spans="1:6" s="103" customFormat="1" x14ac:dyDescent="0.25">
      <c r="A1009" s="103" t="str">
        <f>IF('Forbrug af biomasse'!A409&lt;&gt;"",'Forbrug af biomasse'!A409,"")</f>
        <v>Pyrolyseproces</v>
      </c>
      <c r="B1009" s="103" t="str">
        <f>IF('Forbrug af biomasse'!B409&lt;&gt;"",'Forbrug af biomasse'!B409,"")</f>
        <v>Østdanmark</v>
      </c>
      <c r="C1009" s="103" t="str">
        <f>IF('Forbrug af biomasse'!C409&lt;&gt;"",'Forbrug af biomasse'!C409,"")</f>
        <v>Halm</v>
      </c>
      <c r="D1009" s="103">
        <f>IF('Forbrug af biomasse'!D409&lt;&gt;"",'Forbrug af biomasse'!D409,"")</f>
        <v>2050</v>
      </c>
      <c r="E1009" s="438">
        <f>IF('Forbrug af biomasse'!E409&lt;&gt;"",'Forbrug af biomasse'!E409,"")</f>
        <v>0</v>
      </c>
      <c r="F1009" s="103" t="str">
        <f>IFERROR(VLOOKUP(A1009,'Oversættelse til tabel'!$A$2:$B$14,2,FALSE),"")</f>
        <v>Brun raffinering</v>
      </c>
    </row>
    <row r="1010" spans="1:6" s="103" customFormat="1" x14ac:dyDescent="0.25">
      <c r="A1010" s="103" t="str">
        <f>IF('Forbrug af biomasse'!A410&lt;&gt;"",'Forbrug af biomasse'!A410,"")</f>
        <v>Pyrolyseproces</v>
      </c>
      <c r="B1010" s="103" t="str">
        <f>IF('Forbrug af biomasse'!B410&lt;&gt;"",'Forbrug af biomasse'!B410,"")</f>
        <v>Vestdanmark</v>
      </c>
      <c r="C1010" s="103" t="str">
        <f>IF('Forbrug af biomasse'!C410&lt;&gt;"",'Forbrug af biomasse'!C410,"")</f>
        <v>Træ til energi</v>
      </c>
      <c r="D1010" s="103">
        <f>IF('Forbrug af biomasse'!D410&lt;&gt;"",'Forbrug af biomasse'!D410,"")</f>
        <v>2019</v>
      </c>
      <c r="E1010" s="438">
        <f ca="1">IF('Forbrug af biomasse'!E410&lt;&gt;"",'Forbrug af biomasse'!E410,"")</f>
        <v>0</v>
      </c>
      <c r="F1010" s="103" t="str">
        <f>IFERROR(VLOOKUP(A1010,'Oversættelse til tabel'!$A$2:$B$14,2,FALSE),"")</f>
        <v>Brun raffinering</v>
      </c>
    </row>
    <row r="1011" spans="1:6" s="103" customFormat="1" x14ac:dyDescent="0.25">
      <c r="A1011" s="103" t="str">
        <f>IF('Forbrug af biomasse'!A411&lt;&gt;"",'Forbrug af biomasse'!A411,"")</f>
        <v>Pyrolyseproces</v>
      </c>
      <c r="B1011" s="103" t="str">
        <f>IF('Forbrug af biomasse'!B411&lt;&gt;"",'Forbrug af biomasse'!B411,"")</f>
        <v>Vestdanmark</v>
      </c>
      <c r="C1011" s="103" t="str">
        <f>IF('Forbrug af biomasse'!C411&lt;&gt;"",'Forbrug af biomasse'!C411,"")</f>
        <v>Træ til energi</v>
      </c>
      <c r="D1011" s="103">
        <f>IF('Forbrug af biomasse'!D411&lt;&gt;"",'Forbrug af biomasse'!D411,"")</f>
        <v>2030</v>
      </c>
      <c r="E1011" s="438">
        <f ca="1">IF('Forbrug af biomasse'!E411&lt;&gt;"",'Forbrug af biomasse'!E411,"")</f>
        <v>0</v>
      </c>
      <c r="F1011" s="103" t="str">
        <f>IFERROR(VLOOKUP(A1011,'Oversættelse til tabel'!$A$2:$B$14,2,FALSE),"")</f>
        <v>Brun raffinering</v>
      </c>
    </row>
    <row r="1012" spans="1:6" s="103" customFormat="1" x14ac:dyDescent="0.25">
      <c r="A1012" s="103" t="str">
        <f>IF('Forbrug af biomasse'!A412&lt;&gt;"",'Forbrug af biomasse'!A412,"")</f>
        <v>Pyrolyseproces</v>
      </c>
      <c r="B1012" s="103" t="str">
        <f>IF('Forbrug af biomasse'!B412&lt;&gt;"",'Forbrug af biomasse'!B412,"")</f>
        <v>Vestdanmark</v>
      </c>
      <c r="C1012" s="103" t="str">
        <f>IF('Forbrug af biomasse'!C412&lt;&gt;"",'Forbrug af biomasse'!C412,"")</f>
        <v>Træ til energi</v>
      </c>
      <c r="D1012" s="103">
        <f>IF('Forbrug af biomasse'!D412&lt;&gt;"",'Forbrug af biomasse'!D412,"")</f>
        <v>2050</v>
      </c>
      <c r="E1012" s="438">
        <f ca="1">IF('Forbrug af biomasse'!E412&lt;&gt;"",'Forbrug af biomasse'!E412,"")</f>
        <v>0</v>
      </c>
      <c r="F1012" s="103" t="str">
        <f>IFERROR(VLOOKUP(A1012,'Oversættelse til tabel'!$A$2:$B$14,2,FALSE),"")</f>
        <v>Brun raffinering</v>
      </c>
    </row>
    <row r="1013" spans="1:6" s="103" customFormat="1" x14ac:dyDescent="0.25">
      <c r="A1013" s="103" t="str">
        <f>IF('Forbrug af biomasse'!A413&lt;&gt;"",'Forbrug af biomasse'!A413,"")</f>
        <v>Pyrolyseproces</v>
      </c>
      <c r="B1013" s="103" t="str">
        <f>IF('Forbrug af biomasse'!B413&lt;&gt;"",'Forbrug af biomasse'!B413,"")</f>
        <v>Østdanmark</v>
      </c>
      <c r="C1013" s="103" t="str">
        <f>IF('Forbrug af biomasse'!C413&lt;&gt;"",'Forbrug af biomasse'!C413,"")</f>
        <v>Træ til energi</v>
      </c>
      <c r="D1013" s="103">
        <f>IF('Forbrug af biomasse'!D413&lt;&gt;"",'Forbrug af biomasse'!D413,"")</f>
        <v>2019</v>
      </c>
      <c r="E1013" s="438">
        <f ca="1">IF('Forbrug af biomasse'!E413&lt;&gt;"",'Forbrug af biomasse'!E413,"")</f>
        <v>0</v>
      </c>
      <c r="F1013" s="103" t="str">
        <f>IFERROR(VLOOKUP(A1013,'Oversættelse til tabel'!$A$2:$B$14,2,FALSE),"")</f>
        <v>Brun raffinering</v>
      </c>
    </row>
    <row r="1014" spans="1:6" s="103" customFormat="1" x14ac:dyDescent="0.25">
      <c r="A1014" s="103" t="str">
        <f>IF('Forbrug af biomasse'!A414&lt;&gt;"",'Forbrug af biomasse'!A414,"")</f>
        <v>Pyrolyseproces</v>
      </c>
      <c r="B1014" s="103" t="str">
        <f>IF('Forbrug af biomasse'!B414&lt;&gt;"",'Forbrug af biomasse'!B414,"")</f>
        <v>Østdanmark</v>
      </c>
      <c r="C1014" s="103" t="str">
        <f>IF('Forbrug af biomasse'!C414&lt;&gt;"",'Forbrug af biomasse'!C414,"")</f>
        <v>Træ til energi</v>
      </c>
      <c r="D1014" s="103">
        <f>IF('Forbrug af biomasse'!D414&lt;&gt;"",'Forbrug af biomasse'!D414,"")</f>
        <v>2030</v>
      </c>
      <c r="E1014" s="438">
        <f ca="1">IF('Forbrug af biomasse'!E414&lt;&gt;"",'Forbrug af biomasse'!E414,"")</f>
        <v>0</v>
      </c>
      <c r="F1014" s="103" t="str">
        <f>IFERROR(VLOOKUP(A1014,'Oversættelse til tabel'!$A$2:$B$14,2,FALSE),"")</f>
        <v>Brun raffinering</v>
      </c>
    </row>
    <row r="1015" spans="1:6" s="103" customFormat="1" x14ac:dyDescent="0.25">
      <c r="A1015" s="103" t="str">
        <f>IF('Forbrug af biomasse'!A415&lt;&gt;"",'Forbrug af biomasse'!A415,"")</f>
        <v>Pyrolyseproces</v>
      </c>
      <c r="B1015" s="103" t="str">
        <f>IF('Forbrug af biomasse'!B415&lt;&gt;"",'Forbrug af biomasse'!B415,"")</f>
        <v>Østdanmark</v>
      </c>
      <c r="C1015" s="103" t="str">
        <f>IF('Forbrug af biomasse'!C415&lt;&gt;"",'Forbrug af biomasse'!C415,"")</f>
        <v>Træ til energi</v>
      </c>
      <c r="D1015" s="103">
        <f>IF('Forbrug af biomasse'!D415&lt;&gt;"",'Forbrug af biomasse'!D415,"")</f>
        <v>2050</v>
      </c>
      <c r="E1015" s="438">
        <f ca="1">IF('Forbrug af biomasse'!E415&lt;&gt;"",'Forbrug af biomasse'!E415,"")</f>
        <v>0</v>
      </c>
      <c r="F1015" s="103" t="str">
        <f>IFERROR(VLOOKUP(A1015,'Oversættelse til tabel'!$A$2:$B$14,2,FALSE),"")</f>
        <v>Brun raffinering</v>
      </c>
    </row>
    <row r="1016" spans="1:6" s="103" customFormat="1" x14ac:dyDescent="0.25">
      <c r="A1016" s="103" t="str">
        <f>IF('Forbrug af biomasse'!A416&lt;&gt;"",'Forbrug af biomasse'!A416,"")</f>
        <v>Energi</v>
      </c>
      <c r="B1016" s="103" t="str">
        <f>IF('Forbrug af biomasse'!B416&lt;&gt;"",'Forbrug af biomasse'!B416,"")</f>
        <v>Vestdanmark</v>
      </c>
      <c r="C1016" s="103" t="str">
        <f>IF('Forbrug af biomasse'!C416&lt;&gt;"",'Forbrug af biomasse'!C416,"")</f>
        <v>Pyrolysegas</v>
      </c>
      <c r="D1016" s="103">
        <f>IF('Forbrug af biomasse'!D416&lt;&gt;"",'Forbrug af biomasse'!D416,"")</f>
        <v>2019</v>
      </c>
      <c r="E1016" s="438">
        <f ca="1">IF('Forbrug af biomasse'!E416&lt;&gt;"",'Forbrug af biomasse'!E416,"")</f>
        <v>0</v>
      </c>
      <c r="F1016" s="103" t="str">
        <f>IFERROR(VLOOKUP(A1016,'Oversættelse til tabel'!$A$2:$B$14,2,FALSE),"")</f>
        <v>Ubrugt</v>
      </c>
    </row>
    <row r="1017" spans="1:6" s="103" customFormat="1" x14ac:dyDescent="0.25">
      <c r="A1017" s="103" t="str">
        <f>IF('Forbrug af biomasse'!A417&lt;&gt;"",'Forbrug af biomasse'!A417,"")</f>
        <v>Energi</v>
      </c>
      <c r="B1017" s="103" t="str">
        <f>IF('Forbrug af biomasse'!B417&lt;&gt;"",'Forbrug af biomasse'!B417,"")</f>
        <v>Vestdanmark</v>
      </c>
      <c r="C1017" s="103" t="str">
        <f>IF('Forbrug af biomasse'!C417&lt;&gt;"",'Forbrug af biomasse'!C417,"")</f>
        <v>Pyrolyseolie</v>
      </c>
      <c r="D1017" s="103">
        <f>IF('Forbrug af biomasse'!D417&lt;&gt;"",'Forbrug af biomasse'!D417,"")</f>
        <v>2019</v>
      </c>
      <c r="E1017" s="438">
        <f ca="1">IF('Forbrug af biomasse'!E417&lt;&gt;"",'Forbrug af biomasse'!E417,"")</f>
        <v>0</v>
      </c>
      <c r="F1017" s="103" t="str">
        <f>IFERROR(VLOOKUP(A1017,'Oversættelse til tabel'!$A$2:$B$14,2,FALSE),"")</f>
        <v>Ubrugt</v>
      </c>
    </row>
    <row r="1018" spans="1:6" s="103" customFormat="1" x14ac:dyDescent="0.25">
      <c r="A1018" s="103" t="str">
        <f>IF('Forbrug af biomasse'!A418&lt;&gt;"",'Forbrug af biomasse'!A418,"")</f>
        <v>Energi</v>
      </c>
      <c r="B1018" s="103" t="str">
        <f>IF('Forbrug af biomasse'!B418&lt;&gt;"",'Forbrug af biomasse'!B418,"")</f>
        <v>Vestdanmark</v>
      </c>
      <c r="C1018" s="103" t="str">
        <f>IF('Forbrug af biomasse'!C418&lt;&gt;"",'Forbrug af biomasse'!C418,"")</f>
        <v>Pyrolysegas</v>
      </c>
      <c r="D1018" s="103">
        <f>IF('Forbrug af biomasse'!D418&lt;&gt;"",'Forbrug af biomasse'!D418,"")</f>
        <v>2030</v>
      </c>
      <c r="E1018" s="438">
        <f ca="1">IF('Forbrug af biomasse'!E418&lt;&gt;"",'Forbrug af biomasse'!E418,"")</f>
        <v>0</v>
      </c>
      <c r="F1018" s="103" t="str">
        <f>IFERROR(VLOOKUP(A1018,'Oversættelse til tabel'!$A$2:$B$14,2,FALSE),"")</f>
        <v>Ubrugt</v>
      </c>
    </row>
    <row r="1019" spans="1:6" s="103" customFormat="1" x14ac:dyDescent="0.25">
      <c r="A1019" s="103" t="str">
        <f>IF('Forbrug af biomasse'!A419&lt;&gt;"",'Forbrug af biomasse'!A419,"")</f>
        <v>Energi</v>
      </c>
      <c r="B1019" s="103" t="str">
        <f>IF('Forbrug af biomasse'!B419&lt;&gt;"",'Forbrug af biomasse'!B419,"")</f>
        <v>Vestdanmark</v>
      </c>
      <c r="C1019" s="103" t="str">
        <f>IF('Forbrug af biomasse'!C419&lt;&gt;"",'Forbrug af biomasse'!C419,"")</f>
        <v>Pyrolyseolie</v>
      </c>
      <c r="D1019" s="103">
        <f>IF('Forbrug af biomasse'!D419&lt;&gt;"",'Forbrug af biomasse'!D419,"")</f>
        <v>2030</v>
      </c>
      <c r="E1019" s="438">
        <f ca="1">IF('Forbrug af biomasse'!E419&lt;&gt;"",'Forbrug af biomasse'!E419,"")</f>
        <v>0</v>
      </c>
      <c r="F1019" s="103" t="str">
        <f>IFERROR(VLOOKUP(A1019,'Oversættelse til tabel'!$A$2:$B$14,2,FALSE),"")</f>
        <v>Ubrugt</v>
      </c>
    </row>
    <row r="1020" spans="1:6" s="103" customFormat="1" x14ac:dyDescent="0.25">
      <c r="A1020" s="103" t="str">
        <f>IF('Forbrug af biomasse'!A420&lt;&gt;"",'Forbrug af biomasse'!A420,"")</f>
        <v>Energi</v>
      </c>
      <c r="B1020" s="103" t="str">
        <f>IF('Forbrug af biomasse'!B420&lt;&gt;"",'Forbrug af biomasse'!B420,"")</f>
        <v>Vestdanmark</v>
      </c>
      <c r="C1020" s="103" t="str">
        <f>IF('Forbrug af biomasse'!C420&lt;&gt;"",'Forbrug af biomasse'!C420,"")</f>
        <v>Pyrolysegas</v>
      </c>
      <c r="D1020" s="103">
        <f>IF('Forbrug af biomasse'!D420&lt;&gt;"",'Forbrug af biomasse'!D420,"")</f>
        <v>2050</v>
      </c>
      <c r="E1020" s="438">
        <f ca="1">IF('Forbrug af biomasse'!E420&lt;&gt;"",'Forbrug af biomasse'!E420,"")</f>
        <v>0</v>
      </c>
      <c r="F1020" s="103" t="str">
        <f>IFERROR(VLOOKUP(A1020,'Oversættelse til tabel'!$A$2:$B$14,2,FALSE),"")</f>
        <v>Ubrugt</v>
      </c>
    </row>
    <row r="1021" spans="1:6" s="103" customFormat="1" x14ac:dyDescent="0.25">
      <c r="A1021" s="103" t="str">
        <f>IF('Forbrug af biomasse'!A421&lt;&gt;"",'Forbrug af biomasse'!A421,"")</f>
        <v>Energi</v>
      </c>
      <c r="B1021" s="103" t="str">
        <f>IF('Forbrug af biomasse'!B421&lt;&gt;"",'Forbrug af biomasse'!B421,"")</f>
        <v>Vestdanmark</v>
      </c>
      <c r="C1021" s="103" t="str">
        <f>IF('Forbrug af biomasse'!C421&lt;&gt;"",'Forbrug af biomasse'!C421,"")</f>
        <v>Pyrolyseolie</v>
      </c>
      <c r="D1021" s="103">
        <f>IF('Forbrug af biomasse'!D421&lt;&gt;"",'Forbrug af biomasse'!D421,"")</f>
        <v>2050</v>
      </c>
      <c r="E1021" s="438">
        <f ca="1">IF('Forbrug af biomasse'!E421&lt;&gt;"",'Forbrug af biomasse'!E421,"")</f>
        <v>0</v>
      </c>
      <c r="F1021" s="103" t="str">
        <f>IFERROR(VLOOKUP(A1021,'Oversættelse til tabel'!$A$2:$B$14,2,FALSE),"")</f>
        <v>Ubrugt</v>
      </c>
    </row>
    <row r="1022" spans="1:6" s="103" customFormat="1" x14ac:dyDescent="0.25">
      <c r="A1022" s="103" t="str">
        <f>IF('Forbrug af biomasse'!A422&lt;&gt;"",'Forbrug af biomasse'!A422,"")</f>
        <v>Energi</v>
      </c>
      <c r="B1022" s="103" t="str">
        <f>IF('Forbrug af biomasse'!B422&lt;&gt;"",'Forbrug af biomasse'!B422,"")</f>
        <v>Østdanmark</v>
      </c>
      <c r="C1022" s="103" t="str">
        <f>IF('Forbrug af biomasse'!C422&lt;&gt;"",'Forbrug af biomasse'!C422,"")</f>
        <v>Pyrolysegas</v>
      </c>
      <c r="D1022" s="103">
        <f>IF('Forbrug af biomasse'!D422&lt;&gt;"",'Forbrug af biomasse'!D422,"")</f>
        <v>2019</v>
      </c>
      <c r="E1022" s="438">
        <f ca="1">IF('Forbrug af biomasse'!E422&lt;&gt;"",'Forbrug af biomasse'!E422,"")</f>
        <v>0</v>
      </c>
      <c r="F1022" s="103" t="str">
        <f>IFERROR(VLOOKUP(A1022,'Oversættelse til tabel'!$A$2:$B$14,2,FALSE),"")</f>
        <v>Ubrugt</v>
      </c>
    </row>
    <row r="1023" spans="1:6" s="103" customFormat="1" x14ac:dyDescent="0.25">
      <c r="A1023" s="103" t="str">
        <f>IF('Forbrug af biomasse'!A423&lt;&gt;"",'Forbrug af biomasse'!A423,"")</f>
        <v>Energi</v>
      </c>
      <c r="B1023" s="103" t="str">
        <f>IF('Forbrug af biomasse'!B423&lt;&gt;"",'Forbrug af biomasse'!B423,"")</f>
        <v>Østdanmark</v>
      </c>
      <c r="C1023" s="103" t="str">
        <f>IF('Forbrug af biomasse'!C423&lt;&gt;"",'Forbrug af biomasse'!C423,"")</f>
        <v>Pyrolyseolie</v>
      </c>
      <c r="D1023" s="103">
        <f>IF('Forbrug af biomasse'!D423&lt;&gt;"",'Forbrug af biomasse'!D423,"")</f>
        <v>2019</v>
      </c>
      <c r="E1023" s="438">
        <f ca="1">IF('Forbrug af biomasse'!E423&lt;&gt;"",'Forbrug af biomasse'!E423,"")</f>
        <v>0</v>
      </c>
      <c r="F1023" s="103" t="str">
        <f>IFERROR(VLOOKUP(A1023,'Oversættelse til tabel'!$A$2:$B$14,2,FALSE),"")</f>
        <v>Ubrugt</v>
      </c>
    </row>
    <row r="1024" spans="1:6" s="103" customFormat="1" x14ac:dyDescent="0.25">
      <c r="A1024" s="103" t="str">
        <f>IF('Forbrug af biomasse'!A424&lt;&gt;"",'Forbrug af biomasse'!A424,"")</f>
        <v>Energi</v>
      </c>
      <c r="B1024" s="103" t="str">
        <f>IF('Forbrug af biomasse'!B424&lt;&gt;"",'Forbrug af biomasse'!B424,"")</f>
        <v>Østdanmark</v>
      </c>
      <c r="C1024" s="103" t="str">
        <f>IF('Forbrug af biomasse'!C424&lt;&gt;"",'Forbrug af biomasse'!C424,"")</f>
        <v>Pyrolysegas</v>
      </c>
      <c r="D1024" s="103">
        <f>IF('Forbrug af biomasse'!D424&lt;&gt;"",'Forbrug af biomasse'!D424,"")</f>
        <v>2030</v>
      </c>
      <c r="E1024" s="438">
        <f ca="1">IF('Forbrug af biomasse'!E424&lt;&gt;"",'Forbrug af biomasse'!E424,"")</f>
        <v>0</v>
      </c>
      <c r="F1024" s="103" t="str">
        <f>IFERROR(VLOOKUP(A1024,'Oversættelse til tabel'!$A$2:$B$14,2,FALSE),"")</f>
        <v>Ubrugt</v>
      </c>
    </row>
    <row r="1025" spans="1:6" s="103" customFormat="1" x14ac:dyDescent="0.25">
      <c r="A1025" s="103" t="str">
        <f>IF('Forbrug af biomasse'!A425&lt;&gt;"",'Forbrug af biomasse'!A425,"")</f>
        <v>Energi</v>
      </c>
      <c r="B1025" s="103" t="str">
        <f>IF('Forbrug af biomasse'!B425&lt;&gt;"",'Forbrug af biomasse'!B425,"")</f>
        <v>Østdanmark</v>
      </c>
      <c r="C1025" s="103" t="str">
        <f>IF('Forbrug af biomasse'!C425&lt;&gt;"",'Forbrug af biomasse'!C425,"")</f>
        <v>Pyrolyseolie</v>
      </c>
      <c r="D1025" s="103">
        <f>IF('Forbrug af biomasse'!D425&lt;&gt;"",'Forbrug af biomasse'!D425,"")</f>
        <v>2030</v>
      </c>
      <c r="E1025" s="438">
        <f ca="1">IF('Forbrug af biomasse'!E425&lt;&gt;"",'Forbrug af biomasse'!E425,"")</f>
        <v>0</v>
      </c>
      <c r="F1025" s="103" t="str">
        <f>IFERROR(VLOOKUP(A1025,'Oversættelse til tabel'!$A$2:$B$14,2,FALSE),"")</f>
        <v>Ubrugt</v>
      </c>
    </row>
    <row r="1026" spans="1:6" s="103" customFormat="1" x14ac:dyDescent="0.25">
      <c r="A1026" s="103" t="str">
        <f>IF('Forbrug af biomasse'!A426&lt;&gt;"",'Forbrug af biomasse'!A426,"")</f>
        <v>Energi</v>
      </c>
      <c r="B1026" s="103" t="str">
        <f>IF('Forbrug af biomasse'!B426&lt;&gt;"",'Forbrug af biomasse'!B426,"")</f>
        <v>Østdanmark</v>
      </c>
      <c r="C1026" s="103" t="str">
        <f>IF('Forbrug af biomasse'!C426&lt;&gt;"",'Forbrug af biomasse'!C426,"")</f>
        <v>Pyrolysegas</v>
      </c>
      <c r="D1026" s="103">
        <f>IF('Forbrug af biomasse'!D426&lt;&gt;"",'Forbrug af biomasse'!D426,"")</f>
        <v>2050</v>
      </c>
      <c r="E1026" s="438">
        <f ca="1">IF('Forbrug af biomasse'!E426&lt;&gt;"",'Forbrug af biomasse'!E426,"")</f>
        <v>0</v>
      </c>
      <c r="F1026" s="103" t="str">
        <f>IFERROR(VLOOKUP(A1026,'Oversættelse til tabel'!$A$2:$B$14,2,FALSE),"")</f>
        <v>Ubrugt</v>
      </c>
    </row>
    <row r="1027" spans="1:6" s="103" customFormat="1" x14ac:dyDescent="0.25">
      <c r="A1027" s="103" t="str">
        <f>IF('Forbrug af biomasse'!A427&lt;&gt;"",'Forbrug af biomasse'!A427,"")</f>
        <v>Energi</v>
      </c>
      <c r="B1027" s="103" t="str">
        <f>IF('Forbrug af biomasse'!B427&lt;&gt;"",'Forbrug af biomasse'!B427,"")</f>
        <v>Østdanmark</v>
      </c>
      <c r="C1027" s="103" t="str">
        <f>IF('Forbrug af biomasse'!C427&lt;&gt;"",'Forbrug af biomasse'!C427,"")</f>
        <v>Pyrolyseolie</v>
      </c>
      <c r="D1027" s="103">
        <f>IF('Forbrug af biomasse'!D427&lt;&gt;"",'Forbrug af biomasse'!D427,"")</f>
        <v>2050</v>
      </c>
      <c r="E1027" s="438">
        <f ca="1">IF('Forbrug af biomasse'!E427&lt;&gt;"",'Forbrug af biomasse'!E427,"")</f>
        <v>0</v>
      </c>
      <c r="F1027" s="103" t="str">
        <f>IFERROR(VLOOKUP(A1027,'Oversættelse til tabel'!$A$2:$B$14,2,FALSE),"")</f>
        <v>Ubrugt</v>
      </c>
    </row>
    <row r="1028" spans="1:6" x14ac:dyDescent="0.25">
      <c r="A1028" s="103" t="str">
        <f>IF('Forbrug af biomasse'!A428&lt;&gt;"",'Forbrug af biomasse'!A428,"")</f>
        <v/>
      </c>
      <c r="B1028" s="103" t="str">
        <f>IF('Forbrug af biomasse'!B428&lt;&gt;"",'Forbrug af biomasse'!B428,"")</f>
        <v/>
      </c>
      <c r="C1028" s="103" t="str">
        <f>IF('Forbrug af biomasse'!C428&lt;&gt;"",'Forbrug af biomasse'!C428,"")</f>
        <v/>
      </c>
      <c r="D1028" s="103" t="str">
        <f>IF('Forbrug af biomasse'!D428&lt;&gt;"",'Forbrug af biomasse'!D428,"")</f>
        <v/>
      </c>
      <c r="E1028" s="438" t="str">
        <f>IF('Forbrug af biomasse'!E428&lt;&gt;"",'Forbrug af biomasse'!E428,"")</f>
        <v/>
      </c>
      <c r="F1028" s="103" t="str">
        <f>IFERROR(VLOOKUP(A1028,'Oversættelse til tabel'!$A$2:$B$14,2,FALSE),"")</f>
        <v/>
      </c>
    </row>
    <row r="1029" spans="1:6" x14ac:dyDescent="0.25">
      <c r="A1029" s="103" t="str">
        <f>IF('Forbrug af biomasse'!A429&lt;&gt;"",'Forbrug af biomasse'!A429,"")</f>
        <v/>
      </c>
      <c r="B1029" s="103" t="str">
        <f>IF('Forbrug af biomasse'!B429&lt;&gt;"",'Forbrug af biomasse'!B429,"")</f>
        <v/>
      </c>
      <c r="C1029" s="103" t="str">
        <f>IF('Forbrug af biomasse'!C429&lt;&gt;"",'Forbrug af biomasse'!C429,"")</f>
        <v/>
      </c>
      <c r="D1029" s="103" t="str">
        <f>IF('Forbrug af biomasse'!D429&lt;&gt;"",'Forbrug af biomasse'!D429,"")</f>
        <v/>
      </c>
      <c r="E1029" s="438" t="str">
        <f>IF('Forbrug af biomasse'!E429&lt;&gt;"",'Forbrug af biomasse'!E429,"")</f>
        <v/>
      </c>
      <c r="F1029" s="103" t="str">
        <f>IFERROR(VLOOKUP(A1029,'Oversættelse til tabel'!$A$2:$B$14,2,FALSE),"")</f>
        <v/>
      </c>
    </row>
    <row r="1030" spans="1:6" x14ac:dyDescent="0.25">
      <c r="A1030" s="103" t="str">
        <f>IF('Forbrug af biomasse'!A430&lt;&gt;"",'Forbrug af biomasse'!A430,"")</f>
        <v/>
      </c>
      <c r="B1030" s="103" t="str">
        <f>IF('Forbrug af biomasse'!B430&lt;&gt;"",'Forbrug af biomasse'!B430,"")</f>
        <v/>
      </c>
      <c r="C1030" s="103" t="str">
        <f>IF('Forbrug af biomasse'!C430&lt;&gt;"",'Forbrug af biomasse'!C430,"")</f>
        <v/>
      </c>
      <c r="D1030" s="103" t="str">
        <f>IF('Forbrug af biomasse'!D430&lt;&gt;"",'Forbrug af biomasse'!D430,"")</f>
        <v/>
      </c>
      <c r="E1030" s="438" t="str">
        <f>IF('Forbrug af biomasse'!E430&lt;&gt;"",'Forbrug af biomasse'!E430,"")</f>
        <v/>
      </c>
      <c r="F1030" s="103" t="str">
        <f>IFERROR(VLOOKUP(A1030,'Oversættelse til tabel'!$A$2:$B$14,2,FALSE),"")</f>
        <v/>
      </c>
    </row>
    <row r="1031" spans="1:6" x14ac:dyDescent="0.25">
      <c r="A1031" s="103" t="str">
        <f>IF('Forbrug af biomasse'!A431&lt;&gt;"",'Forbrug af biomasse'!A431,"")</f>
        <v/>
      </c>
      <c r="B1031" s="103" t="str">
        <f>IF('Forbrug af biomasse'!B431&lt;&gt;"",'Forbrug af biomasse'!B431,"")</f>
        <v/>
      </c>
      <c r="C1031" s="103" t="str">
        <f>IF('Forbrug af biomasse'!C431&lt;&gt;"",'Forbrug af biomasse'!C431,"")</f>
        <v/>
      </c>
      <c r="D1031" s="103" t="str">
        <f>IF('Forbrug af biomasse'!D431&lt;&gt;"",'Forbrug af biomasse'!D431,"")</f>
        <v/>
      </c>
      <c r="E1031" s="438" t="str">
        <f>IF('Forbrug af biomasse'!E431&lt;&gt;"",'Forbrug af biomasse'!E431,"")</f>
        <v/>
      </c>
      <c r="F1031" s="103" t="str">
        <f>IFERROR(VLOOKUP(A1031,'Oversættelse til tabel'!$A$2:$B$14,2,FALSE),"")</f>
        <v/>
      </c>
    </row>
    <row r="1032" spans="1:6" x14ac:dyDescent="0.25">
      <c r="A1032" s="103" t="str">
        <f>IF('Forbrug af biomasse'!A432&lt;&gt;"",'Forbrug af biomasse'!A432,"")</f>
        <v/>
      </c>
      <c r="B1032" s="103" t="str">
        <f>IF('Forbrug af biomasse'!B432&lt;&gt;"",'Forbrug af biomasse'!B432,"")</f>
        <v/>
      </c>
      <c r="C1032" s="103" t="str">
        <f>IF('Forbrug af biomasse'!C432&lt;&gt;"",'Forbrug af biomasse'!C432,"")</f>
        <v/>
      </c>
      <c r="D1032" s="103" t="str">
        <f>IF('Forbrug af biomasse'!D432&lt;&gt;"",'Forbrug af biomasse'!D432,"")</f>
        <v/>
      </c>
      <c r="E1032" s="438" t="str">
        <f>IF('Forbrug af biomasse'!E432&lt;&gt;"",'Forbrug af biomasse'!E432,"")</f>
        <v/>
      </c>
      <c r="F1032" s="103" t="str">
        <f>IFERROR(VLOOKUP(A1032,'Oversættelse til tabel'!$A$2:$B$14,2,FALSE),"")</f>
        <v/>
      </c>
    </row>
    <row r="1033" spans="1:6" x14ac:dyDescent="0.25">
      <c r="A1033" s="103" t="str">
        <f>IF('Forbrug af biomasse'!A433&lt;&gt;"",'Forbrug af biomasse'!A433,"")</f>
        <v/>
      </c>
      <c r="B1033" s="103" t="str">
        <f>IF('Forbrug af biomasse'!B433&lt;&gt;"",'Forbrug af biomasse'!B433,"")</f>
        <v/>
      </c>
      <c r="C1033" s="103" t="str">
        <f>IF('Forbrug af biomasse'!C433&lt;&gt;"",'Forbrug af biomasse'!C433,"")</f>
        <v/>
      </c>
      <c r="D1033" s="103" t="str">
        <f>IF('Forbrug af biomasse'!D433&lt;&gt;"",'Forbrug af biomasse'!D433,"")</f>
        <v/>
      </c>
      <c r="E1033" s="438" t="str">
        <f>IF('Forbrug af biomasse'!E433&lt;&gt;"",'Forbrug af biomasse'!E433,"")</f>
        <v/>
      </c>
      <c r="F1033" s="103" t="str">
        <f>IFERROR(VLOOKUP(A1033,'Oversættelse til tabel'!$A$2:$B$14,2,FALSE),"")</f>
        <v/>
      </c>
    </row>
    <row r="1034" spans="1:6" x14ac:dyDescent="0.25">
      <c r="A1034" s="103" t="str">
        <f>IF('Forbrug af biomasse'!A434&lt;&gt;"",'Forbrug af biomasse'!A434,"")</f>
        <v/>
      </c>
      <c r="B1034" s="103" t="str">
        <f>IF('Forbrug af biomasse'!B434&lt;&gt;"",'Forbrug af biomasse'!B434,"")</f>
        <v/>
      </c>
      <c r="C1034" s="103" t="str">
        <f>IF('Forbrug af biomasse'!C434&lt;&gt;"",'Forbrug af biomasse'!C434,"")</f>
        <v/>
      </c>
      <c r="D1034" s="103" t="str">
        <f>IF('Forbrug af biomasse'!D434&lt;&gt;"",'Forbrug af biomasse'!D434,"")</f>
        <v/>
      </c>
      <c r="E1034" s="438" t="str">
        <f>IF('Forbrug af biomasse'!E434&lt;&gt;"",'Forbrug af biomasse'!E434,"")</f>
        <v/>
      </c>
      <c r="F1034" s="103" t="str">
        <f>IFERROR(VLOOKUP(A1034,'Oversættelse til tabel'!$A$2:$B$14,2,FALSE),"")</f>
        <v/>
      </c>
    </row>
    <row r="1035" spans="1:6" x14ac:dyDescent="0.25">
      <c r="A1035" s="103" t="str">
        <f>IF('Forbrug af biomasse'!A435&lt;&gt;"",'Forbrug af biomasse'!A435,"")</f>
        <v/>
      </c>
      <c r="B1035" s="103" t="str">
        <f>IF('Forbrug af biomasse'!B435&lt;&gt;"",'Forbrug af biomasse'!B435,"")</f>
        <v/>
      </c>
      <c r="C1035" s="103" t="str">
        <f>IF('Forbrug af biomasse'!C435&lt;&gt;"",'Forbrug af biomasse'!C435,"")</f>
        <v/>
      </c>
      <c r="D1035" s="103" t="str">
        <f>IF('Forbrug af biomasse'!D435&lt;&gt;"",'Forbrug af biomasse'!D435,"")</f>
        <v/>
      </c>
      <c r="E1035" s="438" t="str">
        <f>IF('Forbrug af biomasse'!E435&lt;&gt;"",'Forbrug af biomasse'!E435,"")</f>
        <v/>
      </c>
      <c r="F1035" s="103" t="str">
        <f>IFERROR(VLOOKUP(A1035,'Oversættelse til tabel'!$A$2:$B$14,2,FALSE),"")</f>
        <v/>
      </c>
    </row>
    <row r="1036" spans="1:6" x14ac:dyDescent="0.25">
      <c r="A1036" s="103" t="str">
        <f>IF('Forbrug af biomasse'!A436&lt;&gt;"",'Forbrug af biomasse'!A436,"")</f>
        <v/>
      </c>
      <c r="B1036" s="103" t="str">
        <f>IF('Forbrug af biomasse'!B436&lt;&gt;"",'Forbrug af biomasse'!B436,"")</f>
        <v/>
      </c>
      <c r="C1036" s="103" t="str">
        <f>IF('Forbrug af biomasse'!C436&lt;&gt;"",'Forbrug af biomasse'!C436,"")</f>
        <v/>
      </c>
      <c r="D1036" s="103" t="str">
        <f>IF('Forbrug af biomasse'!D436&lt;&gt;"",'Forbrug af biomasse'!D436,"")</f>
        <v/>
      </c>
      <c r="E1036" s="438" t="str">
        <f>IF('Forbrug af biomasse'!E436&lt;&gt;"",'Forbrug af biomasse'!E436,"")</f>
        <v/>
      </c>
      <c r="F1036" s="103" t="str">
        <f>IFERROR(VLOOKUP(A1036,'Oversættelse til tabel'!$A$2:$B$14,2,FALSE),"")</f>
        <v/>
      </c>
    </row>
    <row r="1037" spans="1:6" x14ac:dyDescent="0.25">
      <c r="A1037" s="103" t="str">
        <f>IF('Forbrug af biomasse'!A437&lt;&gt;"",'Forbrug af biomasse'!A437,"")</f>
        <v/>
      </c>
      <c r="B1037" s="103" t="str">
        <f>IF('Forbrug af biomasse'!B437&lt;&gt;"",'Forbrug af biomasse'!B437,"")</f>
        <v/>
      </c>
      <c r="C1037" s="103" t="str">
        <f>IF('Forbrug af biomasse'!C437&lt;&gt;"",'Forbrug af biomasse'!C437,"")</f>
        <v/>
      </c>
      <c r="D1037" s="103" t="str">
        <f>IF('Forbrug af biomasse'!D437&lt;&gt;"",'Forbrug af biomasse'!D437,"")</f>
        <v/>
      </c>
      <c r="E1037" s="438" t="str">
        <f>IF('Forbrug af biomasse'!E437&lt;&gt;"",'Forbrug af biomasse'!E437,"")</f>
        <v/>
      </c>
      <c r="F1037" s="103" t="str">
        <f>IFERROR(VLOOKUP(A1037,'Oversættelse til tabel'!$A$2:$B$14,2,FALSE),"")</f>
        <v/>
      </c>
    </row>
    <row r="1038" spans="1:6" x14ac:dyDescent="0.25">
      <c r="A1038" s="103" t="str">
        <f>IF('Forbrug af biomasse'!A438&lt;&gt;"",'Forbrug af biomasse'!A438,"")</f>
        <v/>
      </c>
      <c r="B1038" s="103" t="str">
        <f>IF('Forbrug af biomasse'!B438&lt;&gt;"",'Forbrug af biomasse'!B438,"")</f>
        <v/>
      </c>
      <c r="C1038" s="103" t="str">
        <f>IF('Forbrug af biomasse'!C438&lt;&gt;"",'Forbrug af biomasse'!C438,"")</f>
        <v/>
      </c>
      <c r="D1038" s="103" t="str">
        <f>IF('Forbrug af biomasse'!D438&lt;&gt;"",'Forbrug af biomasse'!D438,"")</f>
        <v/>
      </c>
      <c r="E1038" s="438" t="str">
        <f>IF('Forbrug af biomasse'!E438&lt;&gt;"",'Forbrug af biomasse'!E438,"")</f>
        <v/>
      </c>
      <c r="F1038" s="103" t="str">
        <f>IFERROR(VLOOKUP(A1038,'Oversættelse til tabel'!$A$2:$B$14,2,FALSE),"")</f>
        <v/>
      </c>
    </row>
    <row r="1039" spans="1:6" x14ac:dyDescent="0.25">
      <c r="A1039" s="103" t="str">
        <f>IF('Forbrug af biomasse'!A439&lt;&gt;"",'Forbrug af biomasse'!A439,"")</f>
        <v/>
      </c>
      <c r="B1039" s="103" t="str">
        <f>IF('Forbrug af biomasse'!B439&lt;&gt;"",'Forbrug af biomasse'!B439,"")</f>
        <v/>
      </c>
      <c r="C1039" s="103" t="str">
        <f>IF('Forbrug af biomasse'!C439&lt;&gt;"",'Forbrug af biomasse'!C439,"")</f>
        <v/>
      </c>
      <c r="D1039" s="103" t="str">
        <f>IF('Forbrug af biomasse'!D439&lt;&gt;"",'Forbrug af biomasse'!D439,"")</f>
        <v/>
      </c>
      <c r="E1039" s="438" t="str">
        <f>IF('Forbrug af biomasse'!E439&lt;&gt;"",'Forbrug af biomasse'!E439,"")</f>
        <v/>
      </c>
      <c r="F1039" s="103" t="str">
        <f>IFERROR(VLOOKUP(A1039,'Oversættelse til tabel'!$A$2:$B$14,2,FALSE),"")</f>
        <v/>
      </c>
    </row>
    <row r="1040" spans="1:6" x14ac:dyDescent="0.25">
      <c r="A1040" s="103" t="str">
        <f>IF('Forbrug af biomasse'!A440&lt;&gt;"",'Forbrug af biomasse'!A440,"")</f>
        <v/>
      </c>
      <c r="B1040" s="103" t="str">
        <f>IF('Forbrug af biomasse'!B440&lt;&gt;"",'Forbrug af biomasse'!B440,"")</f>
        <v/>
      </c>
      <c r="C1040" s="103" t="str">
        <f>IF('Forbrug af biomasse'!C440&lt;&gt;"",'Forbrug af biomasse'!C440,"")</f>
        <v/>
      </c>
      <c r="D1040" s="103" t="str">
        <f>IF('Forbrug af biomasse'!D440&lt;&gt;"",'Forbrug af biomasse'!D440,"")</f>
        <v/>
      </c>
      <c r="E1040" s="438" t="str">
        <f>IF('Forbrug af biomasse'!E440&lt;&gt;"",'Forbrug af biomasse'!E440,"")</f>
        <v/>
      </c>
      <c r="F1040" s="103" t="str">
        <f>IFERROR(VLOOKUP(A1040,'Oversættelse til tabel'!$A$2:$B$14,2,FALSE),"")</f>
        <v/>
      </c>
    </row>
    <row r="1041" spans="1:6" x14ac:dyDescent="0.25">
      <c r="A1041" s="103" t="str">
        <f>IF('Forbrug af biomasse'!A441&lt;&gt;"",'Forbrug af biomasse'!A441,"")</f>
        <v/>
      </c>
      <c r="B1041" s="103" t="str">
        <f>IF('Forbrug af biomasse'!B441&lt;&gt;"",'Forbrug af biomasse'!B441,"")</f>
        <v/>
      </c>
      <c r="C1041" s="103" t="str">
        <f>IF('Forbrug af biomasse'!C441&lt;&gt;"",'Forbrug af biomasse'!C441,"")</f>
        <v/>
      </c>
      <c r="D1041" s="103" t="str">
        <f>IF('Forbrug af biomasse'!D441&lt;&gt;"",'Forbrug af biomasse'!D441,"")</f>
        <v/>
      </c>
      <c r="E1041" s="438" t="str">
        <f>IF('Forbrug af biomasse'!E441&lt;&gt;"",'Forbrug af biomasse'!E441,"")</f>
        <v/>
      </c>
      <c r="F1041" s="103" t="str">
        <f>IFERROR(VLOOKUP(A1041,'Oversættelse til tabel'!$A$2:$B$14,2,FALSE),"")</f>
        <v/>
      </c>
    </row>
    <row r="1042" spans="1:6" x14ac:dyDescent="0.25">
      <c r="A1042" s="103" t="str">
        <f>IF('Forbrug af biomasse'!A442&lt;&gt;"",'Forbrug af biomasse'!A442,"")</f>
        <v/>
      </c>
      <c r="B1042" s="103" t="str">
        <f>IF('Forbrug af biomasse'!B442&lt;&gt;"",'Forbrug af biomasse'!B442,"")</f>
        <v/>
      </c>
      <c r="C1042" s="103" t="str">
        <f>IF('Forbrug af biomasse'!C442&lt;&gt;"",'Forbrug af biomasse'!C442,"")</f>
        <v/>
      </c>
      <c r="D1042" s="103" t="str">
        <f>IF('Forbrug af biomasse'!D442&lt;&gt;"",'Forbrug af biomasse'!D442,"")</f>
        <v/>
      </c>
      <c r="E1042" s="438" t="str">
        <f>IF('Forbrug af biomasse'!E442&lt;&gt;"",'Forbrug af biomasse'!E442,"")</f>
        <v/>
      </c>
      <c r="F1042" s="103" t="str">
        <f>IFERROR(VLOOKUP(A1042,'Oversættelse til tabel'!$A$2:$B$14,2,FALSE),"")</f>
        <v/>
      </c>
    </row>
    <row r="1043" spans="1:6" x14ac:dyDescent="0.25">
      <c r="A1043" s="103" t="str">
        <f>IF('Forbrug af biomasse'!A443&lt;&gt;"",'Forbrug af biomasse'!A443,"")</f>
        <v/>
      </c>
      <c r="B1043" s="103" t="str">
        <f>IF('Forbrug af biomasse'!B443&lt;&gt;"",'Forbrug af biomasse'!B443,"")</f>
        <v/>
      </c>
      <c r="C1043" s="103" t="str">
        <f>IF('Forbrug af biomasse'!C443&lt;&gt;"",'Forbrug af biomasse'!C443,"")</f>
        <v/>
      </c>
      <c r="D1043" s="103" t="str">
        <f>IF('Forbrug af biomasse'!D443&lt;&gt;"",'Forbrug af biomasse'!D443,"")</f>
        <v/>
      </c>
      <c r="E1043" s="438" t="str">
        <f>IF('Forbrug af biomasse'!E443&lt;&gt;"",'Forbrug af biomasse'!E443,"")</f>
        <v/>
      </c>
      <c r="F1043" s="103" t="str">
        <f>IFERROR(VLOOKUP(A1043,'Oversættelse til tabel'!$A$2:$B$14,2,FALSE),"")</f>
        <v/>
      </c>
    </row>
    <row r="1044" spans="1:6" x14ac:dyDescent="0.25">
      <c r="A1044" s="103" t="str">
        <f>IF('Forbrug af biomasse'!A444&lt;&gt;"",'Forbrug af biomasse'!A444,"")</f>
        <v/>
      </c>
      <c r="B1044" s="103" t="str">
        <f>IF('Forbrug af biomasse'!B444&lt;&gt;"",'Forbrug af biomasse'!B444,"")</f>
        <v/>
      </c>
      <c r="C1044" s="103" t="str">
        <f>IF('Forbrug af biomasse'!C444&lt;&gt;"",'Forbrug af biomasse'!C444,"")</f>
        <v/>
      </c>
      <c r="D1044" s="103" t="str">
        <f>IF('Forbrug af biomasse'!D444&lt;&gt;"",'Forbrug af biomasse'!D444,"")</f>
        <v/>
      </c>
      <c r="E1044" s="438" t="str">
        <f>IF('Forbrug af biomasse'!E444&lt;&gt;"",'Forbrug af biomasse'!E444,"")</f>
        <v/>
      </c>
      <c r="F1044" s="103" t="str">
        <f>IFERROR(VLOOKUP(A1044,'Oversættelse til tabel'!$A$2:$B$14,2,FALSE),"")</f>
        <v/>
      </c>
    </row>
    <row r="1045" spans="1:6" x14ac:dyDescent="0.25">
      <c r="A1045" s="103" t="str">
        <f>IF('Forbrug af biomasse'!A445&lt;&gt;"",'Forbrug af biomasse'!A445,"")</f>
        <v/>
      </c>
      <c r="B1045" s="103" t="str">
        <f>IF('Forbrug af biomasse'!B445&lt;&gt;"",'Forbrug af biomasse'!B445,"")</f>
        <v/>
      </c>
      <c r="C1045" s="103" t="str">
        <f>IF('Forbrug af biomasse'!C445&lt;&gt;"",'Forbrug af biomasse'!C445,"")</f>
        <v/>
      </c>
      <c r="D1045" s="103" t="str">
        <f>IF('Forbrug af biomasse'!D445&lt;&gt;"",'Forbrug af biomasse'!D445,"")</f>
        <v/>
      </c>
      <c r="E1045" s="438" t="str">
        <f>IF('Forbrug af biomasse'!E445&lt;&gt;"",'Forbrug af biomasse'!E445,"")</f>
        <v/>
      </c>
      <c r="F1045" s="103" t="str">
        <f>IFERROR(VLOOKUP(A1045,'Oversættelse til tabel'!$A$2:$B$14,2,FALSE),"")</f>
        <v/>
      </c>
    </row>
    <row r="1046" spans="1:6" x14ac:dyDescent="0.25">
      <c r="A1046" s="103" t="str">
        <f>IF('Forbrug af biomasse'!A446&lt;&gt;"",'Forbrug af biomasse'!A446,"")</f>
        <v/>
      </c>
      <c r="B1046" s="103" t="str">
        <f>IF('Forbrug af biomasse'!B446&lt;&gt;"",'Forbrug af biomasse'!B446,"")</f>
        <v/>
      </c>
      <c r="C1046" s="103" t="str">
        <f>IF('Forbrug af biomasse'!C446&lt;&gt;"",'Forbrug af biomasse'!C446,"")</f>
        <v/>
      </c>
      <c r="D1046" s="103" t="str">
        <f>IF('Forbrug af biomasse'!D446&lt;&gt;"",'Forbrug af biomasse'!D446,"")</f>
        <v/>
      </c>
      <c r="E1046" s="438" t="str">
        <f>IF('Forbrug af biomasse'!E446&lt;&gt;"",'Forbrug af biomasse'!E446,"")</f>
        <v/>
      </c>
      <c r="F1046" s="103" t="str">
        <f>IFERROR(VLOOKUP(A1046,'Oversættelse til tabel'!$A$2:$B$14,2,FALSE),"")</f>
        <v/>
      </c>
    </row>
    <row r="1047" spans="1:6" x14ac:dyDescent="0.25">
      <c r="A1047" s="103" t="str">
        <f>IF('Forbrug af biomasse'!A447&lt;&gt;"",'Forbrug af biomasse'!A447,"")</f>
        <v/>
      </c>
      <c r="B1047" s="103" t="str">
        <f>IF('Forbrug af biomasse'!B447&lt;&gt;"",'Forbrug af biomasse'!B447,"")</f>
        <v/>
      </c>
      <c r="C1047" s="103" t="str">
        <f>IF('Forbrug af biomasse'!C447&lt;&gt;"",'Forbrug af biomasse'!C447,"")</f>
        <v/>
      </c>
      <c r="D1047" s="103" t="str">
        <f>IF('Forbrug af biomasse'!D447&lt;&gt;"",'Forbrug af biomasse'!D447,"")</f>
        <v/>
      </c>
      <c r="E1047" s="438" t="str">
        <f>IF('Forbrug af biomasse'!E447&lt;&gt;"",'Forbrug af biomasse'!E447,"")</f>
        <v/>
      </c>
      <c r="F1047" s="103" t="str">
        <f>IFERROR(VLOOKUP(A1047,'Oversættelse til tabel'!$A$2:$B$14,2,FALSE),"")</f>
        <v/>
      </c>
    </row>
    <row r="1048" spans="1:6" x14ac:dyDescent="0.25">
      <c r="A1048" s="103" t="str">
        <f>IF('Forbrug af biomasse'!A448&lt;&gt;"",'Forbrug af biomasse'!A448,"")</f>
        <v/>
      </c>
      <c r="B1048" s="103" t="str">
        <f>IF('Forbrug af biomasse'!B448&lt;&gt;"",'Forbrug af biomasse'!B448,"")</f>
        <v/>
      </c>
      <c r="C1048" s="103" t="str">
        <f>IF('Forbrug af biomasse'!C448&lt;&gt;"",'Forbrug af biomasse'!C448,"")</f>
        <v/>
      </c>
      <c r="D1048" s="103" t="str">
        <f>IF('Forbrug af biomasse'!D448&lt;&gt;"",'Forbrug af biomasse'!D448,"")</f>
        <v/>
      </c>
      <c r="E1048" s="438" t="str">
        <f>IF('Forbrug af biomasse'!E448&lt;&gt;"",'Forbrug af biomasse'!E448,"")</f>
        <v/>
      </c>
      <c r="F1048" s="103" t="str">
        <f>IFERROR(VLOOKUP(A1048,'Oversættelse til tabel'!$A$2:$B$14,2,FALSE),"")</f>
        <v/>
      </c>
    </row>
    <row r="1049" spans="1:6" x14ac:dyDescent="0.25">
      <c r="A1049" s="103" t="str">
        <f>IF('Forbrug af biomasse'!A449&lt;&gt;"",'Forbrug af biomasse'!A449,"")</f>
        <v/>
      </c>
      <c r="B1049" s="103" t="str">
        <f>IF('Forbrug af biomasse'!B449&lt;&gt;"",'Forbrug af biomasse'!B449,"")</f>
        <v/>
      </c>
      <c r="C1049" s="103" t="str">
        <f>IF('Forbrug af biomasse'!C449&lt;&gt;"",'Forbrug af biomasse'!C449,"")</f>
        <v/>
      </c>
      <c r="D1049" s="103" t="str">
        <f>IF('Forbrug af biomasse'!D449&lt;&gt;"",'Forbrug af biomasse'!D449,"")</f>
        <v/>
      </c>
      <c r="E1049" s="438" t="str">
        <f>IF('Forbrug af biomasse'!E449&lt;&gt;"",'Forbrug af biomasse'!E449,"")</f>
        <v/>
      </c>
      <c r="F1049" s="103" t="str">
        <f>IFERROR(VLOOKUP(A1049,'Oversættelse til tabel'!$A$2:$B$14,2,FALSE),"")</f>
        <v/>
      </c>
    </row>
    <row r="1050" spans="1:6" x14ac:dyDescent="0.25">
      <c r="A1050" s="103" t="str">
        <f>IF('Forbrug af biomasse'!A450&lt;&gt;"",'Forbrug af biomasse'!A450,"")</f>
        <v/>
      </c>
      <c r="B1050" s="103" t="str">
        <f>IF('Forbrug af biomasse'!B450&lt;&gt;"",'Forbrug af biomasse'!B450,"")</f>
        <v/>
      </c>
      <c r="C1050" s="103" t="str">
        <f>IF('Forbrug af biomasse'!C450&lt;&gt;"",'Forbrug af biomasse'!C450,"")</f>
        <v/>
      </c>
      <c r="D1050" s="103" t="str">
        <f>IF('Forbrug af biomasse'!D450&lt;&gt;"",'Forbrug af biomasse'!D450,"")</f>
        <v/>
      </c>
      <c r="E1050" s="438" t="str">
        <f>IF('Forbrug af biomasse'!E450&lt;&gt;"",'Forbrug af biomasse'!E450,"")</f>
        <v/>
      </c>
      <c r="F1050" s="103" t="str">
        <f>IFERROR(VLOOKUP(A1050,'Oversættelse til tabel'!$A$2:$B$14,2,FALSE),"")</f>
        <v/>
      </c>
    </row>
    <row r="1051" spans="1:6" x14ac:dyDescent="0.25">
      <c r="A1051" s="103" t="str">
        <f>IF('Forbrug af biomasse'!A451&lt;&gt;"",'Forbrug af biomasse'!A451,"")</f>
        <v/>
      </c>
      <c r="B1051" s="103" t="str">
        <f>IF('Forbrug af biomasse'!B451&lt;&gt;"",'Forbrug af biomasse'!B451,"")</f>
        <v/>
      </c>
      <c r="C1051" s="103" t="str">
        <f>IF('Forbrug af biomasse'!C451&lt;&gt;"",'Forbrug af biomasse'!C451,"")</f>
        <v/>
      </c>
      <c r="D1051" s="103" t="str">
        <f>IF('Forbrug af biomasse'!D451&lt;&gt;"",'Forbrug af biomasse'!D451,"")</f>
        <v/>
      </c>
      <c r="E1051" s="438" t="str">
        <f>IF('Forbrug af biomasse'!E451&lt;&gt;"",'Forbrug af biomasse'!E451,"")</f>
        <v/>
      </c>
      <c r="F1051" s="103" t="str">
        <f>IFERROR(VLOOKUP(A1051,'Oversættelse til tabel'!$A$2:$B$14,2,FALSE),"")</f>
        <v/>
      </c>
    </row>
    <row r="1052" spans="1:6" x14ac:dyDescent="0.25">
      <c r="A1052" s="103" t="str">
        <f>IF('Forbrug af biomasse'!A452&lt;&gt;"",'Forbrug af biomasse'!A452,"")</f>
        <v/>
      </c>
      <c r="B1052" s="103" t="str">
        <f>IF('Forbrug af biomasse'!B452&lt;&gt;"",'Forbrug af biomasse'!B452,"")</f>
        <v/>
      </c>
      <c r="C1052" s="103" t="str">
        <f>IF('Forbrug af biomasse'!C452&lt;&gt;"",'Forbrug af biomasse'!C452,"")</f>
        <v/>
      </c>
      <c r="D1052" s="103" t="str">
        <f>IF('Forbrug af biomasse'!D452&lt;&gt;"",'Forbrug af biomasse'!D452,"")</f>
        <v/>
      </c>
      <c r="E1052" s="438" t="str">
        <f>IF('Forbrug af biomasse'!E452&lt;&gt;"",'Forbrug af biomasse'!E452,"")</f>
        <v/>
      </c>
      <c r="F1052" s="103" t="str">
        <f>IFERROR(VLOOKUP(A1052,'Oversættelse til tabel'!$A$2:$B$14,2,FALSE),"")</f>
        <v/>
      </c>
    </row>
    <row r="1053" spans="1:6" x14ac:dyDescent="0.25">
      <c r="A1053" s="103" t="str">
        <f>IF('Forbrug af biomasse'!A453&lt;&gt;"",'Forbrug af biomasse'!A453,"")</f>
        <v/>
      </c>
      <c r="B1053" s="103" t="str">
        <f>IF('Forbrug af biomasse'!B453&lt;&gt;"",'Forbrug af biomasse'!B453,"")</f>
        <v/>
      </c>
      <c r="C1053" s="103" t="str">
        <f>IF('Forbrug af biomasse'!C453&lt;&gt;"",'Forbrug af biomasse'!C453,"")</f>
        <v/>
      </c>
      <c r="D1053" s="103" t="str">
        <f>IF('Forbrug af biomasse'!D453&lt;&gt;"",'Forbrug af biomasse'!D453,"")</f>
        <v/>
      </c>
      <c r="E1053" s="438" t="str">
        <f>IF('Forbrug af biomasse'!E453&lt;&gt;"",'Forbrug af biomasse'!E453,"")</f>
        <v/>
      </c>
      <c r="F1053" s="103" t="str">
        <f>IFERROR(VLOOKUP(A1053,'Oversættelse til tabel'!$A$2:$B$14,2,FALSE),"")</f>
        <v/>
      </c>
    </row>
    <row r="1054" spans="1:6" x14ac:dyDescent="0.25">
      <c r="A1054" s="103" t="str">
        <f>IF('Forbrug af biomasse'!A454&lt;&gt;"",'Forbrug af biomasse'!A454,"")</f>
        <v/>
      </c>
      <c r="B1054" s="103" t="str">
        <f>IF('Forbrug af biomasse'!B454&lt;&gt;"",'Forbrug af biomasse'!B454,"")</f>
        <v/>
      </c>
      <c r="C1054" s="103" t="str">
        <f>IF('Forbrug af biomasse'!C454&lt;&gt;"",'Forbrug af biomasse'!C454,"")</f>
        <v/>
      </c>
      <c r="D1054" s="103" t="str">
        <f>IF('Forbrug af biomasse'!D454&lt;&gt;"",'Forbrug af biomasse'!D454,"")</f>
        <v/>
      </c>
      <c r="E1054" s="438" t="str">
        <f>IF('Forbrug af biomasse'!E454&lt;&gt;"",'Forbrug af biomasse'!E454,"")</f>
        <v/>
      </c>
      <c r="F1054" s="103" t="str">
        <f>IFERROR(VLOOKUP(A1054,'Oversættelse til tabel'!$A$2:$B$14,2,FALSE),"")</f>
        <v/>
      </c>
    </row>
    <row r="1055" spans="1:6" x14ac:dyDescent="0.25">
      <c r="A1055" s="103" t="str">
        <f>IF('Forbrug af biomasse'!A455&lt;&gt;"",'Forbrug af biomasse'!A455,"")</f>
        <v/>
      </c>
      <c r="B1055" s="103" t="str">
        <f>IF('Forbrug af biomasse'!B455&lt;&gt;"",'Forbrug af biomasse'!B455,"")</f>
        <v/>
      </c>
      <c r="C1055" s="103" t="str">
        <f>IF('Forbrug af biomasse'!C455&lt;&gt;"",'Forbrug af biomasse'!C455,"")</f>
        <v/>
      </c>
      <c r="D1055" s="103" t="str">
        <f>IF('Forbrug af biomasse'!D455&lt;&gt;"",'Forbrug af biomasse'!D455,"")</f>
        <v/>
      </c>
      <c r="E1055" s="438" t="str">
        <f>IF('Forbrug af biomasse'!E455&lt;&gt;"",'Forbrug af biomasse'!E455,"")</f>
        <v/>
      </c>
      <c r="F1055" s="103" t="str">
        <f>IFERROR(VLOOKUP(A1055,'Oversættelse til tabel'!$A$2:$B$14,2,FALSE),"")</f>
        <v/>
      </c>
    </row>
    <row r="1056" spans="1:6" x14ac:dyDescent="0.25">
      <c r="A1056" s="103" t="str">
        <f>IF('Forbrug af biomasse'!A456&lt;&gt;"",'Forbrug af biomasse'!A456,"")</f>
        <v/>
      </c>
      <c r="B1056" s="103" t="str">
        <f>IF('Forbrug af biomasse'!B456&lt;&gt;"",'Forbrug af biomasse'!B456,"")</f>
        <v/>
      </c>
      <c r="C1056" s="103" t="str">
        <f>IF('Forbrug af biomasse'!C456&lt;&gt;"",'Forbrug af biomasse'!C456,"")</f>
        <v/>
      </c>
      <c r="D1056" s="103" t="str">
        <f>IF('Forbrug af biomasse'!D456&lt;&gt;"",'Forbrug af biomasse'!D456,"")</f>
        <v/>
      </c>
      <c r="E1056" s="438" t="str">
        <f>IF('Forbrug af biomasse'!E456&lt;&gt;"",'Forbrug af biomasse'!E456,"")</f>
        <v/>
      </c>
      <c r="F1056" s="103" t="str">
        <f>IFERROR(VLOOKUP(A1056,'Oversættelse til tabel'!$A$2:$B$14,2,FALSE),"")</f>
        <v/>
      </c>
    </row>
    <row r="1057" spans="1:6" x14ac:dyDescent="0.25">
      <c r="A1057" s="103" t="str">
        <f>IF('Forbrug af biomasse'!A457&lt;&gt;"",'Forbrug af biomasse'!A457,"")</f>
        <v/>
      </c>
      <c r="B1057" s="103" t="str">
        <f>IF('Forbrug af biomasse'!B457&lt;&gt;"",'Forbrug af biomasse'!B457,"")</f>
        <v/>
      </c>
      <c r="C1057" s="103" t="str">
        <f>IF('Forbrug af biomasse'!C457&lt;&gt;"",'Forbrug af biomasse'!C457,"")</f>
        <v/>
      </c>
      <c r="D1057" s="103" t="str">
        <f>IF('Forbrug af biomasse'!D457&lt;&gt;"",'Forbrug af biomasse'!D457,"")</f>
        <v/>
      </c>
      <c r="E1057" s="438" t="str">
        <f>IF('Forbrug af biomasse'!E457&lt;&gt;"",'Forbrug af biomasse'!E457,"")</f>
        <v/>
      </c>
      <c r="F1057" s="103" t="str">
        <f>IFERROR(VLOOKUP(A1057,'Oversættelse til tabel'!$A$2:$B$14,2,FALSE),"")</f>
        <v/>
      </c>
    </row>
    <row r="1058" spans="1:6" x14ac:dyDescent="0.25">
      <c r="A1058" s="103" t="str">
        <f>IF('Forbrug af biomasse'!A458&lt;&gt;"",'Forbrug af biomasse'!A458,"")</f>
        <v/>
      </c>
      <c r="B1058" s="103" t="str">
        <f>IF('Forbrug af biomasse'!B458&lt;&gt;"",'Forbrug af biomasse'!B458,"")</f>
        <v/>
      </c>
      <c r="C1058" s="103" t="str">
        <f>IF('Forbrug af biomasse'!C458&lt;&gt;"",'Forbrug af biomasse'!C458,"")</f>
        <v/>
      </c>
      <c r="D1058" s="103" t="str">
        <f>IF('Forbrug af biomasse'!D458&lt;&gt;"",'Forbrug af biomasse'!D458,"")</f>
        <v/>
      </c>
      <c r="E1058" s="438" t="str">
        <f>IF('Forbrug af biomasse'!E458&lt;&gt;"",'Forbrug af biomasse'!E458,"")</f>
        <v/>
      </c>
      <c r="F1058" s="103" t="str">
        <f>IFERROR(VLOOKUP(A1058,'Oversættelse til tabel'!$A$2:$B$14,2,FALSE),"")</f>
        <v/>
      </c>
    </row>
    <row r="1059" spans="1:6" x14ac:dyDescent="0.25">
      <c r="A1059" s="103" t="str">
        <f>IF('Forbrug af biomasse'!A459&lt;&gt;"",'Forbrug af biomasse'!A459,"")</f>
        <v/>
      </c>
      <c r="B1059" s="103" t="str">
        <f>IF('Forbrug af biomasse'!B459&lt;&gt;"",'Forbrug af biomasse'!B459,"")</f>
        <v/>
      </c>
      <c r="C1059" s="103" t="str">
        <f>IF('Forbrug af biomasse'!C459&lt;&gt;"",'Forbrug af biomasse'!C459,"")</f>
        <v/>
      </c>
      <c r="D1059" s="103" t="str">
        <f>IF('Forbrug af biomasse'!D459&lt;&gt;"",'Forbrug af biomasse'!D459,"")</f>
        <v/>
      </c>
      <c r="E1059" s="438" t="str">
        <f>IF('Forbrug af biomasse'!E459&lt;&gt;"",'Forbrug af biomasse'!E459,"")</f>
        <v/>
      </c>
      <c r="F1059" s="103" t="str">
        <f>IFERROR(VLOOKUP(A1059,'Oversættelse til tabel'!$A$2:$B$14,2,FALSE),"")</f>
        <v/>
      </c>
    </row>
    <row r="1060" spans="1:6" x14ac:dyDescent="0.25">
      <c r="A1060" s="103" t="str">
        <f>IF('Forbrug af biomasse'!A460&lt;&gt;"",'Forbrug af biomasse'!A460,"")</f>
        <v/>
      </c>
      <c r="B1060" s="103" t="str">
        <f>IF('Forbrug af biomasse'!B460&lt;&gt;"",'Forbrug af biomasse'!B460,"")</f>
        <v/>
      </c>
      <c r="C1060" s="103" t="str">
        <f>IF('Forbrug af biomasse'!C460&lt;&gt;"",'Forbrug af biomasse'!C460,"")</f>
        <v/>
      </c>
      <c r="D1060" s="103" t="str">
        <f>IF('Forbrug af biomasse'!D460&lt;&gt;"",'Forbrug af biomasse'!D460,"")</f>
        <v/>
      </c>
      <c r="E1060" s="438" t="str">
        <f>IF('Forbrug af biomasse'!E460&lt;&gt;"",'Forbrug af biomasse'!E460,"")</f>
        <v/>
      </c>
      <c r="F1060" s="103" t="str">
        <f>IFERROR(VLOOKUP(A1060,'Oversættelse til tabel'!$A$2:$B$14,2,FALSE),"")</f>
        <v/>
      </c>
    </row>
    <row r="1061" spans="1:6" x14ac:dyDescent="0.25">
      <c r="A1061" s="103" t="str">
        <f>IF('Forbrug af biomasse'!A461&lt;&gt;"",'Forbrug af biomasse'!A461,"")</f>
        <v/>
      </c>
      <c r="B1061" s="103" t="str">
        <f>IF('Forbrug af biomasse'!B461&lt;&gt;"",'Forbrug af biomasse'!B461,"")</f>
        <v/>
      </c>
      <c r="C1061" s="103" t="str">
        <f>IF('Forbrug af biomasse'!C461&lt;&gt;"",'Forbrug af biomasse'!C461,"")</f>
        <v/>
      </c>
      <c r="D1061" s="103" t="str">
        <f>IF('Forbrug af biomasse'!D461&lt;&gt;"",'Forbrug af biomasse'!D461,"")</f>
        <v/>
      </c>
      <c r="E1061" s="438" t="str">
        <f>IF('Forbrug af biomasse'!E461&lt;&gt;"",'Forbrug af biomasse'!E461,"")</f>
        <v/>
      </c>
      <c r="F1061" s="103" t="str">
        <f>IFERROR(VLOOKUP(A1061,'Oversættelse til tabel'!$A$2:$B$14,2,FALSE),"")</f>
        <v/>
      </c>
    </row>
    <row r="1062" spans="1:6" x14ac:dyDescent="0.25">
      <c r="A1062" s="103" t="str">
        <f>IF('Forbrug af biomasse'!A462&lt;&gt;"",'Forbrug af biomasse'!A462,"")</f>
        <v/>
      </c>
      <c r="B1062" s="103" t="str">
        <f>IF('Forbrug af biomasse'!B462&lt;&gt;"",'Forbrug af biomasse'!B462,"")</f>
        <v/>
      </c>
      <c r="C1062" s="103" t="str">
        <f>IF('Forbrug af biomasse'!C462&lt;&gt;"",'Forbrug af biomasse'!C462,"")</f>
        <v/>
      </c>
      <c r="D1062" s="103" t="str">
        <f>IF('Forbrug af biomasse'!D462&lt;&gt;"",'Forbrug af biomasse'!D462,"")</f>
        <v/>
      </c>
      <c r="E1062" s="438" t="str">
        <f>IF('Forbrug af biomasse'!E462&lt;&gt;"",'Forbrug af biomasse'!E462,"")</f>
        <v/>
      </c>
      <c r="F1062" s="103" t="str">
        <f>IFERROR(VLOOKUP(A1062,'Oversættelse til tabel'!$A$2:$B$14,2,FALSE),"")</f>
        <v/>
      </c>
    </row>
    <row r="1063" spans="1:6" x14ac:dyDescent="0.25">
      <c r="A1063" s="103" t="str">
        <f>IF('Forbrug af biomasse'!A463&lt;&gt;"",'Forbrug af biomasse'!A463,"")</f>
        <v/>
      </c>
      <c r="B1063" s="103" t="str">
        <f>IF('Forbrug af biomasse'!B463&lt;&gt;"",'Forbrug af biomasse'!B463,"")</f>
        <v/>
      </c>
      <c r="C1063" s="103" t="str">
        <f>IF('Forbrug af biomasse'!C463&lt;&gt;"",'Forbrug af biomasse'!C463,"")</f>
        <v/>
      </c>
      <c r="D1063" s="103" t="str">
        <f>IF('Forbrug af biomasse'!D463&lt;&gt;"",'Forbrug af biomasse'!D463,"")</f>
        <v/>
      </c>
      <c r="E1063" s="438" t="str">
        <f>IF('Forbrug af biomasse'!E463&lt;&gt;"",'Forbrug af biomasse'!E463,"")</f>
        <v/>
      </c>
      <c r="F1063" s="103" t="str">
        <f>IFERROR(VLOOKUP(A1063,'Oversættelse til tabel'!$A$2:$B$14,2,FALSE),"")</f>
        <v/>
      </c>
    </row>
    <row r="1064" spans="1:6" x14ac:dyDescent="0.25">
      <c r="A1064" s="103" t="str">
        <f>IF('Forbrug af biomasse'!A464&lt;&gt;"",'Forbrug af biomasse'!A464,"")</f>
        <v/>
      </c>
      <c r="B1064" s="103" t="str">
        <f>IF('Forbrug af biomasse'!B464&lt;&gt;"",'Forbrug af biomasse'!B464,"")</f>
        <v/>
      </c>
      <c r="C1064" s="103" t="str">
        <f>IF('Forbrug af biomasse'!C464&lt;&gt;"",'Forbrug af biomasse'!C464,"")</f>
        <v/>
      </c>
      <c r="D1064" s="103" t="str">
        <f>IF('Forbrug af biomasse'!D464&lt;&gt;"",'Forbrug af biomasse'!D464,"")</f>
        <v/>
      </c>
      <c r="E1064" s="438" t="str">
        <f>IF('Forbrug af biomasse'!E464&lt;&gt;"",'Forbrug af biomasse'!E464,"")</f>
        <v/>
      </c>
      <c r="F1064" s="103" t="str">
        <f>IFERROR(VLOOKUP(A1064,'Oversættelse til tabel'!$A$2:$B$14,2,FALSE),"")</f>
        <v/>
      </c>
    </row>
    <row r="1065" spans="1:6" x14ac:dyDescent="0.25">
      <c r="A1065" s="103" t="str">
        <f>IF('Forbrug af biomasse'!A465&lt;&gt;"",'Forbrug af biomasse'!A465,"")</f>
        <v/>
      </c>
      <c r="B1065" s="103" t="str">
        <f>IF('Forbrug af biomasse'!B465&lt;&gt;"",'Forbrug af biomasse'!B465,"")</f>
        <v/>
      </c>
      <c r="C1065" s="103" t="str">
        <f>IF('Forbrug af biomasse'!C465&lt;&gt;"",'Forbrug af biomasse'!C465,"")</f>
        <v/>
      </c>
      <c r="D1065" s="103" t="str">
        <f>IF('Forbrug af biomasse'!D465&lt;&gt;"",'Forbrug af biomasse'!D465,"")</f>
        <v/>
      </c>
      <c r="E1065" s="438" t="str">
        <f>IF('Forbrug af biomasse'!E465&lt;&gt;"",'Forbrug af biomasse'!E465,"")</f>
        <v/>
      </c>
      <c r="F1065" s="103" t="str">
        <f>IFERROR(VLOOKUP(A1065,'Oversættelse til tabel'!$A$2:$B$14,2,FALSE),"")</f>
        <v/>
      </c>
    </row>
    <row r="1066" spans="1:6" x14ac:dyDescent="0.25">
      <c r="A1066" s="103" t="str">
        <f>IF('Forbrug af biomasse'!A466&lt;&gt;"",'Forbrug af biomasse'!A466,"")</f>
        <v/>
      </c>
      <c r="B1066" s="103" t="str">
        <f>IF('Forbrug af biomasse'!B466&lt;&gt;"",'Forbrug af biomasse'!B466,"")</f>
        <v/>
      </c>
      <c r="C1066" s="103" t="str">
        <f>IF('Forbrug af biomasse'!C466&lt;&gt;"",'Forbrug af biomasse'!C466,"")</f>
        <v/>
      </c>
      <c r="D1066" s="103" t="str">
        <f>IF('Forbrug af biomasse'!D466&lt;&gt;"",'Forbrug af biomasse'!D466,"")</f>
        <v/>
      </c>
      <c r="E1066" s="438" t="str">
        <f>IF('Forbrug af biomasse'!E466&lt;&gt;"",'Forbrug af biomasse'!E466,"")</f>
        <v/>
      </c>
      <c r="F1066" s="103" t="str">
        <f>IFERROR(VLOOKUP(A1066,'Oversættelse til tabel'!$A$2:$B$14,2,FALSE),"")</f>
        <v/>
      </c>
    </row>
    <row r="1067" spans="1:6" x14ac:dyDescent="0.25">
      <c r="A1067" s="103" t="str">
        <f>IF('Forbrug af biomasse'!A467&lt;&gt;"",'Forbrug af biomasse'!A467,"")</f>
        <v/>
      </c>
      <c r="B1067" s="103" t="str">
        <f>IF('Forbrug af biomasse'!B467&lt;&gt;"",'Forbrug af biomasse'!B467,"")</f>
        <v/>
      </c>
      <c r="C1067" s="103" t="str">
        <f>IF('Forbrug af biomasse'!C467&lt;&gt;"",'Forbrug af biomasse'!C467,"")</f>
        <v/>
      </c>
      <c r="D1067" s="103" t="str">
        <f>IF('Forbrug af biomasse'!D467&lt;&gt;"",'Forbrug af biomasse'!D467,"")</f>
        <v/>
      </c>
      <c r="E1067" s="438" t="str">
        <f>IF('Forbrug af biomasse'!E467&lt;&gt;"",'Forbrug af biomasse'!E467,"")</f>
        <v/>
      </c>
      <c r="F1067" s="103" t="str">
        <f>IFERROR(VLOOKUP(A1067,'Oversættelse til tabel'!$A$2:$B$14,2,FALSE),"")</f>
        <v/>
      </c>
    </row>
    <row r="1068" spans="1:6" x14ac:dyDescent="0.25">
      <c r="A1068" s="103" t="str">
        <f>IF('Forbrug af biomasse'!A468&lt;&gt;"",'Forbrug af biomasse'!A468,"")</f>
        <v/>
      </c>
      <c r="B1068" s="103" t="str">
        <f>IF('Forbrug af biomasse'!B468&lt;&gt;"",'Forbrug af biomasse'!B468,"")</f>
        <v/>
      </c>
      <c r="C1068" s="103" t="str">
        <f>IF('Forbrug af biomasse'!C468&lt;&gt;"",'Forbrug af biomasse'!C468,"")</f>
        <v/>
      </c>
      <c r="D1068" s="103" t="str">
        <f>IF('Forbrug af biomasse'!D468&lt;&gt;"",'Forbrug af biomasse'!D468,"")</f>
        <v/>
      </c>
      <c r="E1068" s="438" t="str">
        <f>IF('Forbrug af biomasse'!E468&lt;&gt;"",'Forbrug af biomasse'!E468,"")</f>
        <v/>
      </c>
      <c r="F1068" s="103" t="str">
        <f>IFERROR(VLOOKUP(A1068,'Oversættelse til tabel'!$A$2:$B$14,2,FALSE),"")</f>
        <v/>
      </c>
    </row>
    <row r="1069" spans="1:6" x14ac:dyDescent="0.25">
      <c r="A1069" s="103" t="str">
        <f>IF('Forbrug af biomasse'!A469&lt;&gt;"",'Forbrug af biomasse'!A469,"")</f>
        <v/>
      </c>
      <c r="B1069" s="103" t="str">
        <f>IF('Forbrug af biomasse'!B469&lt;&gt;"",'Forbrug af biomasse'!B469,"")</f>
        <v/>
      </c>
      <c r="C1069" s="103" t="str">
        <f>IF('Forbrug af biomasse'!C469&lt;&gt;"",'Forbrug af biomasse'!C469,"")</f>
        <v/>
      </c>
      <c r="D1069" s="103" t="str">
        <f>IF('Forbrug af biomasse'!D469&lt;&gt;"",'Forbrug af biomasse'!D469,"")</f>
        <v/>
      </c>
      <c r="E1069" s="438" t="str">
        <f>IF('Forbrug af biomasse'!E469&lt;&gt;"",'Forbrug af biomasse'!E469,"")</f>
        <v/>
      </c>
      <c r="F1069" s="103" t="str">
        <f>IFERROR(VLOOKUP(A1069,'Oversættelse til tabel'!$A$2:$B$14,2,FALSE),"")</f>
        <v/>
      </c>
    </row>
    <row r="1070" spans="1:6" x14ac:dyDescent="0.25">
      <c r="A1070" s="103" t="str">
        <f>IF('Forbrug af biomasse'!A470&lt;&gt;"",'Forbrug af biomasse'!A470,"")</f>
        <v/>
      </c>
      <c r="B1070" s="103" t="str">
        <f>IF('Forbrug af biomasse'!B470&lt;&gt;"",'Forbrug af biomasse'!B470,"")</f>
        <v/>
      </c>
      <c r="C1070" s="103" t="str">
        <f>IF('Forbrug af biomasse'!C470&lt;&gt;"",'Forbrug af biomasse'!C470,"")</f>
        <v/>
      </c>
      <c r="D1070" s="103" t="str">
        <f>IF('Forbrug af biomasse'!D470&lt;&gt;"",'Forbrug af biomasse'!D470,"")</f>
        <v/>
      </c>
      <c r="E1070" s="438" t="str">
        <f>IF('Forbrug af biomasse'!E470&lt;&gt;"",'Forbrug af biomasse'!E470,"")</f>
        <v/>
      </c>
      <c r="F1070" s="103" t="str">
        <f>IFERROR(VLOOKUP(A1070,'Oversættelse til tabel'!$A$2:$B$14,2,FALSE),"")</f>
        <v/>
      </c>
    </row>
    <row r="1071" spans="1:6" x14ac:dyDescent="0.25">
      <c r="A1071" s="103" t="str">
        <f>IF('Forbrug af biomasse'!A471&lt;&gt;"",'Forbrug af biomasse'!A471,"")</f>
        <v/>
      </c>
      <c r="B1071" s="103" t="str">
        <f>IF('Forbrug af biomasse'!B471&lt;&gt;"",'Forbrug af biomasse'!B471,"")</f>
        <v/>
      </c>
      <c r="C1071" s="103" t="str">
        <f>IF('Forbrug af biomasse'!C471&lt;&gt;"",'Forbrug af biomasse'!C471,"")</f>
        <v/>
      </c>
      <c r="D1071" s="103" t="str">
        <f>IF('Forbrug af biomasse'!D471&lt;&gt;"",'Forbrug af biomasse'!D471,"")</f>
        <v/>
      </c>
      <c r="E1071" s="438" t="str">
        <f>IF('Forbrug af biomasse'!E471&lt;&gt;"",'Forbrug af biomasse'!E471,"")</f>
        <v/>
      </c>
      <c r="F1071" s="103" t="str">
        <f>IFERROR(VLOOKUP(A1071,'Oversættelse til tabel'!$A$2:$B$14,2,FALSE),"")</f>
        <v/>
      </c>
    </row>
    <row r="1072" spans="1:6" x14ac:dyDescent="0.25">
      <c r="A1072" s="103" t="str">
        <f>IF('Forbrug af biomasse'!A472&lt;&gt;"",'Forbrug af biomasse'!A472,"")</f>
        <v/>
      </c>
      <c r="B1072" s="103" t="str">
        <f>IF('Forbrug af biomasse'!B472&lt;&gt;"",'Forbrug af biomasse'!B472,"")</f>
        <v/>
      </c>
      <c r="C1072" s="103" t="str">
        <f>IF('Forbrug af biomasse'!C472&lt;&gt;"",'Forbrug af biomasse'!C472,"")</f>
        <v/>
      </c>
      <c r="D1072" s="103" t="str">
        <f>IF('Forbrug af biomasse'!D472&lt;&gt;"",'Forbrug af biomasse'!D472,"")</f>
        <v/>
      </c>
      <c r="E1072" s="438" t="str">
        <f>IF('Forbrug af biomasse'!E472&lt;&gt;"",'Forbrug af biomasse'!E472,"")</f>
        <v/>
      </c>
      <c r="F1072" s="103" t="str">
        <f>IFERROR(VLOOKUP(A1072,'Oversættelse til tabel'!$A$2:$B$14,2,FALSE),"")</f>
        <v/>
      </c>
    </row>
    <row r="1073" spans="1:6" x14ac:dyDescent="0.25">
      <c r="A1073" s="103" t="str">
        <f>IF('Forbrug af biomasse'!A473&lt;&gt;"",'Forbrug af biomasse'!A473,"")</f>
        <v/>
      </c>
      <c r="B1073" s="103" t="str">
        <f>IF('Forbrug af biomasse'!B473&lt;&gt;"",'Forbrug af biomasse'!B473,"")</f>
        <v/>
      </c>
      <c r="C1073" s="103" t="str">
        <f>IF('Forbrug af biomasse'!C473&lt;&gt;"",'Forbrug af biomasse'!C473,"")</f>
        <v/>
      </c>
      <c r="D1073" s="103" t="str">
        <f>IF('Forbrug af biomasse'!D473&lt;&gt;"",'Forbrug af biomasse'!D473,"")</f>
        <v/>
      </c>
      <c r="E1073" s="438" t="str">
        <f>IF('Forbrug af biomasse'!E473&lt;&gt;"",'Forbrug af biomasse'!E473,"")</f>
        <v/>
      </c>
      <c r="F1073" s="103" t="str">
        <f>IFERROR(VLOOKUP(A1073,'Oversættelse til tabel'!$A$2:$B$14,2,FALSE),"")</f>
        <v/>
      </c>
    </row>
    <row r="1074" spans="1:6" x14ac:dyDescent="0.25">
      <c r="A1074" s="103" t="str">
        <f>IF('Forbrug af biomasse'!A474&lt;&gt;"",'Forbrug af biomasse'!A474,"")</f>
        <v/>
      </c>
      <c r="B1074" s="103" t="str">
        <f>IF('Forbrug af biomasse'!B474&lt;&gt;"",'Forbrug af biomasse'!B474,"")</f>
        <v/>
      </c>
      <c r="C1074" s="103" t="str">
        <f>IF('Forbrug af biomasse'!C474&lt;&gt;"",'Forbrug af biomasse'!C474,"")</f>
        <v/>
      </c>
      <c r="D1074" s="103" t="str">
        <f>IF('Forbrug af biomasse'!D474&lt;&gt;"",'Forbrug af biomasse'!D474,"")</f>
        <v/>
      </c>
      <c r="E1074" s="438" t="str">
        <f>IF('Forbrug af biomasse'!E474&lt;&gt;"",'Forbrug af biomasse'!E474,"")</f>
        <v/>
      </c>
      <c r="F1074" s="103" t="str">
        <f>IFERROR(VLOOKUP(A1074,'Oversættelse til tabel'!$A$2:$B$14,2,FALSE),"")</f>
        <v/>
      </c>
    </row>
    <row r="1075" spans="1:6" x14ac:dyDescent="0.25">
      <c r="A1075" s="103" t="str">
        <f>IF('Forbrug af biomasse'!A475&lt;&gt;"",'Forbrug af biomasse'!A475,"")</f>
        <v/>
      </c>
      <c r="B1075" s="103" t="str">
        <f>IF('Forbrug af biomasse'!B475&lt;&gt;"",'Forbrug af biomasse'!B475,"")</f>
        <v/>
      </c>
      <c r="C1075" s="103" t="str">
        <f>IF('Forbrug af biomasse'!C475&lt;&gt;"",'Forbrug af biomasse'!C475,"")</f>
        <v/>
      </c>
      <c r="D1075" s="103" t="str">
        <f>IF('Forbrug af biomasse'!D475&lt;&gt;"",'Forbrug af biomasse'!D475,"")</f>
        <v/>
      </c>
      <c r="E1075" s="438" t="str">
        <f>IF('Forbrug af biomasse'!E475&lt;&gt;"",'Forbrug af biomasse'!E475,"")</f>
        <v/>
      </c>
      <c r="F1075" s="103" t="str">
        <f>IFERROR(VLOOKUP(A1075,'Oversættelse til tabel'!$A$2:$B$14,2,FALSE),"")</f>
        <v/>
      </c>
    </row>
    <row r="1076" spans="1:6" x14ac:dyDescent="0.25">
      <c r="A1076" s="103" t="str">
        <f>IF('Forbrug af biomasse'!A476&lt;&gt;"",'Forbrug af biomasse'!A476,"")</f>
        <v/>
      </c>
      <c r="B1076" s="103" t="str">
        <f>IF('Forbrug af biomasse'!B476&lt;&gt;"",'Forbrug af biomasse'!B476,"")</f>
        <v/>
      </c>
      <c r="C1076" s="103" t="str">
        <f>IF('Forbrug af biomasse'!C476&lt;&gt;"",'Forbrug af biomasse'!C476,"")</f>
        <v/>
      </c>
      <c r="D1076" s="103" t="str">
        <f>IF('Forbrug af biomasse'!D476&lt;&gt;"",'Forbrug af biomasse'!D476,"")</f>
        <v/>
      </c>
      <c r="E1076" s="438" t="str">
        <f>IF('Forbrug af biomasse'!E476&lt;&gt;"",'Forbrug af biomasse'!E476,"")</f>
        <v/>
      </c>
      <c r="F1076" s="103" t="str">
        <f>IFERROR(VLOOKUP(A1076,'Oversættelse til tabel'!$A$2:$B$14,2,FALSE),"")</f>
        <v/>
      </c>
    </row>
    <row r="1077" spans="1:6" x14ac:dyDescent="0.25">
      <c r="A1077" s="103" t="str">
        <f>IF('Forbrug af biomasse'!A477&lt;&gt;"",'Forbrug af biomasse'!A477,"")</f>
        <v/>
      </c>
      <c r="B1077" s="103" t="str">
        <f>IF('Forbrug af biomasse'!B477&lt;&gt;"",'Forbrug af biomasse'!B477,"")</f>
        <v/>
      </c>
      <c r="C1077" s="103" t="str">
        <f>IF('Forbrug af biomasse'!C477&lt;&gt;"",'Forbrug af biomasse'!C477,"")</f>
        <v/>
      </c>
      <c r="D1077" s="103" t="str">
        <f>IF('Forbrug af biomasse'!D477&lt;&gt;"",'Forbrug af biomasse'!D477,"")</f>
        <v/>
      </c>
      <c r="E1077" s="438" t="str">
        <f>IF('Forbrug af biomasse'!E477&lt;&gt;"",'Forbrug af biomasse'!E477,"")</f>
        <v/>
      </c>
      <c r="F1077" s="103" t="str">
        <f>IFERROR(VLOOKUP(A1077,'Oversættelse til tabel'!$A$2:$B$14,2,FALSE),"")</f>
        <v/>
      </c>
    </row>
    <row r="1078" spans="1:6" x14ac:dyDescent="0.25">
      <c r="A1078" s="103" t="str">
        <f>IF('Forbrug af biomasse'!A478&lt;&gt;"",'Forbrug af biomasse'!A478,"")</f>
        <v/>
      </c>
      <c r="B1078" s="103" t="str">
        <f>IF('Forbrug af biomasse'!B478&lt;&gt;"",'Forbrug af biomasse'!B478,"")</f>
        <v/>
      </c>
      <c r="C1078" s="103" t="str">
        <f>IF('Forbrug af biomasse'!C478&lt;&gt;"",'Forbrug af biomasse'!C478,"")</f>
        <v/>
      </c>
      <c r="D1078" s="103" t="str">
        <f>IF('Forbrug af biomasse'!D478&lt;&gt;"",'Forbrug af biomasse'!D478,"")</f>
        <v/>
      </c>
      <c r="E1078" s="438" t="str">
        <f>IF('Forbrug af biomasse'!E478&lt;&gt;"",'Forbrug af biomasse'!E478,"")</f>
        <v/>
      </c>
      <c r="F1078" s="103" t="str">
        <f>IFERROR(VLOOKUP(A1078,'Oversættelse til tabel'!$A$2:$B$14,2,FALSE),"")</f>
        <v/>
      </c>
    </row>
    <row r="1079" spans="1:6" x14ac:dyDescent="0.25">
      <c r="A1079" s="103" t="str">
        <f>IF('Forbrug af biomasse'!A479&lt;&gt;"",'Forbrug af biomasse'!A479,"")</f>
        <v/>
      </c>
      <c r="B1079" s="103" t="str">
        <f>IF('Forbrug af biomasse'!B479&lt;&gt;"",'Forbrug af biomasse'!B479,"")</f>
        <v/>
      </c>
      <c r="C1079" s="103" t="str">
        <f>IF('Forbrug af biomasse'!C479&lt;&gt;"",'Forbrug af biomasse'!C479,"")</f>
        <v/>
      </c>
      <c r="D1079" s="103" t="str">
        <f>IF('Forbrug af biomasse'!D479&lt;&gt;"",'Forbrug af biomasse'!D479,"")</f>
        <v/>
      </c>
      <c r="E1079" s="438" t="str">
        <f>IF('Forbrug af biomasse'!E479&lt;&gt;"",'Forbrug af biomasse'!E479,"")</f>
        <v/>
      </c>
      <c r="F1079" s="103" t="str">
        <f>IFERROR(VLOOKUP(A1079,'Oversættelse til tabel'!$A$2:$B$14,2,FALSE),"")</f>
        <v/>
      </c>
    </row>
    <row r="1080" spans="1:6" x14ac:dyDescent="0.25">
      <c r="A1080" s="103" t="str">
        <f>IF('Forbrug af biomasse'!A480&lt;&gt;"",'Forbrug af biomasse'!A480,"")</f>
        <v/>
      </c>
      <c r="B1080" s="103" t="str">
        <f>IF('Forbrug af biomasse'!B480&lt;&gt;"",'Forbrug af biomasse'!B480,"")</f>
        <v/>
      </c>
      <c r="C1080" s="103" t="str">
        <f>IF('Forbrug af biomasse'!C480&lt;&gt;"",'Forbrug af biomasse'!C480,"")</f>
        <v/>
      </c>
      <c r="D1080" s="103" t="str">
        <f>IF('Forbrug af biomasse'!D480&lt;&gt;"",'Forbrug af biomasse'!D480,"")</f>
        <v/>
      </c>
      <c r="E1080" s="438" t="str">
        <f>IF('Forbrug af biomasse'!E480&lt;&gt;"",'Forbrug af biomasse'!E480,"")</f>
        <v/>
      </c>
      <c r="F1080" s="103" t="str">
        <f>IFERROR(VLOOKUP(A1080,'Oversættelse til tabel'!$A$2:$B$14,2,FALSE),"")</f>
        <v/>
      </c>
    </row>
    <row r="1081" spans="1:6" x14ac:dyDescent="0.25">
      <c r="A1081" s="103" t="str">
        <f>IF('Forbrug af biomasse'!A481&lt;&gt;"",'Forbrug af biomasse'!A481,"")</f>
        <v/>
      </c>
      <c r="B1081" s="103" t="str">
        <f>IF('Forbrug af biomasse'!B481&lt;&gt;"",'Forbrug af biomasse'!B481,"")</f>
        <v/>
      </c>
      <c r="C1081" s="103" t="str">
        <f>IF('Forbrug af biomasse'!C481&lt;&gt;"",'Forbrug af biomasse'!C481,"")</f>
        <v/>
      </c>
      <c r="D1081" s="103" t="str">
        <f>IF('Forbrug af biomasse'!D481&lt;&gt;"",'Forbrug af biomasse'!D481,"")</f>
        <v/>
      </c>
      <c r="E1081" s="438" t="str">
        <f>IF('Forbrug af biomasse'!E481&lt;&gt;"",'Forbrug af biomasse'!E481,"")</f>
        <v/>
      </c>
      <c r="F1081" s="103" t="str">
        <f>IFERROR(VLOOKUP(A1081,'Oversættelse til tabel'!$A$2:$B$14,2,FALSE),"")</f>
        <v/>
      </c>
    </row>
    <row r="1082" spans="1:6" x14ac:dyDescent="0.25">
      <c r="A1082" s="103" t="str">
        <f>IF('Forbrug af biomasse'!A482&lt;&gt;"",'Forbrug af biomasse'!A482,"")</f>
        <v/>
      </c>
      <c r="B1082" s="103" t="str">
        <f>IF('Forbrug af biomasse'!B482&lt;&gt;"",'Forbrug af biomasse'!B482,"")</f>
        <v/>
      </c>
      <c r="C1082" s="103" t="str">
        <f>IF('Forbrug af biomasse'!C482&lt;&gt;"",'Forbrug af biomasse'!C482,"")</f>
        <v/>
      </c>
      <c r="D1082" s="103" t="str">
        <f>IF('Forbrug af biomasse'!D482&lt;&gt;"",'Forbrug af biomasse'!D482,"")</f>
        <v/>
      </c>
      <c r="E1082" s="438" t="str">
        <f>IF('Forbrug af biomasse'!E482&lt;&gt;"",'Forbrug af biomasse'!E482,"")</f>
        <v/>
      </c>
      <c r="F1082" s="103" t="str">
        <f>IFERROR(VLOOKUP(A1082,'Oversættelse til tabel'!$A$2:$B$14,2,FALSE),"")</f>
        <v/>
      </c>
    </row>
    <row r="1083" spans="1:6" x14ac:dyDescent="0.25">
      <c r="A1083" s="103" t="str">
        <f>IF('Forbrug af biomasse'!A483&lt;&gt;"",'Forbrug af biomasse'!A483,"")</f>
        <v/>
      </c>
      <c r="B1083" s="103" t="str">
        <f>IF('Forbrug af biomasse'!B483&lt;&gt;"",'Forbrug af biomasse'!B483,"")</f>
        <v/>
      </c>
      <c r="C1083" s="103" t="str">
        <f>IF('Forbrug af biomasse'!C483&lt;&gt;"",'Forbrug af biomasse'!C483,"")</f>
        <v/>
      </c>
      <c r="D1083" s="103" t="str">
        <f>IF('Forbrug af biomasse'!D483&lt;&gt;"",'Forbrug af biomasse'!D483,"")</f>
        <v/>
      </c>
      <c r="E1083" s="438" t="str">
        <f>IF('Forbrug af biomasse'!E483&lt;&gt;"",'Forbrug af biomasse'!E483,"")</f>
        <v/>
      </c>
      <c r="F1083" s="103" t="str">
        <f>IFERROR(VLOOKUP(A1083,'Oversættelse til tabel'!$A$2:$B$14,2,FALSE),"")</f>
        <v/>
      </c>
    </row>
    <row r="1084" spans="1:6" x14ac:dyDescent="0.25">
      <c r="A1084" s="103" t="str">
        <f>IF('Forbrug af biomasse'!A484&lt;&gt;"",'Forbrug af biomasse'!A484,"")</f>
        <v/>
      </c>
      <c r="B1084" s="103" t="str">
        <f>IF('Forbrug af biomasse'!B484&lt;&gt;"",'Forbrug af biomasse'!B484,"")</f>
        <v/>
      </c>
      <c r="C1084" s="103" t="str">
        <f>IF('Forbrug af biomasse'!C484&lt;&gt;"",'Forbrug af biomasse'!C484,"")</f>
        <v/>
      </c>
      <c r="D1084" s="103" t="str">
        <f>IF('Forbrug af biomasse'!D484&lt;&gt;"",'Forbrug af biomasse'!D484,"")</f>
        <v/>
      </c>
      <c r="E1084" s="438" t="str">
        <f>IF('Forbrug af biomasse'!E484&lt;&gt;"",'Forbrug af biomasse'!E484,"")</f>
        <v/>
      </c>
      <c r="F1084" s="103" t="str">
        <f>IFERROR(VLOOKUP(A1084,'Oversættelse til tabel'!$A$2:$B$14,2,FALSE),"")</f>
        <v/>
      </c>
    </row>
    <row r="1085" spans="1:6" x14ac:dyDescent="0.25">
      <c r="A1085" s="103" t="str">
        <f>IF('Forbrug af biomasse'!A485&lt;&gt;"",'Forbrug af biomasse'!A485,"")</f>
        <v/>
      </c>
      <c r="B1085" s="103" t="str">
        <f>IF('Forbrug af biomasse'!B485&lt;&gt;"",'Forbrug af biomasse'!B485,"")</f>
        <v/>
      </c>
      <c r="C1085" s="103" t="str">
        <f>IF('Forbrug af biomasse'!C485&lt;&gt;"",'Forbrug af biomasse'!C485,"")</f>
        <v/>
      </c>
      <c r="D1085" s="103" t="str">
        <f>IF('Forbrug af biomasse'!D485&lt;&gt;"",'Forbrug af biomasse'!D485,"")</f>
        <v/>
      </c>
      <c r="E1085" s="438" t="str">
        <f>IF('Forbrug af biomasse'!E485&lt;&gt;"",'Forbrug af biomasse'!E485,"")</f>
        <v/>
      </c>
      <c r="F1085" s="103" t="str">
        <f>IFERROR(VLOOKUP(A1085,'Oversættelse til tabel'!$A$2:$B$14,2,FALSE),"")</f>
        <v/>
      </c>
    </row>
    <row r="1086" spans="1:6" x14ac:dyDescent="0.25">
      <c r="A1086" s="103" t="str">
        <f>IF('Forbrug af biomasse'!A486&lt;&gt;"",'Forbrug af biomasse'!A486,"")</f>
        <v/>
      </c>
      <c r="B1086" s="103" t="str">
        <f>IF('Forbrug af biomasse'!B486&lt;&gt;"",'Forbrug af biomasse'!B486,"")</f>
        <v/>
      </c>
      <c r="C1086" s="103" t="str">
        <f>IF('Forbrug af biomasse'!C486&lt;&gt;"",'Forbrug af biomasse'!C486,"")</f>
        <v/>
      </c>
      <c r="D1086" s="103" t="str">
        <f>IF('Forbrug af biomasse'!D486&lt;&gt;"",'Forbrug af biomasse'!D486,"")</f>
        <v/>
      </c>
      <c r="E1086" s="438" t="str">
        <f>IF('Forbrug af biomasse'!E486&lt;&gt;"",'Forbrug af biomasse'!E486,"")</f>
        <v/>
      </c>
      <c r="F1086" s="103" t="str">
        <f>IFERROR(VLOOKUP(A1086,'Oversættelse til tabel'!$A$2:$B$14,2,FALSE),"")</f>
        <v/>
      </c>
    </row>
    <row r="1087" spans="1:6" x14ac:dyDescent="0.25">
      <c r="A1087" s="103" t="str">
        <f>IF('Forbrug af biomasse'!A487&lt;&gt;"",'Forbrug af biomasse'!A487,"")</f>
        <v/>
      </c>
      <c r="B1087" s="103" t="str">
        <f>IF('Forbrug af biomasse'!B487&lt;&gt;"",'Forbrug af biomasse'!B487,"")</f>
        <v/>
      </c>
      <c r="C1087" s="103" t="str">
        <f>IF('Forbrug af biomasse'!C487&lt;&gt;"",'Forbrug af biomasse'!C487,"")</f>
        <v/>
      </c>
      <c r="D1087" s="103" t="str">
        <f>IF('Forbrug af biomasse'!D487&lt;&gt;"",'Forbrug af biomasse'!D487,"")</f>
        <v/>
      </c>
      <c r="E1087" s="438" t="str">
        <f>IF('Forbrug af biomasse'!E487&lt;&gt;"",'Forbrug af biomasse'!E487,"")</f>
        <v/>
      </c>
      <c r="F1087" s="103" t="str">
        <f>IFERROR(VLOOKUP(A1087,'Oversættelse til tabel'!$A$2:$B$14,2,FALSE),"")</f>
        <v/>
      </c>
    </row>
    <row r="1088" spans="1:6" x14ac:dyDescent="0.25">
      <c r="A1088" s="103" t="str">
        <f>IF('Forbrug af biomasse'!A488&lt;&gt;"",'Forbrug af biomasse'!A488,"")</f>
        <v/>
      </c>
      <c r="B1088" s="103" t="str">
        <f>IF('Forbrug af biomasse'!B488&lt;&gt;"",'Forbrug af biomasse'!B488,"")</f>
        <v/>
      </c>
      <c r="C1088" s="103" t="str">
        <f>IF('Forbrug af biomasse'!C488&lt;&gt;"",'Forbrug af biomasse'!C488,"")</f>
        <v/>
      </c>
      <c r="D1088" s="103" t="str">
        <f>IF('Forbrug af biomasse'!D488&lt;&gt;"",'Forbrug af biomasse'!D488,"")</f>
        <v/>
      </c>
      <c r="E1088" s="438" t="str">
        <f>IF('Forbrug af biomasse'!E488&lt;&gt;"",'Forbrug af biomasse'!E488,"")</f>
        <v/>
      </c>
      <c r="F1088" s="103" t="str">
        <f>IFERROR(VLOOKUP(A1088,'Oversættelse til tabel'!$A$2:$B$14,2,FALSE),"")</f>
        <v/>
      </c>
    </row>
    <row r="1089" spans="1:6" x14ac:dyDescent="0.25">
      <c r="A1089" s="103" t="str">
        <f>IF('Forbrug af biomasse'!A489&lt;&gt;"",'Forbrug af biomasse'!A489,"")</f>
        <v/>
      </c>
      <c r="B1089" s="103" t="str">
        <f>IF('Forbrug af biomasse'!B489&lt;&gt;"",'Forbrug af biomasse'!B489,"")</f>
        <v/>
      </c>
      <c r="C1089" s="103" t="str">
        <f>IF('Forbrug af biomasse'!C489&lt;&gt;"",'Forbrug af biomasse'!C489,"")</f>
        <v/>
      </c>
      <c r="D1089" s="103" t="str">
        <f>IF('Forbrug af biomasse'!D489&lt;&gt;"",'Forbrug af biomasse'!D489,"")</f>
        <v/>
      </c>
      <c r="E1089" s="438" t="str">
        <f>IF('Forbrug af biomasse'!E489&lt;&gt;"",'Forbrug af biomasse'!E489,"")</f>
        <v/>
      </c>
      <c r="F1089" s="103" t="str">
        <f>IFERROR(VLOOKUP(A1089,'Oversættelse til tabel'!$A$2:$B$14,2,FALSE),"")</f>
        <v/>
      </c>
    </row>
    <row r="1090" spans="1:6" x14ac:dyDescent="0.25">
      <c r="A1090" s="103" t="str">
        <f>IF('Forbrug af biomasse'!A490&lt;&gt;"",'Forbrug af biomasse'!A490,"")</f>
        <v/>
      </c>
      <c r="B1090" s="103" t="str">
        <f>IF('Forbrug af biomasse'!B490&lt;&gt;"",'Forbrug af biomasse'!B490,"")</f>
        <v/>
      </c>
      <c r="C1090" s="103" t="str">
        <f>IF('Forbrug af biomasse'!C490&lt;&gt;"",'Forbrug af biomasse'!C490,"")</f>
        <v/>
      </c>
      <c r="D1090" s="103" t="str">
        <f>IF('Forbrug af biomasse'!D490&lt;&gt;"",'Forbrug af biomasse'!D490,"")</f>
        <v/>
      </c>
      <c r="E1090" s="438" t="str">
        <f>IF('Forbrug af biomasse'!E490&lt;&gt;"",'Forbrug af biomasse'!E490,"")</f>
        <v/>
      </c>
      <c r="F1090" s="103" t="str">
        <f>IFERROR(VLOOKUP(A1090,'Oversættelse til tabel'!$A$2:$B$14,2,FALSE),"")</f>
        <v/>
      </c>
    </row>
    <row r="1091" spans="1:6" x14ac:dyDescent="0.25">
      <c r="A1091" s="103" t="str">
        <f>IF('Forbrug af biomasse'!A491&lt;&gt;"",'Forbrug af biomasse'!A491,"")</f>
        <v/>
      </c>
      <c r="B1091" s="103" t="str">
        <f>IF('Forbrug af biomasse'!B491&lt;&gt;"",'Forbrug af biomasse'!B491,"")</f>
        <v/>
      </c>
      <c r="C1091" s="103" t="str">
        <f>IF('Forbrug af biomasse'!C491&lt;&gt;"",'Forbrug af biomasse'!C491,"")</f>
        <v/>
      </c>
      <c r="D1091" s="103" t="str">
        <f>IF('Forbrug af biomasse'!D491&lt;&gt;"",'Forbrug af biomasse'!D491,"")</f>
        <v/>
      </c>
      <c r="E1091" s="438" t="str">
        <f>IF('Forbrug af biomasse'!E491&lt;&gt;"",'Forbrug af biomasse'!E491,"")</f>
        <v/>
      </c>
      <c r="F1091" s="103" t="str">
        <f>IFERROR(VLOOKUP(A1091,'Oversættelse til tabel'!$A$2:$B$14,2,FALSE),"")</f>
        <v/>
      </c>
    </row>
    <row r="1092" spans="1:6" x14ac:dyDescent="0.25">
      <c r="A1092" s="103" t="str">
        <f>IF('Forbrug af biomasse'!A492&lt;&gt;"",'Forbrug af biomasse'!A492,"")</f>
        <v/>
      </c>
      <c r="B1092" s="103" t="str">
        <f>IF('Forbrug af biomasse'!B492&lt;&gt;"",'Forbrug af biomasse'!B492,"")</f>
        <v/>
      </c>
      <c r="C1092" s="103" t="str">
        <f>IF('Forbrug af biomasse'!C492&lt;&gt;"",'Forbrug af biomasse'!C492,"")</f>
        <v/>
      </c>
      <c r="D1092" s="103" t="str">
        <f>IF('Forbrug af biomasse'!D492&lt;&gt;"",'Forbrug af biomasse'!D492,"")</f>
        <v/>
      </c>
      <c r="E1092" s="438" t="str">
        <f>IF('Forbrug af biomasse'!E492&lt;&gt;"",'Forbrug af biomasse'!E492,"")</f>
        <v/>
      </c>
      <c r="F1092" s="103" t="str">
        <f>IFERROR(VLOOKUP(A1092,'Oversættelse til tabel'!$A$2:$B$14,2,FALSE),"")</f>
        <v/>
      </c>
    </row>
    <row r="1093" spans="1:6" x14ac:dyDescent="0.25">
      <c r="A1093" s="103" t="str">
        <f>IF('Forbrug af biomasse'!A493&lt;&gt;"",'Forbrug af biomasse'!A493,"")</f>
        <v/>
      </c>
      <c r="B1093" s="103" t="str">
        <f>IF('Forbrug af biomasse'!B493&lt;&gt;"",'Forbrug af biomasse'!B493,"")</f>
        <v/>
      </c>
      <c r="C1093" s="103" t="str">
        <f>IF('Forbrug af biomasse'!C493&lt;&gt;"",'Forbrug af biomasse'!C493,"")</f>
        <v/>
      </c>
      <c r="D1093" s="103" t="str">
        <f>IF('Forbrug af biomasse'!D493&lt;&gt;"",'Forbrug af biomasse'!D493,"")</f>
        <v/>
      </c>
      <c r="E1093" s="438" t="str">
        <f>IF('Forbrug af biomasse'!E493&lt;&gt;"",'Forbrug af biomasse'!E493,"")</f>
        <v/>
      </c>
      <c r="F1093" s="103" t="str">
        <f>IFERROR(VLOOKUP(A1093,'Oversættelse til tabel'!$A$2:$B$14,2,FALSE),"")</f>
        <v/>
      </c>
    </row>
    <row r="1094" spans="1:6" x14ac:dyDescent="0.25">
      <c r="A1094" s="103" t="str">
        <f>IF('Forbrug af biomasse'!A494&lt;&gt;"",'Forbrug af biomasse'!A494,"")</f>
        <v/>
      </c>
      <c r="B1094" s="103" t="str">
        <f>IF('Forbrug af biomasse'!B494&lt;&gt;"",'Forbrug af biomasse'!B494,"")</f>
        <v/>
      </c>
      <c r="C1094" s="103" t="str">
        <f>IF('Forbrug af biomasse'!C494&lt;&gt;"",'Forbrug af biomasse'!C494,"")</f>
        <v/>
      </c>
      <c r="D1094" s="103" t="str">
        <f>IF('Forbrug af biomasse'!D494&lt;&gt;"",'Forbrug af biomasse'!D494,"")</f>
        <v/>
      </c>
      <c r="E1094" s="438" t="str">
        <f>IF('Forbrug af biomasse'!E494&lt;&gt;"",'Forbrug af biomasse'!E494,"")</f>
        <v/>
      </c>
      <c r="F1094" s="103" t="str">
        <f>IFERROR(VLOOKUP(A1094,'Oversættelse til tabel'!$A$2:$B$14,2,FALSE),"")</f>
        <v/>
      </c>
    </row>
    <row r="1095" spans="1:6" x14ac:dyDescent="0.25">
      <c r="A1095" s="103" t="str">
        <f>IF('Forbrug af biomasse'!A495&lt;&gt;"",'Forbrug af biomasse'!A495,"")</f>
        <v/>
      </c>
      <c r="B1095" s="103" t="str">
        <f>IF('Forbrug af biomasse'!B495&lt;&gt;"",'Forbrug af biomasse'!B495,"")</f>
        <v/>
      </c>
      <c r="C1095" s="103" t="str">
        <f>IF('Forbrug af biomasse'!C495&lt;&gt;"",'Forbrug af biomasse'!C495,"")</f>
        <v/>
      </c>
      <c r="D1095" s="103" t="str">
        <f>IF('Forbrug af biomasse'!D495&lt;&gt;"",'Forbrug af biomasse'!D495,"")</f>
        <v/>
      </c>
      <c r="E1095" s="438" t="str">
        <f>IF('Forbrug af biomasse'!E495&lt;&gt;"",'Forbrug af biomasse'!E495,"")</f>
        <v/>
      </c>
      <c r="F1095" s="103" t="str">
        <f>IFERROR(VLOOKUP(A1095,'Oversættelse til tabel'!$A$2:$B$14,2,FALSE),"")</f>
        <v/>
      </c>
    </row>
    <row r="1096" spans="1:6" x14ac:dyDescent="0.25">
      <c r="A1096" s="103" t="str">
        <f>IF('Forbrug af biomasse'!A496&lt;&gt;"",'Forbrug af biomasse'!A496,"")</f>
        <v/>
      </c>
      <c r="B1096" s="103" t="str">
        <f>IF('Forbrug af biomasse'!B496&lt;&gt;"",'Forbrug af biomasse'!B496,"")</f>
        <v/>
      </c>
      <c r="C1096" s="103" t="str">
        <f>IF('Forbrug af biomasse'!C496&lt;&gt;"",'Forbrug af biomasse'!C496,"")</f>
        <v/>
      </c>
      <c r="D1096" s="103" t="str">
        <f>IF('Forbrug af biomasse'!D496&lt;&gt;"",'Forbrug af biomasse'!D496,"")</f>
        <v/>
      </c>
      <c r="E1096" s="438" t="str">
        <f>IF('Forbrug af biomasse'!E496&lt;&gt;"",'Forbrug af biomasse'!E496,"")</f>
        <v/>
      </c>
      <c r="F1096" s="103" t="str">
        <f>IFERROR(VLOOKUP(A1096,'Oversættelse til tabel'!$A$2:$B$14,2,FALSE),"")</f>
        <v/>
      </c>
    </row>
    <row r="1097" spans="1:6" x14ac:dyDescent="0.25">
      <c r="A1097" s="103" t="str">
        <f>IF('Forbrug af biomasse'!A497&lt;&gt;"",'Forbrug af biomasse'!A497,"")</f>
        <v/>
      </c>
      <c r="B1097" s="103" t="str">
        <f>IF('Forbrug af biomasse'!B497&lt;&gt;"",'Forbrug af biomasse'!B497,"")</f>
        <v/>
      </c>
      <c r="C1097" s="103" t="str">
        <f>IF('Forbrug af biomasse'!C497&lt;&gt;"",'Forbrug af biomasse'!C497,"")</f>
        <v/>
      </c>
      <c r="D1097" s="103" t="str">
        <f>IF('Forbrug af biomasse'!D497&lt;&gt;"",'Forbrug af biomasse'!D497,"")</f>
        <v/>
      </c>
      <c r="E1097" s="438" t="str">
        <f>IF('Forbrug af biomasse'!E497&lt;&gt;"",'Forbrug af biomasse'!E497,"")</f>
        <v/>
      </c>
      <c r="F1097" s="103" t="str">
        <f>IFERROR(VLOOKUP(A1097,'Oversættelse til tabel'!$A$2:$B$14,2,FALSE),"")</f>
        <v/>
      </c>
    </row>
    <row r="1098" spans="1:6" x14ac:dyDescent="0.25">
      <c r="A1098" s="103" t="str">
        <f>IF('Forbrug af biomasse'!A498&lt;&gt;"",'Forbrug af biomasse'!A498,"")</f>
        <v/>
      </c>
      <c r="B1098" s="103" t="str">
        <f>IF('Forbrug af biomasse'!B498&lt;&gt;"",'Forbrug af biomasse'!B498,"")</f>
        <v/>
      </c>
      <c r="C1098" s="103" t="str">
        <f>IF('Forbrug af biomasse'!C498&lt;&gt;"",'Forbrug af biomasse'!C498,"")</f>
        <v/>
      </c>
      <c r="D1098" s="103" t="str">
        <f>IF('Forbrug af biomasse'!D498&lt;&gt;"",'Forbrug af biomasse'!D498,"")</f>
        <v/>
      </c>
      <c r="E1098" s="438" t="str">
        <f>IF('Forbrug af biomasse'!E498&lt;&gt;"",'Forbrug af biomasse'!E498,"")</f>
        <v/>
      </c>
      <c r="F1098" s="103" t="str">
        <f>IFERROR(VLOOKUP(A1098,'Oversættelse til tabel'!$A$2:$B$14,2,FALSE),"")</f>
        <v/>
      </c>
    </row>
    <row r="1099" spans="1:6" x14ac:dyDescent="0.25">
      <c r="A1099" s="103" t="str">
        <f>IF('Forbrug af biomasse'!A499&lt;&gt;"",'Forbrug af biomasse'!A499,"")</f>
        <v/>
      </c>
      <c r="B1099" s="103" t="str">
        <f>IF('Forbrug af biomasse'!B499&lt;&gt;"",'Forbrug af biomasse'!B499,"")</f>
        <v/>
      </c>
      <c r="C1099" s="103" t="str">
        <f>IF('Forbrug af biomasse'!C499&lt;&gt;"",'Forbrug af biomasse'!C499,"")</f>
        <v/>
      </c>
      <c r="D1099" s="103" t="str">
        <f>IF('Forbrug af biomasse'!D499&lt;&gt;"",'Forbrug af biomasse'!D499,"")</f>
        <v/>
      </c>
      <c r="E1099" s="438" t="str">
        <f>IF('Forbrug af biomasse'!E499&lt;&gt;"",'Forbrug af biomasse'!E499,"")</f>
        <v/>
      </c>
      <c r="F1099" s="103" t="str">
        <f>IFERROR(VLOOKUP(A1099,'Oversættelse til tabel'!$A$2:$B$14,2,FALSE),"")</f>
        <v/>
      </c>
    </row>
    <row r="1100" spans="1:6" x14ac:dyDescent="0.25">
      <c r="A1100" s="103" t="str">
        <f>IF('Forbrug af biomasse'!A500&lt;&gt;"",'Forbrug af biomasse'!A500,"")</f>
        <v/>
      </c>
      <c r="B1100" s="103" t="str">
        <f>IF('Forbrug af biomasse'!B500&lt;&gt;"",'Forbrug af biomasse'!B500,"")</f>
        <v/>
      </c>
      <c r="C1100" s="103" t="str">
        <f>IF('Forbrug af biomasse'!C500&lt;&gt;"",'Forbrug af biomasse'!C500,"")</f>
        <v/>
      </c>
      <c r="D1100" s="103" t="str">
        <f>IF('Forbrug af biomasse'!D500&lt;&gt;"",'Forbrug af biomasse'!D500,"")</f>
        <v/>
      </c>
      <c r="E1100" s="438" t="str">
        <f>IF('Forbrug af biomasse'!E500&lt;&gt;"",'Forbrug af biomasse'!E500,"")</f>
        <v/>
      </c>
      <c r="F1100" s="103" t="str">
        <f>IFERROR(VLOOKUP(A1100,'Oversættelse til tabel'!$A$2:$B$14,2,FALSE),"")</f>
        <v/>
      </c>
    </row>
    <row r="1101" spans="1:6" x14ac:dyDescent="0.25">
      <c r="A1101" s="103" t="str">
        <f>IF('Forbrug af biomasse'!A501&lt;&gt;"",'Forbrug af biomasse'!A501,"")</f>
        <v/>
      </c>
      <c r="B1101" s="103" t="str">
        <f>IF('Forbrug af biomasse'!B501&lt;&gt;"",'Forbrug af biomasse'!B501,"")</f>
        <v/>
      </c>
      <c r="C1101" s="103" t="str">
        <f>IF('Forbrug af biomasse'!C501&lt;&gt;"",'Forbrug af biomasse'!C501,"")</f>
        <v/>
      </c>
      <c r="D1101" s="103" t="str">
        <f>IF('Forbrug af biomasse'!D501&lt;&gt;"",'Forbrug af biomasse'!D501,"")</f>
        <v/>
      </c>
      <c r="E1101" s="438" t="str">
        <f>IF('Forbrug af biomasse'!E501&lt;&gt;"",'Forbrug af biomasse'!E501,"")</f>
        <v/>
      </c>
      <c r="F1101" s="103" t="str">
        <f>IFERROR(VLOOKUP(A1101,'Oversættelse til tabel'!$A$2:$B$14,2,FALSE),"")</f>
        <v/>
      </c>
    </row>
    <row r="1102" spans="1:6" x14ac:dyDescent="0.25">
      <c r="A1102" s="103" t="str">
        <f>IF('Forbrug af biomasse'!A502&lt;&gt;"",'Forbrug af biomasse'!A502,"")</f>
        <v/>
      </c>
      <c r="B1102" s="103" t="str">
        <f>IF('Forbrug af biomasse'!B502&lt;&gt;"",'Forbrug af biomasse'!B502,"")</f>
        <v/>
      </c>
      <c r="C1102" s="103" t="str">
        <f>IF('Forbrug af biomasse'!C502&lt;&gt;"",'Forbrug af biomasse'!C502,"")</f>
        <v/>
      </c>
      <c r="D1102" s="103" t="str">
        <f>IF('Forbrug af biomasse'!D502&lt;&gt;"",'Forbrug af biomasse'!D502,"")</f>
        <v/>
      </c>
      <c r="E1102" s="438" t="str">
        <f>IF('Forbrug af biomasse'!E502&lt;&gt;"",'Forbrug af biomasse'!E502,"")</f>
        <v/>
      </c>
      <c r="F1102" s="103" t="str">
        <f>IFERROR(VLOOKUP(A1102,'Oversættelse til tabel'!$A$2:$B$14,2,FALSE),"")</f>
        <v/>
      </c>
    </row>
    <row r="1103" spans="1:6" x14ac:dyDescent="0.25">
      <c r="A1103" s="103" t="str">
        <f>IF('Forbrug af biomasse'!A503&lt;&gt;"",'Forbrug af biomasse'!A503,"")</f>
        <v/>
      </c>
      <c r="B1103" s="103" t="str">
        <f>IF('Forbrug af biomasse'!B503&lt;&gt;"",'Forbrug af biomasse'!B503,"")</f>
        <v/>
      </c>
      <c r="C1103" s="103" t="str">
        <f>IF('Forbrug af biomasse'!C503&lt;&gt;"",'Forbrug af biomasse'!C503,"")</f>
        <v/>
      </c>
      <c r="D1103" s="103" t="str">
        <f>IF('Forbrug af biomasse'!D503&lt;&gt;"",'Forbrug af biomasse'!D503,"")</f>
        <v/>
      </c>
      <c r="E1103" s="438" t="str">
        <f>IF('Forbrug af biomasse'!E503&lt;&gt;"",'Forbrug af biomasse'!E503,"")</f>
        <v/>
      </c>
      <c r="F1103" s="103" t="str">
        <f>IFERROR(VLOOKUP(A1103,'Oversættelse til tabel'!$A$2:$B$14,2,FALSE),"")</f>
        <v/>
      </c>
    </row>
    <row r="1104" spans="1:6" x14ac:dyDescent="0.25">
      <c r="A1104" s="103" t="str">
        <f>IF('Forbrug af biomasse'!A504&lt;&gt;"",'Forbrug af biomasse'!A504,"")</f>
        <v/>
      </c>
      <c r="B1104" s="103" t="str">
        <f>IF('Forbrug af biomasse'!B504&lt;&gt;"",'Forbrug af biomasse'!B504,"")</f>
        <v/>
      </c>
      <c r="C1104" s="103" t="str">
        <f>IF('Forbrug af biomasse'!C504&lt;&gt;"",'Forbrug af biomasse'!C504,"")</f>
        <v/>
      </c>
      <c r="D1104" s="103" t="str">
        <f>IF('Forbrug af biomasse'!D504&lt;&gt;"",'Forbrug af biomasse'!D504,"")</f>
        <v/>
      </c>
      <c r="E1104" s="438" t="str">
        <f>IF('Forbrug af biomasse'!E504&lt;&gt;"",'Forbrug af biomasse'!E504,"")</f>
        <v/>
      </c>
      <c r="F1104" s="103" t="str">
        <f>IFERROR(VLOOKUP(A1104,'Oversættelse til tabel'!$A$2:$B$14,2,FALSE),"")</f>
        <v/>
      </c>
    </row>
    <row r="1105" spans="1:6" x14ac:dyDescent="0.25">
      <c r="A1105" s="103" t="str">
        <f>IF('Forbrug af biomasse'!A505&lt;&gt;"",'Forbrug af biomasse'!A505,"")</f>
        <v/>
      </c>
      <c r="B1105" s="103" t="str">
        <f>IF('Forbrug af biomasse'!B505&lt;&gt;"",'Forbrug af biomasse'!B505,"")</f>
        <v/>
      </c>
      <c r="C1105" s="103" t="str">
        <f>IF('Forbrug af biomasse'!C505&lt;&gt;"",'Forbrug af biomasse'!C505,"")</f>
        <v/>
      </c>
      <c r="D1105" s="103" t="str">
        <f>IF('Forbrug af biomasse'!D505&lt;&gt;"",'Forbrug af biomasse'!D505,"")</f>
        <v/>
      </c>
      <c r="E1105" s="438" t="str">
        <f>IF('Forbrug af biomasse'!E505&lt;&gt;"",'Forbrug af biomasse'!E505,"")</f>
        <v/>
      </c>
      <c r="F1105" s="103" t="str">
        <f>IFERROR(VLOOKUP(A1105,'Oversættelse til tabel'!$A$2:$B$14,2,FALSE),"")</f>
        <v/>
      </c>
    </row>
    <row r="1106" spans="1:6" x14ac:dyDescent="0.25">
      <c r="A1106" s="103" t="str">
        <f>IF('Forbrug af biomasse'!A506&lt;&gt;"",'Forbrug af biomasse'!A506,"")</f>
        <v/>
      </c>
      <c r="B1106" s="103" t="str">
        <f>IF('Forbrug af biomasse'!B506&lt;&gt;"",'Forbrug af biomasse'!B506,"")</f>
        <v/>
      </c>
      <c r="C1106" s="103" t="str">
        <f>IF('Forbrug af biomasse'!C506&lt;&gt;"",'Forbrug af biomasse'!C506,"")</f>
        <v/>
      </c>
      <c r="D1106" s="103" t="str">
        <f>IF('Forbrug af biomasse'!D506&lt;&gt;"",'Forbrug af biomasse'!D506,"")</f>
        <v/>
      </c>
      <c r="E1106" s="438" t="str">
        <f>IF('Forbrug af biomasse'!E506&lt;&gt;"",'Forbrug af biomasse'!E506,"")</f>
        <v/>
      </c>
      <c r="F1106" s="103" t="str">
        <f>IFERROR(VLOOKUP(A1106,'Oversættelse til tabel'!$A$2:$B$14,2,FALSE),"")</f>
        <v/>
      </c>
    </row>
    <row r="1107" spans="1:6" x14ac:dyDescent="0.25">
      <c r="A1107" s="103" t="str">
        <f>IF('Forbrug af biomasse'!A507&lt;&gt;"",'Forbrug af biomasse'!A507,"")</f>
        <v/>
      </c>
      <c r="B1107" s="103" t="str">
        <f>IF('Forbrug af biomasse'!B507&lt;&gt;"",'Forbrug af biomasse'!B507,"")</f>
        <v/>
      </c>
      <c r="C1107" s="103" t="str">
        <f>IF('Forbrug af biomasse'!C507&lt;&gt;"",'Forbrug af biomasse'!C507,"")</f>
        <v/>
      </c>
      <c r="D1107" s="103" t="str">
        <f>IF('Forbrug af biomasse'!D507&lt;&gt;"",'Forbrug af biomasse'!D507,"")</f>
        <v/>
      </c>
      <c r="E1107" s="438" t="str">
        <f>IF('Forbrug af biomasse'!E507&lt;&gt;"",'Forbrug af biomasse'!E507,"")</f>
        <v/>
      </c>
      <c r="F1107" s="103" t="str">
        <f>IFERROR(VLOOKUP(A1107,'Oversættelse til tabel'!$A$2:$B$14,2,FALSE),"")</f>
        <v/>
      </c>
    </row>
    <row r="1108" spans="1:6" x14ac:dyDescent="0.25">
      <c r="A1108" s="103" t="str">
        <f>IF('Forbrug af biomasse'!A508&lt;&gt;"",'Forbrug af biomasse'!A508,"")</f>
        <v/>
      </c>
      <c r="B1108" s="103" t="str">
        <f>IF('Forbrug af biomasse'!B508&lt;&gt;"",'Forbrug af biomasse'!B508,"")</f>
        <v/>
      </c>
      <c r="C1108" s="103" t="str">
        <f>IF('Forbrug af biomasse'!C508&lt;&gt;"",'Forbrug af biomasse'!C508,"")</f>
        <v/>
      </c>
      <c r="D1108" s="103" t="str">
        <f>IF('Forbrug af biomasse'!D508&lt;&gt;"",'Forbrug af biomasse'!D508,"")</f>
        <v/>
      </c>
      <c r="E1108" s="438" t="str">
        <f>IF('Forbrug af biomasse'!E508&lt;&gt;"",'Forbrug af biomasse'!E508,"")</f>
        <v/>
      </c>
      <c r="F1108" s="103" t="str">
        <f>IFERROR(VLOOKUP(A1108,'Oversættelse til tabel'!$A$2:$B$14,2,FALSE),"")</f>
        <v/>
      </c>
    </row>
    <row r="1109" spans="1:6" x14ac:dyDescent="0.25">
      <c r="A1109" s="103" t="str">
        <f>IF('Forbrug af biomasse'!A509&lt;&gt;"",'Forbrug af biomasse'!A509,"")</f>
        <v/>
      </c>
      <c r="B1109" s="103" t="str">
        <f>IF('Forbrug af biomasse'!B509&lt;&gt;"",'Forbrug af biomasse'!B509,"")</f>
        <v/>
      </c>
      <c r="C1109" s="103" t="str">
        <f>IF('Forbrug af biomasse'!C509&lt;&gt;"",'Forbrug af biomasse'!C509,"")</f>
        <v/>
      </c>
      <c r="D1109" s="103" t="str">
        <f>IF('Forbrug af biomasse'!D509&lt;&gt;"",'Forbrug af biomasse'!D509,"")</f>
        <v/>
      </c>
      <c r="E1109" s="438" t="str">
        <f>IF('Forbrug af biomasse'!E509&lt;&gt;"",'Forbrug af biomasse'!E509,"")</f>
        <v/>
      </c>
      <c r="F1109" s="103" t="str">
        <f>IFERROR(VLOOKUP(A1109,'Oversættelse til tabel'!$A$2:$B$14,2,FALSE),"")</f>
        <v/>
      </c>
    </row>
    <row r="1110" spans="1:6" x14ac:dyDescent="0.25">
      <c r="A1110" s="103" t="str">
        <f>IF('Forbrug af biomasse'!A510&lt;&gt;"",'Forbrug af biomasse'!A510,"")</f>
        <v/>
      </c>
      <c r="B1110" s="103" t="str">
        <f>IF('Forbrug af biomasse'!B510&lt;&gt;"",'Forbrug af biomasse'!B510,"")</f>
        <v/>
      </c>
      <c r="C1110" s="103" t="str">
        <f>IF('Forbrug af biomasse'!C510&lt;&gt;"",'Forbrug af biomasse'!C510,"")</f>
        <v/>
      </c>
      <c r="D1110" s="103" t="str">
        <f>IF('Forbrug af biomasse'!D510&lt;&gt;"",'Forbrug af biomasse'!D510,"")</f>
        <v/>
      </c>
      <c r="E1110" s="438" t="str">
        <f>IF('Forbrug af biomasse'!E510&lt;&gt;"",'Forbrug af biomasse'!E510,"")</f>
        <v/>
      </c>
      <c r="F1110" s="103" t="str">
        <f>IFERROR(VLOOKUP(A1110,'Oversættelse til tabel'!$A$2:$B$14,2,FALSE),"")</f>
        <v/>
      </c>
    </row>
    <row r="1111" spans="1:6" x14ac:dyDescent="0.25">
      <c r="A1111" s="103" t="str">
        <f>IF('Forbrug af biomasse'!A511&lt;&gt;"",'Forbrug af biomasse'!A511,"")</f>
        <v/>
      </c>
      <c r="B1111" s="103" t="str">
        <f>IF('Forbrug af biomasse'!B511&lt;&gt;"",'Forbrug af biomasse'!B511,"")</f>
        <v/>
      </c>
      <c r="C1111" s="103" t="str">
        <f>IF('Forbrug af biomasse'!C511&lt;&gt;"",'Forbrug af biomasse'!C511,"")</f>
        <v/>
      </c>
      <c r="D1111" s="103" t="str">
        <f>IF('Forbrug af biomasse'!D511&lt;&gt;"",'Forbrug af biomasse'!D511,"")</f>
        <v/>
      </c>
      <c r="E1111" s="438" t="str">
        <f>IF('Forbrug af biomasse'!E511&lt;&gt;"",'Forbrug af biomasse'!E511,"")</f>
        <v/>
      </c>
      <c r="F1111" s="103" t="str">
        <f>IFERROR(VLOOKUP(A1111,'Oversættelse til tabel'!$A$2:$B$14,2,FALSE),"")</f>
        <v/>
      </c>
    </row>
    <row r="1112" spans="1:6" x14ac:dyDescent="0.25">
      <c r="A1112" s="103" t="str">
        <f>IF('Forbrug af biomasse'!A512&lt;&gt;"",'Forbrug af biomasse'!A512,"")</f>
        <v/>
      </c>
      <c r="B1112" s="103" t="str">
        <f>IF('Forbrug af biomasse'!B512&lt;&gt;"",'Forbrug af biomasse'!B512,"")</f>
        <v/>
      </c>
      <c r="C1112" s="103" t="str">
        <f>IF('Forbrug af biomasse'!C512&lt;&gt;"",'Forbrug af biomasse'!C512,"")</f>
        <v/>
      </c>
      <c r="D1112" s="103" t="str">
        <f>IF('Forbrug af biomasse'!D512&lt;&gt;"",'Forbrug af biomasse'!D512,"")</f>
        <v/>
      </c>
      <c r="E1112" s="438" t="str">
        <f>IF('Forbrug af biomasse'!E512&lt;&gt;"",'Forbrug af biomasse'!E512,"")</f>
        <v/>
      </c>
      <c r="F1112" s="103" t="str">
        <f>IFERROR(VLOOKUP(A1112,'Oversættelse til tabel'!$A$2:$B$14,2,FALSE),"")</f>
        <v/>
      </c>
    </row>
    <row r="1113" spans="1:6" x14ac:dyDescent="0.25">
      <c r="A1113" s="103" t="str">
        <f>IF('Forbrug af biomasse'!A513&lt;&gt;"",'Forbrug af biomasse'!A513,"")</f>
        <v/>
      </c>
      <c r="B1113" s="103" t="str">
        <f>IF('Forbrug af biomasse'!B513&lt;&gt;"",'Forbrug af biomasse'!B513,"")</f>
        <v/>
      </c>
      <c r="C1113" s="103" t="str">
        <f>IF('Forbrug af biomasse'!C513&lt;&gt;"",'Forbrug af biomasse'!C513,"")</f>
        <v/>
      </c>
      <c r="D1113" s="103" t="str">
        <f>IF('Forbrug af biomasse'!D513&lt;&gt;"",'Forbrug af biomasse'!D513,"")</f>
        <v/>
      </c>
      <c r="E1113" s="438" t="str">
        <f>IF('Forbrug af biomasse'!E513&lt;&gt;"",'Forbrug af biomasse'!E513,"")</f>
        <v/>
      </c>
      <c r="F1113" s="103" t="str">
        <f>IFERROR(VLOOKUP(A1113,'Oversættelse til tabel'!$A$2:$B$14,2,FALSE),"")</f>
        <v/>
      </c>
    </row>
    <row r="1114" spans="1:6" x14ac:dyDescent="0.25">
      <c r="A1114" s="103" t="str">
        <f>IF('Forbrug af biomasse'!A514&lt;&gt;"",'Forbrug af biomasse'!A514,"")</f>
        <v/>
      </c>
      <c r="B1114" s="103" t="str">
        <f>IF('Forbrug af biomasse'!B514&lt;&gt;"",'Forbrug af biomasse'!B514,"")</f>
        <v/>
      </c>
      <c r="C1114" s="103" t="str">
        <f>IF('Forbrug af biomasse'!C514&lt;&gt;"",'Forbrug af biomasse'!C514,"")</f>
        <v/>
      </c>
      <c r="D1114" s="103" t="str">
        <f>IF('Forbrug af biomasse'!D514&lt;&gt;"",'Forbrug af biomasse'!D514,"")</f>
        <v/>
      </c>
      <c r="E1114" s="438" t="str">
        <f>IF('Forbrug af biomasse'!E514&lt;&gt;"",'Forbrug af biomasse'!E514,"")</f>
        <v/>
      </c>
      <c r="F1114" s="103" t="str">
        <f>IFERROR(VLOOKUP(A1114,'Oversættelse til tabel'!$A$2:$B$14,2,FALSE),"")</f>
        <v/>
      </c>
    </row>
    <row r="1115" spans="1:6" x14ac:dyDescent="0.25">
      <c r="A1115" s="103" t="str">
        <f>IF('Forbrug af biomasse'!A515&lt;&gt;"",'Forbrug af biomasse'!A515,"")</f>
        <v/>
      </c>
      <c r="B1115" s="103" t="str">
        <f>IF('Forbrug af biomasse'!B515&lt;&gt;"",'Forbrug af biomasse'!B515,"")</f>
        <v/>
      </c>
      <c r="C1115" s="103" t="str">
        <f>IF('Forbrug af biomasse'!C515&lt;&gt;"",'Forbrug af biomasse'!C515,"")</f>
        <v/>
      </c>
      <c r="D1115" s="103" t="str">
        <f>IF('Forbrug af biomasse'!D515&lt;&gt;"",'Forbrug af biomasse'!D515,"")</f>
        <v/>
      </c>
      <c r="E1115" s="438" t="str">
        <f>IF('Forbrug af biomasse'!E515&lt;&gt;"",'Forbrug af biomasse'!E515,"")</f>
        <v/>
      </c>
      <c r="F1115" s="103" t="str">
        <f>IFERROR(VLOOKUP(A1115,'Oversættelse til tabel'!$A$2:$B$14,2,FALSE),"")</f>
        <v/>
      </c>
    </row>
    <row r="1116" spans="1:6" x14ac:dyDescent="0.25">
      <c r="A1116" s="103" t="str">
        <f>IF('Forbrug af biomasse'!A516&lt;&gt;"",'Forbrug af biomasse'!A516,"")</f>
        <v/>
      </c>
      <c r="B1116" s="103" t="str">
        <f>IF('Forbrug af biomasse'!B516&lt;&gt;"",'Forbrug af biomasse'!B516,"")</f>
        <v/>
      </c>
      <c r="C1116" s="103" t="str">
        <f>IF('Forbrug af biomasse'!C516&lt;&gt;"",'Forbrug af biomasse'!C516,"")</f>
        <v/>
      </c>
      <c r="D1116" s="103" t="str">
        <f>IF('Forbrug af biomasse'!D516&lt;&gt;"",'Forbrug af biomasse'!D516,"")</f>
        <v/>
      </c>
      <c r="E1116" s="438" t="str">
        <f>IF('Forbrug af biomasse'!E516&lt;&gt;"",'Forbrug af biomasse'!E516,"")</f>
        <v/>
      </c>
      <c r="F1116" s="103" t="str">
        <f>IFERROR(VLOOKUP(A1116,'Oversættelse til tabel'!$A$2:$B$14,2,FALSE),"")</f>
        <v/>
      </c>
    </row>
    <row r="1117" spans="1:6" x14ac:dyDescent="0.25">
      <c r="A1117" s="103" t="str">
        <f>IF('Forbrug af biomasse'!A517&lt;&gt;"",'Forbrug af biomasse'!A517,"")</f>
        <v/>
      </c>
      <c r="B1117" s="103" t="str">
        <f>IF('Forbrug af biomasse'!B517&lt;&gt;"",'Forbrug af biomasse'!B517,"")</f>
        <v/>
      </c>
      <c r="C1117" s="103" t="str">
        <f>IF('Forbrug af biomasse'!C517&lt;&gt;"",'Forbrug af biomasse'!C517,"")</f>
        <v/>
      </c>
      <c r="D1117" s="103" t="str">
        <f>IF('Forbrug af biomasse'!D517&lt;&gt;"",'Forbrug af biomasse'!D517,"")</f>
        <v/>
      </c>
      <c r="E1117" s="438" t="str">
        <f>IF('Forbrug af biomasse'!E517&lt;&gt;"",'Forbrug af biomasse'!E517,"")</f>
        <v/>
      </c>
      <c r="F1117" s="103" t="str">
        <f>IFERROR(VLOOKUP(A1117,'Oversættelse til tabel'!$A$2:$B$14,2,FALSE),"")</f>
        <v/>
      </c>
    </row>
    <row r="1118" spans="1:6" x14ac:dyDescent="0.25">
      <c r="A1118" s="103" t="str">
        <f>IF('Forbrug af biomasse'!A518&lt;&gt;"",'Forbrug af biomasse'!A518,"")</f>
        <v/>
      </c>
      <c r="B1118" s="103" t="str">
        <f>IF('Forbrug af biomasse'!B518&lt;&gt;"",'Forbrug af biomasse'!B518,"")</f>
        <v/>
      </c>
      <c r="C1118" s="103" t="str">
        <f>IF('Forbrug af biomasse'!C518&lt;&gt;"",'Forbrug af biomasse'!C518,"")</f>
        <v/>
      </c>
      <c r="D1118" s="103" t="str">
        <f>IF('Forbrug af biomasse'!D518&lt;&gt;"",'Forbrug af biomasse'!D518,"")</f>
        <v/>
      </c>
      <c r="E1118" s="438" t="str">
        <f>IF('Forbrug af biomasse'!E518&lt;&gt;"",'Forbrug af biomasse'!E518,"")</f>
        <v/>
      </c>
      <c r="F1118" s="103" t="str">
        <f>IFERROR(VLOOKUP(A1118,'Oversættelse til tabel'!$A$2:$B$14,2,FALSE),"")</f>
        <v/>
      </c>
    </row>
    <row r="1119" spans="1:6" x14ac:dyDescent="0.25">
      <c r="A1119" s="103" t="str">
        <f>IF('Forbrug af biomasse'!A519&lt;&gt;"",'Forbrug af biomasse'!A519,"")</f>
        <v/>
      </c>
      <c r="B1119" s="103" t="str">
        <f>IF('Forbrug af biomasse'!B519&lt;&gt;"",'Forbrug af biomasse'!B519,"")</f>
        <v/>
      </c>
      <c r="C1119" s="103" t="str">
        <f>IF('Forbrug af biomasse'!C519&lt;&gt;"",'Forbrug af biomasse'!C519,"")</f>
        <v/>
      </c>
      <c r="D1119" s="103" t="str">
        <f>IF('Forbrug af biomasse'!D519&lt;&gt;"",'Forbrug af biomasse'!D519,"")</f>
        <v/>
      </c>
      <c r="E1119" s="438" t="str">
        <f>IF('Forbrug af biomasse'!E519&lt;&gt;"",'Forbrug af biomasse'!E519,"")</f>
        <v/>
      </c>
      <c r="F1119" s="103" t="str">
        <f>IFERROR(VLOOKUP(A1119,'Oversættelse til tabel'!$A$2:$B$14,2,FALSE),"")</f>
        <v/>
      </c>
    </row>
    <row r="1120" spans="1:6" x14ac:dyDescent="0.25">
      <c r="A1120" s="103" t="str">
        <f>IF('Forbrug af biomasse'!A520&lt;&gt;"",'Forbrug af biomasse'!A520,"")</f>
        <v/>
      </c>
      <c r="B1120" s="103" t="str">
        <f>IF('Forbrug af biomasse'!B520&lt;&gt;"",'Forbrug af biomasse'!B520,"")</f>
        <v/>
      </c>
      <c r="C1120" s="103" t="str">
        <f>IF('Forbrug af biomasse'!C520&lt;&gt;"",'Forbrug af biomasse'!C520,"")</f>
        <v/>
      </c>
      <c r="D1120" s="103" t="str">
        <f>IF('Forbrug af biomasse'!D520&lt;&gt;"",'Forbrug af biomasse'!D520,"")</f>
        <v/>
      </c>
      <c r="E1120" s="438" t="str">
        <f>IF('Forbrug af biomasse'!E520&lt;&gt;"",'Forbrug af biomasse'!E520,"")</f>
        <v/>
      </c>
      <c r="F1120" s="103" t="str">
        <f>IFERROR(VLOOKUP(A1120,'Oversættelse til tabel'!$A$2:$B$14,2,FALSE),"")</f>
        <v/>
      </c>
    </row>
    <row r="1121" spans="1:6" x14ac:dyDescent="0.25">
      <c r="A1121" s="103" t="str">
        <f>IF('Forbrug af biomasse'!A521&lt;&gt;"",'Forbrug af biomasse'!A521,"")</f>
        <v/>
      </c>
      <c r="B1121" s="103" t="str">
        <f>IF('Forbrug af biomasse'!B521&lt;&gt;"",'Forbrug af biomasse'!B521,"")</f>
        <v/>
      </c>
      <c r="C1121" s="103" t="str">
        <f>IF('Forbrug af biomasse'!C521&lt;&gt;"",'Forbrug af biomasse'!C521,"")</f>
        <v/>
      </c>
      <c r="D1121" s="103" t="str">
        <f>IF('Forbrug af biomasse'!D521&lt;&gt;"",'Forbrug af biomasse'!D521,"")</f>
        <v/>
      </c>
      <c r="E1121" s="438" t="str">
        <f>IF('Forbrug af biomasse'!E521&lt;&gt;"",'Forbrug af biomasse'!E521,"")</f>
        <v/>
      </c>
      <c r="F1121" s="103" t="str">
        <f>IFERROR(VLOOKUP(A1121,'Oversættelse til tabel'!$A$2:$B$14,2,FALSE),"")</f>
        <v/>
      </c>
    </row>
    <row r="1122" spans="1:6" x14ac:dyDescent="0.25">
      <c r="A1122" s="103" t="str">
        <f>IF('Forbrug af biomasse'!A522&lt;&gt;"",'Forbrug af biomasse'!A522,"")</f>
        <v/>
      </c>
      <c r="B1122" s="103" t="str">
        <f>IF('Forbrug af biomasse'!B522&lt;&gt;"",'Forbrug af biomasse'!B522,"")</f>
        <v/>
      </c>
      <c r="C1122" s="103" t="str">
        <f>IF('Forbrug af biomasse'!C522&lt;&gt;"",'Forbrug af biomasse'!C522,"")</f>
        <v/>
      </c>
      <c r="D1122" s="103" t="str">
        <f>IF('Forbrug af biomasse'!D522&lt;&gt;"",'Forbrug af biomasse'!D522,"")</f>
        <v/>
      </c>
      <c r="E1122" s="438" t="str">
        <f>IF('Forbrug af biomasse'!E522&lt;&gt;"",'Forbrug af biomasse'!E522,"")</f>
        <v/>
      </c>
      <c r="F1122" s="103" t="str">
        <f>IFERROR(VLOOKUP(A1122,'Oversættelse til tabel'!$A$2:$B$14,2,FALSE),"")</f>
        <v/>
      </c>
    </row>
    <row r="1123" spans="1:6" x14ac:dyDescent="0.25">
      <c r="A1123" s="103" t="str">
        <f>IF('Forbrug af biomasse'!A523&lt;&gt;"",'Forbrug af biomasse'!A523,"")</f>
        <v/>
      </c>
      <c r="B1123" s="103" t="str">
        <f>IF('Forbrug af biomasse'!B523&lt;&gt;"",'Forbrug af biomasse'!B523,"")</f>
        <v/>
      </c>
      <c r="C1123" s="103" t="str">
        <f>IF('Forbrug af biomasse'!C523&lt;&gt;"",'Forbrug af biomasse'!C523,"")</f>
        <v/>
      </c>
      <c r="D1123" s="103" t="str">
        <f>IF('Forbrug af biomasse'!D523&lt;&gt;"",'Forbrug af biomasse'!D523,"")</f>
        <v/>
      </c>
      <c r="E1123" s="438" t="str">
        <f>IF('Forbrug af biomasse'!E523&lt;&gt;"",'Forbrug af biomasse'!E523,"")</f>
        <v/>
      </c>
      <c r="F1123" s="103" t="str">
        <f>IFERROR(VLOOKUP(A1123,'Oversættelse til tabel'!$A$2:$B$14,2,FALSE),"")</f>
        <v/>
      </c>
    </row>
    <row r="1124" spans="1:6" x14ac:dyDescent="0.25">
      <c r="A1124" s="103" t="str">
        <f>IF('Forbrug af biomasse'!A524&lt;&gt;"",'Forbrug af biomasse'!A524,"")</f>
        <v/>
      </c>
      <c r="B1124" s="103" t="str">
        <f>IF('Forbrug af biomasse'!B524&lt;&gt;"",'Forbrug af biomasse'!B524,"")</f>
        <v/>
      </c>
      <c r="C1124" s="103" t="str">
        <f>IF('Forbrug af biomasse'!C524&lt;&gt;"",'Forbrug af biomasse'!C524,"")</f>
        <v/>
      </c>
      <c r="D1124" s="103" t="str">
        <f>IF('Forbrug af biomasse'!D524&lt;&gt;"",'Forbrug af biomasse'!D524,"")</f>
        <v/>
      </c>
      <c r="E1124" s="438" t="str">
        <f>IF('Forbrug af biomasse'!E524&lt;&gt;"",'Forbrug af biomasse'!E524,"")</f>
        <v/>
      </c>
      <c r="F1124" s="103" t="str">
        <f>IFERROR(VLOOKUP(A1124,'Oversættelse til tabel'!$A$2:$B$14,2,FALSE),"")</f>
        <v/>
      </c>
    </row>
    <row r="1125" spans="1:6" x14ac:dyDescent="0.25">
      <c r="A1125" s="103" t="str">
        <f>IF('Forbrug af biomasse'!A525&lt;&gt;"",'Forbrug af biomasse'!A525,"")</f>
        <v/>
      </c>
      <c r="B1125" s="103" t="str">
        <f>IF('Forbrug af biomasse'!B525&lt;&gt;"",'Forbrug af biomasse'!B525,"")</f>
        <v/>
      </c>
      <c r="C1125" s="103" t="str">
        <f>IF('Forbrug af biomasse'!C525&lt;&gt;"",'Forbrug af biomasse'!C525,"")</f>
        <v/>
      </c>
      <c r="D1125" s="103" t="str">
        <f>IF('Forbrug af biomasse'!D525&lt;&gt;"",'Forbrug af biomasse'!D525,"")</f>
        <v/>
      </c>
      <c r="E1125" s="438" t="str">
        <f>IF('Forbrug af biomasse'!E525&lt;&gt;"",'Forbrug af biomasse'!E525,"")</f>
        <v/>
      </c>
      <c r="F1125" s="103" t="str">
        <f>IFERROR(VLOOKUP(A1125,'Oversættelse til tabel'!$A$2:$B$14,2,FALSE),"")</f>
        <v/>
      </c>
    </row>
    <row r="1126" spans="1:6" x14ac:dyDescent="0.25">
      <c r="A1126" s="103" t="str">
        <f>IF('Forbrug af biomasse'!A526&lt;&gt;"",'Forbrug af biomasse'!A526,"")</f>
        <v/>
      </c>
      <c r="B1126" s="103" t="str">
        <f>IF('Forbrug af biomasse'!B526&lt;&gt;"",'Forbrug af biomasse'!B526,"")</f>
        <v/>
      </c>
      <c r="C1126" s="103" t="str">
        <f>IF('Forbrug af biomasse'!C526&lt;&gt;"",'Forbrug af biomasse'!C526,"")</f>
        <v/>
      </c>
      <c r="D1126" s="103" t="str">
        <f>IF('Forbrug af biomasse'!D526&lt;&gt;"",'Forbrug af biomasse'!D526,"")</f>
        <v/>
      </c>
      <c r="E1126" s="438" t="str">
        <f>IF('Forbrug af biomasse'!E526&lt;&gt;"",'Forbrug af biomasse'!E526,"")</f>
        <v/>
      </c>
      <c r="F1126" s="103" t="str">
        <f>IFERROR(VLOOKUP(A1126,'Oversættelse til tabel'!$A$2:$B$14,2,FALSE),"")</f>
        <v/>
      </c>
    </row>
    <row r="1127" spans="1:6" x14ac:dyDescent="0.25">
      <c r="A1127" s="103" t="str">
        <f>IF('Forbrug af biomasse'!A527&lt;&gt;"",'Forbrug af biomasse'!A527,"")</f>
        <v/>
      </c>
      <c r="B1127" s="103" t="str">
        <f>IF('Forbrug af biomasse'!B527&lt;&gt;"",'Forbrug af biomasse'!B527,"")</f>
        <v/>
      </c>
      <c r="C1127" s="103" t="str">
        <f>IF('Forbrug af biomasse'!C527&lt;&gt;"",'Forbrug af biomasse'!C527,"")</f>
        <v/>
      </c>
      <c r="D1127" s="103" t="str">
        <f>IF('Forbrug af biomasse'!D527&lt;&gt;"",'Forbrug af biomasse'!D527,"")</f>
        <v/>
      </c>
      <c r="E1127" s="438" t="str">
        <f>IF('Forbrug af biomasse'!E527&lt;&gt;"",'Forbrug af biomasse'!E527,"")</f>
        <v/>
      </c>
      <c r="F1127" s="103" t="str">
        <f>IFERROR(VLOOKUP(A1127,'Oversættelse til tabel'!$A$2:$B$14,2,FALSE),"")</f>
        <v/>
      </c>
    </row>
    <row r="1128" spans="1:6" x14ac:dyDescent="0.25">
      <c r="A1128" s="103" t="str">
        <f>IF('Forbrug af biomasse'!A528&lt;&gt;"",'Forbrug af biomasse'!A528,"")</f>
        <v/>
      </c>
      <c r="B1128" s="103" t="str">
        <f>IF('Forbrug af biomasse'!B528&lt;&gt;"",'Forbrug af biomasse'!B528,"")</f>
        <v/>
      </c>
      <c r="C1128" s="103" t="str">
        <f>IF('Forbrug af biomasse'!C528&lt;&gt;"",'Forbrug af biomasse'!C528,"")</f>
        <v/>
      </c>
      <c r="D1128" s="103" t="str">
        <f>IF('Forbrug af biomasse'!D528&lt;&gt;"",'Forbrug af biomasse'!D528,"")</f>
        <v/>
      </c>
      <c r="E1128" s="438" t="str">
        <f>IF('Forbrug af biomasse'!E528&lt;&gt;"",'Forbrug af biomasse'!E528,"")</f>
        <v/>
      </c>
      <c r="F1128" s="103" t="str">
        <f>IFERROR(VLOOKUP(A1128,'Oversættelse til tabel'!$A$2:$B$14,2,FALSE),"")</f>
        <v/>
      </c>
    </row>
    <row r="1129" spans="1:6" x14ac:dyDescent="0.25">
      <c r="A1129" s="103" t="str">
        <f>IF('Forbrug af biomasse'!A529&lt;&gt;"",'Forbrug af biomasse'!A529,"")</f>
        <v/>
      </c>
      <c r="B1129" s="103" t="str">
        <f>IF('Forbrug af biomasse'!B529&lt;&gt;"",'Forbrug af biomasse'!B529,"")</f>
        <v/>
      </c>
      <c r="C1129" s="103" t="str">
        <f>IF('Forbrug af biomasse'!C529&lt;&gt;"",'Forbrug af biomasse'!C529,"")</f>
        <v/>
      </c>
      <c r="D1129" s="103" t="str">
        <f>IF('Forbrug af biomasse'!D529&lt;&gt;"",'Forbrug af biomasse'!D529,"")</f>
        <v/>
      </c>
      <c r="E1129" s="438" t="str">
        <f>IF('Forbrug af biomasse'!E529&lt;&gt;"",'Forbrug af biomasse'!E529,"")</f>
        <v/>
      </c>
      <c r="F1129" s="103" t="str">
        <f>IFERROR(VLOOKUP(A1129,'Oversættelse til tabel'!$A$2:$B$14,2,FALSE),"")</f>
        <v/>
      </c>
    </row>
    <row r="1130" spans="1:6" x14ac:dyDescent="0.25">
      <c r="A1130" s="103" t="str">
        <f>IF('Forbrug af biomasse'!A530&lt;&gt;"",'Forbrug af biomasse'!A530,"")</f>
        <v/>
      </c>
      <c r="B1130" s="103" t="str">
        <f>IF('Forbrug af biomasse'!B530&lt;&gt;"",'Forbrug af biomasse'!B530,"")</f>
        <v/>
      </c>
      <c r="C1130" s="103" t="str">
        <f>IF('Forbrug af biomasse'!C530&lt;&gt;"",'Forbrug af biomasse'!C530,"")</f>
        <v/>
      </c>
      <c r="D1130" s="103" t="str">
        <f>IF('Forbrug af biomasse'!D530&lt;&gt;"",'Forbrug af biomasse'!D530,"")</f>
        <v/>
      </c>
      <c r="E1130" s="438" t="str">
        <f>IF('Forbrug af biomasse'!E530&lt;&gt;"",'Forbrug af biomasse'!E530,"")</f>
        <v/>
      </c>
      <c r="F1130" s="103" t="str">
        <f>IFERROR(VLOOKUP(A1130,'Oversættelse til tabel'!$A$2:$B$14,2,FALSE),"")</f>
        <v/>
      </c>
    </row>
    <row r="1131" spans="1:6" x14ac:dyDescent="0.25">
      <c r="A1131" s="103" t="str">
        <f>IF('Forbrug af biomasse'!A531&lt;&gt;"",'Forbrug af biomasse'!A531,"")</f>
        <v/>
      </c>
      <c r="B1131" s="103" t="str">
        <f>IF('Forbrug af biomasse'!B531&lt;&gt;"",'Forbrug af biomasse'!B531,"")</f>
        <v/>
      </c>
      <c r="C1131" s="103" t="str">
        <f>IF('Forbrug af biomasse'!C531&lt;&gt;"",'Forbrug af biomasse'!C531,"")</f>
        <v/>
      </c>
      <c r="D1131" s="103" t="str">
        <f>IF('Forbrug af biomasse'!D531&lt;&gt;"",'Forbrug af biomasse'!D531,"")</f>
        <v/>
      </c>
      <c r="E1131" s="438" t="str">
        <f>IF('Forbrug af biomasse'!E531&lt;&gt;"",'Forbrug af biomasse'!E531,"")</f>
        <v/>
      </c>
      <c r="F1131" s="103" t="str">
        <f>IFERROR(VLOOKUP(A1131,'Oversættelse til tabel'!$A$2:$B$14,2,FALSE),"")</f>
        <v/>
      </c>
    </row>
    <row r="1132" spans="1:6" x14ac:dyDescent="0.25">
      <c r="A1132" s="103" t="str">
        <f>IF('Forbrug af biomasse'!A532&lt;&gt;"",'Forbrug af biomasse'!A532,"")</f>
        <v/>
      </c>
      <c r="B1132" s="103" t="str">
        <f>IF('Forbrug af biomasse'!B532&lt;&gt;"",'Forbrug af biomasse'!B532,"")</f>
        <v/>
      </c>
      <c r="C1132" s="103" t="str">
        <f>IF('Forbrug af biomasse'!C532&lt;&gt;"",'Forbrug af biomasse'!C532,"")</f>
        <v/>
      </c>
      <c r="D1132" s="103" t="str">
        <f>IF('Forbrug af biomasse'!D532&lt;&gt;"",'Forbrug af biomasse'!D532,"")</f>
        <v/>
      </c>
      <c r="E1132" s="438" t="str">
        <f>IF('Forbrug af biomasse'!E532&lt;&gt;"",'Forbrug af biomasse'!E532,"")</f>
        <v/>
      </c>
      <c r="F1132" s="103" t="str">
        <f>IFERROR(VLOOKUP(A1132,'Oversættelse til tabel'!$A$2:$B$14,2,FALSE),"")</f>
        <v/>
      </c>
    </row>
    <row r="1133" spans="1:6" x14ac:dyDescent="0.25">
      <c r="A1133" s="103" t="str">
        <f>IF('Forbrug af biomasse'!A533&lt;&gt;"",'Forbrug af biomasse'!A533,"")</f>
        <v/>
      </c>
      <c r="B1133" s="103" t="str">
        <f>IF('Forbrug af biomasse'!B533&lt;&gt;"",'Forbrug af biomasse'!B533,"")</f>
        <v/>
      </c>
      <c r="C1133" s="103" t="str">
        <f>IF('Forbrug af biomasse'!C533&lt;&gt;"",'Forbrug af biomasse'!C533,"")</f>
        <v/>
      </c>
      <c r="D1133" s="103" t="str">
        <f>IF('Forbrug af biomasse'!D533&lt;&gt;"",'Forbrug af biomasse'!D533,"")</f>
        <v/>
      </c>
      <c r="E1133" s="438" t="str">
        <f>IF('Forbrug af biomasse'!E533&lt;&gt;"",'Forbrug af biomasse'!E533,"")</f>
        <v/>
      </c>
      <c r="F1133" s="103" t="str">
        <f>IFERROR(VLOOKUP(A1133,'Oversættelse til tabel'!$A$2:$B$14,2,FALSE),"")</f>
        <v/>
      </c>
    </row>
    <row r="1134" spans="1:6" x14ac:dyDescent="0.25">
      <c r="A1134" s="103" t="str">
        <f>IF('Forbrug af biomasse'!A534&lt;&gt;"",'Forbrug af biomasse'!A534,"")</f>
        <v/>
      </c>
      <c r="B1134" s="103" t="str">
        <f>IF('Forbrug af biomasse'!B534&lt;&gt;"",'Forbrug af biomasse'!B534,"")</f>
        <v/>
      </c>
      <c r="C1134" s="103" t="str">
        <f>IF('Forbrug af biomasse'!C534&lt;&gt;"",'Forbrug af biomasse'!C534,"")</f>
        <v/>
      </c>
      <c r="D1134" s="103" t="str">
        <f>IF('Forbrug af biomasse'!D534&lt;&gt;"",'Forbrug af biomasse'!D534,"")</f>
        <v/>
      </c>
      <c r="E1134" s="438" t="str">
        <f>IF('Forbrug af biomasse'!E534&lt;&gt;"",'Forbrug af biomasse'!E534,"")</f>
        <v/>
      </c>
      <c r="F1134" s="103" t="str">
        <f>IFERROR(VLOOKUP(A1134,'Oversættelse til tabel'!$A$2:$B$14,2,FALSE),"")</f>
        <v/>
      </c>
    </row>
    <row r="1135" spans="1:6" x14ac:dyDescent="0.25">
      <c r="A1135" s="103" t="str">
        <f>IF('Forbrug af biomasse'!A535&lt;&gt;"",'Forbrug af biomasse'!A535,"")</f>
        <v/>
      </c>
      <c r="B1135" s="103" t="str">
        <f>IF('Forbrug af biomasse'!B535&lt;&gt;"",'Forbrug af biomasse'!B535,"")</f>
        <v/>
      </c>
      <c r="C1135" s="103" t="str">
        <f>IF('Forbrug af biomasse'!C535&lt;&gt;"",'Forbrug af biomasse'!C535,"")</f>
        <v/>
      </c>
      <c r="D1135" s="103" t="str">
        <f>IF('Forbrug af biomasse'!D535&lt;&gt;"",'Forbrug af biomasse'!D535,"")</f>
        <v/>
      </c>
      <c r="E1135" s="438" t="str">
        <f>IF('Forbrug af biomasse'!E535&lt;&gt;"",'Forbrug af biomasse'!E535,"")</f>
        <v/>
      </c>
      <c r="F1135" s="103" t="str">
        <f>IFERROR(VLOOKUP(A1135,'Oversættelse til tabel'!$A$2:$B$14,2,FALSE),"")</f>
        <v/>
      </c>
    </row>
    <row r="1136" spans="1:6" x14ac:dyDescent="0.25">
      <c r="A1136" s="103" t="str">
        <f>IF('Forbrug af biomasse'!A536&lt;&gt;"",'Forbrug af biomasse'!A536,"")</f>
        <v/>
      </c>
      <c r="B1136" s="103" t="str">
        <f>IF('Forbrug af biomasse'!B536&lt;&gt;"",'Forbrug af biomasse'!B536,"")</f>
        <v/>
      </c>
      <c r="C1136" s="103" t="str">
        <f>IF('Forbrug af biomasse'!C536&lt;&gt;"",'Forbrug af biomasse'!C536,"")</f>
        <v/>
      </c>
      <c r="D1136" s="103" t="str">
        <f>IF('Forbrug af biomasse'!D536&lt;&gt;"",'Forbrug af biomasse'!D536,"")</f>
        <v/>
      </c>
      <c r="E1136" s="438" t="str">
        <f>IF('Forbrug af biomasse'!E536&lt;&gt;"",'Forbrug af biomasse'!E536,"")</f>
        <v/>
      </c>
      <c r="F1136" s="103" t="str">
        <f>IFERROR(VLOOKUP(A1136,'Oversættelse til tabel'!$A$2:$B$14,2,FALSE),"")</f>
        <v/>
      </c>
    </row>
    <row r="1137" spans="1:6" x14ac:dyDescent="0.25">
      <c r="A1137" s="103" t="str">
        <f>IF('Forbrug af biomasse'!A537&lt;&gt;"",'Forbrug af biomasse'!A537,"")</f>
        <v/>
      </c>
      <c r="B1137" s="103" t="str">
        <f>IF('Forbrug af biomasse'!B537&lt;&gt;"",'Forbrug af biomasse'!B537,"")</f>
        <v/>
      </c>
      <c r="C1137" s="103" t="str">
        <f>IF('Forbrug af biomasse'!C537&lt;&gt;"",'Forbrug af biomasse'!C537,"")</f>
        <v/>
      </c>
      <c r="D1137" s="103" t="str">
        <f>IF('Forbrug af biomasse'!D537&lt;&gt;"",'Forbrug af biomasse'!D537,"")</f>
        <v/>
      </c>
      <c r="E1137" s="438" t="str">
        <f>IF('Forbrug af biomasse'!E537&lt;&gt;"",'Forbrug af biomasse'!E537,"")</f>
        <v/>
      </c>
      <c r="F1137" s="103" t="str">
        <f>IFERROR(VLOOKUP(A1137,'Oversættelse til tabel'!$A$2:$B$14,2,FALSE),"")</f>
        <v/>
      </c>
    </row>
    <row r="1138" spans="1:6" x14ac:dyDescent="0.25">
      <c r="A1138" s="103" t="str">
        <f>IF('Forbrug af biomasse'!A538&lt;&gt;"",'Forbrug af biomasse'!A538,"")</f>
        <v/>
      </c>
      <c r="B1138" s="103" t="str">
        <f>IF('Forbrug af biomasse'!B538&lt;&gt;"",'Forbrug af biomasse'!B538,"")</f>
        <v/>
      </c>
      <c r="C1138" s="103" t="str">
        <f>IF('Forbrug af biomasse'!C538&lt;&gt;"",'Forbrug af biomasse'!C538,"")</f>
        <v/>
      </c>
      <c r="D1138" s="103" t="str">
        <f>IF('Forbrug af biomasse'!D538&lt;&gt;"",'Forbrug af biomasse'!D538,"")</f>
        <v/>
      </c>
      <c r="E1138" s="438" t="str">
        <f>IF('Forbrug af biomasse'!E538&lt;&gt;"",'Forbrug af biomasse'!E538,"")</f>
        <v/>
      </c>
      <c r="F1138" s="103" t="str">
        <f>IFERROR(VLOOKUP(A1138,'Oversættelse til tabel'!$A$2:$B$14,2,FALSE),"")</f>
        <v/>
      </c>
    </row>
    <row r="1139" spans="1:6" x14ac:dyDescent="0.25">
      <c r="A1139" s="103" t="str">
        <f>IF('Forbrug af biomasse'!A539&lt;&gt;"",'Forbrug af biomasse'!A539,"")</f>
        <v/>
      </c>
      <c r="B1139" s="103" t="str">
        <f>IF('Forbrug af biomasse'!B539&lt;&gt;"",'Forbrug af biomasse'!B539,"")</f>
        <v/>
      </c>
      <c r="C1139" s="103" t="str">
        <f>IF('Forbrug af biomasse'!C539&lt;&gt;"",'Forbrug af biomasse'!C539,"")</f>
        <v/>
      </c>
      <c r="D1139" s="103" t="str">
        <f>IF('Forbrug af biomasse'!D539&lt;&gt;"",'Forbrug af biomasse'!D539,"")</f>
        <v/>
      </c>
      <c r="E1139" s="438" t="str">
        <f>IF('Forbrug af biomasse'!E539&lt;&gt;"",'Forbrug af biomasse'!E539,"")</f>
        <v/>
      </c>
      <c r="F1139" s="103" t="str">
        <f>IFERROR(VLOOKUP(A1139,'Oversættelse til tabel'!$A$2:$B$14,2,FALSE),"")</f>
        <v/>
      </c>
    </row>
    <row r="1140" spans="1:6" x14ac:dyDescent="0.25">
      <c r="A1140" s="103" t="str">
        <f>IF('Forbrug af biomasse'!A540&lt;&gt;"",'Forbrug af biomasse'!A540,"")</f>
        <v/>
      </c>
      <c r="B1140" s="103" t="str">
        <f>IF('Forbrug af biomasse'!B540&lt;&gt;"",'Forbrug af biomasse'!B540,"")</f>
        <v/>
      </c>
      <c r="C1140" s="103" t="str">
        <f>IF('Forbrug af biomasse'!C540&lt;&gt;"",'Forbrug af biomasse'!C540,"")</f>
        <v/>
      </c>
      <c r="D1140" s="103" t="str">
        <f>IF('Forbrug af biomasse'!D540&lt;&gt;"",'Forbrug af biomasse'!D540,"")</f>
        <v/>
      </c>
      <c r="E1140" s="438" t="str">
        <f>IF('Forbrug af biomasse'!E540&lt;&gt;"",'Forbrug af biomasse'!E540,"")</f>
        <v/>
      </c>
      <c r="F1140" s="103" t="str">
        <f>IFERROR(VLOOKUP(A1140,'Oversættelse til tabel'!$A$2:$B$14,2,FALSE),"")</f>
        <v/>
      </c>
    </row>
    <row r="1141" spans="1:6" x14ac:dyDescent="0.25">
      <c r="A1141" s="103" t="str">
        <f>IF('Forbrug af biomasse'!A541&lt;&gt;"",'Forbrug af biomasse'!A541,"")</f>
        <v/>
      </c>
      <c r="B1141" s="103" t="str">
        <f>IF('Forbrug af biomasse'!B541&lt;&gt;"",'Forbrug af biomasse'!B541,"")</f>
        <v/>
      </c>
      <c r="C1141" s="103" t="str">
        <f>IF('Forbrug af biomasse'!C541&lt;&gt;"",'Forbrug af biomasse'!C541,"")</f>
        <v/>
      </c>
      <c r="D1141" s="103" t="str">
        <f>IF('Forbrug af biomasse'!D541&lt;&gt;"",'Forbrug af biomasse'!D541,"")</f>
        <v/>
      </c>
      <c r="E1141" s="438" t="str">
        <f>IF('Forbrug af biomasse'!E541&lt;&gt;"",'Forbrug af biomasse'!E541,"")</f>
        <v/>
      </c>
      <c r="F1141" s="103" t="str">
        <f>IFERROR(VLOOKUP(A1141,'Oversættelse til tabel'!$A$2:$B$14,2,FALSE),"")</f>
        <v/>
      </c>
    </row>
    <row r="1142" spans="1:6" x14ac:dyDescent="0.25">
      <c r="A1142" s="103" t="str">
        <f>IF('Forbrug af biomasse'!A542&lt;&gt;"",'Forbrug af biomasse'!A542,"")</f>
        <v/>
      </c>
      <c r="B1142" s="103" t="str">
        <f>IF('Forbrug af biomasse'!B542&lt;&gt;"",'Forbrug af biomasse'!B542,"")</f>
        <v/>
      </c>
      <c r="C1142" s="103" t="str">
        <f>IF('Forbrug af biomasse'!C542&lt;&gt;"",'Forbrug af biomasse'!C542,"")</f>
        <v/>
      </c>
      <c r="D1142" s="103" t="str">
        <f>IF('Forbrug af biomasse'!D542&lt;&gt;"",'Forbrug af biomasse'!D542,"")</f>
        <v/>
      </c>
      <c r="E1142" s="438" t="str">
        <f>IF('Forbrug af biomasse'!E542&lt;&gt;"",'Forbrug af biomasse'!E542,"")</f>
        <v/>
      </c>
      <c r="F1142" s="103" t="str">
        <f>IFERROR(VLOOKUP(A1142,'Oversættelse til tabel'!$A$2:$B$14,2,FALSE),"")</f>
        <v/>
      </c>
    </row>
    <row r="1143" spans="1:6" x14ac:dyDescent="0.25">
      <c r="A1143" s="103" t="str">
        <f>IF('Forbrug af biomasse'!A543&lt;&gt;"",'Forbrug af biomasse'!A543,"")</f>
        <v/>
      </c>
      <c r="B1143" s="103" t="str">
        <f>IF('Forbrug af biomasse'!B543&lt;&gt;"",'Forbrug af biomasse'!B543,"")</f>
        <v/>
      </c>
      <c r="C1143" s="103" t="str">
        <f>IF('Forbrug af biomasse'!C543&lt;&gt;"",'Forbrug af biomasse'!C543,"")</f>
        <v/>
      </c>
      <c r="D1143" s="103" t="str">
        <f>IF('Forbrug af biomasse'!D543&lt;&gt;"",'Forbrug af biomasse'!D543,"")</f>
        <v/>
      </c>
      <c r="E1143" s="438" t="str">
        <f>IF('Forbrug af biomasse'!E543&lt;&gt;"",'Forbrug af biomasse'!E543,"")</f>
        <v/>
      </c>
      <c r="F1143" s="103" t="str">
        <f>IFERROR(VLOOKUP(A1143,'Oversættelse til tabel'!$A$2:$B$14,2,FALSE),"")</f>
        <v/>
      </c>
    </row>
    <row r="1144" spans="1:6" x14ac:dyDescent="0.25">
      <c r="A1144" s="103" t="str">
        <f>IF('Forbrug af biomasse'!A544&lt;&gt;"",'Forbrug af biomasse'!A544,"")</f>
        <v/>
      </c>
      <c r="B1144" s="103" t="str">
        <f>IF('Forbrug af biomasse'!B544&lt;&gt;"",'Forbrug af biomasse'!B544,"")</f>
        <v/>
      </c>
      <c r="C1144" s="103" t="str">
        <f>IF('Forbrug af biomasse'!C544&lt;&gt;"",'Forbrug af biomasse'!C544,"")</f>
        <v/>
      </c>
      <c r="D1144" s="103" t="str">
        <f>IF('Forbrug af biomasse'!D544&lt;&gt;"",'Forbrug af biomasse'!D544,"")</f>
        <v/>
      </c>
      <c r="E1144" s="438" t="str">
        <f>IF('Forbrug af biomasse'!E544&lt;&gt;"",'Forbrug af biomasse'!E544,"")</f>
        <v/>
      </c>
      <c r="F1144" s="103" t="str">
        <f>IFERROR(VLOOKUP(A1144,'Oversættelse til tabel'!$A$2:$B$14,2,FALSE),"")</f>
        <v/>
      </c>
    </row>
    <row r="1145" spans="1:6" x14ac:dyDescent="0.25">
      <c r="A1145" s="103" t="str">
        <f>IF('Forbrug af biomasse'!A545&lt;&gt;"",'Forbrug af biomasse'!A545,"")</f>
        <v/>
      </c>
      <c r="B1145" s="103" t="str">
        <f>IF('Forbrug af biomasse'!B545&lt;&gt;"",'Forbrug af biomasse'!B545,"")</f>
        <v/>
      </c>
      <c r="C1145" s="103" t="str">
        <f>IF('Forbrug af biomasse'!C545&lt;&gt;"",'Forbrug af biomasse'!C545,"")</f>
        <v/>
      </c>
      <c r="D1145" s="103" t="str">
        <f>IF('Forbrug af biomasse'!D545&lt;&gt;"",'Forbrug af biomasse'!D545,"")</f>
        <v/>
      </c>
      <c r="E1145" s="438" t="str">
        <f>IF('Forbrug af biomasse'!E545&lt;&gt;"",'Forbrug af biomasse'!E545,"")</f>
        <v/>
      </c>
      <c r="F1145" s="103" t="str">
        <f>IFERROR(VLOOKUP(A1145,'Oversættelse til tabel'!$A$2:$B$14,2,FALSE),"")</f>
        <v/>
      </c>
    </row>
    <row r="1146" spans="1:6" x14ac:dyDescent="0.25">
      <c r="A1146" s="103" t="str">
        <f>IF('Forbrug af biomasse'!A546&lt;&gt;"",'Forbrug af biomasse'!A546,"")</f>
        <v/>
      </c>
      <c r="B1146" s="103" t="str">
        <f>IF('Forbrug af biomasse'!B546&lt;&gt;"",'Forbrug af biomasse'!B546,"")</f>
        <v/>
      </c>
      <c r="C1146" s="103" t="str">
        <f>IF('Forbrug af biomasse'!C546&lt;&gt;"",'Forbrug af biomasse'!C546,"")</f>
        <v/>
      </c>
      <c r="D1146" s="103" t="str">
        <f>IF('Forbrug af biomasse'!D546&lt;&gt;"",'Forbrug af biomasse'!D546,"")</f>
        <v/>
      </c>
      <c r="E1146" s="438" t="str">
        <f>IF('Forbrug af biomasse'!E546&lt;&gt;"",'Forbrug af biomasse'!E546,"")</f>
        <v/>
      </c>
      <c r="F1146" s="103" t="str">
        <f>IFERROR(VLOOKUP(A1146,'Oversættelse til tabel'!$A$2:$B$14,2,FALSE),"")</f>
        <v/>
      </c>
    </row>
    <row r="1147" spans="1:6" x14ac:dyDescent="0.25">
      <c r="A1147" s="103" t="str">
        <f>IF('Forbrug af biomasse'!A547&lt;&gt;"",'Forbrug af biomasse'!A547,"")</f>
        <v/>
      </c>
      <c r="B1147" s="103" t="str">
        <f>IF('Forbrug af biomasse'!B547&lt;&gt;"",'Forbrug af biomasse'!B547,"")</f>
        <v/>
      </c>
      <c r="C1147" s="103" t="str">
        <f>IF('Forbrug af biomasse'!C547&lt;&gt;"",'Forbrug af biomasse'!C547,"")</f>
        <v/>
      </c>
      <c r="D1147" s="103" t="str">
        <f>IF('Forbrug af biomasse'!D547&lt;&gt;"",'Forbrug af biomasse'!D547,"")</f>
        <v/>
      </c>
      <c r="E1147" s="438" t="str">
        <f>IF('Forbrug af biomasse'!E547&lt;&gt;"",'Forbrug af biomasse'!E547,"")</f>
        <v/>
      </c>
      <c r="F1147" s="103" t="str">
        <f>IFERROR(VLOOKUP(A1147,'Oversættelse til tabel'!$A$2:$B$14,2,FALSE),"")</f>
        <v/>
      </c>
    </row>
    <row r="1148" spans="1:6" x14ac:dyDescent="0.25">
      <c r="A1148" s="103" t="str">
        <f>IF('Forbrug af biomasse'!A548&lt;&gt;"",'Forbrug af biomasse'!A548,"")</f>
        <v/>
      </c>
      <c r="B1148" s="103" t="str">
        <f>IF('Forbrug af biomasse'!B548&lt;&gt;"",'Forbrug af biomasse'!B548,"")</f>
        <v/>
      </c>
      <c r="C1148" s="103" t="str">
        <f>IF('Forbrug af biomasse'!C548&lt;&gt;"",'Forbrug af biomasse'!C548,"")</f>
        <v/>
      </c>
      <c r="D1148" s="103" t="str">
        <f>IF('Forbrug af biomasse'!D548&lt;&gt;"",'Forbrug af biomasse'!D548,"")</f>
        <v/>
      </c>
      <c r="E1148" s="438" t="str">
        <f>IF('Forbrug af biomasse'!E548&lt;&gt;"",'Forbrug af biomasse'!E548,"")</f>
        <v/>
      </c>
      <c r="F1148" s="103" t="str">
        <f>IFERROR(VLOOKUP(A1148,'Oversættelse til tabel'!$A$2:$B$14,2,FALSE),"")</f>
        <v/>
      </c>
    </row>
    <row r="1149" spans="1:6" x14ac:dyDescent="0.25">
      <c r="A1149" s="103" t="str">
        <f>IF('Forbrug af biomasse'!A549&lt;&gt;"",'Forbrug af biomasse'!A549,"")</f>
        <v/>
      </c>
      <c r="B1149" s="103" t="str">
        <f>IF('Forbrug af biomasse'!B549&lt;&gt;"",'Forbrug af biomasse'!B549,"")</f>
        <v/>
      </c>
      <c r="C1149" s="103" t="str">
        <f>IF('Forbrug af biomasse'!C549&lt;&gt;"",'Forbrug af biomasse'!C549,"")</f>
        <v/>
      </c>
      <c r="D1149" s="103" t="str">
        <f>IF('Forbrug af biomasse'!D549&lt;&gt;"",'Forbrug af biomasse'!D549,"")</f>
        <v/>
      </c>
      <c r="E1149" s="438" t="str">
        <f>IF('Forbrug af biomasse'!E549&lt;&gt;"",'Forbrug af biomasse'!E549,"")</f>
        <v/>
      </c>
      <c r="F1149" s="103" t="str">
        <f>IFERROR(VLOOKUP(A1149,'Oversættelse til tabel'!$A$2:$B$14,2,FALSE),"")</f>
        <v/>
      </c>
    </row>
    <row r="1150" spans="1:6" x14ac:dyDescent="0.25">
      <c r="A1150" s="103" t="str">
        <f>IF('Forbrug af biomasse'!A550&lt;&gt;"",'Forbrug af biomasse'!A550,"")</f>
        <v/>
      </c>
      <c r="B1150" s="103" t="str">
        <f>IF('Forbrug af biomasse'!B550&lt;&gt;"",'Forbrug af biomasse'!B550,"")</f>
        <v/>
      </c>
      <c r="C1150" s="103" t="str">
        <f>IF('Forbrug af biomasse'!C550&lt;&gt;"",'Forbrug af biomasse'!C550,"")</f>
        <v/>
      </c>
      <c r="D1150" s="103" t="str">
        <f>IF('Forbrug af biomasse'!D550&lt;&gt;"",'Forbrug af biomasse'!D550,"")</f>
        <v/>
      </c>
      <c r="E1150" s="438" t="str">
        <f>IF('Forbrug af biomasse'!E550&lt;&gt;"",'Forbrug af biomasse'!E550,"")</f>
        <v/>
      </c>
      <c r="F1150" s="103" t="str">
        <f>IFERROR(VLOOKUP(A1150,'Oversættelse til tabel'!$A$2:$B$14,2,FALSE),"")</f>
        <v/>
      </c>
    </row>
    <row r="1151" spans="1:6" x14ac:dyDescent="0.25">
      <c r="A1151" s="103" t="str">
        <f>IF('Forbrug af biomasse'!A551&lt;&gt;"",'Forbrug af biomasse'!A551,"")</f>
        <v/>
      </c>
      <c r="B1151" s="103" t="str">
        <f>IF('Forbrug af biomasse'!B551&lt;&gt;"",'Forbrug af biomasse'!B551,"")</f>
        <v/>
      </c>
      <c r="C1151" s="103" t="str">
        <f>IF('Forbrug af biomasse'!C551&lt;&gt;"",'Forbrug af biomasse'!C551,"")</f>
        <v/>
      </c>
      <c r="D1151" s="103" t="str">
        <f>IF('Forbrug af biomasse'!D551&lt;&gt;"",'Forbrug af biomasse'!D551,"")</f>
        <v/>
      </c>
      <c r="E1151" s="438" t="str">
        <f>IF('Forbrug af biomasse'!E551&lt;&gt;"",'Forbrug af biomasse'!E551,"")</f>
        <v/>
      </c>
      <c r="F1151" s="103" t="str">
        <f>IFERROR(VLOOKUP(A1151,'Oversættelse til tabel'!$A$2:$B$14,2,FALSE),"")</f>
        <v/>
      </c>
    </row>
    <row r="1152" spans="1:6" x14ac:dyDescent="0.25">
      <c r="A1152" s="103" t="str">
        <f>IF('Forbrug af biomasse'!A552&lt;&gt;"",'Forbrug af biomasse'!A552,"")</f>
        <v/>
      </c>
      <c r="B1152" s="103" t="str">
        <f>IF('Forbrug af biomasse'!B552&lt;&gt;"",'Forbrug af biomasse'!B552,"")</f>
        <v/>
      </c>
      <c r="C1152" s="103" t="str">
        <f>IF('Forbrug af biomasse'!C552&lt;&gt;"",'Forbrug af biomasse'!C552,"")</f>
        <v/>
      </c>
      <c r="D1152" s="103" t="str">
        <f>IF('Forbrug af biomasse'!D552&lt;&gt;"",'Forbrug af biomasse'!D552,"")</f>
        <v/>
      </c>
      <c r="E1152" s="438" t="str">
        <f>IF('Forbrug af biomasse'!E552&lt;&gt;"",'Forbrug af biomasse'!E552,"")</f>
        <v/>
      </c>
      <c r="F1152" s="103" t="str">
        <f>IFERROR(VLOOKUP(A1152,'Oversættelse til tabel'!$A$2:$B$14,2,FALSE),"")</f>
        <v/>
      </c>
    </row>
    <row r="1153" spans="1:6" x14ac:dyDescent="0.25">
      <c r="A1153" s="103" t="str">
        <f>IF('Forbrug af biomasse'!A553&lt;&gt;"",'Forbrug af biomasse'!A553,"")</f>
        <v/>
      </c>
      <c r="B1153" s="103" t="str">
        <f>IF('Forbrug af biomasse'!B553&lt;&gt;"",'Forbrug af biomasse'!B553,"")</f>
        <v/>
      </c>
      <c r="C1153" s="103" t="str">
        <f>IF('Forbrug af biomasse'!C553&lt;&gt;"",'Forbrug af biomasse'!C553,"")</f>
        <v/>
      </c>
      <c r="D1153" s="103" t="str">
        <f>IF('Forbrug af biomasse'!D553&lt;&gt;"",'Forbrug af biomasse'!D553,"")</f>
        <v/>
      </c>
      <c r="E1153" s="438" t="str">
        <f>IF('Forbrug af biomasse'!E553&lt;&gt;"",'Forbrug af biomasse'!E553,"")</f>
        <v/>
      </c>
      <c r="F1153" s="103" t="str">
        <f>IFERROR(VLOOKUP(A1153,'Oversættelse til tabel'!$A$2:$B$14,2,FALSE),"")</f>
        <v/>
      </c>
    </row>
    <row r="1154" spans="1:6" x14ac:dyDescent="0.25">
      <c r="A1154" s="103" t="str">
        <f>IF('Forbrug af biomasse'!A554&lt;&gt;"",'Forbrug af biomasse'!A554,"")</f>
        <v/>
      </c>
      <c r="B1154" s="103" t="str">
        <f>IF('Forbrug af biomasse'!B554&lt;&gt;"",'Forbrug af biomasse'!B554,"")</f>
        <v/>
      </c>
      <c r="C1154" s="103" t="str">
        <f>IF('Forbrug af biomasse'!C554&lt;&gt;"",'Forbrug af biomasse'!C554,"")</f>
        <v/>
      </c>
      <c r="D1154" s="103" t="str">
        <f>IF('Forbrug af biomasse'!D554&lt;&gt;"",'Forbrug af biomasse'!D554,"")</f>
        <v/>
      </c>
      <c r="E1154" s="438" t="str">
        <f>IF('Forbrug af biomasse'!E554&lt;&gt;"",'Forbrug af biomasse'!E554,"")</f>
        <v/>
      </c>
      <c r="F1154" s="103" t="str">
        <f>IFERROR(VLOOKUP(A1154,'Oversættelse til tabel'!$A$2:$B$14,2,FALSE),"")</f>
        <v/>
      </c>
    </row>
    <row r="1155" spans="1:6" x14ac:dyDescent="0.25">
      <c r="A1155" s="103" t="str">
        <f>IF('Forbrug af biomasse'!A555&lt;&gt;"",'Forbrug af biomasse'!A555,"")</f>
        <v/>
      </c>
      <c r="B1155" s="103" t="str">
        <f>IF('Forbrug af biomasse'!B555&lt;&gt;"",'Forbrug af biomasse'!B555,"")</f>
        <v/>
      </c>
      <c r="C1155" s="103" t="str">
        <f>IF('Forbrug af biomasse'!C555&lt;&gt;"",'Forbrug af biomasse'!C555,"")</f>
        <v/>
      </c>
      <c r="D1155" s="103" t="str">
        <f>IF('Forbrug af biomasse'!D555&lt;&gt;"",'Forbrug af biomasse'!D555,"")</f>
        <v/>
      </c>
      <c r="E1155" s="438" t="str">
        <f>IF('Forbrug af biomasse'!E555&lt;&gt;"",'Forbrug af biomasse'!E555,"")</f>
        <v/>
      </c>
      <c r="F1155" s="103" t="str">
        <f>IFERROR(VLOOKUP(A1155,'Oversættelse til tabel'!$A$2:$B$14,2,FALSE),"")</f>
        <v/>
      </c>
    </row>
    <row r="1156" spans="1:6" x14ac:dyDescent="0.25">
      <c r="A1156" s="103" t="str">
        <f>IF('Forbrug af biomasse'!A556&lt;&gt;"",'Forbrug af biomasse'!A556,"")</f>
        <v/>
      </c>
      <c r="B1156" s="103" t="str">
        <f>IF('Forbrug af biomasse'!B556&lt;&gt;"",'Forbrug af biomasse'!B556,"")</f>
        <v/>
      </c>
      <c r="C1156" s="103" t="str">
        <f>IF('Forbrug af biomasse'!C556&lt;&gt;"",'Forbrug af biomasse'!C556,"")</f>
        <v/>
      </c>
      <c r="D1156" s="103" t="str">
        <f>IF('Forbrug af biomasse'!D556&lt;&gt;"",'Forbrug af biomasse'!D556,"")</f>
        <v/>
      </c>
      <c r="E1156" s="438" t="str">
        <f>IF('Forbrug af biomasse'!E556&lt;&gt;"",'Forbrug af biomasse'!E556,"")</f>
        <v/>
      </c>
      <c r="F1156" s="103" t="str">
        <f>IFERROR(VLOOKUP(A1156,'Oversættelse til tabel'!$A$2:$B$14,2,FALSE),"")</f>
        <v/>
      </c>
    </row>
    <row r="1157" spans="1:6" x14ac:dyDescent="0.25">
      <c r="A1157" s="103" t="str">
        <f>IF('Forbrug af biomasse'!A557&lt;&gt;"",'Forbrug af biomasse'!A557,"")</f>
        <v/>
      </c>
      <c r="B1157" s="103" t="str">
        <f>IF('Forbrug af biomasse'!B557&lt;&gt;"",'Forbrug af biomasse'!B557,"")</f>
        <v/>
      </c>
      <c r="C1157" s="103" t="str">
        <f>IF('Forbrug af biomasse'!C557&lt;&gt;"",'Forbrug af biomasse'!C557,"")</f>
        <v/>
      </c>
      <c r="D1157" s="103" t="str">
        <f>IF('Forbrug af biomasse'!D557&lt;&gt;"",'Forbrug af biomasse'!D557,"")</f>
        <v/>
      </c>
      <c r="E1157" s="438" t="str">
        <f>IF('Forbrug af biomasse'!E557&lt;&gt;"",'Forbrug af biomasse'!E557,"")</f>
        <v/>
      </c>
      <c r="F1157" s="103" t="str">
        <f>IFERROR(VLOOKUP(A1157,'Oversættelse til tabel'!$A$2:$B$14,2,FALSE),"")</f>
        <v/>
      </c>
    </row>
    <row r="1158" spans="1:6" x14ac:dyDescent="0.25">
      <c r="A1158" s="103" t="str">
        <f>IF('Forbrug af biomasse'!A558&lt;&gt;"",'Forbrug af biomasse'!A558,"")</f>
        <v/>
      </c>
      <c r="B1158" s="103" t="str">
        <f>IF('Forbrug af biomasse'!B558&lt;&gt;"",'Forbrug af biomasse'!B558,"")</f>
        <v/>
      </c>
      <c r="C1158" s="103" t="str">
        <f>IF('Forbrug af biomasse'!C558&lt;&gt;"",'Forbrug af biomasse'!C558,"")</f>
        <v/>
      </c>
      <c r="D1158" s="103" t="str">
        <f>IF('Forbrug af biomasse'!D558&lt;&gt;"",'Forbrug af biomasse'!D558,"")</f>
        <v/>
      </c>
      <c r="E1158" s="438" t="str">
        <f>IF('Forbrug af biomasse'!E558&lt;&gt;"",'Forbrug af biomasse'!E558,"")</f>
        <v/>
      </c>
      <c r="F1158" s="103" t="str">
        <f>IFERROR(VLOOKUP(A1158,'Oversættelse til tabel'!$A$2:$B$14,2,FALSE),"")</f>
        <v/>
      </c>
    </row>
    <row r="1159" spans="1:6" x14ac:dyDescent="0.25">
      <c r="A1159" s="103" t="str">
        <f>IF('Forbrug af biomasse'!A559&lt;&gt;"",'Forbrug af biomasse'!A559,"")</f>
        <v/>
      </c>
      <c r="B1159" s="103" t="str">
        <f>IF('Forbrug af biomasse'!B559&lt;&gt;"",'Forbrug af biomasse'!B559,"")</f>
        <v/>
      </c>
      <c r="C1159" s="103" t="str">
        <f>IF('Forbrug af biomasse'!C559&lt;&gt;"",'Forbrug af biomasse'!C559,"")</f>
        <v/>
      </c>
      <c r="D1159" s="103" t="str">
        <f>IF('Forbrug af biomasse'!D559&lt;&gt;"",'Forbrug af biomasse'!D559,"")</f>
        <v/>
      </c>
      <c r="E1159" s="438" t="str">
        <f>IF('Forbrug af biomasse'!E559&lt;&gt;"",'Forbrug af biomasse'!E559,"")</f>
        <v/>
      </c>
      <c r="F1159" s="103" t="str">
        <f>IFERROR(VLOOKUP(A1159,'Oversættelse til tabel'!$A$2:$B$14,2,FALSE),"")</f>
        <v/>
      </c>
    </row>
    <row r="1160" spans="1:6" x14ac:dyDescent="0.25">
      <c r="A1160" s="103" t="str">
        <f>IF('Forbrug af biomasse'!A560&lt;&gt;"",'Forbrug af biomasse'!A560,"")</f>
        <v/>
      </c>
      <c r="B1160" s="103" t="str">
        <f>IF('Forbrug af biomasse'!B560&lt;&gt;"",'Forbrug af biomasse'!B560,"")</f>
        <v/>
      </c>
      <c r="C1160" s="103" t="str">
        <f>IF('Forbrug af biomasse'!C560&lt;&gt;"",'Forbrug af biomasse'!C560,"")</f>
        <v/>
      </c>
      <c r="D1160" s="103" t="str">
        <f>IF('Forbrug af biomasse'!D560&lt;&gt;"",'Forbrug af biomasse'!D560,"")</f>
        <v/>
      </c>
      <c r="E1160" s="438" t="str">
        <f>IF('Forbrug af biomasse'!E560&lt;&gt;"",'Forbrug af biomasse'!E560,"")</f>
        <v/>
      </c>
      <c r="F1160" s="103" t="str">
        <f>IFERROR(VLOOKUP(A1160,'Oversættelse til tabel'!$A$2:$B$14,2,FALSE),"")</f>
        <v/>
      </c>
    </row>
    <row r="1161" spans="1:6" x14ac:dyDescent="0.25">
      <c r="A1161" s="103" t="str">
        <f>IF('Forbrug af biomasse'!A561&lt;&gt;"",'Forbrug af biomasse'!A561,"")</f>
        <v/>
      </c>
      <c r="B1161" s="103" t="str">
        <f>IF('Forbrug af biomasse'!B561&lt;&gt;"",'Forbrug af biomasse'!B561,"")</f>
        <v/>
      </c>
      <c r="C1161" s="103" t="str">
        <f>IF('Forbrug af biomasse'!C561&lt;&gt;"",'Forbrug af biomasse'!C561,"")</f>
        <v/>
      </c>
      <c r="D1161" s="103" t="str">
        <f>IF('Forbrug af biomasse'!D561&lt;&gt;"",'Forbrug af biomasse'!D561,"")</f>
        <v/>
      </c>
      <c r="E1161" s="438" t="str">
        <f>IF('Forbrug af biomasse'!E561&lt;&gt;"",'Forbrug af biomasse'!E561,"")</f>
        <v/>
      </c>
      <c r="F1161" s="103" t="str">
        <f>IFERROR(VLOOKUP(A1161,'Oversættelse til tabel'!$A$2:$B$14,2,FALSE),"")</f>
        <v/>
      </c>
    </row>
    <row r="1162" spans="1:6" x14ac:dyDescent="0.25">
      <c r="A1162" s="103" t="str">
        <f>IF('Forbrug af biomasse'!A562&lt;&gt;"",'Forbrug af biomasse'!A562,"")</f>
        <v/>
      </c>
      <c r="B1162" s="103" t="str">
        <f>IF('Forbrug af biomasse'!B562&lt;&gt;"",'Forbrug af biomasse'!B562,"")</f>
        <v/>
      </c>
      <c r="C1162" s="103" t="str">
        <f>IF('Forbrug af biomasse'!C562&lt;&gt;"",'Forbrug af biomasse'!C562,"")</f>
        <v/>
      </c>
      <c r="D1162" s="103" t="str">
        <f>IF('Forbrug af biomasse'!D562&lt;&gt;"",'Forbrug af biomasse'!D562,"")</f>
        <v/>
      </c>
      <c r="E1162" s="438" t="str">
        <f>IF('Forbrug af biomasse'!E562&lt;&gt;"",'Forbrug af biomasse'!E562,"")</f>
        <v/>
      </c>
      <c r="F1162" s="103" t="str">
        <f>IFERROR(VLOOKUP(A1162,'Oversættelse til tabel'!$A$2:$B$14,2,FALSE),"")</f>
        <v/>
      </c>
    </row>
    <row r="1163" spans="1:6" x14ac:dyDescent="0.25">
      <c r="A1163" s="103" t="str">
        <f>IF('Forbrug af biomasse'!A563&lt;&gt;"",'Forbrug af biomasse'!A563,"")</f>
        <v/>
      </c>
      <c r="B1163" s="103" t="str">
        <f>IF('Forbrug af biomasse'!B563&lt;&gt;"",'Forbrug af biomasse'!B563,"")</f>
        <v/>
      </c>
      <c r="C1163" s="103" t="str">
        <f>IF('Forbrug af biomasse'!C563&lt;&gt;"",'Forbrug af biomasse'!C563,"")</f>
        <v/>
      </c>
      <c r="D1163" s="103" t="str">
        <f>IF('Forbrug af biomasse'!D563&lt;&gt;"",'Forbrug af biomasse'!D563,"")</f>
        <v/>
      </c>
      <c r="E1163" s="438" t="str">
        <f>IF('Forbrug af biomasse'!E563&lt;&gt;"",'Forbrug af biomasse'!E563,"")</f>
        <v/>
      </c>
      <c r="F1163" s="103" t="str">
        <f>IFERROR(VLOOKUP(A1163,'Oversættelse til tabel'!$A$2:$B$14,2,FALSE),"")</f>
        <v/>
      </c>
    </row>
    <row r="1164" spans="1:6" x14ac:dyDescent="0.25">
      <c r="A1164" s="103" t="str">
        <f>IF('Forbrug af biomasse'!A564&lt;&gt;"",'Forbrug af biomasse'!A564,"")</f>
        <v/>
      </c>
      <c r="B1164" s="103" t="str">
        <f>IF('Forbrug af biomasse'!B564&lt;&gt;"",'Forbrug af biomasse'!B564,"")</f>
        <v/>
      </c>
      <c r="C1164" s="103" t="str">
        <f>IF('Forbrug af biomasse'!C564&lt;&gt;"",'Forbrug af biomasse'!C564,"")</f>
        <v/>
      </c>
      <c r="D1164" s="103" t="str">
        <f>IF('Forbrug af biomasse'!D564&lt;&gt;"",'Forbrug af biomasse'!D564,"")</f>
        <v/>
      </c>
      <c r="E1164" s="438" t="str">
        <f>IF('Forbrug af biomasse'!E564&lt;&gt;"",'Forbrug af biomasse'!E564,"")</f>
        <v/>
      </c>
      <c r="F1164" s="103" t="str">
        <f>IFERROR(VLOOKUP(A1164,'Oversættelse til tabel'!$A$2:$B$14,2,FALSE),"")</f>
        <v/>
      </c>
    </row>
    <row r="1165" spans="1:6" x14ac:dyDescent="0.25">
      <c r="A1165" s="103" t="str">
        <f>IF('Forbrug af biomasse'!A565&lt;&gt;"",'Forbrug af biomasse'!A565,"")</f>
        <v/>
      </c>
      <c r="B1165" s="103" t="str">
        <f>IF('Forbrug af biomasse'!B565&lt;&gt;"",'Forbrug af biomasse'!B565,"")</f>
        <v/>
      </c>
      <c r="C1165" s="103" t="str">
        <f>IF('Forbrug af biomasse'!C565&lt;&gt;"",'Forbrug af biomasse'!C565,"")</f>
        <v/>
      </c>
      <c r="D1165" s="103" t="str">
        <f>IF('Forbrug af biomasse'!D565&lt;&gt;"",'Forbrug af biomasse'!D565,"")</f>
        <v/>
      </c>
      <c r="E1165" s="438" t="str">
        <f>IF('Forbrug af biomasse'!E565&lt;&gt;"",'Forbrug af biomasse'!E565,"")</f>
        <v/>
      </c>
      <c r="F1165" s="103" t="str">
        <f>IFERROR(VLOOKUP(A1165,'Oversættelse til tabel'!$A$2:$B$14,2,FALSE),"")</f>
        <v/>
      </c>
    </row>
    <row r="1166" spans="1:6" x14ac:dyDescent="0.25">
      <c r="A1166" s="103" t="str">
        <f>IF('Forbrug af biomasse'!A566&lt;&gt;"",'Forbrug af biomasse'!A566,"")</f>
        <v/>
      </c>
      <c r="B1166" s="103" t="str">
        <f>IF('Forbrug af biomasse'!B566&lt;&gt;"",'Forbrug af biomasse'!B566,"")</f>
        <v/>
      </c>
      <c r="C1166" s="103" t="str">
        <f>IF('Forbrug af biomasse'!C566&lt;&gt;"",'Forbrug af biomasse'!C566,"")</f>
        <v/>
      </c>
      <c r="D1166" s="103" t="str">
        <f>IF('Forbrug af biomasse'!D566&lt;&gt;"",'Forbrug af biomasse'!D566,"")</f>
        <v/>
      </c>
      <c r="E1166" s="438" t="str">
        <f>IF('Forbrug af biomasse'!E566&lt;&gt;"",'Forbrug af biomasse'!E566,"")</f>
        <v/>
      </c>
      <c r="F1166" s="103" t="str">
        <f>IFERROR(VLOOKUP(A1166,'Oversættelse til tabel'!$A$2:$B$14,2,FALSE),"")</f>
        <v/>
      </c>
    </row>
    <row r="1167" spans="1:6" x14ac:dyDescent="0.25">
      <c r="A1167" s="103" t="str">
        <f>IF('Forbrug af biomasse'!A567&lt;&gt;"",'Forbrug af biomasse'!A567,"")</f>
        <v/>
      </c>
      <c r="B1167" s="103" t="str">
        <f>IF('Forbrug af biomasse'!B567&lt;&gt;"",'Forbrug af biomasse'!B567,"")</f>
        <v/>
      </c>
      <c r="C1167" s="103" t="str">
        <f>IF('Forbrug af biomasse'!C567&lt;&gt;"",'Forbrug af biomasse'!C567,"")</f>
        <v/>
      </c>
      <c r="D1167" s="103" t="str">
        <f>IF('Forbrug af biomasse'!D567&lt;&gt;"",'Forbrug af biomasse'!D567,"")</f>
        <v/>
      </c>
      <c r="E1167" s="438" t="str">
        <f>IF('Forbrug af biomasse'!E567&lt;&gt;"",'Forbrug af biomasse'!E567,"")</f>
        <v/>
      </c>
      <c r="F1167" s="103" t="str">
        <f>IFERROR(VLOOKUP(A1167,'Oversættelse til tabel'!$A$2:$B$14,2,FALSE),"")</f>
        <v/>
      </c>
    </row>
    <row r="1168" spans="1:6" x14ac:dyDescent="0.25">
      <c r="A1168" s="103" t="str">
        <f>IF('Forbrug af biomasse'!A568&lt;&gt;"",'Forbrug af biomasse'!A568,"")</f>
        <v/>
      </c>
      <c r="B1168" s="103" t="str">
        <f>IF('Forbrug af biomasse'!B568&lt;&gt;"",'Forbrug af biomasse'!B568,"")</f>
        <v/>
      </c>
      <c r="C1168" s="103" t="str">
        <f>IF('Forbrug af biomasse'!C568&lt;&gt;"",'Forbrug af biomasse'!C568,"")</f>
        <v/>
      </c>
      <c r="D1168" s="103" t="str">
        <f>IF('Forbrug af biomasse'!D568&lt;&gt;"",'Forbrug af biomasse'!D568,"")</f>
        <v/>
      </c>
      <c r="E1168" s="438" t="str">
        <f>IF('Forbrug af biomasse'!E568&lt;&gt;"",'Forbrug af biomasse'!E568,"")</f>
        <v/>
      </c>
      <c r="F1168" s="103" t="str">
        <f>IFERROR(VLOOKUP(A1168,'Oversættelse til tabel'!$A$2:$B$14,2,FALSE),"")</f>
        <v/>
      </c>
    </row>
    <row r="1169" spans="1:6" x14ac:dyDescent="0.25">
      <c r="A1169" s="103" t="str">
        <f>IF('Forbrug af biomasse'!A569&lt;&gt;"",'Forbrug af biomasse'!A569,"")</f>
        <v/>
      </c>
      <c r="B1169" s="103" t="str">
        <f>IF('Forbrug af biomasse'!B569&lt;&gt;"",'Forbrug af biomasse'!B569,"")</f>
        <v/>
      </c>
      <c r="C1169" s="103" t="str">
        <f>IF('Forbrug af biomasse'!C569&lt;&gt;"",'Forbrug af biomasse'!C569,"")</f>
        <v/>
      </c>
      <c r="D1169" s="103" t="str">
        <f>IF('Forbrug af biomasse'!D569&lt;&gt;"",'Forbrug af biomasse'!D569,"")</f>
        <v/>
      </c>
      <c r="E1169" s="438" t="str">
        <f>IF('Forbrug af biomasse'!E569&lt;&gt;"",'Forbrug af biomasse'!E569,"")</f>
        <v/>
      </c>
      <c r="F1169" s="103" t="str">
        <f>IFERROR(VLOOKUP(A1169,'Oversættelse til tabel'!$A$2:$B$14,2,FALSE),"")</f>
        <v/>
      </c>
    </row>
    <row r="1170" spans="1:6" x14ac:dyDescent="0.25">
      <c r="A1170" s="103" t="str">
        <f>IF('Forbrug af biomasse'!A570&lt;&gt;"",'Forbrug af biomasse'!A570,"")</f>
        <v/>
      </c>
      <c r="B1170" s="103" t="str">
        <f>IF('Forbrug af biomasse'!B570&lt;&gt;"",'Forbrug af biomasse'!B570,"")</f>
        <v/>
      </c>
      <c r="C1170" s="103" t="str">
        <f>IF('Forbrug af biomasse'!C570&lt;&gt;"",'Forbrug af biomasse'!C570,"")</f>
        <v/>
      </c>
      <c r="D1170" s="103" t="str">
        <f>IF('Forbrug af biomasse'!D570&lt;&gt;"",'Forbrug af biomasse'!D570,"")</f>
        <v/>
      </c>
      <c r="E1170" s="438" t="str">
        <f>IF('Forbrug af biomasse'!E570&lt;&gt;"",'Forbrug af biomasse'!E570,"")</f>
        <v/>
      </c>
      <c r="F1170" s="103" t="str">
        <f>IFERROR(VLOOKUP(A1170,'Oversættelse til tabel'!$A$2:$B$14,2,FALSE),"")</f>
        <v/>
      </c>
    </row>
    <row r="1171" spans="1:6" x14ac:dyDescent="0.25">
      <c r="A1171" s="103" t="str">
        <f>IF('Forbrug af biomasse'!A571&lt;&gt;"",'Forbrug af biomasse'!A571,"")</f>
        <v/>
      </c>
      <c r="B1171" s="103" t="str">
        <f>IF('Forbrug af biomasse'!B571&lt;&gt;"",'Forbrug af biomasse'!B571,"")</f>
        <v/>
      </c>
      <c r="C1171" s="103" t="str">
        <f>IF('Forbrug af biomasse'!C571&lt;&gt;"",'Forbrug af biomasse'!C571,"")</f>
        <v/>
      </c>
      <c r="D1171" s="103" t="str">
        <f>IF('Forbrug af biomasse'!D571&lt;&gt;"",'Forbrug af biomasse'!D571,"")</f>
        <v/>
      </c>
      <c r="E1171" s="438" t="str">
        <f>IF('Forbrug af biomasse'!E571&lt;&gt;"",'Forbrug af biomasse'!E571,"")</f>
        <v/>
      </c>
      <c r="F1171" s="103" t="str">
        <f>IFERROR(VLOOKUP(A1171,'Oversættelse til tabel'!$A$2:$B$14,2,FALSE),"")</f>
        <v/>
      </c>
    </row>
    <row r="1172" spans="1:6" x14ac:dyDescent="0.25">
      <c r="A1172" s="103" t="str">
        <f>IF('Forbrug af biomasse'!A572&lt;&gt;"",'Forbrug af biomasse'!A572,"")</f>
        <v/>
      </c>
      <c r="B1172" s="103" t="str">
        <f>IF('Forbrug af biomasse'!B572&lt;&gt;"",'Forbrug af biomasse'!B572,"")</f>
        <v/>
      </c>
      <c r="C1172" s="103" t="str">
        <f>IF('Forbrug af biomasse'!C572&lt;&gt;"",'Forbrug af biomasse'!C572,"")</f>
        <v/>
      </c>
      <c r="D1172" s="103" t="str">
        <f>IF('Forbrug af biomasse'!D572&lt;&gt;"",'Forbrug af biomasse'!D572,"")</f>
        <v/>
      </c>
      <c r="E1172" s="438" t="str">
        <f>IF('Forbrug af biomasse'!E572&lt;&gt;"",'Forbrug af biomasse'!E572,"")</f>
        <v/>
      </c>
      <c r="F1172" s="103" t="str">
        <f>IFERROR(VLOOKUP(A1172,'Oversættelse til tabel'!$A$2:$B$14,2,FALSE),"")</f>
        <v/>
      </c>
    </row>
    <row r="1173" spans="1:6" x14ac:dyDescent="0.25">
      <c r="A1173" s="103" t="str">
        <f>IF('Forbrug af biomasse'!A573&lt;&gt;"",'Forbrug af biomasse'!A573,"")</f>
        <v/>
      </c>
      <c r="B1173" s="103" t="str">
        <f>IF('Forbrug af biomasse'!B573&lt;&gt;"",'Forbrug af biomasse'!B573,"")</f>
        <v/>
      </c>
      <c r="C1173" s="103" t="str">
        <f>IF('Forbrug af biomasse'!C573&lt;&gt;"",'Forbrug af biomasse'!C573,"")</f>
        <v/>
      </c>
      <c r="D1173" s="103" t="str">
        <f>IF('Forbrug af biomasse'!D573&lt;&gt;"",'Forbrug af biomasse'!D573,"")</f>
        <v/>
      </c>
      <c r="E1173" s="438" t="str">
        <f>IF('Forbrug af biomasse'!E573&lt;&gt;"",'Forbrug af biomasse'!E573,"")</f>
        <v/>
      </c>
      <c r="F1173" s="103" t="str">
        <f>IFERROR(VLOOKUP(A1173,'Oversættelse til tabel'!$A$2:$B$14,2,FALSE),"")</f>
        <v/>
      </c>
    </row>
    <row r="1174" spans="1:6" x14ac:dyDescent="0.25">
      <c r="A1174" s="103" t="str">
        <f>IF('Forbrug af biomasse'!A574&lt;&gt;"",'Forbrug af biomasse'!A574,"")</f>
        <v/>
      </c>
      <c r="B1174" s="103" t="str">
        <f>IF('Forbrug af biomasse'!B574&lt;&gt;"",'Forbrug af biomasse'!B574,"")</f>
        <v/>
      </c>
      <c r="C1174" s="103" t="str">
        <f>IF('Forbrug af biomasse'!C574&lt;&gt;"",'Forbrug af biomasse'!C574,"")</f>
        <v/>
      </c>
      <c r="D1174" s="103" t="str">
        <f>IF('Forbrug af biomasse'!D574&lt;&gt;"",'Forbrug af biomasse'!D574,"")</f>
        <v/>
      </c>
      <c r="E1174" s="438" t="str">
        <f>IF('Forbrug af biomasse'!E574&lt;&gt;"",'Forbrug af biomasse'!E574,"")</f>
        <v/>
      </c>
      <c r="F1174" s="103" t="str">
        <f>IFERROR(VLOOKUP(A1174,'Oversættelse til tabel'!$A$2:$B$14,2,FALSE),"")</f>
        <v/>
      </c>
    </row>
    <row r="1175" spans="1:6" x14ac:dyDescent="0.25">
      <c r="A1175" s="103" t="str">
        <f>IF('Forbrug af biomasse'!A575&lt;&gt;"",'Forbrug af biomasse'!A575,"")</f>
        <v/>
      </c>
      <c r="B1175" s="103" t="str">
        <f>IF('Forbrug af biomasse'!B575&lt;&gt;"",'Forbrug af biomasse'!B575,"")</f>
        <v/>
      </c>
      <c r="C1175" s="103" t="str">
        <f>IF('Forbrug af biomasse'!C575&lt;&gt;"",'Forbrug af biomasse'!C575,"")</f>
        <v/>
      </c>
      <c r="D1175" s="103" t="str">
        <f>IF('Forbrug af biomasse'!D575&lt;&gt;"",'Forbrug af biomasse'!D575,"")</f>
        <v/>
      </c>
      <c r="E1175" s="438" t="str">
        <f>IF('Forbrug af biomasse'!E575&lt;&gt;"",'Forbrug af biomasse'!E575,"")</f>
        <v/>
      </c>
      <c r="F1175" s="103" t="str">
        <f>IFERROR(VLOOKUP(A1175,'Oversættelse til tabel'!$A$2:$B$14,2,FALSE),"")</f>
        <v/>
      </c>
    </row>
    <row r="1176" spans="1:6" x14ac:dyDescent="0.25">
      <c r="A1176" s="103" t="str">
        <f>IF('Forbrug af biomasse'!A576&lt;&gt;"",'Forbrug af biomasse'!A576,"")</f>
        <v/>
      </c>
      <c r="B1176" s="103" t="str">
        <f>IF('Forbrug af biomasse'!B576&lt;&gt;"",'Forbrug af biomasse'!B576,"")</f>
        <v/>
      </c>
      <c r="C1176" s="103" t="str">
        <f>IF('Forbrug af biomasse'!C576&lt;&gt;"",'Forbrug af biomasse'!C576,"")</f>
        <v/>
      </c>
      <c r="D1176" s="103" t="str">
        <f>IF('Forbrug af biomasse'!D576&lt;&gt;"",'Forbrug af biomasse'!D576,"")</f>
        <v/>
      </c>
      <c r="E1176" s="438" t="str">
        <f>IF('Forbrug af biomasse'!E576&lt;&gt;"",'Forbrug af biomasse'!E576,"")</f>
        <v/>
      </c>
      <c r="F1176" s="103" t="str">
        <f>IFERROR(VLOOKUP(A1176,'Oversættelse til tabel'!$A$2:$B$14,2,FALSE),"")</f>
        <v/>
      </c>
    </row>
    <row r="1177" spans="1:6" x14ac:dyDescent="0.25">
      <c r="A1177" s="103" t="str">
        <f>IF('Forbrug af biomasse'!A577&lt;&gt;"",'Forbrug af biomasse'!A577,"")</f>
        <v/>
      </c>
      <c r="B1177" s="103" t="str">
        <f>IF('Forbrug af biomasse'!B577&lt;&gt;"",'Forbrug af biomasse'!B577,"")</f>
        <v/>
      </c>
      <c r="C1177" s="103" t="str">
        <f>IF('Forbrug af biomasse'!C577&lt;&gt;"",'Forbrug af biomasse'!C577,"")</f>
        <v/>
      </c>
      <c r="D1177" s="103" t="str">
        <f>IF('Forbrug af biomasse'!D577&lt;&gt;"",'Forbrug af biomasse'!D577,"")</f>
        <v/>
      </c>
      <c r="E1177" s="438" t="str">
        <f>IF('Forbrug af biomasse'!E577&lt;&gt;"",'Forbrug af biomasse'!E577,"")</f>
        <v/>
      </c>
      <c r="F1177" s="103" t="str">
        <f>IFERROR(VLOOKUP(A1177,'Oversættelse til tabel'!$A$2:$B$14,2,FALSE),"")</f>
        <v/>
      </c>
    </row>
    <row r="1178" spans="1:6" x14ac:dyDescent="0.25">
      <c r="A1178" s="103" t="str">
        <f>IF('Forbrug af biomasse'!A578&lt;&gt;"",'Forbrug af biomasse'!A578,"")</f>
        <v/>
      </c>
      <c r="B1178" s="103" t="str">
        <f>IF('Forbrug af biomasse'!B578&lt;&gt;"",'Forbrug af biomasse'!B578,"")</f>
        <v/>
      </c>
      <c r="C1178" s="103" t="str">
        <f>IF('Forbrug af biomasse'!C578&lt;&gt;"",'Forbrug af biomasse'!C578,"")</f>
        <v/>
      </c>
      <c r="D1178" s="103" t="str">
        <f>IF('Forbrug af biomasse'!D578&lt;&gt;"",'Forbrug af biomasse'!D578,"")</f>
        <v/>
      </c>
      <c r="E1178" s="438" t="str">
        <f>IF('Forbrug af biomasse'!E578&lt;&gt;"",'Forbrug af biomasse'!E578,"")</f>
        <v/>
      </c>
      <c r="F1178" s="103" t="str">
        <f>IFERROR(VLOOKUP(A1178,'Oversættelse til tabel'!$A$2:$B$14,2,FALSE),"")</f>
        <v/>
      </c>
    </row>
    <row r="1179" spans="1:6" x14ac:dyDescent="0.25">
      <c r="A1179" s="103" t="str">
        <f>IF('Forbrug af biomasse'!A579&lt;&gt;"",'Forbrug af biomasse'!A579,"")</f>
        <v/>
      </c>
      <c r="B1179" s="103" t="str">
        <f>IF('Forbrug af biomasse'!B579&lt;&gt;"",'Forbrug af biomasse'!B579,"")</f>
        <v/>
      </c>
      <c r="C1179" s="103" t="str">
        <f>IF('Forbrug af biomasse'!C579&lt;&gt;"",'Forbrug af biomasse'!C579,"")</f>
        <v/>
      </c>
      <c r="D1179" s="103" t="str">
        <f>IF('Forbrug af biomasse'!D579&lt;&gt;"",'Forbrug af biomasse'!D579,"")</f>
        <v/>
      </c>
      <c r="E1179" s="438" t="str">
        <f>IF('Forbrug af biomasse'!E579&lt;&gt;"",'Forbrug af biomasse'!E579,"")</f>
        <v/>
      </c>
      <c r="F1179" s="103" t="str">
        <f>IFERROR(VLOOKUP(A1179,'Oversættelse til tabel'!$A$2:$B$14,2,FALSE),"")</f>
        <v/>
      </c>
    </row>
    <row r="1180" spans="1:6" x14ac:dyDescent="0.25">
      <c r="A1180" s="103" t="str">
        <f>IF('Forbrug af biomasse'!A580&lt;&gt;"",'Forbrug af biomasse'!A580,"")</f>
        <v/>
      </c>
      <c r="B1180" s="103" t="str">
        <f>IF('Forbrug af biomasse'!B580&lt;&gt;"",'Forbrug af biomasse'!B580,"")</f>
        <v/>
      </c>
      <c r="C1180" s="103" t="str">
        <f>IF('Forbrug af biomasse'!C580&lt;&gt;"",'Forbrug af biomasse'!C580,"")</f>
        <v/>
      </c>
      <c r="D1180" s="103" t="str">
        <f>IF('Forbrug af biomasse'!D580&lt;&gt;"",'Forbrug af biomasse'!D580,"")</f>
        <v/>
      </c>
      <c r="E1180" s="438" t="str">
        <f>IF('Forbrug af biomasse'!E580&lt;&gt;"",'Forbrug af biomasse'!E580,"")</f>
        <v/>
      </c>
      <c r="F1180" s="103" t="str">
        <f>IFERROR(VLOOKUP(A1180,'Oversættelse til tabel'!$A$2:$B$14,2,FALSE),"")</f>
        <v/>
      </c>
    </row>
    <row r="1181" spans="1:6" x14ac:dyDescent="0.25">
      <c r="A1181" s="103" t="str">
        <f>IF('Forbrug af biomasse'!A581&lt;&gt;"",'Forbrug af biomasse'!A581,"")</f>
        <v/>
      </c>
      <c r="B1181" s="103" t="str">
        <f>IF('Forbrug af biomasse'!B581&lt;&gt;"",'Forbrug af biomasse'!B581,"")</f>
        <v/>
      </c>
      <c r="C1181" s="103" t="str">
        <f>IF('Forbrug af biomasse'!C581&lt;&gt;"",'Forbrug af biomasse'!C581,"")</f>
        <v/>
      </c>
      <c r="D1181" s="103" t="str">
        <f>IF('Forbrug af biomasse'!D581&lt;&gt;"",'Forbrug af biomasse'!D581,"")</f>
        <v/>
      </c>
      <c r="E1181" s="438" t="str">
        <f>IF('Forbrug af biomasse'!E581&lt;&gt;"",'Forbrug af biomasse'!E581,"")</f>
        <v/>
      </c>
      <c r="F1181" s="103" t="str">
        <f>IFERROR(VLOOKUP(A1181,'Oversættelse til tabel'!$A$2:$B$14,2,FALSE),"")</f>
        <v/>
      </c>
    </row>
    <row r="1182" spans="1:6" x14ac:dyDescent="0.25">
      <c r="A1182" s="103" t="str">
        <f>IF('Forbrug af biomasse'!A582&lt;&gt;"",'Forbrug af biomasse'!A582,"")</f>
        <v/>
      </c>
      <c r="B1182" s="103" t="str">
        <f>IF('Forbrug af biomasse'!B582&lt;&gt;"",'Forbrug af biomasse'!B582,"")</f>
        <v/>
      </c>
      <c r="C1182" s="103" t="str">
        <f>IF('Forbrug af biomasse'!C582&lt;&gt;"",'Forbrug af biomasse'!C582,"")</f>
        <v/>
      </c>
      <c r="D1182" s="103" t="str">
        <f>IF('Forbrug af biomasse'!D582&lt;&gt;"",'Forbrug af biomasse'!D582,"")</f>
        <v/>
      </c>
      <c r="E1182" s="438" t="str">
        <f>IF('Forbrug af biomasse'!E582&lt;&gt;"",'Forbrug af biomasse'!E582,"")</f>
        <v/>
      </c>
      <c r="F1182" s="103" t="str">
        <f>IFERROR(VLOOKUP(A1182,'Oversættelse til tabel'!$A$2:$B$14,2,FALSE),"")</f>
        <v/>
      </c>
    </row>
    <row r="1183" spans="1:6" x14ac:dyDescent="0.25">
      <c r="A1183" s="103" t="str">
        <f>IF('Forbrug af biomasse'!A583&lt;&gt;"",'Forbrug af biomasse'!A583,"")</f>
        <v/>
      </c>
      <c r="B1183" s="103" t="str">
        <f>IF('Forbrug af biomasse'!B583&lt;&gt;"",'Forbrug af biomasse'!B583,"")</f>
        <v/>
      </c>
      <c r="C1183" s="103" t="str">
        <f>IF('Forbrug af biomasse'!C583&lt;&gt;"",'Forbrug af biomasse'!C583,"")</f>
        <v/>
      </c>
      <c r="D1183" s="103" t="str">
        <f>IF('Forbrug af biomasse'!D583&lt;&gt;"",'Forbrug af biomasse'!D583,"")</f>
        <v/>
      </c>
      <c r="E1183" s="438" t="str">
        <f>IF('Forbrug af biomasse'!E583&lt;&gt;"",'Forbrug af biomasse'!E583,"")</f>
        <v/>
      </c>
      <c r="F1183" s="103" t="str">
        <f>IFERROR(VLOOKUP(A1183,'Oversættelse til tabel'!$A$2:$B$14,2,FALSE),"")</f>
        <v/>
      </c>
    </row>
    <row r="1184" spans="1:6" x14ac:dyDescent="0.25">
      <c r="A1184" s="103" t="str">
        <f>IF('Forbrug af biomasse'!A584&lt;&gt;"",'Forbrug af biomasse'!A584,"")</f>
        <v/>
      </c>
      <c r="B1184" s="103" t="str">
        <f>IF('Forbrug af biomasse'!B584&lt;&gt;"",'Forbrug af biomasse'!B584,"")</f>
        <v/>
      </c>
      <c r="C1184" s="103" t="str">
        <f>IF('Forbrug af biomasse'!C584&lt;&gt;"",'Forbrug af biomasse'!C584,"")</f>
        <v/>
      </c>
      <c r="D1184" s="103" t="str">
        <f>IF('Forbrug af biomasse'!D584&lt;&gt;"",'Forbrug af biomasse'!D584,"")</f>
        <v/>
      </c>
      <c r="E1184" s="438" t="str">
        <f>IF('Forbrug af biomasse'!E584&lt;&gt;"",'Forbrug af biomasse'!E584,"")</f>
        <v/>
      </c>
      <c r="F1184" s="103" t="str">
        <f>IFERROR(VLOOKUP(A1184,'Oversættelse til tabel'!$A$2:$B$14,2,FALSE),"")</f>
        <v/>
      </c>
    </row>
    <row r="1185" spans="1:6" x14ac:dyDescent="0.25">
      <c r="A1185" s="103" t="str">
        <f>IF('Forbrug af biomasse'!A585&lt;&gt;"",'Forbrug af biomasse'!A585,"")</f>
        <v/>
      </c>
      <c r="B1185" s="103" t="str">
        <f>IF('Forbrug af biomasse'!B585&lt;&gt;"",'Forbrug af biomasse'!B585,"")</f>
        <v/>
      </c>
      <c r="C1185" s="103" t="str">
        <f>IF('Forbrug af biomasse'!C585&lt;&gt;"",'Forbrug af biomasse'!C585,"")</f>
        <v/>
      </c>
      <c r="D1185" s="103" t="str">
        <f>IF('Forbrug af biomasse'!D585&lt;&gt;"",'Forbrug af biomasse'!D585,"")</f>
        <v/>
      </c>
      <c r="E1185" s="438" t="str">
        <f>IF('Forbrug af biomasse'!E585&lt;&gt;"",'Forbrug af biomasse'!E585,"")</f>
        <v/>
      </c>
      <c r="F1185" s="103" t="str">
        <f>IFERROR(VLOOKUP(A1185,'Oversættelse til tabel'!$A$2:$B$14,2,FALSE),"")</f>
        <v/>
      </c>
    </row>
    <row r="1186" spans="1:6" x14ac:dyDescent="0.25">
      <c r="A1186" s="103" t="str">
        <f>IF('Forbrug af biomasse'!A586&lt;&gt;"",'Forbrug af biomasse'!A586,"")</f>
        <v/>
      </c>
      <c r="B1186" s="103" t="str">
        <f>IF('Forbrug af biomasse'!B586&lt;&gt;"",'Forbrug af biomasse'!B586,"")</f>
        <v/>
      </c>
      <c r="C1186" s="103" t="str">
        <f>IF('Forbrug af biomasse'!C586&lt;&gt;"",'Forbrug af biomasse'!C586,"")</f>
        <v/>
      </c>
      <c r="D1186" s="103" t="str">
        <f>IF('Forbrug af biomasse'!D586&lt;&gt;"",'Forbrug af biomasse'!D586,"")</f>
        <v/>
      </c>
      <c r="E1186" s="438" t="str">
        <f>IF('Forbrug af biomasse'!E586&lt;&gt;"",'Forbrug af biomasse'!E586,"")</f>
        <v/>
      </c>
      <c r="F1186" s="103" t="str">
        <f>IFERROR(VLOOKUP(A1186,'Oversættelse til tabel'!$A$2:$B$14,2,FALSE),"")</f>
        <v/>
      </c>
    </row>
    <row r="1187" spans="1:6" x14ac:dyDescent="0.25">
      <c r="A1187" s="103" t="str">
        <f>IF('Forbrug af biomasse'!A587&lt;&gt;"",'Forbrug af biomasse'!A587,"")</f>
        <v/>
      </c>
      <c r="B1187" s="103" t="str">
        <f>IF('Forbrug af biomasse'!B587&lt;&gt;"",'Forbrug af biomasse'!B587,"")</f>
        <v/>
      </c>
      <c r="C1187" s="103" t="str">
        <f>IF('Forbrug af biomasse'!C587&lt;&gt;"",'Forbrug af biomasse'!C587,"")</f>
        <v/>
      </c>
      <c r="D1187" s="103" t="str">
        <f>IF('Forbrug af biomasse'!D587&lt;&gt;"",'Forbrug af biomasse'!D587,"")</f>
        <v/>
      </c>
      <c r="E1187" s="438" t="str">
        <f>IF('Forbrug af biomasse'!E587&lt;&gt;"",'Forbrug af biomasse'!E587,"")</f>
        <v/>
      </c>
      <c r="F1187" s="103" t="str">
        <f>IFERROR(VLOOKUP(A1187,'Oversættelse til tabel'!$A$2:$B$14,2,FALSE),"")</f>
        <v/>
      </c>
    </row>
    <row r="1188" spans="1:6" x14ac:dyDescent="0.25">
      <c r="A1188" s="103" t="str">
        <f>IF('Forbrug af biomasse'!A588&lt;&gt;"",'Forbrug af biomasse'!A588,"")</f>
        <v/>
      </c>
      <c r="B1188" s="103" t="str">
        <f>IF('Forbrug af biomasse'!B588&lt;&gt;"",'Forbrug af biomasse'!B588,"")</f>
        <v/>
      </c>
      <c r="C1188" s="103" t="str">
        <f>IF('Forbrug af biomasse'!C588&lt;&gt;"",'Forbrug af biomasse'!C588,"")</f>
        <v/>
      </c>
      <c r="D1188" s="103" t="str">
        <f>IF('Forbrug af biomasse'!D588&lt;&gt;"",'Forbrug af biomasse'!D588,"")</f>
        <v/>
      </c>
      <c r="E1188" s="438" t="str">
        <f>IF('Forbrug af biomasse'!E588&lt;&gt;"",'Forbrug af biomasse'!E588,"")</f>
        <v/>
      </c>
      <c r="F1188" s="103" t="str">
        <f>IFERROR(VLOOKUP(A1188,'Oversættelse til tabel'!$A$2:$B$14,2,FALSE),"")</f>
        <v/>
      </c>
    </row>
    <row r="1189" spans="1:6" x14ac:dyDescent="0.25">
      <c r="A1189" s="103" t="str">
        <f>IF('Forbrug af biomasse'!A589&lt;&gt;"",'Forbrug af biomasse'!A589,"")</f>
        <v/>
      </c>
      <c r="B1189" s="103" t="str">
        <f>IF('Forbrug af biomasse'!B589&lt;&gt;"",'Forbrug af biomasse'!B589,"")</f>
        <v/>
      </c>
      <c r="C1189" s="103" t="str">
        <f>IF('Forbrug af biomasse'!C589&lt;&gt;"",'Forbrug af biomasse'!C589,"")</f>
        <v/>
      </c>
      <c r="D1189" s="103" t="str">
        <f>IF('Forbrug af biomasse'!D589&lt;&gt;"",'Forbrug af biomasse'!D589,"")</f>
        <v/>
      </c>
      <c r="E1189" s="438" t="str">
        <f>IF('Forbrug af biomasse'!E589&lt;&gt;"",'Forbrug af biomasse'!E589,"")</f>
        <v/>
      </c>
      <c r="F1189" s="103" t="str">
        <f>IFERROR(VLOOKUP(A1189,'Oversættelse til tabel'!$A$2:$B$14,2,FALSE),"")</f>
        <v/>
      </c>
    </row>
    <row r="1190" spans="1:6" x14ac:dyDescent="0.25">
      <c r="A1190" s="103" t="str">
        <f>IF('Forbrug af biomasse'!A590&lt;&gt;"",'Forbrug af biomasse'!A590,"")</f>
        <v/>
      </c>
      <c r="B1190" s="103" t="str">
        <f>IF('Forbrug af biomasse'!B590&lt;&gt;"",'Forbrug af biomasse'!B590,"")</f>
        <v/>
      </c>
      <c r="C1190" s="103" t="str">
        <f>IF('Forbrug af biomasse'!C590&lt;&gt;"",'Forbrug af biomasse'!C590,"")</f>
        <v/>
      </c>
      <c r="D1190" s="103" t="str">
        <f>IF('Forbrug af biomasse'!D590&lt;&gt;"",'Forbrug af biomasse'!D590,"")</f>
        <v/>
      </c>
      <c r="E1190" s="438" t="str">
        <f>IF('Forbrug af biomasse'!E590&lt;&gt;"",'Forbrug af biomasse'!E590,"")</f>
        <v/>
      </c>
      <c r="F1190" s="103" t="str">
        <f>IFERROR(VLOOKUP(A1190,'Oversættelse til tabel'!$A$2:$B$14,2,FALSE),"")</f>
        <v/>
      </c>
    </row>
    <row r="1191" spans="1:6" x14ac:dyDescent="0.25">
      <c r="A1191" s="103" t="str">
        <f>IF('Forbrug af biomasse'!A591&lt;&gt;"",'Forbrug af biomasse'!A591,"")</f>
        <v/>
      </c>
      <c r="B1191" s="103" t="str">
        <f>IF('Forbrug af biomasse'!B591&lt;&gt;"",'Forbrug af biomasse'!B591,"")</f>
        <v/>
      </c>
      <c r="C1191" s="103" t="str">
        <f>IF('Forbrug af biomasse'!C591&lt;&gt;"",'Forbrug af biomasse'!C591,"")</f>
        <v/>
      </c>
      <c r="D1191" s="103" t="str">
        <f>IF('Forbrug af biomasse'!D591&lt;&gt;"",'Forbrug af biomasse'!D591,"")</f>
        <v/>
      </c>
      <c r="E1191" s="438" t="str">
        <f>IF('Forbrug af biomasse'!E591&lt;&gt;"",'Forbrug af biomasse'!E591,"")</f>
        <v/>
      </c>
      <c r="F1191" s="103" t="str">
        <f>IFERROR(VLOOKUP(A1191,'Oversættelse til tabel'!$A$2:$B$14,2,FALSE),"")</f>
        <v/>
      </c>
    </row>
    <row r="1192" spans="1:6" x14ac:dyDescent="0.25">
      <c r="A1192" s="103" t="str">
        <f>IF('Forbrug af biomasse'!A592&lt;&gt;"",'Forbrug af biomasse'!A592,"")</f>
        <v/>
      </c>
      <c r="B1192" s="103" t="str">
        <f>IF('Forbrug af biomasse'!B592&lt;&gt;"",'Forbrug af biomasse'!B592,"")</f>
        <v/>
      </c>
      <c r="C1192" s="103" t="str">
        <f>IF('Forbrug af biomasse'!C592&lt;&gt;"",'Forbrug af biomasse'!C592,"")</f>
        <v/>
      </c>
      <c r="D1192" s="103" t="str">
        <f>IF('Forbrug af biomasse'!D592&lt;&gt;"",'Forbrug af biomasse'!D592,"")</f>
        <v/>
      </c>
      <c r="E1192" s="438" t="str">
        <f>IF('Forbrug af biomasse'!E592&lt;&gt;"",'Forbrug af biomasse'!E592,"")</f>
        <v/>
      </c>
      <c r="F1192" s="103" t="str">
        <f>IFERROR(VLOOKUP(A1192,'Oversættelse til tabel'!$A$2:$B$14,2,FALSE),"")</f>
        <v/>
      </c>
    </row>
    <row r="1193" spans="1:6" x14ac:dyDescent="0.25">
      <c r="A1193" s="103" t="str">
        <f>IF('Forbrug af biomasse'!A593&lt;&gt;"",'Forbrug af biomasse'!A593,"")</f>
        <v/>
      </c>
      <c r="B1193" s="103" t="str">
        <f>IF('Forbrug af biomasse'!B593&lt;&gt;"",'Forbrug af biomasse'!B593,"")</f>
        <v/>
      </c>
      <c r="C1193" s="103" t="str">
        <f>IF('Forbrug af biomasse'!C593&lt;&gt;"",'Forbrug af biomasse'!C593,"")</f>
        <v/>
      </c>
      <c r="D1193" s="103" t="str">
        <f>IF('Forbrug af biomasse'!D593&lt;&gt;"",'Forbrug af biomasse'!D593,"")</f>
        <v/>
      </c>
      <c r="E1193" s="438" t="str">
        <f>IF('Forbrug af biomasse'!E593&lt;&gt;"",'Forbrug af biomasse'!E593,"")</f>
        <v/>
      </c>
      <c r="F1193" s="103" t="str">
        <f>IFERROR(VLOOKUP(A1193,'Oversættelse til tabel'!$A$2:$B$14,2,FALSE),"")</f>
        <v/>
      </c>
    </row>
    <row r="1194" spans="1:6" x14ac:dyDescent="0.25">
      <c r="A1194" s="103" t="str">
        <f>IF('Forbrug af biomasse'!A594&lt;&gt;"",'Forbrug af biomasse'!A594,"")</f>
        <v/>
      </c>
      <c r="B1194" s="103" t="str">
        <f>IF('Forbrug af biomasse'!B594&lt;&gt;"",'Forbrug af biomasse'!B594,"")</f>
        <v/>
      </c>
      <c r="C1194" s="103" t="str">
        <f>IF('Forbrug af biomasse'!C594&lt;&gt;"",'Forbrug af biomasse'!C594,"")</f>
        <v/>
      </c>
      <c r="D1194" s="103" t="str">
        <f>IF('Forbrug af biomasse'!D594&lt;&gt;"",'Forbrug af biomasse'!D594,"")</f>
        <v/>
      </c>
      <c r="E1194" s="438" t="str">
        <f>IF('Forbrug af biomasse'!E594&lt;&gt;"",'Forbrug af biomasse'!E594,"")</f>
        <v/>
      </c>
      <c r="F1194" s="103" t="str">
        <f>IFERROR(VLOOKUP(A1194,'Oversættelse til tabel'!$A$2:$B$14,2,FALSE),"")</f>
        <v/>
      </c>
    </row>
    <row r="1195" spans="1:6" x14ac:dyDescent="0.25">
      <c r="A1195" s="103" t="str">
        <f>IF('Forbrug af biomasse'!A595&lt;&gt;"",'Forbrug af biomasse'!A595,"")</f>
        <v/>
      </c>
      <c r="B1195" s="103" t="str">
        <f>IF('Forbrug af biomasse'!B595&lt;&gt;"",'Forbrug af biomasse'!B595,"")</f>
        <v/>
      </c>
      <c r="C1195" s="103" t="str">
        <f>IF('Forbrug af biomasse'!C595&lt;&gt;"",'Forbrug af biomasse'!C595,"")</f>
        <v/>
      </c>
      <c r="D1195" s="103" t="str">
        <f>IF('Forbrug af biomasse'!D595&lt;&gt;"",'Forbrug af biomasse'!D595,"")</f>
        <v/>
      </c>
      <c r="E1195" s="438" t="str">
        <f>IF('Forbrug af biomasse'!E595&lt;&gt;"",'Forbrug af biomasse'!E595,"")</f>
        <v/>
      </c>
      <c r="F1195" s="103" t="str">
        <f>IFERROR(VLOOKUP(A1195,'Oversættelse til tabel'!$A$2:$B$14,2,FALSE),"")</f>
        <v/>
      </c>
    </row>
    <row r="1196" spans="1:6" x14ac:dyDescent="0.25">
      <c r="A1196" s="103" t="str">
        <f>IF('Forbrug af biomasse'!A596&lt;&gt;"",'Forbrug af biomasse'!A596,"")</f>
        <v/>
      </c>
      <c r="B1196" s="103" t="str">
        <f>IF('Forbrug af biomasse'!B596&lt;&gt;"",'Forbrug af biomasse'!B596,"")</f>
        <v/>
      </c>
      <c r="C1196" s="103" t="str">
        <f>IF('Forbrug af biomasse'!C596&lt;&gt;"",'Forbrug af biomasse'!C596,"")</f>
        <v/>
      </c>
      <c r="D1196" s="103" t="str">
        <f>IF('Forbrug af biomasse'!D596&lt;&gt;"",'Forbrug af biomasse'!D596,"")</f>
        <v/>
      </c>
      <c r="E1196" s="438" t="str">
        <f>IF('Forbrug af biomasse'!E596&lt;&gt;"",'Forbrug af biomasse'!E596,"")</f>
        <v/>
      </c>
      <c r="F1196" s="103" t="str">
        <f>IFERROR(VLOOKUP(A1196,'Oversættelse til tabel'!$A$2:$B$14,2,FALSE),"")</f>
        <v/>
      </c>
    </row>
    <row r="1197" spans="1:6" x14ac:dyDescent="0.25">
      <c r="A1197" s="103" t="str">
        <f>IF('Forbrug af biomasse'!A597&lt;&gt;"",'Forbrug af biomasse'!A597,"")</f>
        <v/>
      </c>
      <c r="B1197" s="103" t="str">
        <f>IF('Forbrug af biomasse'!B597&lt;&gt;"",'Forbrug af biomasse'!B597,"")</f>
        <v/>
      </c>
      <c r="C1197" s="103" t="str">
        <f>IF('Forbrug af biomasse'!C597&lt;&gt;"",'Forbrug af biomasse'!C597,"")</f>
        <v/>
      </c>
      <c r="D1197" s="103" t="str">
        <f>IF('Forbrug af biomasse'!D597&lt;&gt;"",'Forbrug af biomasse'!D597,"")</f>
        <v/>
      </c>
      <c r="E1197" s="438" t="str">
        <f>IF('Forbrug af biomasse'!E597&lt;&gt;"",'Forbrug af biomasse'!E597,"")</f>
        <v/>
      </c>
      <c r="F1197" s="103" t="str">
        <f>IFERROR(VLOOKUP(A1197,'Oversættelse til tabel'!$A$2:$B$14,2,FALSE),"")</f>
        <v/>
      </c>
    </row>
    <row r="1198" spans="1:6" x14ac:dyDescent="0.25">
      <c r="A1198" s="103" t="str">
        <f>IF('Forbrug af biomasse'!A598&lt;&gt;"",'Forbrug af biomasse'!A598,"")</f>
        <v/>
      </c>
      <c r="B1198" s="103" t="str">
        <f>IF('Forbrug af biomasse'!B598&lt;&gt;"",'Forbrug af biomasse'!B598,"")</f>
        <v/>
      </c>
      <c r="C1198" s="103" t="str">
        <f>IF('Forbrug af biomasse'!C598&lt;&gt;"",'Forbrug af biomasse'!C598,"")</f>
        <v/>
      </c>
      <c r="D1198" s="103" t="str">
        <f>IF('Forbrug af biomasse'!D598&lt;&gt;"",'Forbrug af biomasse'!D598,"")</f>
        <v/>
      </c>
      <c r="E1198" s="438" t="str">
        <f>IF('Forbrug af biomasse'!E598&lt;&gt;"",'Forbrug af biomasse'!E598,"")</f>
        <v/>
      </c>
      <c r="F1198" s="103" t="str">
        <f>IFERROR(VLOOKUP(A1198,'Oversættelse til tabel'!$A$2:$B$14,2,FALSE),"")</f>
        <v/>
      </c>
    </row>
    <row r="1199" spans="1:6" x14ac:dyDescent="0.25">
      <c r="A1199" s="103" t="str">
        <f>IF('Forbrug af biomasse'!A599&lt;&gt;"",'Forbrug af biomasse'!A599,"")</f>
        <v/>
      </c>
      <c r="B1199" s="103" t="str">
        <f>IF('Forbrug af biomasse'!B599&lt;&gt;"",'Forbrug af biomasse'!B599,"")</f>
        <v/>
      </c>
      <c r="C1199" s="103" t="str">
        <f>IF('Forbrug af biomasse'!C599&lt;&gt;"",'Forbrug af biomasse'!C599,"")</f>
        <v/>
      </c>
      <c r="D1199" s="103" t="str">
        <f>IF('Forbrug af biomasse'!D599&lt;&gt;"",'Forbrug af biomasse'!D599,"")</f>
        <v/>
      </c>
      <c r="E1199" s="438" t="str">
        <f>IF('Forbrug af biomasse'!E599&lt;&gt;"",'Forbrug af biomasse'!E599,"")</f>
        <v/>
      </c>
      <c r="F1199" s="103" t="str">
        <f>IFERROR(VLOOKUP(A1199,'Oversættelse til tabel'!$A$2:$B$14,2,FALSE),"")</f>
        <v/>
      </c>
    </row>
    <row r="1200" spans="1:6" x14ac:dyDescent="0.25">
      <c r="A1200" s="103" t="str">
        <f>IF('Forbrug af biomasse'!A600&lt;&gt;"",'Forbrug af biomasse'!A600,"")</f>
        <v/>
      </c>
      <c r="B1200" s="103" t="str">
        <f>IF('Forbrug af biomasse'!B600&lt;&gt;"",'Forbrug af biomasse'!B600,"")</f>
        <v/>
      </c>
      <c r="C1200" s="103" t="str">
        <f>IF('Forbrug af biomasse'!C600&lt;&gt;"",'Forbrug af biomasse'!C600,"")</f>
        <v/>
      </c>
      <c r="D1200" s="103" t="str">
        <f>IF('Forbrug af biomasse'!D600&lt;&gt;"",'Forbrug af biomasse'!D600,"")</f>
        <v/>
      </c>
      <c r="E1200" s="438" t="str">
        <f>IF('Forbrug af biomasse'!E600&lt;&gt;"",'Forbrug af biomasse'!E600,"")</f>
        <v/>
      </c>
      <c r="F1200" s="103" t="str">
        <f>IFERROR(VLOOKUP(A1200,'Oversættelse til tabel'!$A$2:$B$14,2,FALSE),"")</f>
        <v/>
      </c>
    </row>
    <row r="1201" spans="1:6" x14ac:dyDescent="0.25">
      <c r="A1201" s="103" t="str">
        <f>IF('Forbrug af biomasse'!A601&lt;&gt;"",'Forbrug af biomasse'!A601,"")</f>
        <v/>
      </c>
      <c r="B1201" s="103" t="str">
        <f>IF('Forbrug af biomasse'!B601&lt;&gt;"",'Forbrug af biomasse'!B601,"")</f>
        <v/>
      </c>
      <c r="C1201" s="103" t="str">
        <f>IF('Forbrug af biomasse'!C601&lt;&gt;"",'Forbrug af biomasse'!C601,"")</f>
        <v/>
      </c>
      <c r="D1201" s="103" t="str">
        <f>IF('Forbrug af biomasse'!D601&lt;&gt;"",'Forbrug af biomasse'!D601,"")</f>
        <v/>
      </c>
      <c r="E1201" s="438" t="str">
        <f>IF('Forbrug af biomasse'!E601&lt;&gt;"",'Forbrug af biomasse'!E601,"")</f>
        <v/>
      </c>
      <c r="F1201" s="103" t="str">
        <f>IFERROR(VLOOKUP(A1201,'Oversættelse til tabel'!$A$2:$B$14,2,FALSE),"")</f>
        <v/>
      </c>
    </row>
    <row r="1202" spans="1:6" x14ac:dyDescent="0.25">
      <c r="A1202" s="103" t="str">
        <f>IF('Forbrug af biomasse'!A602&lt;&gt;"",'Forbrug af biomasse'!A602,"")</f>
        <v/>
      </c>
      <c r="B1202" s="103" t="str">
        <f>IF('Forbrug af biomasse'!B602&lt;&gt;"",'Forbrug af biomasse'!B602,"")</f>
        <v/>
      </c>
      <c r="C1202" s="103" t="str">
        <f>IF('Forbrug af biomasse'!C602&lt;&gt;"",'Forbrug af biomasse'!C602,"")</f>
        <v/>
      </c>
      <c r="D1202" s="103" t="str">
        <f>IF('Forbrug af biomasse'!D602&lt;&gt;"",'Forbrug af biomasse'!D602,"")</f>
        <v/>
      </c>
      <c r="E1202" s="438" t="str">
        <f>IF('Forbrug af biomasse'!E602&lt;&gt;"",'Forbrug af biomasse'!E602,"")</f>
        <v/>
      </c>
      <c r="F1202" s="103" t="str">
        <f>IFERROR(VLOOKUP(A1202,'Oversættelse til tabel'!$A$2:$B$14,2,FALSE),"")</f>
        <v/>
      </c>
    </row>
    <row r="1203" spans="1:6" x14ac:dyDescent="0.25">
      <c r="A1203" s="103" t="str">
        <f>IF('Forbrug af biomasse'!A603&lt;&gt;"",'Forbrug af biomasse'!A603,"")</f>
        <v/>
      </c>
      <c r="B1203" s="103" t="str">
        <f>IF('Forbrug af biomasse'!B603&lt;&gt;"",'Forbrug af biomasse'!B603,"")</f>
        <v/>
      </c>
      <c r="C1203" s="103" t="str">
        <f>IF('Forbrug af biomasse'!C603&lt;&gt;"",'Forbrug af biomasse'!C603,"")</f>
        <v/>
      </c>
      <c r="D1203" s="103" t="str">
        <f>IF('Forbrug af biomasse'!D603&lt;&gt;"",'Forbrug af biomasse'!D603,"")</f>
        <v/>
      </c>
      <c r="E1203" s="438" t="str">
        <f>IF('Forbrug af biomasse'!E603&lt;&gt;"",'Forbrug af biomasse'!E603,"")</f>
        <v/>
      </c>
      <c r="F1203" s="103" t="str">
        <f>IFERROR(VLOOKUP(A1203,'Oversættelse til tabel'!$A$2:$B$14,2,FALSE),"")</f>
        <v/>
      </c>
    </row>
    <row r="1204" spans="1:6" x14ac:dyDescent="0.25">
      <c r="A1204" s="103" t="str">
        <f>IF('Forbrug af biomasse'!A604&lt;&gt;"",'Forbrug af biomasse'!A604,"")</f>
        <v/>
      </c>
      <c r="B1204" s="103" t="str">
        <f>IF('Forbrug af biomasse'!B604&lt;&gt;"",'Forbrug af biomasse'!B604,"")</f>
        <v/>
      </c>
      <c r="C1204" s="103" t="str">
        <f>IF('Forbrug af biomasse'!C604&lt;&gt;"",'Forbrug af biomasse'!C604,"")</f>
        <v/>
      </c>
      <c r="D1204" s="103" t="str">
        <f>IF('Forbrug af biomasse'!D604&lt;&gt;"",'Forbrug af biomasse'!D604,"")</f>
        <v/>
      </c>
      <c r="E1204" s="438" t="str">
        <f>IF('Forbrug af biomasse'!E604&lt;&gt;"",'Forbrug af biomasse'!E604,"")</f>
        <v/>
      </c>
      <c r="F1204" s="103" t="str">
        <f>IFERROR(VLOOKUP(A1204,'Oversættelse til tabel'!$A$2:$B$14,2,FALSE),"")</f>
        <v/>
      </c>
    </row>
    <row r="1205" spans="1:6" x14ac:dyDescent="0.25">
      <c r="A1205" s="103" t="str">
        <f>IF('Forbrug af biomasse'!A605&lt;&gt;"",'Forbrug af biomasse'!A605,"")</f>
        <v/>
      </c>
      <c r="B1205" s="103" t="str">
        <f>IF('Forbrug af biomasse'!B605&lt;&gt;"",'Forbrug af biomasse'!B605,"")</f>
        <v/>
      </c>
      <c r="C1205" s="103" t="str">
        <f>IF('Forbrug af biomasse'!C605&lt;&gt;"",'Forbrug af biomasse'!C605,"")</f>
        <v/>
      </c>
      <c r="D1205" s="103" t="str">
        <f>IF('Forbrug af biomasse'!D605&lt;&gt;"",'Forbrug af biomasse'!D605,"")</f>
        <v/>
      </c>
      <c r="E1205" s="438" t="str">
        <f>IF('Forbrug af biomasse'!E605&lt;&gt;"",'Forbrug af biomasse'!E605,"")</f>
        <v/>
      </c>
      <c r="F1205" s="103" t="str">
        <f>IFERROR(VLOOKUP(A1205,'Oversættelse til tabel'!$A$2:$B$14,2,FALSE),"")</f>
        <v/>
      </c>
    </row>
    <row r="1206" spans="1:6" x14ac:dyDescent="0.25">
      <c r="A1206" s="103" t="str">
        <f>IF('Forbrug af biomasse'!A606&lt;&gt;"",'Forbrug af biomasse'!A606,"")</f>
        <v/>
      </c>
      <c r="B1206" s="103" t="str">
        <f>IF('Forbrug af biomasse'!B606&lt;&gt;"",'Forbrug af biomasse'!B606,"")</f>
        <v/>
      </c>
      <c r="C1206" s="103" t="str">
        <f>IF('Forbrug af biomasse'!C606&lt;&gt;"",'Forbrug af biomasse'!C606,"")</f>
        <v/>
      </c>
      <c r="D1206" s="103" t="str">
        <f>IF('Forbrug af biomasse'!D606&lt;&gt;"",'Forbrug af biomasse'!D606,"")</f>
        <v/>
      </c>
      <c r="E1206" s="438" t="str">
        <f>IF('Forbrug af biomasse'!E606&lt;&gt;"",'Forbrug af biomasse'!E606,"")</f>
        <v/>
      </c>
      <c r="F1206" s="103" t="str">
        <f>IFERROR(VLOOKUP(A1206,'Oversættelse til tabel'!$A$2:$B$14,2,FALSE),"")</f>
        <v/>
      </c>
    </row>
    <row r="1207" spans="1:6" x14ac:dyDescent="0.25">
      <c r="A1207" s="103" t="str">
        <f>IF('Forbrug af biomasse'!A607&lt;&gt;"",'Forbrug af biomasse'!A607,"")</f>
        <v/>
      </c>
      <c r="B1207" s="103" t="str">
        <f>IF('Forbrug af biomasse'!B607&lt;&gt;"",'Forbrug af biomasse'!B607,"")</f>
        <v/>
      </c>
      <c r="C1207" s="103" t="str">
        <f>IF('Forbrug af biomasse'!C607&lt;&gt;"",'Forbrug af biomasse'!C607,"")</f>
        <v/>
      </c>
      <c r="D1207" s="103" t="str">
        <f>IF('Forbrug af biomasse'!D607&lt;&gt;"",'Forbrug af biomasse'!D607,"")</f>
        <v/>
      </c>
      <c r="E1207" s="438" t="str">
        <f>IF('Forbrug af biomasse'!E607&lt;&gt;"",'Forbrug af biomasse'!E607,"")</f>
        <v/>
      </c>
      <c r="F1207" s="103" t="str">
        <f>IFERROR(VLOOKUP(A1207,'Oversættelse til tabel'!$A$2:$B$14,2,FALSE),"")</f>
        <v/>
      </c>
    </row>
    <row r="1208" spans="1:6" x14ac:dyDescent="0.25">
      <c r="A1208" s="103" t="str">
        <f>IF('Forbrug af biomasse'!A608&lt;&gt;"",'Forbrug af biomasse'!A608,"")</f>
        <v/>
      </c>
      <c r="B1208" s="103" t="str">
        <f>IF('Forbrug af biomasse'!B608&lt;&gt;"",'Forbrug af biomasse'!B608,"")</f>
        <v/>
      </c>
      <c r="C1208" s="103" t="str">
        <f>IF('Forbrug af biomasse'!C608&lt;&gt;"",'Forbrug af biomasse'!C608,"")</f>
        <v/>
      </c>
      <c r="D1208" s="103" t="str">
        <f>IF('Forbrug af biomasse'!D608&lt;&gt;"",'Forbrug af biomasse'!D608,"")</f>
        <v/>
      </c>
      <c r="E1208" s="438" t="str">
        <f>IF('Forbrug af biomasse'!E608&lt;&gt;"",'Forbrug af biomasse'!E608,"")</f>
        <v/>
      </c>
      <c r="F1208" s="103" t="str">
        <f>IFERROR(VLOOKUP(A1208,'Oversættelse til tabel'!$A$2:$B$14,2,FALSE),"")</f>
        <v/>
      </c>
    </row>
    <row r="1209" spans="1:6" x14ac:dyDescent="0.25">
      <c r="A1209" s="103" t="str">
        <f>IF('Forbrug af biomasse'!A609&lt;&gt;"",'Forbrug af biomasse'!A609,"")</f>
        <v/>
      </c>
      <c r="B1209" s="103" t="str">
        <f>IF('Forbrug af biomasse'!B609&lt;&gt;"",'Forbrug af biomasse'!B609,"")</f>
        <v/>
      </c>
      <c r="C1209" s="103" t="str">
        <f>IF('Forbrug af biomasse'!C609&lt;&gt;"",'Forbrug af biomasse'!C609,"")</f>
        <v/>
      </c>
      <c r="D1209" s="103" t="str">
        <f>IF('Forbrug af biomasse'!D609&lt;&gt;"",'Forbrug af biomasse'!D609,"")</f>
        <v/>
      </c>
      <c r="E1209" s="438" t="str">
        <f>IF('Forbrug af biomasse'!E609&lt;&gt;"",'Forbrug af biomasse'!E609,"")</f>
        <v/>
      </c>
      <c r="F1209" s="103" t="str">
        <f>IFERROR(VLOOKUP(A1209,'Oversættelse til tabel'!$A$2:$B$14,2,FALSE),"")</f>
        <v/>
      </c>
    </row>
    <row r="1210" spans="1:6" x14ac:dyDescent="0.25">
      <c r="A1210" s="103" t="str">
        <f>IF('Forbrug af biomasse'!A610&lt;&gt;"",'Forbrug af biomasse'!A610,"")</f>
        <v/>
      </c>
      <c r="B1210" s="103" t="str">
        <f>IF('Forbrug af biomasse'!B610&lt;&gt;"",'Forbrug af biomasse'!B610,"")</f>
        <v/>
      </c>
      <c r="C1210" s="103" t="str">
        <f>IF('Forbrug af biomasse'!C610&lt;&gt;"",'Forbrug af biomasse'!C610,"")</f>
        <v/>
      </c>
      <c r="D1210" s="103" t="str">
        <f>IF('Forbrug af biomasse'!D610&lt;&gt;"",'Forbrug af biomasse'!D610,"")</f>
        <v/>
      </c>
      <c r="E1210" s="438" t="str">
        <f>IF('Forbrug af biomasse'!E610&lt;&gt;"",'Forbrug af biomasse'!E610,"")</f>
        <v/>
      </c>
      <c r="F1210" s="103" t="str">
        <f>IFERROR(VLOOKUP(A1210,'Oversættelse til tabel'!$A$2:$B$14,2,FALSE),"")</f>
        <v/>
      </c>
    </row>
    <row r="1211" spans="1:6" x14ac:dyDescent="0.25">
      <c r="A1211" s="103" t="str">
        <f>IF('Forbrug af biomasse'!A611&lt;&gt;"",'Forbrug af biomasse'!A611,"")</f>
        <v/>
      </c>
      <c r="B1211" s="103" t="str">
        <f>IF('Forbrug af biomasse'!B611&lt;&gt;"",'Forbrug af biomasse'!B611,"")</f>
        <v/>
      </c>
      <c r="C1211" s="103" t="str">
        <f>IF('Forbrug af biomasse'!C611&lt;&gt;"",'Forbrug af biomasse'!C611,"")</f>
        <v/>
      </c>
      <c r="D1211" s="103" t="str">
        <f>IF('Forbrug af biomasse'!D611&lt;&gt;"",'Forbrug af biomasse'!D611,"")</f>
        <v/>
      </c>
      <c r="E1211" s="438" t="str">
        <f>IF('Forbrug af biomasse'!E611&lt;&gt;"",'Forbrug af biomasse'!E611,"")</f>
        <v/>
      </c>
      <c r="F1211" s="103" t="str">
        <f>IFERROR(VLOOKUP(A1211,'Oversættelse til tabel'!$A$2:$B$14,2,FALSE),"")</f>
        <v/>
      </c>
    </row>
    <row r="1212" spans="1:6" x14ac:dyDescent="0.25">
      <c r="A1212" s="103" t="str">
        <f>IF('Forbrug af biomasse'!A612&lt;&gt;"",'Forbrug af biomasse'!A612,"")</f>
        <v/>
      </c>
      <c r="B1212" s="103" t="str">
        <f>IF('Forbrug af biomasse'!B612&lt;&gt;"",'Forbrug af biomasse'!B612,"")</f>
        <v/>
      </c>
      <c r="C1212" s="103" t="str">
        <f>IF('Forbrug af biomasse'!C612&lt;&gt;"",'Forbrug af biomasse'!C612,"")</f>
        <v/>
      </c>
      <c r="D1212" s="103" t="str">
        <f>IF('Forbrug af biomasse'!D612&lt;&gt;"",'Forbrug af biomasse'!D612,"")</f>
        <v/>
      </c>
      <c r="E1212" s="438" t="str">
        <f>IF('Forbrug af biomasse'!E612&lt;&gt;"",'Forbrug af biomasse'!E612,"")</f>
        <v/>
      </c>
      <c r="F1212" s="103" t="str">
        <f>IFERROR(VLOOKUP(A1212,'Oversættelse til tabel'!$A$2:$B$14,2,FALSE),"")</f>
        <v/>
      </c>
    </row>
    <row r="1213" spans="1:6" x14ac:dyDescent="0.25">
      <c r="A1213" s="103" t="str">
        <f>IF('Forbrug af biomasse'!A613&lt;&gt;"",'Forbrug af biomasse'!A613,"")</f>
        <v/>
      </c>
      <c r="B1213" s="103" t="str">
        <f>IF('Forbrug af biomasse'!B613&lt;&gt;"",'Forbrug af biomasse'!B613,"")</f>
        <v/>
      </c>
      <c r="C1213" s="103" t="str">
        <f>IF('Forbrug af biomasse'!C613&lt;&gt;"",'Forbrug af biomasse'!C613,"")</f>
        <v/>
      </c>
      <c r="D1213" s="103" t="str">
        <f>IF('Forbrug af biomasse'!D613&lt;&gt;"",'Forbrug af biomasse'!D613,"")</f>
        <v/>
      </c>
      <c r="E1213" s="438" t="str">
        <f>IF('Forbrug af biomasse'!E613&lt;&gt;"",'Forbrug af biomasse'!E613,"")</f>
        <v/>
      </c>
      <c r="F1213" s="103" t="str">
        <f>IFERROR(VLOOKUP(A1213,'Oversættelse til tabel'!$A$2:$B$14,2,FALSE),"")</f>
        <v/>
      </c>
    </row>
    <row r="1214" spans="1:6" x14ac:dyDescent="0.25">
      <c r="A1214" s="103" t="str">
        <f>IF('Forbrug af biomasse'!A614&lt;&gt;"",'Forbrug af biomasse'!A614,"")</f>
        <v/>
      </c>
      <c r="B1214" s="103" t="str">
        <f>IF('Forbrug af biomasse'!B614&lt;&gt;"",'Forbrug af biomasse'!B614,"")</f>
        <v/>
      </c>
      <c r="C1214" s="103" t="str">
        <f>IF('Forbrug af biomasse'!C614&lt;&gt;"",'Forbrug af biomasse'!C614,"")</f>
        <v/>
      </c>
      <c r="D1214" s="103" t="str">
        <f>IF('Forbrug af biomasse'!D614&lt;&gt;"",'Forbrug af biomasse'!D614,"")</f>
        <v/>
      </c>
      <c r="E1214" s="438" t="str">
        <f>IF('Forbrug af biomasse'!E614&lt;&gt;"",'Forbrug af biomasse'!E614,"")</f>
        <v/>
      </c>
      <c r="F1214" s="103" t="str">
        <f>IFERROR(VLOOKUP(A1214,'Oversættelse til tabel'!$A$2:$B$14,2,FALSE),"")</f>
        <v/>
      </c>
    </row>
    <row r="1215" spans="1:6" x14ac:dyDescent="0.25">
      <c r="A1215" s="103" t="str">
        <f>IF('Forbrug af biomasse'!A615&lt;&gt;"",'Forbrug af biomasse'!A615,"")</f>
        <v/>
      </c>
      <c r="B1215" s="103" t="str">
        <f>IF('Forbrug af biomasse'!B615&lt;&gt;"",'Forbrug af biomasse'!B615,"")</f>
        <v/>
      </c>
      <c r="C1215" s="103" t="str">
        <f>IF('Forbrug af biomasse'!C615&lt;&gt;"",'Forbrug af biomasse'!C615,"")</f>
        <v/>
      </c>
      <c r="D1215" s="103" t="str">
        <f>IF('Forbrug af biomasse'!D615&lt;&gt;"",'Forbrug af biomasse'!D615,"")</f>
        <v/>
      </c>
      <c r="E1215" s="438" t="str">
        <f>IF('Forbrug af biomasse'!E615&lt;&gt;"",'Forbrug af biomasse'!E615,"")</f>
        <v/>
      </c>
      <c r="F1215" s="103" t="str">
        <f>IFERROR(VLOOKUP(A1215,'Oversættelse til tabel'!$A$2:$B$14,2,FALSE),"")</f>
        <v/>
      </c>
    </row>
    <row r="1216" spans="1:6" x14ac:dyDescent="0.25">
      <c r="A1216" s="103" t="str">
        <f>IF('Forbrug af biomasse'!A616&lt;&gt;"",'Forbrug af biomasse'!A616,"")</f>
        <v/>
      </c>
      <c r="B1216" s="103" t="str">
        <f>IF('Forbrug af biomasse'!B616&lt;&gt;"",'Forbrug af biomasse'!B616,"")</f>
        <v/>
      </c>
      <c r="C1216" s="103" t="str">
        <f>IF('Forbrug af biomasse'!C616&lt;&gt;"",'Forbrug af biomasse'!C616,"")</f>
        <v/>
      </c>
      <c r="D1216" s="103" t="str">
        <f>IF('Forbrug af biomasse'!D616&lt;&gt;"",'Forbrug af biomasse'!D616,"")</f>
        <v/>
      </c>
      <c r="E1216" s="438" t="str">
        <f>IF('Forbrug af biomasse'!E616&lt;&gt;"",'Forbrug af biomasse'!E616,"")</f>
        <v/>
      </c>
      <c r="F1216" s="103" t="str">
        <f>IFERROR(VLOOKUP(A1216,'Oversættelse til tabel'!$A$2:$B$14,2,FALSE),"")</f>
        <v/>
      </c>
    </row>
    <row r="1217" spans="1:6" x14ac:dyDescent="0.25">
      <c r="A1217" s="103" t="str">
        <f>IF('Forbrug af biomasse'!A617&lt;&gt;"",'Forbrug af biomasse'!A617,"")</f>
        <v/>
      </c>
      <c r="B1217" s="103" t="str">
        <f>IF('Forbrug af biomasse'!B617&lt;&gt;"",'Forbrug af biomasse'!B617,"")</f>
        <v/>
      </c>
      <c r="C1217" s="103" t="str">
        <f>IF('Forbrug af biomasse'!C617&lt;&gt;"",'Forbrug af biomasse'!C617,"")</f>
        <v/>
      </c>
      <c r="D1217" s="103" t="str">
        <f>IF('Forbrug af biomasse'!D617&lt;&gt;"",'Forbrug af biomasse'!D617,"")</f>
        <v/>
      </c>
      <c r="E1217" s="438" t="str">
        <f>IF('Forbrug af biomasse'!E617&lt;&gt;"",'Forbrug af biomasse'!E617,"")</f>
        <v/>
      </c>
      <c r="F1217" s="103" t="str">
        <f>IFERROR(VLOOKUP(A1217,'Oversættelse til tabel'!$A$2:$B$14,2,FALSE),"")</f>
        <v/>
      </c>
    </row>
    <row r="1218" spans="1:6" x14ac:dyDescent="0.25">
      <c r="A1218" s="103" t="str">
        <f>IF('Forbrug af biomasse'!A618&lt;&gt;"",'Forbrug af biomasse'!A618,"")</f>
        <v/>
      </c>
      <c r="B1218" s="103" t="str">
        <f>IF('Forbrug af biomasse'!B618&lt;&gt;"",'Forbrug af biomasse'!B618,"")</f>
        <v/>
      </c>
      <c r="C1218" s="103" t="str">
        <f>IF('Forbrug af biomasse'!C618&lt;&gt;"",'Forbrug af biomasse'!C618,"")</f>
        <v/>
      </c>
      <c r="D1218" s="103" t="str">
        <f>IF('Forbrug af biomasse'!D618&lt;&gt;"",'Forbrug af biomasse'!D618,"")</f>
        <v/>
      </c>
      <c r="E1218" s="438" t="str">
        <f>IF('Forbrug af biomasse'!E618&lt;&gt;"",'Forbrug af biomasse'!E618,"")</f>
        <v/>
      </c>
      <c r="F1218" s="103" t="str">
        <f>IFERROR(VLOOKUP(A1218,'Oversættelse til tabel'!$A$2:$B$14,2,FALSE),"")</f>
        <v/>
      </c>
    </row>
    <row r="1219" spans="1:6" x14ac:dyDescent="0.25">
      <c r="A1219" s="103" t="str">
        <f>IF('Forbrug af biomasse'!A619&lt;&gt;"",'Forbrug af biomasse'!A619,"")</f>
        <v/>
      </c>
      <c r="B1219" s="103" t="str">
        <f>IF('Forbrug af biomasse'!B619&lt;&gt;"",'Forbrug af biomasse'!B619,"")</f>
        <v/>
      </c>
      <c r="C1219" s="103" t="str">
        <f>IF('Forbrug af biomasse'!C619&lt;&gt;"",'Forbrug af biomasse'!C619,"")</f>
        <v/>
      </c>
      <c r="D1219" s="103" t="str">
        <f>IF('Forbrug af biomasse'!D619&lt;&gt;"",'Forbrug af biomasse'!D619,"")</f>
        <v/>
      </c>
      <c r="E1219" s="438" t="str">
        <f>IF('Forbrug af biomasse'!E619&lt;&gt;"",'Forbrug af biomasse'!E619,"")</f>
        <v/>
      </c>
      <c r="F1219" s="103" t="str">
        <f>IFERROR(VLOOKUP(A1219,'Oversættelse til tabel'!$A$2:$B$14,2,FALSE),"")</f>
        <v/>
      </c>
    </row>
    <row r="1220" spans="1:6" x14ac:dyDescent="0.25">
      <c r="A1220" s="103" t="str">
        <f>IF('Forbrug af biomasse'!A620&lt;&gt;"",'Forbrug af biomasse'!A620,"")</f>
        <v/>
      </c>
      <c r="B1220" s="103" t="str">
        <f>IF('Forbrug af biomasse'!B620&lt;&gt;"",'Forbrug af biomasse'!B620,"")</f>
        <v/>
      </c>
      <c r="C1220" s="103" t="str">
        <f>IF('Forbrug af biomasse'!C620&lt;&gt;"",'Forbrug af biomasse'!C620,"")</f>
        <v/>
      </c>
      <c r="D1220" s="103" t="str">
        <f>IF('Forbrug af biomasse'!D620&lt;&gt;"",'Forbrug af biomasse'!D620,"")</f>
        <v/>
      </c>
      <c r="E1220" s="438" t="str">
        <f>IF('Forbrug af biomasse'!E620&lt;&gt;"",'Forbrug af biomasse'!E620,"")</f>
        <v/>
      </c>
      <c r="F1220" s="103" t="str">
        <f>IFERROR(VLOOKUP(A1220,'Oversættelse til tabel'!$A$2:$B$14,2,FALSE),"")</f>
        <v/>
      </c>
    </row>
    <row r="1221" spans="1:6" x14ac:dyDescent="0.25">
      <c r="A1221" s="103" t="str">
        <f>IF('Forbrug af biomasse'!A621&lt;&gt;"",'Forbrug af biomasse'!A621,"")</f>
        <v/>
      </c>
      <c r="B1221" s="103" t="str">
        <f>IF('Forbrug af biomasse'!B621&lt;&gt;"",'Forbrug af biomasse'!B621,"")</f>
        <v/>
      </c>
      <c r="C1221" s="103" t="str">
        <f>IF('Forbrug af biomasse'!C621&lt;&gt;"",'Forbrug af biomasse'!C621,"")</f>
        <v/>
      </c>
      <c r="D1221" s="103" t="str">
        <f>IF('Forbrug af biomasse'!D621&lt;&gt;"",'Forbrug af biomasse'!D621,"")</f>
        <v/>
      </c>
      <c r="E1221" s="438" t="str">
        <f>IF('Forbrug af biomasse'!E621&lt;&gt;"",'Forbrug af biomasse'!E621,"")</f>
        <v/>
      </c>
      <c r="F1221" s="103" t="str">
        <f>IFERROR(VLOOKUP(A1221,'Oversættelse til tabel'!$A$2:$B$14,2,FALSE),"")</f>
        <v/>
      </c>
    </row>
    <row r="1222" spans="1:6" x14ac:dyDescent="0.25">
      <c r="A1222" s="103" t="str">
        <f>IF('Forbrug af biomasse'!A622&lt;&gt;"",'Forbrug af biomasse'!A622,"")</f>
        <v/>
      </c>
      <c r="B1222" s="103" t="str">
        <f>IF('Forbrug af biomasse'!B622&lt;&gt;"",'Forbrug af biomasse'!B622,"")</f>
        <v/>
      </c>
      <c r="C1222" s="103" t="str">
        <f>IF('Forbrug af biomasse'!C622&lt;&gt;"",'Forbrug af biomasse'!C622,"")</f>
        <v/>
      </c>
      <c r="D1222" s="103" t="str">
        <f>IF('Forbrug af biomasse'!D622&lt;&gt;"",'Forbrug af biomasse'!D622,"")</f>
        <v/>
      </c>
      <c r="E1222" s="438" t="str">
        <f>IF('Forbrug af biomasse'!E622&lt;&gt;"",'Forbrug af biomasse'!E622,"")</f>
        <v/>
      </c>
      <c r="F1222" s="103" t="str">
        <f>IFERROR(VLOOKUP(A1222,'Oversættelse til tabel'!$A$2:$B$14,2,FALSE),"")</f>
        <v/>
      </c>
    </row>
    <row r="1223" spans="1:6" x14ac:dyDescent="0.25">
      <c r="A1223" s="103" t="str">
        <f>IF('Forbrug af biomasse'!A623&lt;&gt;"",'Forbrug af biomasse'!A623,"")</f>
        <v/>
      </c>
      <c r="B1223" s="103" t="str">
        <f>IF('Forbrug af biomasse'!B623&lt;&gt;"",'Forbrug af biomasse'!B623,"")</f>
        <v/>
      </c>
      <c r="C1223" s="103" t="str">
        <f>IF('Forbrug af biomasse'!C623&lt;&gt;"",'Forbrug af biomasse'!C623,"")</f>
        <v/>
      </c>
      <c r="D1223" s="103" t="str">
        <f>IF('Forbrug af biomasse'!D623&lt;&gt;"",'Forbrug af biomasse'!D623,"")</f>
        <v/>
      </c>
      <c r="E1223" s="438" t="str">
        <f>IF('Forbrug af biomasse'!E623&lt;&gt;"",'Forbrug af biomasse'!E623,"")</f>
        <v/>
      </c>
      <c r="F1223" s="103" t="str">
        <f>IFERROR(VLOOKUP(A1223,'Oversættelse til tabel'!$A$2:$B$14,2,FALSE),"")</f>
        <v/>
      </c>
    </row>
    <row r="1224" spans="1:6" x14ac:dyDescent="0.25">
      <c r="A1224" s="103" t="str">
        <f>IF('Forbrug af biomasse'!A624&lt;&gt;"",'Forbrug af biomasse'!A624,"")</f>
        <v/>
      </c>
      <c r="B1224" s="103" t="str">
        <f>IF('Forbrug af biomasse'!B624&lt;&gt;"",'Forbrug af biomasse'!B624,"")</f>
        <v/>
      </c>
      <c r="C1224" s="103" t="str">
        <f>IF('Forbrug af biomasse'!C624&lt;&gt;"",'Forbrug af biomasse'!C624,"")</f>
        <v/>
      </c>
      <c r="D1224" s="103" t="str">
        <f>IF('Forbrug af biomasse'!D624&lt;&gt;"",'Forbrug af biomasse'!D624,"")</f>
        <v/>
      </c>
      <c r="E1224" s="438" t="str">
        <f>IF('Forbrug af biomasse'!E624&lt;&gt;"",'Forbrug af biomasse'!E624,"")</f>
        <v/>
      </c>
      <c r="F1224" s="103" t="str">
        <f>IFERROR(VLOOKUP(A1224,'Oversættelse til tabel'!$A$2:$B$14,2,FALSE),"")</f>
        <v/>
      </c>
    </row>
    <row r="1225" spans="1:6" x14ac:dyDescent="0.25">
      <c r="A1225" s="103" t="str">
        <f>IF('Forbrug af biomasse'!A625&lt;&gt;"",'Forbrug af biomasse'!A625,"")</f>
        <v/>
      </c>
      <c r="B1225" s="103" t="str">
        <f>IF('Forbrug af biomasse'!B625&lt;&gt;"",'Forbrug af biomasse'!B625,"")</f>
        <v/>
      </c>
      <c r="C1225" s="103" t="str">
        <f>IF('Forbrug af biomasse'!C625&lt;&gt;"",'Forbrug af biomasse'!C625,"")</f>
        <v/>
      </c>
      <c r="D1225" s="103" t="str">
        <f>IF('Forbrug af biomasse'!D625&lt;&gt;"",'Forbrug af biomasse'!D625,"")</f>
        <v/>
      </c>
      <c r="E1225" s="438" t="str">
        <f>IF('Forbrug af biomasse'!E625&lt;&gt;"",'Forbrug af biomasse'!E625,"")</f>
        <v/>
      </c>
      <c r="F1225" s="103" t="str">
        <f>IFERROR(VLOOKUP(A1225,'Oversættelse til tabel'!$A$2:$B$14,2,FALSE),"")</f>
        <v/>
      </c>
    </row>
    <row r="1226" spans="1:6" x14ac:dyDescent="0.25">
      <c r="A1226" s="103" t="str">
        <f>IF('Forbrug af biomasse'!A626&lt;&gt;"",'Forbrug af biomasse'!A626,"")</f>
        <v/>
      </c>
      <c r="B1226" s="103" t="str">
        <f>IF('Forbrug af biomasse'!B626&lt;&gt;"",'Forbrug af biomasse'!B626,"")</f>
        <v/>
      </c>
      <c r="C1226" s="103" t="str">
        <f>IF('Forbrug af biomasse'!C626&lt;&gt;"",'Forbrug af biomasse'!C626,"")</f>
        <v/>
      </c>
      <c r="D1226" s="103" t="str">
        <f>IF('Forbrug af biomasse'!D626&lt;&gt;"",'Forbrug af biomasse'!D626,"")</f>
        <v/>
      </c>
      <c r="E1226" s="438" t="str">
        <f>IF('Forbrug af biomasse'!E626&lt;&gt;"",'Forbrug af biomasse'!E626,"")</f>
        <v/>
      </c>
      <c r="F1226" s="103" t="str">
        <f>IFERROR(VLOOKUP(A1226,'Oversættelse til tabel'!$A$2:$B$14,2,FALSE),"")</f>
        <v/>
      </c>
    </row>
    <row r="1227" spans="1:6" x14ac:dyDescent="0.25">
      <c r="A1227" s="103" t="str">
        <f>IF('Forbrug af biomasse'!A627&lt;&gt;"",'Forbrug af biomasse'!A627,"")</f>
        <v/>
      </c>
      <c r="B1227" s="103" t="str">
        <f>IF('Forbrug af biomasse'!B627&lt;&gt;"",'Forbrug af biomasse'!B627,"")</f>
        <v/>
      </c>
      <c r="C1227" s="103" t="str">
        <f>IF('Forbrug af biomasse'!C627&lt;&gt;"",'Forbrug af biomasse'!C627,"")</f>
        <v/>
      </c>
      <c r="D1227" s="103" t="str">
        <f>IF('Forbrug af biomasse'!D627&lt;&gt;"",'Forbrug af biomasse'!D627,"")</f>
        <v/>
      </c>
      <c r="E1227" s="438" t="str">
        <f>IF('Forbrug af biomasse'!E627&lt;&gt;"",'Forbrug af biomasse'!E627,"")</f>
        <v/>
      </c>
      <c r="F1227" s="103" t="str">
        <f>IFERROR(VLOOKUP(A1227,'Oversættelse til tabel'!$A$2:$B$14,2,FALSE),"")</f>
        <v/>
      </c>
    </row>
    <row r="1228" spans="1:6" x14ac:dyDescent="0.25">
      <c r="A1228" s="103" t="str">
        <f>IF('Forbrug af biomasse'!A628&lt;&gt;"",'Forbrug af biomasse'!A628,"")</f>
        <v/>
      </c>
      <c r="B1228" s="103" t="str">
        <f>IF('Forbrug af biomasse'!B628&lt;&gt;"",'Forbrug af biomasse'!B628,"")</f>
        <v/>
      </c>
      <c r="C1228" s="103" t="str">
        <f>IF('Forbrug af biomasse'!C628&lt;&gt;"",'Forbrug af biomasse'!C628,"")</f>
        <v/>
      </c>
      <c r="D1228" s="103" t="str">
        <f>IF('Forbrug af biomasse'!D628&lt;&gt;"",'Forbrug af biomasse'!D628,"")</f>
        <v/>
      </c>
      <c r="E1228" s="438" t="str">
        <f>IF('Forbrug af biomasse'!E628&lt;&gt;"",'Forbrug af biomasse'!E628,"")</f>
        <v/>
      </c>
      <c r="F1228" s="103" t="str">
        <f>IFERROR(VLOOKUP(A1228,'Oversættelse til tabel'!$A$2:$B$14,2,FALSE),"")</f>
        <v/>
      </c>
    </row>
    <row r="1229" spans="1:6" x14ac:dyDescent="0.25">
      <c r="A1229" s="103" t="str">
        <f>IF('Forbrug af biomasse'!A629&lt;&gt;"",'Forbrug af biomasse'!A629,"")</f>
        <v/>
      </c>
      <c r="B1229" s="103" t="str">
        <f>IF('Forbrug af biomasse'!B629&lt;&gt;"",'Forbrug af biomasse'!B629,"")</f>
        <v/>
      </c>
      <c r="C1229" s="103" t="str">
        <f>IF('Forbrug af biomasse'!C629&lt;&gt;"",'Forbrug af biomasse'!C629,"")</f>
        <v/>
      </c>
      <c r="D1229" s="103" t="str">
        <f>IF('Forbrug af biomasse'!D629&lt;&gt;"",'Forbrug af biomasse'!D629,"")</f>
        <v/>
      </c>
      <c r="E1229" s="438" t="str">
        <f>IF('Forbrug af biomasse'!E629&lt;&gt;"",'Forbrug af biomasse'!E629,"")</f>
        <v/>
      </c>
      <c r="F1229" s="103" t="str">
        <f>IFERROR(VLOOKUP(A1229,'Oversættelse til tabel'!$A$2:$B$14,2,FALSE),"")</f>
        <v/>
      </c>
    </row>
    <row r="1230" spans="1:6" x14ac:dyDescent="0.25">
      <c r="A1230" s="103" t="str">
        <f>IF('Forbrug af biomasse'!A630&lt;&gt;"",'Forbrug af biomasse'!A630,"")</f>
        <v/>
      </c>
      <c r="B1230" s="103" t="str">
        <f>IF('Forbrug af biomasse'!B630&lt;&gt;"",'Forbrug af biomasse'!B630,"")</f>
        <v/>
      </c>
      <c r="C1230" s="103" t="str">
        <f>IF('Forbrug af biomasse'!C630&lt;&gt;"",'Forbrug af biomasse'!C630,"")</f>
        <v/>
      </c>
      <c r="D1230" s="103" t="str">
        <f>IF('Forbrug af biomasse'!D630&lt;&gt;"",'Forbrug af biomasse'!D630,"")</f>
        <v/>
      </c>
      <c r="E1230" s="438" t="str">
        <f>IF('Forbrug af biomasse'!E630&lt;&gt;"",'Forbrug af biomasse'!E630,"")</f>
        <v/>
      </c>
      <c r="F1230" s="103" t="str">
        <f>IFERROR(VLOOKUP(A1230,'Oversættelse til tabel'!$A$2:$B$14,2,FALSE),"")</f>
        <v/>
      </c>
    </row>
    <row r="1231" spans="1:6" x14ac:dyDescent="0.25">
      <c r="A1231" s="103" t="str">
        <f>IF('Forbrug af biomasse'!A631&lt;&gt;"",'Forbrug af biomasse'!A631,"")</f>
        <v/>
      </c>
      <c r="B1231" s="103" t="str">
        <f>IF('Forbrug af biomasse'!B631&lt;&gt;"",'Forbrug af biomasse'!B631,"")</f>
        <v/>
      </c>
      <c r="C1231" s="103" t="str">
        <f>IF('Forbrug af biomasse'!C631&lt;&gt;"",'Forbrug af biomasse'!C631,"")</f>
        <v/>
      </c>
      <c r="D1231" s="103" t="str">
        <f>IF('Forbrug af biomasse'!D631&lt;&gt;"",'Forbrug af biomasse'!D631,"")</f>
        <v/>
      </c>
      <c r="E1231" s="438" t="str">
        <f>IF('Forbrug af biomasse'!E631&lt;&gt;"",'Forbrug af biomasse'!E631,"")</f>
        <v/>
      </c>
      <c r="F1231" s="103" t="str">
        <f>IFERROR(VLOOKUP(A1231,'Oversættelse til tabel'!$A$2:$B$14,2,FALSE),"")</f>
        <v/>
      </c>
    </row>
    <row r="1232" spans="1:6" x14ac:dyDescent="0.25">
      <c r="A1232" s="103" t="str">
        <f>IF('Forbrug af biomasse'!A632&lt;&gt;"",'Forbrug af biomasse'!A632,"")</f>
        <v/>
      </c>
      <c r="B1232" s="103" t="str">
        <f>IF('Forbrug af biomasse'!B632&lt;&gt;"",'Forbrug af biomasse'!B632,"")</f>
        <v/>
      </c>
      <c r="C1232" s="103" t="str">
        <f>IF('Forbrug af biomasse'!C632&lt;&gt;"",'Forbrug af biomasse'!C632,"")</f>
        <v/>
      </c>
      <c r="D1232" s="103" t="str">
        <f>IF('Forbrug af biomasse'!D632&lt;&gt;"",'Forbrug af biomasse'!D632,"")</f>
        <v/>
      </c>
      <c r="E1232" s="438" t="str">
        <f>IF('Forbrug af biomasse'!E632&lt;&gt;"",'Forbrug af biomasse'!E632,"")</f>
        <v/>
      </c>
      <c r="F1232" s="103" t="str">
        <f>IFERROR(VLOOKUP(A1232,'Oversættelse til tabel'!$A$2:$B$14,2,FALSE),"")</f>
        <v/>
      </c>
    </row>
    <row r="1233" spans="1:6" x14ac:dyDescent="0.25">
      <c r="A1233" s="103" t="str">
        <f>IF('Forbrug af biomasse'!A633&lt;&gt;"",'Forbrug af biomasse'!A633,"")</f>
        <v/>
      </c>
      <c r="B1233" s="103" t="str">
        <f>IF('Forbrug af biomasse'!B633&lt;&gt;"",'Forbrug af biomasse'!B633,"")</f>
        <v/>
      </c>
      <c r="C1233" s="103" t="str">
        <f>IF('Forbrug af biomasse'!C633&lt;&gt;"",'Forbrug af biomasse'!C633,"")</f>
        <v/>
      </c>
      <c r="D1233" s="103" t="str">
        <f>IF('Forbrug af biomasse'!D633&lt;&gt;"",'Forbrug af biomasse'!D633,"")</f>
        <v/>
      </c>
      <c r="E1233" s="438" t="str">
        <f>IF('Forbrug af biomasse'!E633&lt;&gt;"",'Forbrug af biomasse'!E633,"")</f>
        <v/>
      </c>
      <c r="F1233" s="103" t="str">
        <f>IFERROR(VLOOKUP(A1233,'Oversættelse til tabel'!$A$2:$B$14,2,FALSE),"")</f>
        <v/>
      </c>
    </row>
    <row r="1234" spans="1:6" x14ac:dyDescent="0.25">
      <c r="A1234" s="103" t="str">
        <f>IF('Forbrug af biomasse'!A634&lt;&gt;"",'Forbrug af biomasse'!A634,"")</f>
        <v/>
      </c>
      <c r="B1234" s="103" t="str">
        <f>IF('Forbrug af biomasse'!B634&lt;&gt;"",'Forbrug af biomasse'!B634,"")</f>
        <v/>
      </c>
      <c r="C1234" s="103" t="str">
        <f>IF('Forbrug af biomasse'!C634&lt;&gt;"",'Forbrug af biomasse'!C634,"")</f>
        <v/>
      </c>
      <c r="D1234" s="103" t="str">
        <f>IF('Forbrug af biomasse'!D634&lt;&gt;"",'Forbrug af biomasse'!D634,"")</f>
        <v/>
      </c>
      <c r="E1234" s="438" t="str">
        <f>IF('Forbrug af biomasse'!E634&lt;&gt;"",'Forbrug af biomasse'!E634,"")</f>
        <v/>
      </c>
      <c r="F1234" s="103" t="str">
        <f>IFERROR(VLOOKUP(A1234,'Oversættelse til tabel'!$A$2:$B$14,2,FALSE),"")</f>
        <v/>
      </c>
    </row>
    <row r="1235" spans="1:6" x14ac:dyDescent="0.25">
      <c r="A1235" s="103" t="str">
        <f>IF('Forbrug af biomasse'!A635&lt;&gt;"",'Forbrug af biomasse'!A635,"")</f>
        <v/>
      </c>
      <c r="B1235" s="103" t="str">
        <f>IF('Forbrug af biomasse'!B635&lt;&gt;"",'Forbrug af biomasse'!B635,"")</f>
        <v/>
      </c>
      <c r="C1235" s="103" t="str">
        <f>IF('Forbrug af biomasse'!C635&lt;&gt;"",'Forbrug af biomasse'!C635,"")</f>
        <v/>
      </c>
      <c r="D1235" s="103" t="str">
        <f>IF('Forbrug af biomasse'!D635&lt;&gt;"",'Forbrug af biomasse'!D635,"")</f>
        <v/>
      </c>
      <c r="E1235" s="438" t="str">
        <f>IF('Forbrug af biomasse'!E635&lt;&gt;"",'Forbrug af biomasse'!E635,"")</f>
        <v/>
      </c>
      <c r="F1235" s="103" t="str">
        <f>IFERROR(VLOOKUP(A1235,'Oversættelse til tabel'!$A$2:$B$14,2,FALSE),"")</f>
        <v/>
      </c>
    </row>
    <row r="1236" spans="1:6" x14ac:dyDescent="0.25">
      <c r="A1236" s="103" t="str">
        <f>IF('Forbrug af biomasse'!A636&lt;&gt;"",'Forbrug af biomasse'!A636,"")</f>
        <v/>
      </c>
      <c r="B1236" s="103" t="str">
        <f>IF('Forbrug af biomasse'!B636&lt;&gt;"",'Forbrug af biomasse'!B636,"")</f>
        <v/>
      </c>
      <c r="C1236" s="103" t="str">
        <f>IF('Forbrug af biomasse'!C636&lt;&gt;"",'Forbrug af biomasse'!C636,"")</f>
        <v/>
      </c>
      <c r="D1236" s="103" t="str">
        <f>IF('Forbrug af biomasse'!D636&lt;&gt;"",'Forbrug af biomasse'!D636,"")</f>
        <v/>
      </c>
      <c r="E1236" s="438" t="str">
        <f>IF('Forbrug af biomasse'!E636&lt;&gt;"",'Forbrug af biomasse'!E636,"")</f>
        <v/>
      </c>
      <c r="F1236" s="103" t="str">
        <f>IFERROR(VLOOKUP(A1236,'Oversættelse til tabel'!$A$2:$B$14,2,FALSE),"")</f>
        <v/>
      </c>
    </row>
    <row r="1237" spans="1:6" x14ac:dyDescent="0.25">
      <c r="A1237" s="103" t="str">
        <f>IF('Forbrug af biomasse'!A637&lt;&gt;"",'Forbrug af biomasse'!A637,"")</f>
        <v/>
      </c>
      <c r="B1237" s="103" t="str">
        <f>IF('Forbrug af biomasse'!B637&lt;&gt;"",'Forbrug af biomasse'!B637,"")</f>
        <v/>
      </c>
      <c r="C1237" s="103" t="str">
        <f>IF('Forbrug af biomasse'!C637&lt;&gt;"",'Forbrug af biomasse'!C637,"")</f>
        <v/>
      </c>
      <c r="D1237" s="103" t="str">
        <f>IF('Forbrug af biomasse'!D637&lt;&gt;"",'Forbrug af biomasse'!D637,"")</f>
        <v/>
      </c>
      <c r="E1237" s="438" t="str">
        <f>IF('Forbrug af biomasse'!E637&lt;&gt;"",'Forbrug af biomasse'!E637,"")</f>
        <v/>
      </c>
      <c r="F1237" s="103" t="str">
        <f>IFERROR(VLOOKUP(A1237,'Oversættelse til tabel'!$A$2:$B$14,2,FALSE),"")</f>
        <v/>
      </c>
    </row>
    <row r="1238" spans="1:6" x14ac:dyDescent="0.25">
      <c r="A1238" s="103" t="str">
        <f>IF('Forbrug af biomasse'!A638&lt;&gt;"",'Forbrug af biomasse'!A638,"")</f>
        <v/>
      </c>
      <c r="B1238" s="103" t="str">
        <f>IF('Forbrug af biomasse'!B638&lt;&gt;"",'Forbrug af biomasse'!B638,"")</f>
        <v/>
      </c>
      <c r="C1238" s="103" t="str">
        <f>IF('Forbrug af biomasse'!C638&lt;&gt;"",'Forbrug af biomasse'!C638,"")</f>
        <v/>
      </c>
      <c r="D1238" s="103" t="str">
        <f>IF('Forbrug af biomasse'!D638&lt;&gt;"",'Forbrug af biomasse'!D638,"")</f>
        <v/>
      </c>
      <c r="E1238" s="438" t="str">
        <f>IF('Forbrug af biomasse'!E638&lt;&gt;"",'Forbrug af biomasse'!E638,"")</f>
        <v/>
      </c>
      <c r="F1238" s="103" t="str">
        <f>IFERROR(VLOOKUP(A1238,'Oversættelse til tabel'!$A$2:$B$14,2,FALSE),"")</f>
        <v/>
      </c>
    </row>
    <row r="1239" spans="1:6" x14ac:dyDescent="0.25">
      <c r="A1239" s="103" t="str">
        <f>IF('Forbrug af biomasse'!A639&lt;&gt;"",'Forbrug af biomasse'!A639,"")</f>
        <v/>
      </c>
      <c r="B1239" s="103" t="str">
        <f>IF('Forbrug af biomasse'!B639&lt;&gt;"",'Forbrug af biomasse'!B639,"")</f>
        <v/>
      </c>
      <c r="C1239" s="103" t="str">
        <f>IF('Forbrug af biomasse'!C639&lt;&gt;"",'Forbrug af biomasse'!C639,"")</f>
        <v/>
      </c>
      <c r="D1239" s="103" t="str">
        <f>IF('Forbrug af biomasse'!D639&lt;&gt;"",'Forbrug af biomasse'!D639,"")</f>
        <v/>
      </c>
      <c r="E1239" s="438" t="str">
        <f>IF('Forbrug af biomasse'!E639&lt;&gt;"",'Forbrug af biomasse'!E639,"")</f>
        <v/>
      </c>
      <c r="F1239" s="103" t="str">
        <f>IFERROR(VLOOKUP(A1239,'Oversættelse til tabel'!$A$2:$B$14,2,FALSE),"")</f>
        <v/>
      </c>
    </row>
    <row r="1240" spans="1:6" x14ac:dyDescent="0.25">
      <c r="A1240" s="103" t="str">
        <f>IF('Forbrug af biomasse'!A640&lt;&gt;"",'Forbrug af biomasse'!A640,"")</f>
        <v/>
      </c>
      <c r="B1240" s="103" t="str">
        <f>IF('Forbrug af biomasse'!B640&lt;&gt;"",'Forbrug af biomasse'!B640,"")</f>
        <v/>
      </c>
      <c r="C1240" s="103" t="str">
        <f>IF('Forbrug af biomasse'!C640&lt;&gt;"",'Forbrug af biomasse'!C640,"")</f>
        <v/>
      </c>
      <c r="D1240" s="103" t="str">
        <f>IF('Forbrug af biomasse'!D640&lt;&gt;"",'Forbrug af biomasse'!D640,"")</f>
        <v/>
      </c>
      <c r="E1240" s="438" t="str">
        <f>IF('Forbrug af biomasse'!E640&lt;&gt;"",'Forbrug af biomasse'!E640,"")</f>
        <v/>
      </c>
      <c r="F1240" s="103" t="str">
        <f>IFERROR(VLOOKUP(A1240,'Oversættelse til tabel'!$A$2:$B$14,2,FALSE),"")</f>
        <v/>
      </c>
    </row>
    <row r="1241" spans="1:6" x14ac:dyDescent="0.25">
      <c r="A1241" s="103" t="str">
        <f>IF('Forbrug af biomasse'!A641&lt;&gt;"",'Forbrug af biomasse'!A641,"")</f>
        <v/>
      </c>
      <c r="B1241" s="103" t="str">
        <f>IF('Forbrug af biomasse'!B641&lt;&gt;"",'Forbrug af biomasse'!B641,"")</f>
        <v/>
      </c>
      <c r="C1241" s="103" t="str">
        <f>IF('Forbrug af biomasse'!C641&lt;&gt;"",'Forbrug af biomasse'!C641,"")</f>
        <v/>
      </c>
      <c r="D1241" s="103" t="str">
        <f>IF('Forbrug af biomasse'!D641&lt;&gt;"",'Forbrug af biomasse'!D641,"")</f>
        <v/>
      </c>
      <c r="E1241" s="438" t="str">
        <f>IF('Forbrug af biomasse'!E641&lt;&gt;"",'Forbrug af biomasse'!E641,"")</f>
        <v/>
      </c>
      <c r="F1241" s="103" t="str">
        <f>IFERROR(VLOOKUP(A1241,'Oversættelse til tabel'!$A$2:$B$14,2,FALSE),"")</f>
        <v/>
      </c>
    </row>
    <row r="1242" spans="1:6" x14ac:dyDescent="0.25">
      <c r="A1242" s="103" t="str">
        <f>IF('Forbrug af biomasse'!A642&lt;&gt;"",'Forbrug af biomasse'!A642,"")</f>
        <v/>
      </c>
      <c r="B1242" s="103" t="str">
        <f>IF('Forbrug af biomasse'!B642&lt;&gt;"",'Forbrug af biomasse'!B642,"")</f>
        <v/>
      </c>
      <c r="C1242" s="103" t="str">
        <f>IF('Forbrug af biomasse'!C642&lt;&gt;"",'Forbrug af biomasse'!C642,"")</f>
        <v/>
      </c>
      <c r="D1242" s="103" t="str">
        <f>IF('Forbrug af biomasse'!D642&lt;&gt;"",'Forbrug af biomasse'!D642,"")</f>
        <v/>
      </c>
      <c r="E1242" s="438" t="str">
        <f>IF('Forbrug af biomasse'!E642&lt;&gt;"",'Forbrug af biomasse'!E642,"")</f>
        <v/>
      </c>
      <c r="F1242" s="103" t="str">
        <f>IFERROR(VLOOKUP(A1242,'Oversættelse til tabel'!$A$2:$B$14,2,FALSE),"")</f>
        <v/>
      </c>
    </row>
    <row r="1243" spans="1:6" x14ac:dyDescent="0.25">
      <c r="A1243" s="103" t="str">
        <f>IF('Forbrug af biomasse'!A643&lt;&gt;"",'Forbrug af biomasse'!A643,"")</f>
        <v/>
      </c>
      <c r="B1243" s="103" t="str">
        <f>IF('Forbrug af biomasse'!B643&lt;&gt;"",'Forbrug af biomasse'!B643,"")</f>
        <v/>
      </c>
      <c r="C1243" s="103" t="str">
        <f>IF('Forbrug af biomasse'!C643&lt;&gt;"",'Forbrug af biomasse'!C643,"")</f>
        <v/>
      </c>
      <c r="D1243" s="103" t="str">
        <f>IF('Forbrug af biomasse'!D643&lt;&gt;"",'Forbrug af biomasse'!D643,"")</f>
        <v/>
      </c>
      <c r="E1243" s="438" t="str">
        <f>IF('Forbrug af biomasse'!E643&lt;&gt;"",'Forbrug af biomasse'!E643,"")</f>
        <v/>
      </c>
      <c r="F1243" s="103" t="str">
        <f>IFERROR(VLOOKUP(A1243,'Oversættelse til tabel'!$A$2:$B$14,2,FALSE),"")</f>
        <v/>
      </c>
    </row>
    <row r="1244" spans="1:6" x14ac:dyDescent="0.25">
      <c r="A1244" s="103" t="str">
        <f>IF('Forbrug af biomasse'!A644&lt;&gt;"",'Forbrug af biomasse'!A644,"")</f>
        <v/>
      </c>
      <c r="B1244" s="103" t="str">
        <f>IF('Forbrug af biomasse'!B644&lt;&gt;"",'Forbrug af biomasse'!B644,"")</f>
        <v/>
      </c>
      <c r="C1244" s="103" t="str">
        <f>IF('Forbrug af biomasse'!C644&lt;&gt;"",'Forbrug af biomasse'!C644,"")</f>
        <v/>
      </c>
      <c r="D1244" s="103" t="str">
        <f>IF('Forbrug af biomasse'!D644&lt;&gt;"",'Forbrug af biomasse'!D644,"")</f>
        <v/>
      </c>
      <c r="E1244" s="438" t="str">
        <f>IF('Forbrug af biomasse'!E644&lt;&gt;"",'Forbrug af biomasse'!E644,"")</f>
        <v/>
      </c>
      <c r="F1244" s="103" t="str">
        <f>IFERROR(VLOOKUP(A1244,'Oversættelse til tabel'!$A$2:$B$14,2,FALSE),"")</f>
        <v/>
      </c>
    </row>
    <row r="1245" spans="1:6" x14ac:dyDescent="0.25">
      <c r="A1245" s="103" t="str">
        <f>IF('Forbrug af biomasse'!A645&lt;&gt;"",'Forbrug af biomasse'!A645,"")</f>
        <v/>
      </c>
      <c r="B1245" s="103" t="str">
        <f>IF('Forbrug af biomasse'!B645&lt;&gt;"",'Forbrug af biomasse'!B645,"")</f>
        <v/>
      </c>
      <c r="C1245" s="103" t="str">
        <f>IF('Forbrug af biomasse'!C645&lt;&gt;"",'Forbrug af biomasse'!C645,"")</f>
        <v/>
      </c>
      <c r="D1245" s="103" t="str">
        <f>IF('Forbrug af biomasse'!D645&lt;&gt;"",'Forbrug af biomasse'!D645,"")</f>
        <v/>
      </c>
      <c r="E1245" s="438" t="str">
        <f>IF('Forbrug af biomasse'!E645&lt;&gt;"",'Forbrug af biomasse'!E645,"")</f>
        <v/>
      </c>
      <c r="F1245" s="103" t="str">
        <f>IFERROR(VLOOKUP(A1245,'Oversættelse til tabel'!$A$2:$B$14,2,FALSE),"")</f>
        <v/>
      </c>
    </row>
    <row r="1246" spans="1:6" x14ac:dyDescent="0.25">
      <c r="A1246" s="103" t="str">
        <f>IF('Forbrug af biomasse'!A646&lt;&gt;"",'Forbrug af biomasse'!A646,"")</f>
        <v/>
      </c>
      <c r="B1246" s="103" t="str">
        <f>IF('Forbrug af biomasse'!B646&lt;&gt;"",'Forbrug af biomasse'!B646,"")</f>
        <v/>
      </c>
      <c r="C1246" s="103" t="str">
        <f>IF('Forbrug af biomasse'!C646&lt;&gt;"",'Forbrug af biomasse'!C646,"")</f>
        <v/>
      </c>
      <c r="D1246" s="103" t="str">
        <f>IF('Forbrug af biomasse'!D646&lt;&gt;"",'Forbrug af biomasse'!D646,"")</f>
        <v/>
      </c>
      <c r="E1246" s="438" t="str">
        <f>IF('Forbrug af biomasse'!E646&lt;&gt;"",'Forbrug af biomasse'!E646,"")</f>
        <v/>
      </c>
      <c r="F1246" s="103" t="str">
        <f>IFERROR(VLOOKUP(A1246,'Oversættelse til tabel'!$A$2:$B$14,2,FALSE),"")</f>
        <v/>
      </c>
    </row>
    <row r="1247" spans="1:6" x14ac:dyDescent="0.25">
      <c r="A1247" s="103" t="str">
        <f>IF('Forbrug af biomasse'!A647&lt;&gt;"",'Forbrug af biomasse'!A647,"")</f>
        <v/>
      </c>
      <c r="B1247" s="103" t="str">
        <f>IF('Forbrug af biomasse'!B647&lt;&gt;"",'Forbrug af biomasse'!B647,"")</f>
        <v/>
      </c>
      <c r="C1247" s="103" t="str">
        <f>IF('Forbrug af biomasse'!C647&lt;&gt;"",'Forbrug af biomasse'!C647,"")</f>
        <v/>
      </c>
      <c r="D1247" s="103" t="str">
        <f>IF('Forbrug af biomasse'!D647&lt;&gt;"",'Forbrug af biomasse'!D647,"")</f>
        <v/>
      </c>
      <c r="E1247" s="438" t="str">
        <f>IF('Forbrug af biomasse'!E647&lt;&gt;"",'Forbrug af biomasse'!E647,"")</f>
        <v/>
      </c>
      <c r="F1247" s="103" t="str">
        <f>IFERROR(VLOOKUP(A1247,'Oversættelse til tabel'!$A$2:$B$14,2,FALSE),"")</f>
        <v/>
      </c>
    </row>
    <row r="1248" spans="1:6" x14ac:dyDescent="0.25">
      <c r="A1248" s="103" t="str">
        <f>IF('Forbrug af biomasse'!A648&lt;&gt;"",'Forbrug af biomasse'!A648,"")</f>
        <v/>
      </c>
      <c r="B1248" s="103" t="str">
        <f>IF('Forbrug af biomasse'!B648&lt;&gt;"",'Forbrug af biomasse'!B648,"")</f>
        <v/>
      </c>
      <c r="C1248" s="103" t="str">
        <f>IF('Forbrug af biomasse'!C648&lt;&gt;"",'Forbrug af biomasse'!C648,"")</f>
        <v/>
      </c>
      <c r="D1248" s="103" t="str">
        <f>IF('Forbrug af biomasse'!D648&lt;&gt;"",'Forbrug af biomasse'!D648,"")</f>
        <v/>
      </c>
      <c r="E1248" s="438" t="str">
        <f>IF('Forbrug af biomasse'!E648&lt;&gt;"",'Forbrug af biomasse'!E648,"")</f>
        <v/>
      </c>
      <c r="F1248" s="103" t="str">
        <f>IFERROR(VLOOKUP(A1248,'Oversættelse til tabel'!$A$2:$B$14,2,FALSE),"")</f>
        <v/>
      </c>
    </row>
    <row r="1249" spans="1:6" x14ac:dyDescent="0.25">
      <c r="A1249" s="103" t="str">
        <f>IF('Forbrug af biomasse'!A649&lt;&gt;"",'Forbrug af biomasse'!A649,"")</f>
        <v/>
      </c>
      <c r="B1249" s="103" t="str">
        <f>IF('Forbrug af biomasse'!B649&lt;&gt;"",'Forbrug af biomasse'!B649,"")</f>
        <v/>
      </c>
      <c r="C1249" s="103" t="str">
        <f>IF('Forbrug af biomasse'!C649&lt;&gt;"",'Forbrug af biomasse'!C649,"")</f>
        <v/>
      </c>
      <c r="D1249" s="103" t="str">
        <f>IF('Forbrug af biomasse'!D649&lt;&gt;"",'Forbrug af biomasse'!D649,"")</f>
        <v/>
      </c>
      <c r="E1249" s="438" t="str">
        <f>IF('Forbrug af biomasse'!E649&lt;&gt;"",'Forbrug af biomasse'!E649,"")</f>
        <v/>
      </c>
      <c r="F1249" s="103" t="str">
        <f>IFERROR(VLOOKUP(A1249,'Oversættelse til tabel'!$A$2:$B$14,2,FALSE),"")</f>
        <v/>
      </c>
    </row>
    <row r="1250" spans="1:6" x14ac:dyDescent="0.25">
      <c r="A1250" s="103" t="str">
        <f>IF('Forbrug af biomasse'!A650&lt;&gt;"",'Forbrug af biomasse'!A650,"")</f>
        <v/>
      </c>
      <c r="B1250" s="103" t="str">
        <f>IF('Forbrug af biomasse'!B650&lt;&gt;"",'Forbrug af biomasse'!B650,"")</f>
        <v/>
      </c>
      <c r="C1250" s="103" t="str">
        <f>IF('Forbrug af biomasse'!C650&lt;&gt;"",'Forbrug af biomasse'!C650,"")</f>
        <v/>
      </c>
      <c r="D1250" s="103" t="str">
        <f>IF('Forbrug af biomasse'!D650&lt;&gt;"",'Forbrug af biomasse'!D650,"")</f>
        <v/>
      </c>
      <c r="E1250" s="438" t="str">
        <f>IF('Forbrug af biomasse'!E650&lt;&gt;"",'Forbrug af biomasse'!E650,"")</f>
        <v/>
      </c>
      <c r="F1250" s="103" t="str">
        <f>IFERROR(VLOOKUP(A1250,'Oversættelse til tabel'!$A$2:$B$14,2,FALSE),"")</f>
        <v/>
      </c>
    </row>
    <row r="1251" spans="1:6" x14ac:dyDescent="0.25">
      <c r="A1251" s="103" t="str">
        <f>IF('Forbrug af biomasse'!A651&lt;&gt;"",'Forbrug af biomasse'!A651,"")</f>
        <v/>
      </c>
      <c r="B1251" s="103" t="str">
        <f>IF('Forbrug af biomasse'!B651&lt;&gt;"",'Forbrug af biomasse'!B651,"")</f>
        <v/>
      </c>
      <c r="C1251" s="103" t="str">
        <f>IF('Forbrug af biomasse'!C651&lt;&gt;"",'Forbrug af biomasse'!C651,"")</f>
        <v/>
      </c>
      <c r="D1251" s="103" t="str">
        <f>IF('Forbrug af biomasse'!D651&lt;&gt;"",'Forbrug af biomasse'!D651,"")</f>
        <v/>
      </c>
      <c r="E1251" s="438" t="str">
        <f>IF('Forbrug af biomasse'!E651&lt;&gt;"",'Forbrug af biomasse'!E651,"")</f>
        <v/>
      </c>
      <c r="F1251" s="103" t="str">
        <f>IFERROR(VLOOKUP(A1251,'Oversættelse til tabel'!$A$2:$B$14,2,FALSE),"")</f>
        <v/>
      </c>
    </row>
    <row r="1252" spans="1:6" x14ac:dyDescent="0.25">
      <c r="A1252" s="103" t="str">
        <f>IF('Forbrug af biomasse'!A652&lt;&gt;"",'Forbrug af biomasse'!A652,"")</f>
        <v/>
      </c>
      <c r="B1252" s="103" t="str">
        <f>IF('Forbrug af biomasse'!B652&lt;&gt;"",'Forbrug af biomasse'!B652,"")</f>
        <v/>
      </c>
      <c r="C1252" s="103" t="str">
        <f>IF('Forbrug af biomasse'!C652&lt;&gt;"",'Forbrug af biomasse'!C652,"")</f>
        <v/>
      </c>
      <c r="D1252" s="103" t="str">
        <f>IF('Forbrug af biomasse'!D652&lt;&gt;"",'Forbrug af biomasse'!D652,"")</f>
        <v/>
      </c>
      <c r="E1252" s="438" t="str">
        <f>IF('Forbrug af biomasse'!E652&lt;&gt;"",'Forbrug af biomasse'!E652,"")</f>
        <v/>
      </c>
      <c r="F1252" s="103" t="str">
        <f>IFERROR(VLOOKUP(A1252,'Oversættelse til tabel'!$A$2:$B$14,2,FALSE),"")</f>
        <v/>
      </c>
    </row>
    <row r="1253" spans="1:6" x14ac:dyDescent="0.25">
      <c r="A1253" s="103" t="str">
        <f>IF('Forbrug af biomasse'!A653&lt;&gt;"",'Forbrug af biomasse'!A653,"")</f>
        <v/>
      </c>
      <c r="B1253" s="103" t="str">
        <f>IF('Forbrug af biomasse'!B653&lt;&gt;"",'Forbrug af biomasse'!B653,"")</f>
        <v/>
      </c>
      <c r="C1253" s="103" t="str">
        <f>IF('Forbrug af biomasse'!C653&lt;&gt;"",'Forbrug af biomasse'!C653,"")</f>
        <v/>
      </c>
      <c r="D1253" s="103" t="str">
        <f>IF('Forbrug af biomasse'!D653&lt;&gt;"",'Forbrug af biomasse'!D653,"")</f>
        <v/>
      </c>
      <c r="E1253" s="438" t="str">
        <f>IF('Forbrug af biomasse'!E653&lt;&gt;"",'Forbrug af biomasse'!E653,"")</f>
        <v/>
      </c>
      <c r="F1253" s="103" t="str">
        <f>IFERROR(VLOOKUP(A1253,'Oversættelse til tabel'!$A$2:$B$14,2,FALSE),"")</f>
        <v/>
      </c>
    </row>
    <row r="1254" spans="1:6" x14ac:dyDescent="0.25">
      <c r="A1254" s="103" t="str">
        <f>IF('Forbrug af biomasse'!A654&lt;&gt;"",'Forbrug af biomasse'!A654,"")</f>
        <v/>
      </c>
      <c r="B1254" s="103" t="str">
        <f>IF('Forbrug af biomasse'!B654&lt;&gt;"",'Forbrug af biomasse'!B654,"")</f>
        <v/>
      </c>
      <c r="C1254" s="103" t="str">
        <f>IF('Forbrug af biomasse'!C654&lt;&gt;"",'Forbrug af biomasse'!C654,"")</f>
        <v/>
      </c>
      <c r="D1254" s="103" t="str">
        <f>IF('Forbrug af biomasse'!D654&lt;&gt;"",'Forbrug af biomasse'!D654,"")</f>
        <v/>
      </c>
      <c r="E1254" s="438" t="str">
        <f>IF('Forbrug af biomasse'!E654&lt;&gt;"",'Forbrug af biomasse'!E654,"")</f>
        <v/>
      </c>
      <c r="F1254" s="103" t="str">
        <f>IFERROR(VLOOKUP(A1254,'Oversættelse til tabel'!$A$2:$B$14,2,FALSE),"")</f>
        <v/>
      </c>
    </row>
    <row r="1255" spans="1:6" x14ac:dyDescent="0.25">
      <c r="A1255" s="103" t="str">
        <f>IF('Forbrug af biomasse'!A655&lt;&gt;"",'Forbrug af biomasse'!A655,"")</f>
        <v/>
      </c>
      <c r="B1255" s="103" t="str">
        <f>IF('Forbrug af biomasse'!B655&lt;&gt;"",'Forbrug af biomasse'!B655,"")</f>
        <v/>
      </c>
      <c r="C1255" s="103" t="str">
        <f>IF('Forbrug af biomasse'!C655&lt;&gt;"",'Forbrug af biomasse'!C655,"")</f>
        <v/>
      </c>
      <c r="D1255" s="103" t="str">
        <f>IF('Forbrug af biomasse'!D655&lt;&gt;"",'Forbrug af biomasse'!D655,"")</f>
        <v/>
      </c>
      <c r="E1255" s="438" t="str">
        <f>IF('Forbrug af biomasse'!E655&lt;&gt;"",'Forbrug af biomasse'!E655,"")</f>
        <v/>
      </c>
      <c r="F1255" s="103" t="str">
        <f>IFERROR(VLOOKUP(A1255,'Oversættelse til tabel'!$A$2:$B$14,2,FALSE),"")</f>
        <v/>
      </c>
    </row>
    <row r="1256" spans="1:6" x14ac:dyDescent="0.25">
      <c r="A1256" s="103" t="str">
        <f>IF('Forbrug af biomasse'!A656&lt;&gt;"",'Forbrug af biomasse'!A656,"")</f>
        <v/>
      </c>
      <c r="B1256" s="103" t="str">
        <f>IF('Forbrug af biomasse'!B656&lt;&gt;"",'Forbrug af biomasse'!B656,"")</f>
        <v/>
      </c>
      <c r="C1256" s="103" t="str">
        <f>IF('Forbrug af biomasse'!C656&lt;&gt;"",'Forbrug af biomasse'!C656,"")</f>
        <v/>
      </c>
      <c r="D1256" s="103" t="str">
        <f>IF('Forbrug af biomasse'!D656&lt;&gt;"",'Forbrug af biomasse'!D656,"")</f>
        <v/>
      </c>
      <c r="E1256" s="438" t="str">
        <f>IF('Forbrug af biomasse'!E656&lt;&gt;"",'Forbrug af biomasse'!E656,"")</f>
        <v/>
      </c>
      <c r="F1256" s="103" t="str">
        <f>IFERROR(VLOOKUP(A1256,'Oversættelse til tabel'!$A$2:$B$14,2,FALSE),"")</f>
        <v/>
      </c>
    </row>
    <row r="1257" spans="1:6" x14ac:dyDescent="0.25">
      <c r="A1257" s="103" t="str">
        <f>IF('Forbrug af biomasse'!A657&lt;&gt;"",'Forbrug af biomasse'!A657,"")</f>
        <v/>
      </c>
      <c r="B1257" s="103" t="str">
        <f>IF('Forbrug af biomasse'!B657&lt;&gt;"",'Forbrug af biomasse'!B657,"")</f>
        <v/>
      </c>
      <c r="C1257" s="103" t="str">
        <f>IF('Forbrug af biomasse'!C657&lt;&gt;"",'Forbrug af biomasse'!C657,"")</f>
        <v/>
      </c>
      <c r="D1257" s="103" t="str">
        <f>IF('Forbrug af biomasse'!D657&lt;&gt;"",'Forbrug af biomasse'!D657,"")</f>
        <v/>
      </c>
      <c r="E1257" s="438" t="str">
        <f>IF('Forbrug af biomasse'!E657&lt;&gt;"",'Forbrug af biomasse'!E657,"")</f>
        <v/>
      </c>
      <c r="F1257" s="103" t="str">
        <f>IFERROR(VLOOKUP(A1257,'Oversættelse til tabel'!$A$2:$B$14,2,FALSE),"")</f>
        <v/>
      </c>
    </row>
    <row r="1258" spans="1:6" x14ac:dyDescent="0.25">
      <c r="A1258" s="103" t="str">
        <f>IF('Forbrug af biomasse'!A658&lt;&gt;"",'Forbrug af biomasse'!A658,"")</f>
        <v/>
      </c>
      <c r="B1258" s="103" t="str">
        <f>IF('Forbrug af biomasse'!B658&lt;&gt;"",'Forbrug af biomasse'!B658,"")</f>
        <v/>
      </c>
      <c r="C1258" s="103" t="str">
        <f>IF('Forbrug af biomasse'!C658&lt;&gt;"",'Forbrug af biomasse'!C658,"")</f>
        <v/>
      </c>
      <c r="D1258" s="103" t="str">
        <f>IF('Forbrug af biomasse'!D658&lt;&gt;"",'Forbrug af biomasse'!D658,"")</f>
        <v/>
      </c>
      <c r="E1258" s="438" t="str">
        <f>IF('Forbrug af biomasse'!E658&lt;&gt;"",'Forbrug af biomasse'!E658,"")</f>
        <v/>
      </c>
      <c r="F1258" s="103" t="str">
        <f>IFERROR(VLOOKUP(A1258,'Oversættelse til tabel'!$A$2:$B$14,2,FALSE),"")</f>
        <v/>
      </c>
    </row>
    <row r="1259" spans="1:6" x14ac:dyDescent="0.25">
      <c r="A1259" s="103" t="str">
        <f>IF('Forbrug af biomasse'!A659&lt;&gt;"",'Forbrug af biomasse'!A659,"")</f>
        <v/>
      </c>
      <c r="B1259" s="103" t="str">
        <f>IF('Forbrug af biomasse'!B659&lt;&gt;"",'Forbrug af biomasse'!B659,"")</f>
        <v/>
      </c>
      <c r="C1259" s="103" t="str">
        <f>IF('Forbrug af biomasse'!C659&lt;&gt;"",'Forbrug af biomasse'!C659,"")</f>
        <v/>
      </c>
      <c r="D1259" s="103" t="str">
        <f>IF('Forbrug af biomasse'!D659&lt;&gt;"",'Forbrug af biomasse'!D659,"")</f>
        <v/>
      </c>
      <c r="E1259" s="438" t="str">
        <f>IF('Forbrug af biomasse'!E659&lt;&gt;"",'Forbrug af biomasse'!E659,"")</f>
        <v/>
      </c>
      <c r="F1259" s="103" t="str">
        <f>IFERROR(VLOOKUP(A1259,'Oversættelse til tabel'!$A$2:$B$14,2,FALSE),"")</f>
        <v/>
      </c>
    </row>
    <row r="1260" spans="1:6" x14ac:dyDescent="0.25">
      <c r="A1260" s="103" t="str">
        <f>IF('Forbrug af biomasse'!A660&lt;&gt;"",'Forbrug af biomasse'!A660,"")</f>
        <v/>
      </c>
      <c r="B1260" s="103" t="str">
        <f>IF('Forbrug af biomasse'!B660&lt;&gt;"",'Forbrug af biomasse'!B660,"")</f>
        <v/>
      </c>
      <c r="C1260" s="103" t="str">
        <f>IF('Forbrug af biomasse'!C660&lt;&gt;"",'Forbrug af biomasse'!C660,"")</f>
        <v/>
      </c>
      <c r="D1260" s="103" t="str">
        <f>IF('Forbrug af biomasse'!D660&lt;&gt;"",'Forbrug af biomasse'!D660,"")</f>
        <v/>
      </c>
      <c r="E1260" s="438" t="str">
        <f>IF('Forbrug af biomasse'!E660&lt;&gt;"",'Forbrug af biomasse'!E660,"")</f>
        <v/>
      </c>
      <c r="F1260" s="103" t="str">
        <f>IFERROR(VLOOKUP(A1260,'Oversættelse til tabel'!$A$2:$B$14,2,FALSE),"")</f>
        <v/>
      </c>
    </row>
    <row r="1261" spans="1:6" x14ac:dyDescent="0.25">
      <c r="A1261" s="103" t="str">
        <f>IF('Forbrug af biomasse'!A661&lt;&gt;"",'Forbrug af biomasse'!A661,"")</f>
        <v/>
      </c>
      <c r="B1261" s="103" t="str">
        <f>IF('Forbrug af biomasse'!B661&lt;&gt;"",'Forbrug af biomasse'!B661,"")</f>
        <v/>
      </c>
      <c r="C1261" s="103" t="str">
        <f>IF('Forbrug af biomasse'!C661&lt;&gt;"",'Forbrug af biomasse'!C661,"")</f>
        <v/>
      </c>
      <c r="D1261" s="103" t="str">
        <f>IF('Forbrug af biomasse'!D661&lt;&gt;"",'Forbrug af biomasse'!D661,"")</f>
        <v/>
      </c>
      <c r="E1261" s="438" t="str">
        <f>IF('Forbrug af biomasse'!E661&lt;&gt;"",'Forbrug af biomasse'!E661,"")</f>
        <v/>
      </c>
      <c r="F1261" s="103" t="str">
        <f>IFERROR(VLOOKUP(A1261,'Oversættelse til tabel'!$A$2:$B$14,2,FALSE),"")</f>
        <v/>
      </c>
    </row>
    <row r="1262" spans="1:6" x14ac:dyDescent="0.25">
      <c r="A1262" s="103" t="str">
        <f>IF('Forbrug af biomasse'!A662&lt;&gt;"",'Forbrug af biomasse'!A662,"")</f>
        <v/>
      </c>
      <c r="B1262" s="103" t="str">
        <f>IF('Forbrug af biomasse'!B662&lt;&gt;"",'Forbrug af biomasse'!B662,"")</f>
        <v/>
      </c>
      <c r="C1262" s="103" t="str">
        <f>IF('Forbrug af biomasse'!C662&lt;&gt;"",'Forbrug af biomasse'!C662,"")</f>
        <v/>
      </c>
      <c r="D1262" s="103" t="str">
        <f>IF('Forbrug af biomasse'!D662&lt;&gt;"",'Forbrug af biomasse'!D662,"")</f>
        <v/>
      </c>
      <c r="E1262" s="438" t="str">
        <f>IF('Forbrug af biomasse'!E662&lt;&gt;"",'Forbrug af biomasse'!E662,"")</f>
        <v/>
      </c>
      <c r="F1262" s="103" t="str">
        <f>IFERROR(VLOOKUP(A1262,'Oversættelse til tabel'!$A$2:$B$14,2,FALSE),"")</f>
        <v/>
      </c>
    </row>
    <row r="1263" spans="1:6" x14ac:dyDescent="0.25">
      <c r="A1263" s="103" t="str">
        <f>IF('Forbrug af biomasse'!A663&lt;&gt;"",'Forbrug af biomasse'!A663,"")</f>
        <v/>
      </c>
      <c r="B1263" s="103" t="str">
        <f>IF('Forbrug af biomasse'!B663&lt;&gt;"",'Forbrug af biomasse'!B663,"")</f>
        <v/>
      </c>
      <c r="C1263" s="103" t="str">
        <f>IF('Forbrug af biomasse'!C663&lt;&gt;"",'Forbrug af biomasse'!C663,"")</f>
        <v/>
      </c>
      <c r="D1263" s="103" t="str">
        <f>IF('Forbrug af biomasse'!D663&lt;&gt;"",'Forbrug af biomasse'!D663,"")</f>
        <v/>
      </c>
      <c r="E1263" s="438" t="str">
        <f>IF('Forbrug af biomasse'!E663&lt;&gt;"",'Forbrug af biomasse'!E663,"")</f>
        <v/>
      </c>
      <c r="F1263" s="103" t="str">
        <f>IFERROR(VLOOKUP(A1263,'Oversættelse til tabel'!$A$2:$B$14,2,FALSE),"")</f>
        <v/>
      </c>
    </row>
    <row r="1264" spans="1:6" x14ac:dyDescent="0.25">
      <c r="A1264" s="103" t="str">
        <f>IF('Forbrug af biomasse'!A664&lt;&gt;"",'Forbrug af biomasse'!A664,"")</f>
        <v/>
      </c>
      <c r="B1264" s="103" t="str">
        <f>IF('Forbrug af biomasse'!B664&lt;&gt;"",'Forbrug af biomasse'!B664,"")</f>
        <v/>
      </c>
      <c r="C1264" s="103" t="str">
        <f>IF('Forbrug af biomasse'!C664&lt;&gt;"",'Forbrug af biomasse'!C664,"")</f>
        <v/>
      </c>
      <c r="D1264" s="103" t="str">
        <f>IF('Forbrug af biomasse'!D664&lt;&gt;"",'Forbrug af biomasse'!D664,"")</f>
        <v/>
      </c>
      <c r="E1264" s="438" t="str">
        <f>IF('Forbrug af biomasse'!E664&lt;&gt;"",'Forbrug af biomasse'!E664,"")</f>
        <v/>
      </c>
      <c r="F1264" s="103" t="str">
        <f>IFERROR(VLOOKUP(A1264,'Oversættelse til tabel'!$A$2:$B$14,2,FALSE),"")</f>
        <v/>
      </c>
    </row>
    <row r="1265" spans="1:6" x14ac:dyDescent="0.25">
      <c r="A1265" s="103" t="str">
        <f>IF('Forbrug af biomasse'!A665&lt;&gt;"",'Forbrug af biomasse'!A665,"")</f>
        <v/>
      </c>
      <c r="B1265" s="103" t="str">
        <f>IF('Forbrug af biomasse'!B665&lt;&gt;"",'Forbrug af biomasse'!B665,"")</f>
        <v/>
      </c>
      <c r="C1265" s="103" t="str">
        <f>IF('Forbrug af biomasse'!C665&lt;&gt;"",'Forbrug af biomasse'!C665,"")</f>
        <v/>
      </c>
      <c r="D1265" s="103" t="str">
        <f>IF('Forbrug af biomasse'!D665&lt;&gt;"",'Forbrug af biomasse'!D665,"")</f>
        <v/>
      </c>
      <c r="E1265" s="438" t="str">
        <f>IF('Forbrug af biomasse'!E665&lt;&gt;"",'Forbrug af biomasse'!E665,"")</f>
        <v/>
      </c>
      <c r="F1265" s="103" t="str">
        <f>IFERROR(VLOOKUP(A1265,'Oversættelse til tabel'!$A$2:$B$14,2,FALSE),"")</f>
        <v/>
      </c>
    </row>
    <row r="1266" spans="1:6" x14ac:dyDescent="0.25">
      <c r="A1266" s="103" t="str">
        <f>IF('Forbrug af biomasse'!A666&lt;&gt;"",'Forbrug af biomasse'!A666,"")</f>
        <v/>
      </c>
      <c r="B1266" s="103" t="str">
        <f>IF('Forbrug af biomasse'!B666&lt;&gt;"",'Forbrug af biomasse'!B666,"")</f>
        <v/>
      </c>
      <c r="C1266" s="103" t="str">
        <f>IF('Forbrug af biomasse'!C666&lt;&gt;"",'Forbrug af biomasse'!C666,"")</f>
        <v/>
      </c>
      <c r="D1266" s="103" t="str">
        <f>IF('Forbrug af biomasse'!D666&lt;&gt;"",'Forbrug af biomasse'!D666,"")</f>
        <v/>
      </c>
      <c r="E1266" s="438" t="str">
        <f>IF('Forbrug af biomasse'!E666&lt;&gt;"",'Forbrug af biomasse'!E666,"")</f>
        <v/>
      </c>
      <c r="F1266" s="103" t="str">
        <f>IFERROR(VLOOKUP(A1266,'Oversættelse til tabel'!$A$2:$B$14,2,FALSE),"")</f>
        <v/>
      </c>
    </row>
    <row r="1267" spans="1:6" x14ac:dyDescent="0.25">
      <c r="A1267" s="103" t="str">
        <f>IF('Forbrug af biomasse'!A667&lt;&gt;"",'Forbrug af biomasse'!A667,"")</f>
        <v/>
      </c>
      <c r="B1267" s="103" t="str">
        <f>IF('Forbrug af biomasse'!B667&lt;&gt;"",'Forbrug af biomasse'!B667,"")</f>
        <v/>
      </c>
      <c r="C1267" s="103" t="str">
        <f>IF('Forbrug af biomasse'!C667&lt;&gt;"",'Forbrug af biomasse'!C667,"")</f>
        <v/>
      </c>
      <c r="D1267" s="103" t="str">
        <f>IF('Forbrug af biomasse'!D667&lt;&gt;"",'Forbrug af biomasse'!D667,"")</f>
        <v/>
      </c>
      <c r="E1267" s="438" t="str">
        <f>IF('Forbrug af biomasse'!E667&lt;&gt;"",'Forbrug af biomasse'!E667,"")</f>
        <v/>
      </c>
      <c r="F1267" s="103" t="str">
        <f>IFERROR(VLOOKUP(A1267,'Oversættelse til tabel'!$A$2:$B$14,2,FALSE),"")</f>
        <v/>
      </c>
    </row>
    <row r="1268" spans="1:6" x14ac:dyDescent="0.25">
      <c r="A1268" s="103" t="str">
        <f>IF('Forbrug af biomasse'!A668&lt;&gt;"",'Forbrug af biomasse'!A668,"")</f>
        <v/>
      </c>
      <c r="B1268" s="103" t="str">
        <f>IF('Forbrug af biomasse'!B668&lt;&gt;"",'Forbrug af biomasse'!B668,"")</f>
        <v/>
      </c>
      <c r="C1268" s="103" t="str">
        <f>IF('Forbrug af biomasse'!C668&lt;&gt;"",'Forbrug af biomasse'!C668,"")</f>
        <v/>
      </c>
      <c r="D1268" s="103" t="str">
        <f>IF('Forbrug af biomasse'!D668&lt;&gt;"",'Forbrug af biomasse'!D668,"")</f>
        <v/>
      </c>
      <c r="E1268" s="438" t="str">
        <f>IF('Forbrug af biomasse'!E668&lt;&gt;"",'Forbrug af biomasse'!E668,"")</f>
        <v/>
      </c>
      <c r="F1268" s="103" t="str">
        <f>IFERROR(VLOOKUP(A1268,'Oversættelse til tabel'!$A$2:$B$14,2,FALSE),"")</f>
        <v/>
      </c>
    </row>
    <row r="1269" spans="1:6" x14ac:dyDescent="0.25">
      <c r="A1269" s="103" t="str">
        <f>IF('Forbrug af biomasse'!A669&lt;&gt;"",'Forbrug af biomasse'!A669,"")</f>
        <v/>
      </c>
      <c r="B1269" s="103" t="str">
        <f>IF('Forbrug af biomasse'!B669&lt;&gt;"",'Forbrug af biomasse'!B669,"")</f>
        <v/>
      </c>
      <c r="C1269" s="103" t="str">
        <f>IF('Forbrug af biomasse'!C669&lt;&gt;"",'Forbrug af biomasse'!C669,"")</f>
        <v/>
      </c>
      <c r="D1269" s="103" t="str">
        <f>IF('Forbrug af biomasse'!D669&lt;&gt;"",'Forbrug af biomasse'!D669,"")</f>
        <v/>
      </c>
      <c r="E1269" s="438" t="str">
        <f>IF('Forbrug af biomasse'!E669&lt;&gt;"",'Forbrug af biomasse'!E669,"")</f>
        <v/>
      </c>
      <c r="F1269" s="103" t="str">
        <f>IFERROR(VLOOKUP(A1269,'Oversættelse til tabel'!$A$2:$B$14,2,FALSE),"")</f>
        <v/>
      </c>
    </row>
    <row r="1270" spans="1:6" x14ac:dyDescent="0.25">
      <c r="A1270" s="103" t="str">
        <f>IF('Forbrug af biomasse'!A670&lt;&gt;"",'Forbrug af biomasse'!A670,"")</f>
        <v/>
      </c>
      <c r="B1270" s="103" t="str">
        <f>IF('Forbrug af biomasse'!B670&lt;&gt;"",'Forbrug af biomasse'!B670,"")</f>
        <v/>
      </c>
      <c r="C1270" s="103" t="str">
        <f>IF('Forbrug af biomasse'!C670&lt;&gt;"",'Forbrug af biomasse'!C670,"")</f>
        <v/>
      </c>
      <c r="D1270" s="103" t="str">
        <f>IF('Forbrug af biomasse'!D670&lt;&gt;"",'Forbrug af biomasse'!D670,"")</f>
        <v/>
      </c>
      <c r="E1270" s="438" t="str">
        <f>IF('Forbrug af biomasse'!E670&lt;&gt;"",'Forbrug af biomasse'!E670,"")</f>
        <v/>
      </c>
      <c r="F1270" s="103" t="str">
        <f>IFERROR(VLOOKUP(A1270,'Oversættelse til tabel'!$A$2:$B$14,2,FALSE),"")</f>
        <v/>
      </c>
    </row>
    <row r="1271" spans="1:6" x14ac:dyDescent="0.25">
      <c r="A1271" s="103" t="str">
        <f>IF('Forbrug af biomasse'!A671&lt;&gt;"",'Forbrug af biomasse'!A671,"")</f>
        <v/>
      </c>
      <c r="B1271" s="103" t="str">
        <f>IF('Forbrug af biomasse'!B671&lt;&gt;"",'Forbrug af biomasse'!B671,"")</f>
        <v/>
      </c>
      <c r="C1271" s="103" t="str">
        <f>IF('Forbrug af biomasse'!C671&lt;&gt;"",'Forbrug af biomasse'!C671,"")</f>
        <v/>
      </c>
      <c r="D1271" s="103" t="str">
        <f>IF('Forbrug af biomasse'!D671&lt;&gt;"",'Forbrug af biomasse'!D671,"")</f>
        <v/>
      </c>
      <c r="E1271" s="438" t="str">
        <f>IF('Forbrug af biomasse'!E671&lt;&gt;"",'Forbrug af biomasse'!E671,"")</f>
        <v/>
      </c>
      <c r="F1271" s="103" t="str">
        <f>IFERROR(VLOOKUP(A1271,'Oversættelse til tabel'!$A$2:$B$14,2,FALSE),"")</f>
        <v/>
      </c>
    </row>
    <row r="1272" spans="1:6" x14ac:dyDescent="0.25">
      <c r="A1272" s="103" t="str">
        <f>IF('Forbrug af biomasse'!A672&lt;&gt;"",'Forbrug af biomasse'!A672,"")</f>
        <v/>
      </c>
      <c r="B1272" s="103" t="str">
        <f>IF('Forbrug af biomasse'!B672&lt;&gt;"",'Forbrug af biomasse'!B672,"")</f>
        <v/>
      </c>
      <c r="C1272" s="103" t="str">
        <f>IF('Forbrug af biomasse'!C672&lt;&gt;"",'Forbrug af biomasse'!C672,"")</f>
        <v/>
      </c>
      <c r="D1272" s="103" t="str">
        <f>IF('Forbrug af biomasse'!D672&lt;&gt;"",'Forbrug af biomasse'!D672,"")</f>
        <v/>
      </c>
      <c r="E1272" s="438" t="str">
        <f>IF('Forbrug af biomasse'!E672&lt;&gt;"",'Forbrug af biomasse'!E672,"")</f>
        <v/>
      </c>
      <c r="F1272" s="103" t="str">
        <f>IFERROR(VLOOKUP(A1272,'Oversættelse til tabel'!$A$2:$B$14,2,FALSE),"")</f>
        <v/>
      </c>
    </row>
    <row r="1273" spans="1:6" x14ac:dyDescent="0.25">
      <c r="A1273" s="103" t="str">
        <f>IF('Forbrug af biomasse'!A673&lt;&gt;"",'Forbrug af biomasse'!A673,"")</f>
        <v/>
      </c>
      <c r="B1273" s="103" t="str">
        <f>IF('Forbrug af biomasse'!B673&lt;&gt;"",'Forbrug af biomasse'!B673,"")</f>
        <v/>
      </c>
      <c r="C1273" s="103" t="str">
        <f>IF('Forbrug af biomasse'!C673&lt;&gt;"",'Forbrug af biomasse'!C673,"")</f>
        <v/>
      </c>
      <c r="D1273" s="103" t="str">
        <f>IF('Forbrug af biomasse'!D673&lt;&gt;"",'Forbrug af biomasse'!D673,"")</f>
        <v/>
      </c>
      <c r="E1273" s="438" t="str">
        <f>IF('Forbrug af biomasse'!E673&lt;&gt;"",'Forbrug af biomasse'!E673,"")</f>
        <v/>
      </c>
      <c r="F1273" s="103" t="str">
        <f>IFERROR(VLOOKUP(A1273,'Oversættelse til tabel'!$A$2:$B$14,2,FALSE),"")</f>
        <v/>
      </c>
    </row>
    <row r="1274" spans="1:6" x14ac:dyDescent="0.25">
      <c r="A1274" s="103" t="str">
        <f>IF('Forbrug af biomasse'!A674&lt;&gt;"",'Forbrug af biomasse'!A674,"")</f>
        <v/>
      </c>
      <c r="B1274" s="103" t="str">
        <f>IF('Forbrug af biomasse'!B674&lt;&gt;"",'Forbrug af biomasse'!B674,"")</f>
        <v/>
      </c>
      <c r="C1274" s="103" t="str">
        <f>IF('Forbrug af biomasse'!C674&lt;&gt;"",'Forbrug af biomasse'!C674,"")</f>
        <v/>
      </c>
      <c r="D1274" s="103" t="str">
        <f>IF('Forbrug af biomasse'!D674&lt;&gt;"",'Forbrug af biomasse'!D674,"")</f>
        <v/>
      </c>
      <c r="E1274" s="438" t="str">
        <f>IF('Forbrug af biomasse'!E674&lt;&gt;"",'Forbrug af biomasse'!E674,"")</f>
        <v/>
      </c>
      <c r="F1274" s="103" t="str">
        <f>IFERROR(VLOOKUP(A1274,'Oversættelse til tabel'!$A$2:$B$14,2,FALSE),"")</f>
        <v/>
      </c>
    </row>
    <row r="1275" spans="1:6" x14ac:dyDescent="0.25">
      <c r="A1275" s="103" t="str">
        <f>IF('Forbrug af biomasse'!A675&lt;&gt;"",'Forbrug af biomasse'!A675,"")</f>
        <v/>
      </c>
      <c r="B1275" s="103" t="str">
        <f>IF('Forbrug af biomasse'!B675&lt;&gt;"",'Forbrug af biomasse'!B675,"")</f>
        <v/>
      </c>
      <c r="C1275" s="103" t="str">
        <f>IF('Forbrug af biomasse'!C675&lt;&gt;"",'Forbrug af biomasse'!C675,"")</f>
        <v/>
      </c>
      <c r="D1275" s="103" t="str">
        <f>IF('Forbrug af biomasse'!D675&lt;&gt;"",'Forbrug af biomasse'!D675,"")</f>
        <v/>
      </c>
      <c r="E1275" s="438" t="str">
        <f>IF('Forbrug af biomasse'!E675&lt;&gt;"",'Forbrug af biomasse'!E675,"")</f>
        <v/>
      </c>
      <c r="F1275" s="103" t="str">
        <f>IFERROR(VLOOKUP(A1275,'Oversættelse til tabel'!$A$2:$B$14,2,FALSE),"")</f>
        <v/>
      </c>
    </row>
    <row r="1276" spans="1:6" x14ac:dyDescent="0.25">
      <c r="A1276" s="103" t="str">
        <f>IF('Forbrug af biomasse'!A676&lt;&gt;"",'Forbrug af biomasse'!A676,"")</f>
        <v/>
      </c>
      <c r="B1276" s="103" t="str">
        <f>IF('Forbrug af biomasse'!B676&lt;&gt;"",'Forbrug af biomasse'!B676,"")</f>
        <v/>
      </c>
      <c r="C1276" s="103" t="str">
        <f>IF('Forbrug af biomasse'!C676&lt;&gt;"",'Forbrug af biomasse'!C676,"")</f>
        <v/>
      </c>
      <c r="D1276" s="103" t="str">
        <f>IF('Forbrug af biomasse'!D676&lt;&gt;"",'Forbrug af biomasse'!D676,"")</f>
        <v/>
      </c>
      <c r="E1276" s="438" t="str">
        <f>IF('Forbrug af biomasse'!E676&lt;&gt;"",'Forbrug af biomasse'!E676,"")</f>
        <v/>
      </c>
      <c r="F1276" s="103" t="str">
        <f>IFERROR(VLOOKUP(A1276,'Oversættelse til tabel'!$A$2:$B$14,2,FALSE),"")</f>
        <v/>
      </c>
    </row>
    <row r="1277" spans="1:6" x14ac:dyDescent="0.25">
      <c r="A1277" s="103" t="str">
        <f>IF('Forbrug af biomasse'!A677&lt;&gt;"",'Forbrug af biomasse'!A677,"")</f>
        <v/>
      </c>
      <c r="B1277" s="103" t="str">
        <f>IF('Forbrug af biomasse'!B677&lt;&gt;"",'Forbrug af biomasse'!B677,"")</f>
        <v/>
      </c>
      <c r="C1277" s="103" t="str">
        <f>IF('Forbrug af biomasse'!C677&lt;&gt;"",'Forbrug af biomasse'!C677,"")</f>
        <v/>
      </c>
      <c r="D1277" s="103" t="str">
        <f>IF('Forbrug af biomasse'!D677&lt;&gt;"",'Forbrug af biomasse'!D677,"")</f>
        <v/>
      </c>
      <c r="E1277" s="438" t="str">
        <f>IF('Forbrug af biomasse'!E677&lt;&gt;"",'Forbrug af biomasse'!E677,"")</f>
        <v/>
      </c>
      <c r="F1277" s="103" t="str">
        <f>IFERROR(VLOOKUP(A1277,'Oversættelse til tabel'!$A$2:$B$14,2,FALSE),"")</f>
        <v/>
      </c>
    </row>
    <row r="1278" spans="1:6" x14ac:dyDescent="0.25">
      <c r="A1278" s="103" t="str">
        <f>IF('Forbrug af biomasse'!A678&lt;&gt;"",'Forbrug af biomasse'!A678,"")</f>
        <v/>
      </c>
      <c r="B1278" s="103" t="str">
        <f>IF('Forbrug af biomasse'!B678&lt;&gt;"",'Forbrug af biomasse'!B678,"")</f>
        <v/>
      </c>
      <c r="C1278" s="103" t="str">
        <f>IF('Forbrug af biomasse'!C678&lt;&gt;"",'Forbrug af biomasse'!C678,"")</f>
        <v/>
      </c>
      <c r="D1278" s="103" t="str">
        <f>IF('Forbrug af biomasse'!D678&lt;&gt;"",'Forbrug af biomasse'!D678,"")</f>
        <v/>
      </c>
      <c r="E1278" s="438" t="str">
        <f>IF('Forbrug af biomasse'!E678&lt;&gt;"",'Forbrug af biomasse'!E678,"")</f>
        <v/>
      </c>
      <c r="F1278" s="103" t="str">
        <f>IFERROR(VLOOKUP(A1278,'Oversættelse til tabel'!$A$2:$B$14,2,FALSE),"")</f>
        <v/>
      </c>
    </row>
    <row r="1279" spans="1:6" x14ac:dyDescent="0.25">
      <c r="A1279" s="103" t="str">
        <f>IF('Forbrug af biomasse'!A679&lt;&gt;"",'Forbrug af biomasse'!A679,"")</f>
        <v/>
      </c>
      <c r="B1279" s="103" t="str">
        <f>IF('Forbrug af biomasse'!B679&lt;&gt;"",'Forbrug af biomasse'!B679,"")</f>
        <v/>
      </c>
      <c r="C1279" s="103" t="str">
        <f>IF('Forbrug af biomasse'!C679&lt;&gt;"",'Forbrug af biomasse'!C679,"")</f>
        <v/>
      </c>
      <c r="D1279" s="103" t="str">
        <f>IF('Forbrug af biomasse'!D679&lt;&gt;"",'Forbrug af biomasse'!D679,"")</f>
        <v/>
      </c>
      <c r="E1279" s="438" t="str">
        <f>IF('Forbrug af biomasse'!E679&lt;&gt;"",'Forbrug af biomasse'!E679,"")</f>
        <v/>
      </c>
      <c r="F1279" s="103" t="str">
        <f>IFERROR(VLOOKUP(A1279,'Oversættelse til tabel'!$A$2:$B$14,2,FALSE),"")</f>
        <v/>
      </c>
    </row>
    <row r="1280" spans="1:6" x14ac:dyDescent="0.25">
      <c r="A1280" s="103" t="str">
        <f>IF('Forbrug af biomasse'!A680&lt;&gt;"",'Forbrug af biomasse'!A680,"")</f>
        <v/>
      </c>
      <c r="B1280" s="103" t="str">
        <f>IF('Forbrug af biomasse'!B680&lt;&gt;"",'Forbrug af biomasse'!B680,"")</f>
        <v/>
      </c>
      <c r="C1280" s="103" t="str">
        <f>IF('Forbrug af biomasse'!C680&lt;&gt;"",'Forbrug af biomasse'!C680,"")</f>
        <v/>
      </c>
      <c r="D1280" s="103" t="str">
        <f>IF('Forbrug af biomasse'!D680&lt;&gt;"",'Forbrug af biomasse'!D680,"")</f>
        <v/>
      </c>
      <c r="E1280" s="438" t="str">
        <f>IF('Forbrug af biomasse'!E680&lt;&gt;"",'Forbrug af biomasse'!E680,"")</f>
        <v/>
      </c>
      <c r="F1280" s="103" t="str">
        <f>IFERROR(VLOOKUP(A1280,'Oversættelse til tabel'!$A$2:$B$14,2,FALSE),"")</f>
        <v/>
      </c>
    </row>
    <row r="1281" spans="1:6" x14ac:dyDescent="0.25">
      <c r="A1281" s="103" t="str">
        <f>IF('Forbrug af biomasse'!A681&lt;&gt;"",'Forbrug af biomasse'!A681,"")</f>
        <v/>
      </c>
      <c r="B1281" s="103" t="str">
        <f>IF('Forbrug af biomasse'!B681&lt;&gt;"",'Forbrug af biomasse'!B681,"")</f>
        <v/>
      </c>
      <c r="C1281" s="103" t="str">
        <f>IF('Forbrug af biomasse'!C681&lt;&gt;"",'Forbrug af biomasse'!C681,"")</f>
        <v/>
      </c>
      <c r="D1281" s="103" t="str">
        <f>IF('Forbrug af biomasse'!D681&lt;&gt;"",'Forbrug af biomasse'!D681,"")</f>
        <v/>
      </c>
      <c r="E1281" s="438" t="str">
        <f>IF('Forbrug af biomasse'!E681&lt;&gt;"",'Forbrug af biomasse'!E681,"")</f>
        <v/>
      </c>
      <c r="F1281" s="103" t="str">
        <f>IFERROR(VLOOKUP(A1281,'Oversættelse til tabel'!$A$2:$B$14,2,FALSE),"")</f>
        <v/>
      </c>
    </row>
    <row r="1282" spans="1:6" x14ac:dyDescent="0.25">
      <c r="A1282" s="103" t="str">
        <f>IF('Forbrug af biomasse'!A682&lt;&gt;"",'Forbrug af biomasse'!A682,"")</f>
        <v/>
      </c>
      <c r="B1282" s="103" t="str">
        <f>IF('Forbrug af biomasse'!B682&lt;&gt;"",'Forbrug af biomasse'!B682,"")</f>
        <v/>
      </c>
      <c r="C1282" s="103" t="str">
        <f>IF('Forbrug af biomasse'!C682&lt;&gt;"",'Forbrug af biomasse'!C682,"")</f>
        <v/>
      </c>
      <c r="D1282" s="103" t="str">
        <f>IF('Forbrug af biomasse'!D682&lt;&gt;"",'Forbrug af biomasse'!D682,"")</f>
        <v/>
      </c>
      <c r="E1282" s="438" t="str">
        <f>IF('Forbrug af biomasse'!E682&lt;&gt;"",'Forbrug af biomasse'!E682,"")</f>
        <v/>
      </c>
      <c r="F1282" s="103" t="str">
        <f>IFERROR(VLOOKUP(A1282,'Oversættelse til tabel'!$A$2:$B$14,2,FALSE),"")</f>
        <v/>
      </c>
    </row>
    <row r="1283" spans="1:6" x14ac:dyDescent="0.25">
      <c r="A1283" s="103" t="str">
        <f>IF('Forbrug af biomasse'!A683&lt;&gt;"",'Forbrug af biomasse'!A683,"")</f>
        <v/>
      </c>
      <c r="B1283" s="103" t="str">
        <f>IF('Forbrug af biomasse'!B683&lt;&gt;"",'Forbrug af biomasse'!B683,"")</f>
        <v/>
      </c>
      <c r="C1283" s="103" t="str">
        <f>IF('Forbrug af biomasse'!C683&lt;&gt;"",'Forbrug af biomasse'!C683,"")</f>
        <v/>
      </c>
      <c r="D1283" s="103" t="str">
        <f>IF('Forbrug af biomasse'!D683&lt;&gt;"",'Forbrug af biomasse'!D683,"")</f>
        <v/>
      </c>
      <c r="E1283" s="438" t="str">
        <f>IF('Forbrug af biomasse'!E683&lt;&gt;"",'Forbrug af biomasse'!E683,"")</f>
        <v/>
      </c>
      <c r="F1283" s="103" t="str">
        <f>IFERROR(VLOOKUP(A1283,'Oversættelse til tabel'!$A$2:$B$14,2,FALSE),"")</f>
        <v/>
      </c>
    </row>
    <row r="1284" spans="1:6" x14ac:dyDescent="0.25">
      <c r="A1284" s="103" t="str">
        <f>IF('Forbrug af biomasse'!A684&lt;&gt;"",'Forbrug af biomasse'!A684,"")</f>
        <v/>
      </c>
      <c r="B1284" s="103" t="str">
        <f>IF('Forbrug af biomasse'!B684&lt;&gt;"",'Forbrug af biomasse'!B684,"")</f>
        <v/>
      </c>
      <c r="C1284" s="103" t="str">
        <f>IF('Forbrug af biomasse'!C684&lt;&gt;"",'Forbrug af biomasse'!C684,"")</f>
        <v/>
      </c>
      <c r="D1284" s="103" t="str">
        <f>IF('Forbrug af biomasse'!D684&lt;&gt;"",'Forbrug af biomasse'!D684,"")</f>
        <v/>
      </c>
      <c r="E1284" s="438" t="str">
        <f>IF('Forbrug af biomasse'!E684&lt;&gt;"",'Forbrug af biomasse'!E684,"")</f>
        <v/>
      </c>
      <c r="F1284" s="103" t="str">
        <f>IFERROR(VLOOKUP(A1284,'Oversættelse til tabel'!$A$2:$B$14,2,FALSE),"")</f>
        <v/>
      </c>
    </row>
    <row r="1285" spans="1:6" x14ac:dyDescent="0.25">
      <c r="A1285" s="103" t="str">
        <f>IF('Forbrug af biomasse'!A685&lt;&gt;"",'Forbrug af biomasse'!A685,"")</f>
        <v/>
      </c>
      <c r="B1285" s="103" t="str">
        <f>IF('Forbrug af biomasse'!B685&lt;&gt;"",'Forbrug af biomasse'!B685,"")</f>
        <v/>
      </c>
      <c r="C1285" s="103" t="str">
        <f>IF('Forbrug af biomasse'!C685&lt;&gt;"",'Forbrug af biomasse'!C685,"")</f>
        <v/>
      </c>
      <c r="D1285" s="103" t="str">
        <f>IF('Forbrug af biomasse'!D685&lt;&gt;"",'Forbrug af biomasse'!D685,"")</f>
        <v/>
      </c>
      <c r="E1285" s="438" t="str">
        <f>IF('Forbrug af biomasse'!E685&lt;&gt;"",'Forbrug af biomasse'!E685,"")</f>
        <v/>
      </c>
      <c r="F1285" s="103" t="str">
        <f>IFERROR(VLOOKUP(A1285,'Oversættelse til tabel'!$A$2:$B$14,2,FALSE),"")</f>
        <v/>
      </c>
    </row>
    <row r="1286" spans="1:6" x14ac:dyDescent="0.25">
      <c r="A1286" s="103" t="str">
        <f>IF('Forbrug af biomasse'!A686&lt;&gt;"",'Forbrug af biomasse'!A686,"")</f>
        <v/>
      </c>
      <c r="B1286" s="103" t="str">
        <f>IF('Forbrug af biomasse'!B686&lt;&gt;"",'Forbrug af biomasse'!B686,"")</f>
        <v/>
      </c>
      <c r="C1286" s="103" t="str">
        <f>IF('Forbrug af biomasse'!C686&lt;&gt;"",'Forbrug af biomasse'!C686,"")</f>
        <v/>
      </c>
      <c r="D1286" s="103" t="str">
        <f>IF('Forbrug af biomasse'!D686&lt;&gt;"",'Forbrug af biomasse'!D686,"")</f>
        <v/>
      </c>
      <c r="E1286" s="438" t="str">
        <f>IF('Forbrug af biomasse'!E686&lt;&gt;"",'Forbrug af biomasse'!E686,"")</f>
        <v/>
      </c>
      <c r="F1286" s="103" t="str">
        <f>IFERROR(VLOOKUP(A1286,'Oversættelse til tabel'!$A$2:$B$14,2,FALSE),"")</f>
        <v/>
      </c>
    </row>
    <row r="1287" spans="1:6" x14ac:dyDescent="0.25">
      <c r="A1287" s="103" t="str">
        <f>IF('Forbrug af biomasse'!A687&lt;&gt;"",'Forbrug af biomasse'!A687,"")</f>
        <v/>
      </c>
      <c r="B1287" s="103" t="str">
        <f>IF('Forbrug af biomasse'!B687&lt;&gt;"",'Forbrug af biomasse'!B687,"")</f>
        <v/>
      </c>
      <c r="C1287" s="103" t="str">
        <f>IF('Forbrug af biomasse'!C687&lt;&gt;"",'Forbrug af biomasse'!C687,"")</f>
        <v/>
      </c>
      <c r="D1287" s="103" t="str">
        <f>IF('Forbrug af biomasse'!D687&lt;&gt;"",'Forbrug af biomasse'!D687,"")</f>
        <v/>
      </c>
      <c r="E1287" s="438" t="str">
        <f>IF('Forbrug af biomasse'!E687&lt;&gt;"",'Forbrug af biomasse'!E687,"")</f>
        <v/>
      </c>
      <c r="F1287" s="103" t="str">
        <f>IFERROR(VLOOKUP(A1287,'Oversættelse til tabel'!$A$2:$B$14,2,FALSE),"")</f>
        <v/>
      </c>
    </row>
    <row r="1288" spans="1:6" x14ac:dyDescent="0.25">
      <c r="A1288" s="103" t="str">
        <f>IF('Forbrug af biomasse'!A688&lt;&gt;"",'Forbrug af biomasse'!A688,"")</f>
        <v/>
      </c>
      <c r="B1288" s="103" t="str">
        <f>IF('Forbrug af biomasse'!B688&lt;&gt;"",'Forbrug af biomasse'!B688,"")</f>
        <v/>
      </c>
      <c r="C1288" s="103" t="str">
        <f>IF('Forbrug af biomasse'!C688&lt;&gt;"",'Forbrug af biomasse'!C688,"")</f>
        <v/>
      </c>
      <c r="D1288" s="103" t="str">
        <f>IF('Forbrug af biomasse'!D688&lt;&gt;"",'Forbrug af biomasse'!D688,"")</f>
        <v/>
      </c>
      <c r="E1288" s="438" t="str">
        <f>IF('Forbrug af biomasse'!E688&lt;&gt;"",'Forbrug af biomasse'!E688,"")</f>
        <v/>
      </c>
      <c r="F1288" s="103" t="str">
        <f>IFERROR(VLOOKUP(A1288,'Oversættelse til tabel'!$A$2:$B$14,2,FALSE),"")</f>
        <v/>
      </c>
    </row>
    <row r="1289" spans="1:6" x14ac:dyDescent="0.25">
      <c r="A1289" s="103" t="str">
        <f>IF('Forbrug af biomasse'!A689&lt;&gt;"",'Forbrug af biomasse'!A689,"")</f>
        <v/>
      </c>
      <c r="B1289" s="103" t="str">
        <f>IF('Forbrug af biomasse'!B689&lt;&gt;"",'Forbrug af biomasse'!B689,"")</f>
        <v/>
      </c>
      <c r="C1289" s="103" t="str">
        <f>IF('Forbrug af biomasse'!C689&lt;&gt;"",'Forbrug af biomasse'!C689,"")</f>
        <v/>
      </c>
      <c r="D1289" s="103" t="str">
        <f>IF('Forbrug af biomasse'!D689&lt;&gt;"",'Forbrug af biomasse'!D689,"")</f>
        <v/>
      </c>
      <c r="E1289" s="438" t="str">
        <f>IF('Forbrug af biomasse'!E689&lt;&gt;"",'Forbrug af biomasse'!E689,"")</f>
        <v/>
      </c>
      <c r="F1289" s="103" t="str">
        <f>IFERROR(VLOOKUP(A1289,'Oversættelse til tabel'!$A$2:$B$14,2,FALSE),"")</f>
        <v/>
      </c>
    </row>
    <row r="1290" spans="1:6" x14ac:dyDescent="0.25">
      <c r="A1290" s="103" t="str">
        <f>IF('Forbrug af biomasse'!A690&lt;&gt;"",'Forbrug af biomasse'!A690,"")</f>
        <v/>
      </c>
      <c r="B1290" s="103" t="str">
        <f>IF('Forbrug af biomasse'!B690&lt;&gt;"",'Forbrug af biomasse'!B690,"")</f>
        <v/>
      </c>
      <c r="C1290" s="103" t="str">
        <f>IF('Forbrug af biomasse'!C690&lt;&gt;"",'Forbrug af biomasse'!C690,"")</f>
        <v/>
      </c>
      <c r="D1290" s="103" t="str">
        <f>IF('Forbrug af biomasse'!D690&lt;&gt;"",'Forbrug af biomasse'!D690,"")</f>
        <v/>
      </c>
      <c r="E1290" s="438" t="str">
        <f>IF('Forbrug af biomasse'!E690&lt;&gt;"",'Forbrug af biomasse'!E690,"")</f>
        <v/>
      </c>
      <c r="F1290" s="103" t="str">
        <f>IFERROR(VLOOKUP(A1290,'Oversættelse til tabel'!$A$2:$B$14,2,FALSE),"")</f>
        <v/>
      </c>
    </row>
    <row r="1291" spans="1:6" x14ac:dyDescent="0.25">
      <c r="A1291" s="103" t="str">
        <f>IF('Forbrug af biomasse'!A691&lt;&gt;"",'Forbrug af biomasse'!A691,"")</f>
        <v/>
      </c>
      <c r="B1291" s="103" t="str">
        <f>IF('Forbrug af biomasse'!B691&lt;&gt;"",'Forbrug af biomasse'!B691,"")</f>
        <v/>
      </c>
      <c r="C1291" s="103" t="str">
        <f>IF('Forbrug af biomasse'!C691&lt;&gt;"",'Forbrug af biomasse'!C691,"")</f>
        <v/>
      </c>
      <c r="D1291" s="103" t="str">
        <f>IF('Forbrug af biomasse'!D691&lt;&gt;"",'Forbrug af biomasse'!D691,"")</f>
        <v/>
      </c>
      <c r="E1291" s="438" t="str">
        <f>IF('Forbrug af biomasse'!E691&lt;&gt;"",'Forbrug af biomasse'!E691,"")</f>
        <v/>
      </c>
      <c r="F1291" s="103" t="str">
        <f>IFERROR(VLOOKUP(A1291,'Oversættelse til tabel'!$A$2:$B$14,2,FALSE),"")</f>
        <v/>
      </c>
    </row>
    <row r="1292" spans="1:6" x14ac:dyDescent="0.25">
      <c r="A1292" s="103" t="str">
        <f>IF('Forbrug af biomasse'!A692&lt;&gt;"",'Forbrug af biomasse'!A692,"")</f>
        <v/>
      </c>
      <c r="B1292" s="103" t="str">
        <f>IF('Forbrug af biomasse'!B692&lt;&gt;"",'Forbrug af biomasse'!B692,"")</f>
        <v/>
      </c>
      <c r="C1292" s="103" t="str">
        <f>IF('Forbrug af biomasse'!C692&lt;&gt;"",'Forbrug af biomasse'!C692,"")</f>
        <v/>
      </c>
      <c r="D1292" s="103" t="str">
        <f>IF('Forbrug af biomasse'!D692&lt;&gt;"",'Forbrug af biomasse'!D692,"")</f>
        <v/>
      </c>
      <c r="E1292" s="438" t="str">
        <f>IF('Forbrug af biomasse'!E692&lt;&gt;"",'Forbrug af biomasse'!E692,"")</f>
        <v/>
      </c>
      <c r="F1292" s="103" t="str">
        <f>IFERROR(VLOOKUP(A1292,'Oversættelse til tabel'!$A$2:$B$14,2,FALSE),"")</f>
        <v/>
      </c>
    </row>
    <row r="1293" spans="1:6" x14ac:dyDescent="0.25">
      <c r="A1293" s="103" t="str">
        <f>IF('Forbrug af biomasse'!A693&lt;&gt;"",'Forbrug af biomasse'!A693,"")</f>
        <v/>
      </c>
      <c r="B1293" s="103" t="str">
        <f>IF('Forbrug af biomasse'!B693&lt;&gt;"",'Forbrug af biomasse'!B693,"")</f>
        <v/>
      </c>
      <c r="C1293" s="103" t="str">
        <f>IF('Forbrug af biomasse'!C693&lt;&gt;"",'Forbrug af biomasse'!C693,"")</f>
        <v/>
      </c>
      <c r="D1293" s="103" t="str">
        <f>IF('Forbrug af biomasse'!D693&lt;&gt;"",'Forbrug af biomasse'!D693,"")</f>
        <v/>
      </c>
      <c r="E1293" s="438" t="str">
        <f>IF('Forbrug af biomasse'!E693&lt;&gt;"",'Forbrug af biomasse'!E693,"")</f>
        <v/>
      </c>
      <c r="F1293" s="103" t="str">
        <f>IFERROR(VLOOKUP(A1293,'Oversættelse til tabel'!$A$2:$B$14,2,FALSE),"")</f>
        <v/>
      </c>
    </row>
    <row r="1294" spans="1:6" x14ac:dyDescent="0.25">
      <c r="A1294" s="103" t="str">
        <f>IF('Forbrug af biomasse'!A694&lt;&gt;"",'Forbrug af biomasse'!A694,"")</f>
        <v/>
      </c>
      <c r="B1294" s="103" t="str">
        <f>IF('Forbrug af biomasse'!B694&lt;&gt;"",'Forbrug af biomasse'!B694,"")</f>
        <v/>
      </c>
      <c r="C1294" s="103" t="str">
        <f>IF('Forbrug af biomasse'!C694&lt;&gt;"",'Forbrug af biomasse'!C694,"")</f>
        <v/>
      </c>
      <c r="D1294" s="103" t="str">
        <f>IF('Forbrug af biomasse'!D694&lt;&gt;"",'Forbrug af biomasse'!D694,"")</f>
        <v/>
      </c>
      <c r="E1294" s="438" t="str">
        <f>IF('Forbrug af biomasse'!E694&lt;&gt;"",'Forbrug af biomasse'!E694,"")</f>
        <v/>
      </c>
      <c r="F1294" s="103" t="str">
        <f>IFERROR(VLOOKUP(A1294,'Oversættelse til tabel'!$A$2:$B$14,2,FALSE),"")</f>
        <v/>
      </c>
    </row>
    <row r="1295" spans="1:6" x14ac:dyDescent="0.25">
      <c r="A1295" s="103" t="str">
        <f>IF('Forbrug af biomasse'!A695&lt;&gt;"",'Forbrug af biomasse'!A695,"")</f>
        <v/>
      </c>
      <c r="B1295" s="103" t="str">
        <f>IF('Forbrug af biomasse'!B695&lt;&gt;"",'Forbrug af biomasse'!B695,"")</f>
        <v/>
      </c>
      <c r="C1295" s="103" t="str">
        <f>IF('Forbrug af biomasse'!C695&lt;&gt;"",'Forbrug af biomasse'!C695,"")</f>
        <v/>
      </c>
      <c r="D1295" s="103" t="str">
        <f>IF('Forbrug af biomasse'!D695&lt;&gt;"",'Forbrug af biomasse'!D695,"")</f>
        <v/>
      </c>
      <c r="E1295" s="438" t="str">
        <f>IF('Forbrug af biomasse'!E695&lt;&gt;"",'Forbrug af biomasse'!E695,"")</f>
        <v/>
      </c>
      <c r="F1295" s="103" t="str">
        <f>IFERROR(VLOOKUP(A1295,'Oversættelse til tabel'!$A$2:$B$14,2,FALSE),"")</f>
        <v/>
      </c>
    </row>
    <row r="1296" spans="1:6" x14ac:dyDescent="0.25">
      <c r="A1296" s="103" t="str">
        <f>IF('Forbrug af biomasse'!A696&lt;&gt;"",'Forbrug af biomasse'!A696,"")</f>
        <v/>
      </c>
      <c r="B1296" s="103" t="str">
        <f>IF('Forbrug af biomasse'!B696&lt;&gt;"",'Forbrug af biomasse'!B696,"")</f>
        <v/>
      </c>
      <c r="C1296" s="103" t="str">
        <f>IF('Forbrug af biomasse'!C696&lt;&gt;"",'Forbrug af biomasse'!C696,"")</f>
        <v/>
      </c>
      <c r="D1296" s="103" t="str">
        <f>IF('Forbrug af biomasse'!D696&lt;&gt;"",'Forbrug af biomasse'!D696,"")</f>
        <v/>
      </c>
      <c r="E1296" s="438" t="str">
        <f>IF('Forbrug af biomasse'!E696&lt;&gt;"",'Forbrug af biomasse'!E696,"")</f>
        <v/>
      </c>
      <c r="F1296" s="103" t="str">
        <f>IFERROR(VLOOKUP(A1296,'Oversættelse til tabel'!$A$2:$B$14,2,FALSE),"")</f>
        <v/>
      </c>
    </row>
    <row r="1297" spans="1:6" x14ac:dyDescent="0.25">
      <c r="A1297" s="103" t="str">
        <f>IF('Forbrug af biomasse'!A697&lt;&gt;"",'Forbrug af biomasse'!A697,"")</f>
        <v/>
      </c>
      <c r="B1297" s="103" t="str">
        <f>IF('Forbrug af biomasse'!B697&lt;&gt;"",'Forbrug af biomasse'!B697,"")</f>
        <v/>
      </c>
      <c r="C1297" s="103" t="str">
        <f>IF('Forbrug af biomasse'!C697&lt;&gt;"",'Forbrug af biomasse'!C697,"")</f>
        <v/>
      </c>
      <c r="D1297" s="103" t="str">
        <f>IF('Forbrug af biomasse'!D697&lt;&gt;"",'Forbrug af biomasse'!D697,"")</f>
        <v/>
      </c>
      <c r="E1297" s="438" t="str">
        <f>IF('Forbrug af biomasse'!E697&lt;&gt;"",'Forbrug af biomasse'!E697,"")</f>
        <v/>
      </c>
      <c r="F1297" s="103" t="str">
        <f>IFERROR(VLOOKUP(A1297,'Oversættelse til tabel'!$A$2:$B$14,2,FALSE),"")</f>
        <v/>
      </c>
    </row>
    <row r="1298" spans="1:6" x14ac:dyDescent="0.25">
      <c r="A1298" s="103" t="str">
        <f>IF('Forbrug af biomasse'!A698&lt;&gt;"",'Forbrug af biomasse'!A698,"")</f>
        <v/>
      </c>
      <c r="B1298" s="103" t="str">
        <f>IF('Forbrug af biomasse'!B698&lt;&gt;"",'Forbrug af biomasse'!B698,"")</f>
        <v/>
      </c>
      <c r="C1298" s="103" t="str">
        <f>IF('Forbrug af biomasse'!C698&lt;&gt;"",'Forbrug af biomasse'!C698,"")</f>
        <v/>
      </c>
      <c r="D1298" s="103" t="str">
        <f>IF('Forbrug af biomasse'!D698&lt;&gt;"",'Forbrug af biomasse'!D698,"")</f>
        <v/>
      </c>
      <c r="E1298" s="438" t="str">
        <f>IF('Forbrug af biomasse'!E698&lt;&gt;"",'Forbrug af biomasse'!E698,"")</f>
        <v/>
      </c>
      <c r="F1298" s="103" t="str">
        <f>IFERROR(VLOOKUP(A1298,'Oversættelse til tabel'!$A$2:$B$14,2,FALSE),"")</f>
        <v/>
      </c>
    </row>
    <row r="1299" spans="1:6" x14ac:dyDescent="0.25">
      <c r="A1299" s="103" t="str">
        <f>IF('Forbrug af biomasse'!A699&lt;&gt;"",'Forbrug af biomasse'!A699,"")</f>
        <v/>
      </c>
      <c r="B1299" s="103" t="str">
        <f>IF('Forbrug af biomasse'!B699&lt;&gt;"",'Forbrug af biomasse'!B699,"")</f>
        <v/>
      </c>
      <c r="C1299" s="103" t="str">
        <f>IF('Forbrug af biomasse'!C699&lt;&gt;"",'Forbrug af biomasse'!C699,"")</f>
        <v/>
      </c>
      <c r="D1299" s="103" t="str">
        <f>IF('Forbrug af biomasse'!D699&lt;&gt;"",'Forbrug af biomasse'!D699,"")</f>
        <v/>
      </c>
      <c r="E1299" s="438" t="str">
        <f>IF('Forbrug af biomasse'!E699&lt;&gt;"",'Forbrug af biomasse'!E699,"")</f>
        <v/>
      </c>
      <c r="F1299" s="103" t="str">
        <f>IFERROR(VLOOKUP(A1299,'Oversættelse til tabel'!$A$2:$B$14,2,FALSE),"")</f>
        <v/>
      </c>
    </row>
    <row r="1300" spans="1:6" x14ac:dyDescent="0.25">
      <c r="A1300" s="103" t="str">
        <f>IF('Forbrug af biomasse'!A700&lt;&gt;"",'Forbrug af biomasse'!A700,"")</f>
        <v/>
      </c>
      <c r="B1300" s="103" t="str">
        <f>IF('Forbrug af biomasse'!B700&lt;&gt;"",'Forbrug af biomasse'!B700,"")</f>
        <v/>
      </c>
      <c r="C1300" s="103" t="str">
        <f>IF('Forbrug af biomasse'!C700&lt;&gt;"",'Forbrug af biomasse'!C700,"")</f>
        <v/>
      </c>
      <c r="D1300" s="103" t="str">
        <f>IF('Forbrug af biomasse'!D700&lt;&gt;"",'Forbrug af biomasse'!D700,"")</f>
        <v/>
      </c>
      <c r="E1300" s="438" t="str">
        <f>IF('Forbrug af biomasse'!E700&lt;&gt;"",'Forbrug af biomasse'!E700,"")</f>
        <v/>
      </c>
      <c r="F1300" s="103" t="str">
        <f>IFERROR(VLOOKUP(A1300,'Oversættelse til tabel'!$A$2:$B$14,2,FALSE),"")</f>
        <v/>
      </c>
    </row>
    <row r="1301" spans="1:6" x14ac:dyDescent="0.25">
      <c r="A1301" s="103" t="str">
        <f>IF('Forbrug af biomasse'!A701&lt;&gt;"",'Forbrug af biomasse'!A701,"")</f>
        <v/>
      </c>
      <c r="B1301" s="103" t="str">
        <f>IF('Forbrug af biomasse'!B701&lt;&gt;"",'Forbrug af biomasse'!B701,"")</f>
        <v/>
      </c>
      <c r="C1301" s="103" t="str">
        <f>IF('Forbrug af biomasse'!C701&lt;&gt;"",'Forbrug af biomasse'!C701,"")</f>
        <v/>
      </c>
      <c r="D1301" s="103" t="str">
        <f>IF('Forbrug af biomasse'!D701&lt;&gt;"",'Forbrug af biomasse'!D701,"")</f>
        <v/>
      </c>
      <c r="E1301" s="438" t="str">
        <f>IF('Forbrug af biomasse'!E701&lt;&gt;"",'Forbrug af biomasse'!E701,"")</f>
        <v/>
      </c>
      <c r="F1301" s="103" t="str">
        <f>IFERROR(VLOOKUP(A1301,'Oversættelse til tabel'!$A$2:$B$14,2,FALSE),"")</f>
        <v/>
      </c>
    </row>
    <row r="1302" spans="1:6" x14ac:dyDescent="0.25">
      <c r="A1302" s="103" t="str">
        <f>IF('Forbrug af biomasse'!A702&lt;&gt;"",'Forbrug af biomasse'!A702,"")</f>
        <v/>
      </c>
      <c r="B1302" s="103" t="str">
        <f>IF('Forbrug af biomasse'!B702&lt;&gt;"",'Forbrug af biomasse'!B702,"")</f>
        <v/>
      </c>
      <c r="C1302" s="103" t="str">
        <f>IF('Forbrug af biomasse'!C702&lt;&gt;"",'Forbrug af biomasse'!C702,"")</f>
        <v/>
      </c>
      <c r="D1302" s="103" t="str">
        <f>IF('Forbrug af biomasse'!D702&lt;&gt;"",'Forbrug af biomasse'!D702,"")</f>
        <v/>
      </c>
      <c r="E1302" s="438" t="str">
        <f>IF('Forbrug af biomasse'!E702&lt;&gt;"",'Forbrug af biomasse'!E702,"")</f>
        <v/>
      </c>
      <c r="F1302" s="103" t="str">
        <f>IFERROR(VLOOKUP(A1302,'Oversættelse til tabel'!$A$2:$B$14,2,FALSE),"")</f>
        <v/>
      </c>
    </row>
    <row r="1303" spans="1:6" x14ac:dyDescent="0.25">
      <c r="A1303" s="103" t="str">
        <f>IF('Forbrug af biomasse'!A703&lt;&gt;"",'Forbrug af biomasse'!A703,"")</f>
        <v/>
      </c>
      <c r="B1303" s="103" t="str">
        <f>IF('Forbrug af biomasse'!B703&lt;&gt;"",'Forbrug af biomasse'!B703,"")</f>
        <v/>
      </c>
      <c r="C1303" s="103" t="str">
        <f>IF('Forbrug af biomasse'!C703&lt;&gt;"",'Forbrug af biomasse'!C703,"")</f>
        <v/>
      </c>
      <c r="D1303" s="103" t="str">
        <f>IF('Forbrug af biomasse'!D703&lt;&gt;"",'Forbrug af biomasse'!D703,"")</f>
        <v/>
      </c>
      <c r="E1303" s="438" t="str">
        <f>IF('Forbrug af biomasse'!E703&lt;&gt;"",'Forbrug af biomasse'!E703,"")</f>
        <v/>
      </c>
      <c r="F1303" s="103" t="str">
        <f>IFERROR(VLOOKUP(A1303,'Oversættelse til tabel'!$A$2:$B$14,2,FALSE),"")</f>
        <v/>
      </c>
    </row>
    <row r="1304" spans="1:6" x14ac:dyDescent="0.25">
      <c r="A1304" s="103" t="str">
        <f>IF('Forbrug af biomasse'!A704&lt;&gt;"",'Forbrug af biomasse'!A704,"")</f>
        <v/>
      </c>
      <c r="B1304" s="103" t="str">
        <f>IF('Forbrug af biomasse'!B704&lt;&gt;"",'Forbrug af biomasse'!B704,"")</f>
        <v/>
      </c>
      <c r="C1304" s="103" t="str">
        <f>IF('Forbrug af biomasse'!C704&lt;&gt;"",'Forbrug af biomasse'!C704,"")</f>
        <v/>
      </c>
      <c r="D1304" s="103" t="str">
        <f>IF('Forbrug af biomasse'!D704&lt;&gt;"",'Forbrug af biomasse'!D704,"")</f>
        <v/>
      </c>
      <c r="E1304" s="438" t="str">
        <f>IF('Forbrug af biomasse'!E704&lt;&gt;"",'Forbrug af biomasse'!E704,"")</f>
        <v/>
      </c>
      <c r="F1304" s="103" t="str">
        <f>IFERROR(VLOOKUP(A1304,'Oversættelse til tabel'!$A$2:$B$14,2,FALSE),"")</f>
        <v/>
      </c>
    </row>
    <row r="1305" spans="1:6" x14ac:dyDescent="0.25">
      <c r="A1305" s="103" t="str">
        <f>IF('Forbrug af biomasse'!A705&lt;&gt;"",'Forbrug af biomasse'!A705,"")</f>
        <v/>
      </c>
      <c r="B1305" s="103" t="str">
        <f>IF('Forbrug af biomasse'!B705&lt;&gt;"",'Forbrug af biomasse'!B705,"")</f>
        <v/>
      </c>
      <c r="C1305" s="103" t="str">
        <f>IF('Forbrug af biomasse'!C705&lt;&gt;"",'Forbrug af biomasse'!C705,"")</f>
        <v/>
      </c>
      <c r="D1305" s="103" t="str">
        <f>IF('Forbrug af biomasse'!D705&lt;&gt;"",'Forbrug af biomasse'!D705,"")</f>
        <v/>
      </c>
      <c r="E1305" s="438" t="str">
        <f>IF('Forbrug af biomasse'!E705&lt;&gt;"",'Forbrug af biomasse'!E705,"")</f>
        <v/>
      </c>
      <c r="F1305" s="103" t="str">
        <f>IFERROR(VLOOKUP(A1305,'Oversættelse til tabel'!$A$2:$B$14,2,FALSE),"")</f>
        <v/>
      </c>
    </row>
    <row r="1306" spans="1:6" x14ac:dyDescent="0.25">
      <c r="A1306" s="103" t="str">
        <f>IF('Forbrug af biomasse'!A706&lt;&gt;"",'Forbrug af biomasse'!A706,"")</f>
        <v/>
      </c>
      <c r="B1306" s="103" t="str">
        <f>IF('Forbrug af biomasse'!B706&lt;&gt;"",'Forbrug af biomasse'!B706,"")</f>
        <v/>
      </c>
      <c r="C1306" s="103" t="str">
        <f>IF('Forbrug af biomasse'!C706&lt;&gt;"",'Forbrug af biomasse'!C706,"")</f>
        <v/>
      </c>
      <c r="D1306" s="103" t="str">
        <f>IF('Forbrug af biomasse'!D706&lt;&gt;"",'Forbrug af biomasse'!D706,"")</f>
        <v/>
      </c>
      <c r="E1306" s="438" t="str">
        <f>IF('Forbrug af biomasse'!E706&lt;&gt;"",'Forbrug af biomasse'!E706,"")</f>
        <v/>
      </c>
      <c r="F1306" s="103" t="str">
        <f>IFERROR(VLOOKUP(A1306,'Oversættelse til tabel'!$A$2:$B$14,2,FALSE),"")</f>
        <v/>
      </c>
    </row>
  </sheetData>
  <autoFilter ref="A1:G37" xr:uid="{9891F61F-9FCA-417C-BBAD-AB47A8A15D61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A20B3-A816-449E-A75F-5D6207D06FE6}">
  <sheetPr codeName="Sheet39">
    <tabColor rgb="FFFF0000"/>
  </sheetPr>
  <dimension ref="A1:B14"/>
  <sheetViews>
    <sheetView workbookViewId="0">
      <selection activeCell="B4" sqref="B4"/>
    </sheetView>
  </sheetViews>
  <sheetFormatPr defaultRowHeight="15" x14ac:dyDescent="0.25"/>
  <sheetData>
    <row r="1" spans="1:2" x14ac:dyDescent="0.25">
      <c r="A1" t="s">
        <v>337</v>
      </c>
      <c r="B1" t="s">
        <v>338</v>
      </c>
    </row>
    <row r="2" spans="1:2" x14ac:dyDescent="0.25">
      <c r="A2" t="s">
        <v>109</v>
      </c>
      <c r="B2" t="s">
        <v>109</v>
      </c>
    </row>
    <row r="3" spans="1:2" x14ac:dyDescent="0.25">
      <c r="A3" t="s">
        <v>120</v>
      </c>
      <c r="B3" t="s">
        <v>342</v>
      </c>
    </row>
    <row r="4" spans="1:2" x14ac:dyDescent="0.25">
      <c r="A4" t="s">
        <v>112</v>
      </c>
      <c r="B4" t="s">
        <v>339</v>
      </c>
    </row>
    <row r="5" spans="1:2" x14ac:dyDescent="0.25">
      <c r="A5" t="s">
        <v>127</v>
      </c>
      <c r="B5" t="s">
        <v>336</v>
      </c>
    </row>
    <row r="6" spans="1:2" x14ac:dyDescent="0.25">
      <c r="A6" t="s">
        <v>114</v>
      </c>
      <c r="B6" s="168" t="s">
        <v>339</v>
      </c>
    </row>
    <row r="7" spans="1:2" x14ac:dyDescent="0.25">
      <c r="A7" t="s">
        <v>164</v>
      </c>
      <c r="B7" t="s">
        <v>336</v>
      </c>
    </row>
    <row r="8" spans="1:2" x14ac:dyDescent="0.25">
      <c r="A8" t="s">
        <v>208</v>
      </c>
      <c r="B8" t="s">
        <v>341</v>
      </c>
    </row>
    <row r="9" spans="1:2" x14ac:dyDescent="0.25">
      <c r="A9" t="s">
        <v>308</v>
      </c>
      <c r="B9" t="s">
        <v>340</v>
      </c>
    </row>
    <row r="10" spans="1:2" x14ac:dyDescent="0.25">
      <c r="A10" t="s">
        <v>233</v>
      </c>
      <c r="B10" t="s">
        <v>336</v>
      </c>
    </row>
    <row r="11" spans="1:2" x14ac:dyDescent="0.25">
      <c r="A11" t="s">
        <v>124</v>
      </c>
      <c r="B11" s="168" t="s">
        <v>339</v>
      </c>
    </row>
    <row r="12" spans="1:2" s="168" customFormat="1" x14ac:dyDescent="0.25">
      <c r="A12" s="168" t="s">
        <v>346</v>
      </c>
      <c r="B12" s="168" t="s">
        <v>346</v>
      </c>
    </row>
    <row r="13" spans="1:2" s="168" customFormat="1" x14ac:dyDescent="0.25">
      <c r="A13" s="168" t="s">
        <v>342</v>
      </c>
      <c r="B13" s="168" t="s">
        <v>342</v>
      </c>
    </row>
    <row r="14" spans="1:2" x14ac:dyDescent="0.25">
      <c r="A14" t="s">
        <v>344</v>
      </c>
      <c r="B14" t="s">
        <v>347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J37"/>
  <sheetViews>
    <sheetView workbookViewId="0">
      <selection activeCell="E2" sqref="E2"/>
    </sheetView>
  </sheetViews>
  <sheetFormatPr defaultRowHeight="15" x14ac:dyDescent="0.25"/>
  <sheetData>
    <row r="1" spans="1:10" x14ac:dyDescent="0.25">
      <c r="D1" t="s">
        <v>76</v>
      </c>
      <c r="E1" t="s">
        <v>125</v>
      </c>
      <c r="F1" t="s">
        <v>190</v>
      </c>
      <c r="G1" t="s">
        <v>165</v>
      </c>
      <c r="H1" t="s">
        <v>224</v>
      </c>
    </row>
    <row r="2" spans="1:10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1554497.6390417423</v>
      </c>
      <c r="E2" s="190">
        <f>IF(B2="Vestdanmark",SUMIFS(IF(C2=År1,'Resultater - Vestdanmark'!H$3:H$504,IF(C2=År2,'Resultater - Vestdanmark'!I$3:I$504,'Resultater - Vestdanmark'!J$3:J$504)),'Resultater - Vestdanmark'!$F$3:$F$504,$A2,IF(C2=År1,'Resultater - Vestdanmark'!H$3:H$504,IF(C2=År2,'Resultater - Vestdanmark'!I$3:I$504,'Resultater - Vestdanmark'!J$3:J$504)),"&gt;0"),SUMIFS(IF(C2=År1,'Resultater - Østdanmark'!H$3:H$504,IF(C2=År2,'Resultater - Østdanmark'!I$3:I$504,'Resultater - Østdanmark'!J$3:J$504)),'Resultater - Østdanmark'!$F$3:$F$504,$A2,IF(C2=År1,'Resultater - Østdanmark'!H$3:H$504,IF(C2=År2,'Resultater - Østdanmark'!I$3:I$504,'Resultater - Østdanmark'!J$3:J$504)),"&gt;0"))</f>
        <v>2717336.5701075909</v>
      </c>
      <c r="F2">
        <f>E2-D2</f>
        <v>1162838.9310658486</v>
      </c>
      <c r="G2">
        <f>IF(F2&gt;=0,IF(H2&gt;=0,F2,F2+H2),IF(F2+H2&gt;0,0,F2+H2))</f>
        <v>1162838.9310658486</v>
      </c>
      <c r="H2">
        <f t="shared" ref="H2:H37" si="1">SUMIFS($F$2:$F$37,$C$2:$C$37,C2,$A$2:$A$37,A2,$B$2:$B$37,"&lt;&gt;"&amp;B2)</f>
        <v>732655.58820898295</v>
      </c>
      <c r="J2" s="190"/>
    </row>
    <row r="3" spans="1:10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 s="190">
        <f>IF(B3="Vestdanmark",SUMIFS(IF(C3=År1,'Resultater - Vestdanmark'!H$3:H$504,IF(C3=År2,'Resultater - Vestdanmark'!I$3:I$504,'Resultater - Vestdanmark'!J$3:J$504)),'Resultater - Vestdanmark'!$F$3:$F$504,$A3,IF(C3=År1,'Resultater - Vestdanmark'!H$3:H$504,IF(C3=År2,'Resultater - Vestdanmark'!I$3:I$504,'Resultater - Vestdanmark'!J$3:J$504)),"&gt;0"),SUMIFS(IF(C3=År1,'Resultater - Østdanmark'!H$3:H$504,IF(C3=År2,'Resultater - Østdanmark'!I$3:I$504,'Resultater - Østdanmark'!J$3:J$504)),'Resultater - Østdanmark'!$F$3:$F$504,$A3,IF(C3=År1,'Resultater - Østdanmark'!H$3:H$504,IF(C3=År2,'Resultater - Østdanmark'!I$3:I$504,'Resultater - Østdanmark'!J$3:J$504)),"&gt;0"))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10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 s="190">
        <f>IF(B4="Vestdanmark",SUMIFS(IF(C4=År1,'Resultater - Vestdanmark'!H$3:H$504,IF(C4=År2,'Resultater - Vestdanmark'!I$3:I$504,'Resultater - Vestdanmark'!J$3:J$504)),'Resultater - Vestdanmark'!$F$3:$F$504,$A4,IF(C4=År1,'Resultater - Vestdanmark'!H$3:H$504,IF(C4=År2,'Resultater - Vestdanmark'!I$3:I$504,'Resultater - Vestdanmark'!J$3:J$504)),"&gt;0"),SUMIFS(IF(C4=År1,'Resultater - Østdanmark'!H$3:H$504,IF(C4=År2,'Resultater - Østdanmark'!I$3:I$504,'Resultater - Østdanmark'!J$3:J$504)),'Resultater - Østdanmark'!$F$3:$F$504,$A4,IF(C4=År1,'Resultater - Østdanmark'!H$3:H$504,IF(C4=År2,'Resultater - Østdanmark'!I$3:I$504,'Resultater - Østdanmark'!J$3:J$504)),"&gt;0"))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10" x14ac:dyDescent="0.25">
      <c r="A5" t="s">
        <v>119</v>
      </c>
      <c r="B5" t="s">
        <v>23</v>
      </c>
      <c r="C5">
        <f t="shared" si="0"/>
        <v>2019</v>
      </c>
      <c r="D5" s="168">
        <f ca="1">SUMIFS('Forbrug af biomasse'!E:E,'Forbrug af biomasse'!F:F,"",'Forbrug af biomasse'!B:B,Restprodukter!$B5,'Forbrug af biomasse'!C:C,Restprodukter!$A5,'Forbrug af biomasse'!D:D,Restprodukter!$C5)</f>
        <v>0</v>
      </c>
      <c r="E5" s="190">
        <f>IF(B5="Vestdanmark",SUMIFS(IF(C5=År1,'Resultater - Vestdanmark'!H$3:H$504,IF(C5=År2,'Resultater - Vestdanmark'!I$3:I$504,'Resultater - Vestdanmark'!J$3:J$504)),'Resultater - Vestdanmark'!$F$3:$F$504,$A5,IF(C5=År1,'Resultater - Vestdanmark'!H$3:H$504,IF(C5=År2,'Resultater - Vestdanmark'!I$3:I$504,'Resultater - Vestdanmark'!J$3:J$504)),"&gt;0"),SUMIFS(IF(C5=År1,'Resultater - Østdanmark'!H$3:H$504,IF(C5=År2,'Resultater - Østdanmark'!I$3:I$504,'Resultater - Østdanmark'!J$3:J$504)),'Resultater - Østdanmark'!$F$3:$F$504,$A5,IF(C5=År1,'Resultater - Østdanmark'!H$3:H$504,IF(C5=År2,'Resultater - Østdanmark'!I$3:I$504,'Resultater - Østdanmark'!J$3:J$504)),"&gt;0"))</f>
        <v>1246372.8717247061</v>
      </c>
      <c r="F5">
        <f t="shared" ca="1" si="2"/>
        <v>1246372.8717247061</v>
      </c>
      <c r="G5">
        <f t="shared" ca="1" si="3"/>
        <v>1246372.8717247061</v>
      </c>
      <c r="H5">
        <f t="shared" ca="1" si="1"/>
        <v>364819.33528776863</v>
      </c>
    </row>
    <row r="6" spans="1:10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 s="190">
        <f>IF(B6="Vestdanmark",SUMIFS(IF(C6=År1,'Resultater - Vestdanmark'!H$3:H$504,IF(C6=År2,'Resultater - Vestdanmark'!I$3:I$504,'Resultater - Vestdanmark'!J$3:J$504)),'Resultater - Vestdanmark'!$F$3:$F$504,$A6,IF(C6=År1,'Resultater - Vestdanmark'!H$3:H$504,IF(C6=År2,'Resultater - Vestdanmark'!I$3:I$504,'Resultater - Vestdanmark'!J$3:J$504)),"&gt;0"),SUMIFS(IF(C6=År1,'Resultater - Østdanmark'!H$3:H$504,IF(C6=År2,'Resultater - Østdanmark'!I$3:I$504,'Resultater - Østdanmark'!J$3:J$504)),'Resultater - Østdanmark'!$F$3:$F$504,$A6,IF(C6=År1,'Resultater - Østdanmark'!H$3:H$504,IF(C6=År2,'Resultater - Østdanmark'!I$3:I$504,'Resultater - Østdanmark'!J$3:J$504)),"&gt;0"))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10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 s="190">
        <f ca="1">IF(B7="Vestdanmark",SUMIFS(IF(C7=År1,'Resultater - Vestdanmark'!H$3:H$504,IF(C7=År2,'Resultater - Vestdanmark'!I$3:I$504,'Resultater - Vestdanmark'!J$3:J$504)),'Resultater - Vestdanmark'!$F$3:$F$504,$A7,IF(C7=År1,'Resultater - Vestdanmark'!H$3:H$504,IF(C7=År2,'Resultater - Vestdanmark'!I$3:I$504,'Resultater - Vestdanmark'!J$3:J$504)),"&gt;0"),SUMIFS(IF(C7=År1,'Resultater - Østdanmark'!H$3:H$504,IF(C7=År2,'Resultater - Østdanmark'!I$3:I$504,'Resultater - Østdanmark'!J$3:J$504)),'Resultater - Østdanmark'!$F$3:$F$504,$A7,IF(C7=År1,'Resultater - Østdanmark'!H$3:H$504,IF(C7=År2,'Resultater - Østdanmark'!I$3:I$504,'Resultater - Østdanmark'!J$3:J$504)),"&gt;0"))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10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221757.13248259638</v>
      </c>
      <c r="E8" s="190">
        <f>IF(B8="Vestdanmark",SUMIFS(IF(C8=År1,'Resultater - Vestdanmark'!H$3:H$504,IF(C8=År2,'Resultater - Vestdanmark'!I$3:I$504,'Resultater - Vestdanmark'!J$3:J$504)),'Resultater - Vestdanmark'!$F$3:$F$504,$A8,IF(C8=År1,'Resultater - Vestdanmark'!H$3:H$504,IF(C8=År2,'Resultater - Vestdanmark'!I$3:I$504,'Resultater - Vestdanmark'!J$3:J$504)),"&gt;0"),SUMIFS(IF(C8=År1,'Resultater - Østdanmark'!H$3:H$504,IF(C8=År2,'Resultater - Østdanmark'!I$3:I$504,'Resultater - Østdanmark'!J$3:J$504)),'Resultater - Østdanmark'!$F$3:$F$504,$A8,IF(C8=År1,'Resultater - Østdanmark'!H$3:H$504,IF(C8=År2,'Resultater - Østdanmark'!I$3:I$504,'Resultater - Østdanmark'!J$3:J$504)),"&gt;0"))</f>
        <v>954412.72069157928</v>
      </c>
      <c r="F8">
        <f t="shared" si="2"/>
        <v>732655.58820898295</v>
      </c>
      <c r="G8">
        <f t="shared" si="3"/>
        <v>732655.58820898295</v>
      </c>
      <c r="H8">
        <f t="shared" si="1"/>
        <v>1162838.9310658486</v>
      </c>
    </row>
    <row r="9" spans="1:10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 s="190">
        <f>IF(B9="Vestdanmark",SUMIFS(IF(C9=År1,'Resultater - Vestdanmark'!H$3:H$504,IF(C9=År2,'Resultater - Vestdanmark'!I$3:I$504,'Resultater - Vestdanmark'!J$3:J$504)),'Resultater - Vestdanmark'!$F$3:$F$504,$A9,IF(C9=År1,'Resultater - Vestdanmark'!H$3:H$504,IF(C9=År2,'Resultater - Vestdanmark'!I$3:I$504,'Resultater - Vestdanmark'!J$3:J$504)),"&gt;0"),SUMIFS(IF(C9=År1,'Resultater - Østdanmark'!H$3:H$504,IF(C9=År2,'Resultater - Østdanmark'!I$3:I$504,'Resultater - Østdanmark'!J$3:J$504)),'Resultater - Østdanmark'!$F$3:$F$504,$A9,IF(C9=År1,'Resultater - Østdanmark'!H$3:H$504,IF(C9=År2,'Resultater - Østdanmark'!I$3:I$504,'Resultater - Østdanmark'!J$3:J$504)),"&gt;0"))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10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 s="190">
        <f>IF(B10="Vestdanmark",SUMIFS(IF(C10=År1,'Resultater - Vestdanmark'!H$3:H$504,IF(C10=År2,'Resultater - Vestdanmark'!I$3:I$504,'Resultater - Vestdanmark'!J$3:J$504)),'Resultater - Vestdanmark'!$F$3:$F$504,$A10,IF(C10=År1,'Resultater - Vestdanmark'!H$3:H$504,IF(C10=År2,'Resultater - Vestdanmark'!I$3:I$504,'Resultater - Vestdanmark'!J$3:J$504)),"&gt;0"),SUMIFS(IF(C10=År1,'Resultater - Østdanmark'!H$3:H$504,IF(C10=År2,'Resultater - Østdanmark'!I$3:I$504,'Resultater - Østdanmark'!J$3:J$504)),'Resultater - Østdanmark'!$F$3:$F$504,$A10,IF(C10=År1,'Resultater - Østdanmark'!H$3:H$504,IF(C10=År2,'Resultater - Østdanmark'!I$3:I$504,'Resultater - Østdanmark'!J$3:J$504)),"&gt;0"))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10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 ca="1">SUMIFS('Forbrug af biomasse'!E:E,'Forbrug af biomasse'!F:F,"",'Forbrug af biomasse'!B:B,Restprodukter!$B11,'Forbrug af biomasse'!C:C,Restprodukter!$A11,'Forbrug af biomasse'!D:D,Restprodukter!$C11)</f>
        <v>0</v>
      </c>
      <c r="E11" s="190">
        <f ca="1">IF(B11="Vestdanmark",SUMIFS(IF(C11=År1,'Resultater - Vestdanmark'!H$3:H$504,IF(C11=År2,'Resultater - Vestdanmark'!I$3:I$504,'Resultater - Vestdanmark'!J$3:J$504)),'Resultater - Vestdanmark'!$F$3:$F$504,$A11,IF(C11=År1,'Resultater - Vestdanmark'!H$3:H$504,IF(C11=År2,'Resultater - Vestdanmark'!I$3:I$504,'Resultater - Vestdanmark'!J$3:J$504)),"&gt;0"),SUMIFS(IF(C11=År1,'Resultater - Østdanmark'!H$3:H$504,IF(C11=År2,'Resultater - Østdanmark'!I$3:I$504,'Resultater - Østdanmark'!J$3:J$504)),'Resultater - Østdanmark'!$F$3:$F$504,$A11,IF(C11=År1,'Resultater - Østdanmark'!H$3:H$504,IF(C11=År2,'Resultater - Østdanmark'!I$3:I$504,'Resultater - Østdanmark'!J$3:J$504)),"&gt;0"))</f>
        <v>364819.33528776863</v>
      </c>
      <c r="F11">
        <f t="shared" ca="1" si="2"/>
        <v>364819.33528776863</v>
      </c>
      <c r="G11">
        <f t="shared" ca="1" si="3"/>
        <v>364819.33528776863</v>
      </c>
      <c r="H11">
        <f t="shared" ca="1" si="1"/>
        <v>1246372.8717247061</v>
      </c>
    </row>
    <row r="12" spans="1:10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 s="190">
        <f>IF(B12="Vestdanmark",SUMIFS(IF(C12=År1,'Resultater - Vestdanmark'!H$3:H$504,IF(C12=År2,'Resultater - Vestdanmark'!I$3:I$504,'Resultater - Vestdanmark'!J$3:J$504)),'Resultater - Vestdanmark'!$F$3:$F$504,$A12,IF(C12=År1,'Resultater - Vestdanmark'!H$3:H$504,IF(C12=År2,'Resultater - Vestdanmark'!I$3:I$504,'Resultater - Vestdanmark'!J$3:J$504)),"&gt;0"),SUMIFS(IF(C12=År1,'Resultater - Østdanmark'!H$3:H$504,IF(C12=År2,'Resultater - Østdanmark'!I$3:I$504,'Resultater - Østdanmark'!J$3:J$504)),'Resultater - Østdanmark'!$F$3:$F$504,$A12,IF(C12=År1,'Resultater - Østdanmark'!H$3:H$504,IF(C12=År2,'Resultater - Østdanmark'!I$3:I$504,'Resultater - Østdanmark'!J$3:J$504)),"&gt;0"))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10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 s="190">
        <f ca="1">IF(B13="Vestdanmark",SUMIFS(IF(C13=År1,'Resultater - Vestdanmark'!H$3:H$504,IF(C13=År2,'Resultater - Vestdanmark'!I$3:I$504,'Resultater - Vestdanmark'!J$3:J$504)),'Resultater - Vestdanmark'!$F$3:$F$504,$A13,IF(C13=År1,'Resultater - Vestdanmark'!H$3:H$504,IF(C13=År2,'Resultater - Vestdanmark'!I$3:I$504,'Resultater - Vestdanmark'!J$3:J$504)),"&gt;0"),SUMIFS(IF(C13=År1,'Resultater - Østdanmark'!H$3:H$504,IF(C13=År2,'Resultater - Østdanmark'!I$3:I$504,'Resultater - Østdanmark'!J$3:J$504)),'Resultater - Østdanmark'!$F$3:$F$504,$A13,IF(C13=År1,'Resultater - Østdanmark'!H$3:H$504,IF(C13=År2,'Resultater - Østdanmark'!I$3:I$504,'Resultater - Østdanmark'!J$3:J$504)),"&gt;0"))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10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1855883.7682942706</v>
      </c>
      <c r="E14" s="190">
        <f>IF(B14="Vestdanmark",SUMIFS(IF(C14=År1,'Resultater - Vestdanmark'!H$3:H$504,IF(C14=År2,'Resultater - Vestdanmark'!I$3:I$504,'Resultater - Vestdanmark'!J$3:J$504)),'Resultater - Vestdanmark'!$F$3:$F$504,$A14,IF(C14=År1,'Resultater - Vestdanmark'!H$3:H$504,IF(C14=År2,'Resultater - Vestdanmark'!I$3:I$504,'Resultater - Vestdanmark'!J$3:J$504)),"&gt;0"),SUMIFS(IF(C14=År1,'Resultater - Østdanmark'!H$3:H$504,IF(C14=År2,'Resultater - Østdanmark'!I$3:I$504,'Resultater - Østdanmark'!J$3:J$504)),'Resultater - Østdanmark'!$F$3:$F$504,$A14,IF(C14=År1,'Resultater - Østdanmark'!H$3:H$504,IF(C14=År2,'Resultater - Østdanmark'!I$3:I$504,'Resultater - Østdanmark'!J$3:J$504)),"&gt;0"))</f>
        <v>2975351.7262968849</v>
      </c>
      <c r="F14">
        <f>E14-D14</f>
        <v>1119467.9580026143</v>
      </c>
      <c r="G14">
        <f t="shared" si="3"/>
        <v>1119467.9580026143</v>
      </c>
      <c r="H14">
        <f t="shared" si="1"/>
        <v>624265.20945105178</v>
      </c>
    </row>
    <row r="15" spans="1:10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 s="190">
        <f>IF(B15="Vestdanmark",SUMIFS(IF(C15=År1,'Resultater - Vestdanmark'!H$3:H$504,IF(C15=År2,'Resultater - Vestdanmark'!I$3:I$504,'Resultater - Vestdanmark'!J$3:J$504)),'Resultater - Vestdanmark'!$F$3:$F$504,$A15,IF(C15=År1,'Resultater - Vestdanmark'!H$3:H$504,IF(C15=År2,'Resultater - Vestdanmark'!I$3:I$504,'Resultater - Vestdanmark'!J$3:J$504)),"&gt;0"),SUMIFS(IF(C15=År1,'Resultater - Østdanmark'!H$3:H$504,IF(C15=År2,'Resultater - Østdanmark'!I$3:I$504,'Resultater - Østdanmark'!J$3:J$504)),'Resultater - Østdanmark'!$F$3:$F$504,$A15,IF(C15=År1,'Resultater - Østdanmark'!H$3:H$504,IF(C15=År2,'Resultater - Østdanmark'!I$3:I$504,'Resultater - Østdanmark'!J$3:J$504)),"&gt;0"))</f>
        <v>118975.23871053761</v>
      </c>
      <c r="F15">
        <f t="shared" si="2"/>
        <v>118975.23871053761</v>
      </c>
      <c r="G15">
        <f t="shared" si="3"/>
        <v>118975.23871053761</v>
      </c>
      <c r="H15">
        <f t="shared" si="1"/>
        <v>35370.36927383874</v>
      </c>
    </row>
    <row r="16" spans="1:10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 s="190">
        <f>IF(B16="Vestdanmark",SUMIFS(IF(C16=År1,'Resultater - Vestdanmark'!H$3:H$504,IF(C16=År2,'Resultater - Vestdanmark'!I$3:I$504,'Resultater - Vestdanmark'!J$3:J$504)),'Resultater - Vestdanmark'!$F$3:$F$504,$A16,IF(C16=År1,'Resultater - Vestdanmark'!H$3:H$504,IF(C16=År2,'Resultater - Vestdanmark'!I$3:I$504,'Resultater - Vestdanmark'!J$3:J$504)),"&gt;0"),SUMIFS(IF(C16=År1,'Resultater - Østdanmark'!H$3:H$504,IF(C16=År2,'Resultater - Østdanmark'!I$3:I$504,'Resultater - Østdanmark'!J$3:J$504)),'Resultater - Østdanmark'!$F$3:$F$504,$A16,IF(C16=År1,'Resultater - Østdanmark'!H$3:H$504,IF(C16=År2,'Resultater - Østdanmark'!I$3:I$504,'Resultater - Østdanmark'!J$3:J$504)),"&gt;0"))</f>
        <v>154113.19774513159</v>
      </c>
      <c r="F16">
        <f t="shared" si="2"/>
        <v>154113.19774513159</v>
      </c>
      <c r="G16">
        <f t="shared" si="3"/>
        <v>154113.19774513159</v>
      </c>
      <c r="H16">
        <f t="shared" si="1"/>
        <v>42488.00877346145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 ca="1">SUMIFS('Forbrug af biomasse'!E:E,'Forbrug af biomasse'!F:F,"",'Forbrug af biomasse'!B:B,Restprodukter!$B17,'Forbrug af biomasse'!C:C,Restprodukter!$A17,'Forbrug af biomasse'!D:D,Restprodukter!$C17)</f>
        <v>0</v>
      </c>
      <c r="E17" s="190">
        <f ca="1">IF(B17="Vestdanmark",SUMIFS(IF(C17=År1,'Resultater - Vestdanmark'!H$3:H$504,IF(C17=År2,'Resultater - Vestdanmark'!I$3:I$504,'Resultater - Vestdanmark'!J$3:J$504)),'Resultater - Vestdanmark'!$F$3:$F$504,$A17,IF(C17=År1,'Resultater - Vestdanmark'!H$3:H$504,IF(C17=År2,'Resultater - Vestdanmark'!I$3:I$504,'Resultater - Vestdanmark'!J$3:J$504)),"&gt;0"),SUMIFS(IF(C17=År1,'Resultater - Østdanmark'!H$3:H$504,IF(C17=År2,'Resultater - Østdanmark'!I$3:I$504,'Resultater - Østdanmark'!J$3:J$504)),'Resultater - Østdanmark'!$F$3:$F$504,$A17,IF(C17=År1,'Resultater - Østdanmark'!H$3:H$504,IF(C17=År2,'Resultater - Østdanmark'!I$3:I$504,'Resultater - Østdanmark'!J$3:J$504)),"&gt;0"))</f>
        <v>1270319.2592548286</v>
      </c>
      <c r="F17">
        <f t="shared" ca="1" si="2"/>
        <v>1270319.2592548286</v>
      </c>
      <c r="G17">
        <f t="shared" ca="1" si="3"/>
        <v>1270319.2592548286</v>
      </c>
      <c r="H17">
        <f t="shared" ca="1" si="1"/>
        <v>371256.09920674853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 s="190">
        <f>IF(B18="Vestdanmark",SUMIFS(IF(C18=År1,'Resultater - Vestdanmark'!H$3:H$504,IF(C18=År2,'Resultater - Vestdanmark'!I$3:I$504,'Resultater - Vestdanmark'!J$3:J$504)),'Resultater - Vestdanmark'!$F$3:$F$504,$A18,IF(C18=År1,'Resultater - Vestdanmark'!H$3:H$504,IF(C18=År2,'Resultater - Vestdanmark'!I$3:I$504,'Resultater - Vestdanmark'!J$3:J$504)),"&gt;0"),SUMIFS(IF(C18=År1,'Resultater - Østdanmark'!H$3:H$504,IF(C18=År2,'Resultater - Østdanmark'!I$3:I$504,'Resultater - Østdanmark'!J$3:J$504)),'Resultater - Østdanmark'!$F$3:$F$504,$A18,IF(C18=År1,'Resultater - Østdanmark'!H$3:H$504,IF(C18=År2,'Resultater - Østdanmark'!I$3:I$504,'Resultater - Østdanmark'!J$3:J$504)),"&gt;0"))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 s="190">
        <f ca="1">IF(B19="Vestdanmark",SUMIFS(IF(C19=År1,'Resultater - Vestdanmark'!H$3:H$504,IF(C19=År2,'Resultater - Vestdanmark'!I$3:I$504,'Resultater - Vestdanmark'!J$3:J$504)),'Resultater - Vestdanmark'!$F$3:$F$504,$A19,IF(C19=År1,'Resultater - Vestdanmark'!H$3:H$504,IF(C19=År2,'Resultater - Vestdanmark'!I$3:I$504,'Resultater - Vestdanmark'!J$3:J$504)),"&gt;0"),SUMIFS(IF(C19=År1,'Resultater - Østdanmark'!H$3:H$504,IF(C19=År2,'Resultater - Østdanmark'!I$3:I$504,'Resultater - Østdanmark'!J$3:J$504)),'Resultater - Østdanmark'!$F$3:$F$504,$A19,IF(C19=År1,'Resultater - Østdanmark'!H$3:H$504,IF(C19=År2,'Resultater - Østdanmark'!I$3:I$504,'Resultater - Østdanmark'!J$3:J$504)),"&gt;0"))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258215.61794933816</v>
      </c>
      <c r="E20" s="190">
        <f>IF(B20="Vestdanmark",SUMIFS(IF(C20=År1,'Resultater - Vestdanmark'!H$3:H$504,IF(C20=År2,'Resultater - Vestdanmark'!I$3:I$504,'Resultater - Vestdanmark'!J$3:J$504)),'Resultater - Vestdanmark'!$F$3:$F$504,$A20,IF(C20=År1,'Resultater - Vestdanmark'!H$3:H$504,IF(C20=År2,'Resultater - Vestdanmark'!I$3:I$504,'Resultater - Vestdanmark'!J$3:J$504)),"&gt;0"),SUMIFS(IF(C20=År1,'Resultater - Østdanmark'!H$3:H$504,IF(C20=År2,'Resultater - Østdanmark'!I$3:I$504,'Resultater - Østdanmark'!J$3:J$504)),'Resultater - Østdanmark'!$F$3:$F$504,$A20,IF(C20=År1,'Resultater - Østdanmark'!H$3:H$504,IF(C20=År2,'Resultater - Østdanmark'!I$3:I$504,'Resultater - Østdanmark'!J$3:J$504)),"&gt;0"))</f>
        <v>882480.82740038994</v>
      </c>
      <c r="F20">
        <f t="shared" si="2"/>
        <v>624265.20945105178</v>
      </c>
      <c r="G20">
        <f t="shared" si="3"/>
        <v>624265.20945105178</v>
      </c>
      <c r="H20">
        <f t="shared" si="1"/>
        <v>1119467.9580026143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 s="190">
        <f>IF(B21="Vestdanmark",SUMIFS(IF(C21=År1,'Resultater - Vestdanmark'!H$3:H$504,IF(C21=År2,'Resultater - Vestdanmark'!I$3:I$504,'Resultater - Vestdanmark'!J$3:J$504)),'Resultater - Vestdanmark'!$F$3:$F$504,$A21,IF(C21=År1,'Resultater - Vestdanmark'!H$3:H$504,IF(C21=År2,'Resultater - Vestdanmark'!I$3:I$504,'Resultater - Vestdanmark'!J$3:J$504)),"&gt;0"),SUMIFS(IF(C21=År1,'Resultater - Østdanmark'!H$3:H$504,IF(C21=År2,'Resultater - Østdanmark'!I$3:I$504,'Resultater - Østdanmark'!J$3:J$504)),'Resultater - Østdanmark'!$F$3:$F$504,$A21,IF(C21=År1,'Resultater - Østdanmark'!H$3:H$504,IF(C21=År2,'Resultater - Østdanmark'!I$3:I$504,'Resultater - Østdanmark'!J$3:J$504)),"&gt;0"))</f>
        <v>35370.36927383874</v>
      </c>
      <c r="F21">
        <f t="shared" si="2"/>
        <v>35370.36927383874</v>
      </c>
      <c r="G21">
        <f t="shared" si="3"/>
        <v>35370.36927383874</v>
      </c>
      <c r="H21">
        <f t="shared" si="1"/>
        <v>118975.23871053761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 s="190">
        <f>IF(B22="Vestdanmark",SUMIFS(IF(C22=År1,'Resultater - Vestdanmark'!H$3:H$504,IF(C22=År2,'Resultater - Vestdanmark'!I$3:I$504,'Resultater - Vestdanmark'!J$3:J$504)),'Resultater - Vestdanmark'!$F$3:$F$504,$A22,IF(C22=År1,'Resultater - Vestdanmark'!H$3:H$504,IF(C22=År2,'Resultater - Vestdanmark'!I$3:I$504,'Resultater - Vestdanmark'!J$3:J$504)),"&gt;0"),SUMIFS(IF(C22=År1,'Resultater - Østdanmark'!H$3:H$504,IF(C22=År2,'Resultater - Østdanmark'!I$3:I$504,'Resultater - Østdanmark'!J$3:J$504)),'Resultater - Østdanmark'!$F$3:$F$504,$A22,IF(C22=År1,'Resultater - Østdanmark'!H$3:H$504,IF(C22=År2,'Resultater - Østdanmark'!I$3:I$504,'Resultater - Østdanmark'!J$3:J$504)),"&gt;0"))</f>
        <v>42488.00877346145</v>
      </c>
      <c r="F22">
        <f t="shared" si="2"/>
        <v>42488.00877346145</v>
      </c>
      <c r="G22">
        <f t="shared" si="3"/>
        <v>42488.00877346145</v>
      </c>
      <c r="H22">
        <f t="shared" si="1"/>
        <v>154113.19774513159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 ca="1">SUMIFS('Forbrug af biomasse'!E:E,'Forbrug af biomasse'!F:F,"",'Forbrug af biomasse'!B:B,Restprodukter!$B23,'Forbrug af biomasse'!C:C,Restprodukter!$A23,'Forbrug af biomasse'!D:D,Restprodukter!$C23)</f>
        <v>0</v>
      </c>
      <c r="E23" s="190">
        <f ca="1">IF(B23="Vestdanmark",SUMIFS(IF(C23=År1,'Resultater - Vestdanmark'!H$3:H$504,IF(C23=År2,'Resultater - Vestdanmark'!I$3:I$504,'Resultater - Vestdanmark'!J$3:J$504)),'Resultater - Vestdanmark'!$F$3:$F$504,$A23,IF(C23=År1,'Resultater - Vestdanmark'!H$3:H$504,IF(C23=År2,'Resultater - Vestdanmark'!I$3:I$504,'Resultater - Vestdanmark'!J$3:J$504)),"&gt;0"),SUMIFS(IF(C23=År1,'Resultater - Østdanmark'!H$3:H$504,IF(C23=År2,'Resultater - Østdanmark'!I$3:I$504,'Resultater - Østdanmark'!J$3:J$504)),'Resultater - Østdanmark'!$F$3:$F$504,$A23,IF(C23=År1,'Resultater - Østdanmark'!H$3:H$504,IF(C23=År2,'Resultater - Østdanmark'!I$3:I$504,'Resultater - Østdanmark'!J$3:J$504)),"&gt;0"))</f>
        <v>371256.09920674853</v>
      </c>
      <c r="F23">
        <f t="shared" ca="1" si="2"/>
        <v>371256.09920674853</v>
      </c>
      <c r="G23">
        <f t="shared" ca="1" si="3"/>
        <v>371256.09920674853</v>
      </c>
      <c r="H23">
        <f t="shared" ca="1" si="1"/>
        <v>1270319.2592548286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 s="190">
        <f>IF(B24="Vestdanmark",SUMIFS(IF(C24=År1,'Resultater - Vestdanmark'!H$3:H$504,IF(C24=År2,'Resultater - Vestdanmark'!I$3:I$504,'Resultater - Vestdanmark'!J$3:J$504)),'Resultater - Vestdanmark'!$F$3:$F$504,$A24,IF(C24=År1,'Resultater - Vestdanmark'!H$3:H$504,IF(C24=År2,'Resultater - Vestdanmark'!I$3:I$504,'Resultater - Vestdanmark'!J$3:J$504)),"&gt;0"),SUMIFS(IF(C24=År1,'Resultater - Østdanmark'!H$3:H$504,IF(C24=År2,'Resultater - Østdanmark'!I$3:I$504,'Resultater - Østdanmark'!J$3:J$504)),'Resultater - Østdanmark'!$F$3:$F$504,$A24,IF(C24=År1,'Resultater - Østdanmark'!H$3:H$504,IF(C24=År2,'Resultater - Østdanmark'!I$3:I$504,'Resultater - Østdanmark'!J$3:J$504)),"&gt;0"))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 s="190">
        <f ca="1">IF(B25="Vestdanmark",SUMIFS(IF(C25=År1,'Resultater - Vestdanmark'!H$3:H$504,IF(C25=År2,'Resultater - Vestdanmark'!I$3:I$504,'Resultater - Vestdanmark'!J$3:J$504)),'Resultater - Vestdanmark'!$F$3:$F$504,$A25,IF(C25=År1,'Resultater - Vestdanmark'!H$3:H$504,IF(C25=År2,'Resultater - Vestdanmark'!I$3:I$504,'Resultater - Vestdanmark'!J$3:J$504)),"&gt;0"),SUMIFS(IF(C25=År1,'Resultater - Østdanmark'!H$3:H$504,IF(C25=År2,'Resultater - Østdanmark'!I$3:I$504,'Resultater - Østdanmark'!J$3:J$504)),'Resultater - Østdanmark'!$F$3:$F$504,$A25,IF(C25=År1,'Resultater - Østdanmark'!H$3:H$504,IF(C25=År2,'Resultater - Østdanmark'!I$3:I$504,'Resultater - Østdanmark'!J$3:J$504)),"&gt;0"))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1851612.1703905785</v>
      </c>
      <c r="E26" s="190">
        <f>IF(B26="Vestdanmark",SUMIFS(IF(C26=År1,'Resultater - Vestdanmark'!H$3:H$504,IF(C26=År2,'Resultater - Vestdanmark'!I$3:I$504,'Resultater - Vestdanmark'!J$3:J$504)),'Resultater - Vestdanmark'!$F$3:$F$504,$A26,IF(C26=År1,'Resultater - Vestdanmark'!H$3:H$504,IF(C26=År2,'Resultater - Vestdanmark'!I$3:I$504,'Resultater - Vestdanmark'!J$3:J$504)),"&gt;0"),SUMIFS(IF(C26=År1,'Resultater - Østdanmark'!H$3:H$504,IF(C26=År2,'Resultater - Østdanmark'!I$3:I$504,'Resultater - Østdanmark'!J$3:J$504)),'Resultater - Østdanmark'!$F$3:$F$504,$A26,IF(C26=År1,'Resultater - Østdanmark'!H$3:H$504,IF(C26=År2,'Resultater - Østdanmark'!I$3:I$504,'Resultater - Østdanmark'!J$3:J$504)),"&gt;0"))</f>
        <v>2778972.7829183596</v>
      </c>
      <c r="F26">
        <f t="shared" si="2"/>
        <v>927360.61252778117</v>
      </c>
      <c r="G26">
        <f t="shared" si="3"/>
        <v>927360.61252778117</v>
      </c>
      <c r="H26">
        <f t="shared" si="1"/>
        <v>587885.33286760328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 s="190">
        <f>IF(B27="Vestdanmark",SUMIFS(IF(C27=År1,'Resultater - Vestdanmark'!H$3:H$504,IF(C27=År2,'Resultater - Vestdanmark'!I$3:I$504,'Resultater - Vestdanmark'!J$3:J$504)),'Resultater - Vestdanmark'!$F$3:$F$504,$A27,IF(C27=År1,'Resultater - Vestdanmark'!H$3:H$504,IF(C27=År2,'Resultater - Vestdanmark'!I$3:I$504,'Resultater - Vestdanmark'!J$3:J$504)),"&gt;0"),SUMIFS(IF(C27=År1,'Resultater - Østdanmark'!H$3:H$504,IF(C27=År2,'Resultater - Østdanmark'!I$3:I$504,'Resultater - Østdanmark'!J$3:J$504)),'Resultater - Østdanmark'!$F$3:$F$504,$A27,IF(C27=År1,'Resultater - Østdanmark'!H$3:H$504,IF(C27=År2,'Resultater - Østdanmark'!I$3:I$504,'Resultater - Østdanmark'!J$3:J$504)),"&gt;0"))</f>
        <v>118611.40079884419</v>
      </c>
      <c r="F27">
        <f t="shared" si="2"/>
        <v>118611.40079884419</v>
      </c>
      <c r="G27">
        <f t="shared" si="3"/>
        <v>118611.40079884419</v>
      </c>
      <c r="H27">
        <f t="shared" si="1"/>
        <v>36218.254030130476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 s="190">
        <f>IF(B28="Vestdanmark",SUMIFS(IF(C28=År1,'Resultater - Vestdanmark'!H$3:H$504,IF(C28=År2,'Resultater - Vestdanmark'!I$3:I$504,'Resultater - Vestdanmark'!J$3:J$504)),'Resultater - Vestdanmark'!$F$3:$F$504,$A28,IF(C28=År1,'Resultater - Vestdanmark'!H$3:H$504,IF(C28=År2,'Resultater - Vestdanmark'!I$3:I$504,'Resultater - Vestdanmark'!J$3:J$504)),"&gt;0"),SUMIFS(IF(C28=År1,'Resultater - Østdanmark'!H$3:H$504,IF(C28=År2,'Resultater - Østdanmark'!I$3:I$504,'Resultater - Østdanmark'!J$3:J$504)),'Resultater - Østdanmark'!$F$3:$F$504,$A28,IF(C28=År1,'Resultater - Østdanmark'!H$3:H$504,IF(C28=År2,'Resultater - Østdanmark'!I$3:I$504,'Resultater - Østdanmark'!J$3:J$504)),"&gt;0"))</f>
        <v>154949.74904422625</v>
      </c>
      <c r="F28">
        <f t="shared" si="2"/>
        <v>154949.74904422625</v>
      </c>
      <c r="G28">
        <f t="shared" si="3"/>
        <v>154949.74904422625</v>
      </c>
      <c r="H28">
        <f t="shared" si="1"/>
        <v>43629.687083109289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 ca="1">SUMIFS('Forbrug af biomasse'!E:E,'Forbrug af biomasse'!F:F,"",'Forbrug af biomasse'!B:B,Restprodukter!$B29,'Forbrug af biomasse'!C:C,Restprodukter!$A29,'Forbrug af biomasse'!D:D,Restprodukter!$C29)</f>
        <v>0</v>
      </c>
      <c r="E29" s="190">
        <f ca="1">IF(B29="Vestdanmark",SUMIFS(IF(C29=År1,'Resultater - Vestdanmark'!H$3:H$504,IF(C29=År2,'Resultater - Vestdanmark'!I$3:I$504,'Resultater - Vestdanmark'!J$3:J$504)),'Resultater - Vestdanmark'!$F$3:$F$504,$A29,IF(C29=År1,'Resultater - Vestdanmark'!H$3:H$504,IF(C29=År2,'Resultater - Vestdanmark'!I$3:I$504,'Resultater - Vestdanmark'!J$3:J$504)),"&gt;0"),SUMIFS(IF(C29=År1,'Resultater - Østdanmark'!H$3:H$504,IF(C29=År2,'Resultater - Østdanmark'!I$3:I$504,'Resultater - Østdanmark'!J$3:J$504)),'Resultater - Østdanmark'!$F$3:$F$504,$A29,IF(C29=År1,'Resultater - Østdanmark'!H$3:H$504,IF(C29=År2,'Resultater - Østdanmark'!I$3:I$504,'Resultater - Østdanmark'!J$3:J$504)),"&gt;0"))</f>
        <v>1364632.0694843589</v>
      </c>
      <c r="F29">
        <f t="shared" ca="1" si="2"/>
        <v>1364632.0694843589</v>
      </c>
      <c r="G29">
        <f t="shared" ca="1" si="3"/>
        <v>1364632.0694843589</v>
      </c>
      <c r="H29">
        <f t="shared" ca="1" si="1"/>
        <v>385847.82849847211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 s="190">
        <f>IF(B30="Vestdanmark",SUMIFS(IF(C30=År1,'Resultater - Vestdanmark'!H$3:H$504,IF(C30=År2,'Resultater - Vestdanmark'!I$3:I$504,'Resultater - Vestdanmark'!J$3:J$504)),'Resultater - Vestdanmark'!$F$3:$F$504,$A30,IF(C30=År1,'Resultater - Vestdanmark'!H$3:H$504,IF(C30=År2,'Resultater - Vestdanmark'!I$3:I$504,'Resultater - Vestdanmark'!J$3:J$504)),"&gt;0"),SUMIFS(IF(C30=År1,'Resultater - Østdanmark'!H$3:H$504,IF(C30=År2,'Resultater - Østdanmark'!I$3:I$504,'Resultater - Østdanmark'!J$3:J$504)),'Resultater - Østdanmark'!$F$3:$F$504,$A30,IF(C30=År1,'Resultater - Østdanmark'!H$3:H$504,IF(C30=År2,'Resultater - Østdanmark'!I$3:I$504,'Resultater - Østdanmark'!J$3:J$504)),"&gt;0"))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 s="190">
        <f ca="1">IF(B31="Vestdanmark",SUMIFS(IF(C31=År1,'Resultater - Vestdanmark'!H$3:H$504,IF(C31=År2,'Resultater - Vestdanmark'!I$3:I$504,'Resultater - Vestdanmark'!J$3:J$504)),'Resultater - Vestdanmark'!$F$3:$F$504,$A31,IF(C31=År1,'Resultater - Vestdanmark'!H$3:H$504,IF(C31=År2,'Resultater - Vestdanmark'!I$3:I$504,'Resultater - Vestdanmark'!J$3:J$504)),"&gt;0"),SUMIFS(IF(C31=År1,'Resultater - Østdanmark'!H$3:H$504,IF(C31=År2,'Resultater - Østdanmark'!I$3:I$504,'Resultater - Østdanmark'!J$3:J$504)),'Resultater - Østdanmark'!$F$3:$F$504,$A31,IF(C31=År1,'Resultater - Østdanmark'!H$3:H$504,IF(C31=År2,'Resultater - Østdanmark'!I$3:I$504,'Resultater - Østdanmark'!J$3:J$504)),"&gt;0"))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258383.35551128662</v>
      </c>
      <c r="E32" s="190">
        <f>IF(B32="Vestdanmark",SUMIFS(IF(C32=År1,'Resultater - Vestdanmark'!H$3:H$504,IF(C32=År2,'Resultater - Vestdanmark'!I$3:I$504,'Resultater - Vestdanmark'!J$3:J$504)),'Resultater - Vestdanmark'!$F$3:$F$504,$A32,IF(C32=År1,'Resultater - Vestdanmark'!H$3:H$504,IF(C32=År2,'Resultater - Vestdanmark'!I$3:I$504,'Resultater - Vestdanmark'!J$3:J$504)),"&gt;0"),SUMIFS(IF(C32=År1,'Resultater - Østdanmark'!H$3:H$504,IF(C32=År2,'Resultater - Østdanmark'!I$3:I$504,'Resultater - Østdanmark'!J$3:J$504)),'Resultater - Østdanmark'!$F$3:$F$504,$A32,IF(C32=År1,'Resultater - Østdanmark'!H$3:H$504,IF(C32=År2,'Resultater - Østdanmark'!I$3:I$504,'Resultater - Østdanmark'!J$3:J$504)),"&gt;0"))</f>
        <v>846268.68837888993</v>
      </c>
      <c r="F32">
        <f t="shared" si="2"/>
        <v>587885.33286760328</v>
      </c>
      <c r="G32">
        <f t="shared" si="3"/>
        <v>587885.33286760328</v>
      </c>
      <c r="H32">
        <f t="shared" si="1"/>
        <v>927360.61252778117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 s="190">
        <f>IF(B33="Vestdanmark",SUMIFS(IF(C33=År1,'Resultater - Vestdanmark'!H$3:H$504,IF(C33=År2,'Resultater - Vestdanmark'!I$3:I$504,'Resultater - Vestdanmark'!J$3:J$504)),'Resultater - Vestdanmark'!$F$3:$F$504,$A33,IF(C33=År1,'Resultater - Vestdanmark'!H$3:H$504,IF(C33=År2,'Resultater - Vestdanmark'!I$3:I$504,'Resultater - Vestdanmark'!J$3:J$504)),"&gt;0"),SUMIFS(IF(C33=År1,'Resultater - Østdanmark'!H$3:H$504,IF(C33=År2,'Resultater - Østdanmark'!I$3:I$504,'Resultater - Østdanmark'!J$3:J$504)),'Resultater - Østdanmark'!$F$3:$F$504,$A33,IF(C33=År1,'Resultater - Østdanmark'!H$3:H$504,IF(C33=År2,'Resultater - Østdanmark'!I$3:I$504,'Resultater - Østdanmark'!J$3:J$504)),"&gt;0"))</f>
        <v>36218.254030130476</v>
      </c>
      <c r="F33">
        <f t="shared" si="2"/>
        <v>36218.254030130476</v>
      </c>
      <c r="G33">
        <f t="shared" si="3"/>
        <v>36218.254030130476</v>
      </c>
      <c r="H33">
        <f t="shared" si="1"/>
        <v>118611.40079884419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 s="190">
        <f>IF(B34="Vestdanmark",SUMIFS(IF(C34=År1,'Resultater - Vestdanmark'!H$3:H$504,IF(C34=År2,'Resultater - Vestdanmark'!I$3:I$504,'Resultater - Vestdanmark'!J$3:J$504)),'Resultater - Vestdanmark'!$F$3:$F$504,$A34,IF(C34=År1,'Resultater - Vestdanmark'!H$3:H$504,IF(C34=År2,'Resultater - Vestdanmark'!I$3:I$504,'Resultater - Vestdanmark'!J$3:J$504)),"&gt;0"),SUMIFS(IF(C34=År1,'Resultater - Østdanmark'!H$3:H$504,IF(C34=År2,'Resultater - Østdanmark'!I$3:I$504,'Resultater - Østdanmark'!J$3:J$504)),'Resultater - Østdanmark'!$F$3:$F$504,$A34,IF(C34=År1,'Resultater - Østdanmark'!H$3:H$504,IF(C34=År2,'Resultater - Østdanmark'!I$3:I$504,'Resultater - Østdanmark'!J$3:J$504)),"&gt;0"))</f>
        <v>43629.687083109289</v>
      </c>
      <c r="F34">
        <f t="shared" si="2"/>
        <v>43629.687083109289</v>
      </c>
      <c r="G34">
        <f t="shared" si="3"/>
        <v>43629.687083109289</v>
      </c>
      <c r="H34">
        <f t="shared" si="1"/>
        <v>154949.74904422625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 ca="1">SUMIFS('Forbrug af biomasse'!E:E,'Forbrug af biomasse'!F:F,"",'Forbrug af biomasse'!B:B,Restprodukter!$B35,'Forbrug af biomasse'!C:C,Restprodukter!$A35,'Forbrug af biomasse'!D:D,Restprodukter!$C35)</f>
        <v>0</v>
      </c>
      <c r="E35" s="190">
        <f ca="1">IF(B35="Vestdanmark",SUMIFS(IF(C35=År1,'Resultater - Vestdanmark'!H$3:H$504,IF(C35=År2,'Resultater - Vestdanmark'!I$3:I$504,'Resultater - Vestdanmark'!J$3:J$504)),'Resultater - Vestdanmark'!$F$3:$F$504,$A35,IF(C35=År1,'Resultater - Vestdanmark'!H$3:H$504,IF(C35=År2,'Resultater - Vestdanmark'!I$3:I$504,'Resultater - Vestdanmark'!J$3:J$504)),"&gt;0"),SUMIFS(IF(C35=År1,'Resultater - Østdanmark'!H$3:H$504,IF(C35=År2,'Resultater - Østdanmark'!I$3:I$504,'Resultater - Østdanmark'!J$3:J$504)),'Resultater - Østdanmark'!$F$3:$F$504,$A35,IF(C35=År1,'Resultater - Østdanmark'!H$3:H$504,IF(C35=År2,'Resultater - Østdanmark'!I$3:I$504,'Resultater - Østdanmark'!J$3:J$504)),"&gt;0"))</f>
        <v>385847.82849847211</v>
      </c>
      <c r="F35">
        <f t="shared" ca="1" si="2"/>
        <v>385847.82849847211</v>
      </c>
      <c r="G35">
        <f t="shared" ca="1" si="3"/>
        <v>385847.82849847211</v>
      </c>
      <c r="H35">
        <f t="shared" ca="1" si="1"/>
        <v>1364632.0694843589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 s="190">
        <f>IF(B36="Vestdanmark",SUMIFS(IF(C36=År1,'Resultater - Vestdanmark'!H$3:H$504,IF(C36=År2,'Resultater - Vestdanmark'!I$3:I$504,'Resultater - Vestdanmark'!J$3:J$504)),'Resultater - Vestdanmark'!$F$3:$F$504,$A36,IF(C36=År1,'Resultater - Vestdanmark'!H$3:H$504,IF(C36=År2,'Resultater - Vestdanmark'!I$3:I$504,'Resultater - Vestdanmark'!J$3:J$504)),"&gt;0"),SUMIFS(IF(C36=År1,'Resultater - Østdanmark'!H$3:H$504,IF(C36=År2,'Resultater - Østdanmark'!I$3:I$504,'Resultater - Østdanmark'!J$3:J$504)),'Resultater - Østdanmark'!$F$3:$F$504,$A36,IF(C36=År1,'Resultater - Østdanmark'!H$3:H$504,IF(C36=År2,'Resultater - Østdanmark'!I$3:I$504,'Resultater - Østdanmark'!J$3:J$504)),"&gt;0"))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 s="190">
        <f ca="1">IF(B37="Vestdanmark",SUMIFS(IF(C37=År1,'Resultater - Vestdanmark'!H$3:H$504,IF(C37=År2,'Resultater - Vestdanmark'!I$3:I$504,'Resultater - Vestdanmark'!J$3:J$504)),'Resultater - Vestdanmark'!$F$3:$F$504,$A37,IF(C37=År1,'Resultater - Vestdanmark'!H$3:H$504,IF(C37=År2,'Resultater - Vestdanmark'!I$3:I$504,'Resultater - Vestdanmark'!J$3:J$504)),"&gt;0"),SUMIFS(IF(C37=År1,'Resultater - Østdanmark'!H$3:H$504,IF(C37=År2,'Resultater - Østdanmark'!I$3:I$504,'Resultater - Østdanmark'!J$3:J$504)),'Resultater - Østdanmark'!$F$3:$F$504,$A37,IF(C37=År1,'Resultater - Østdanmark'!H$3:H$504,IF(C37=År2,'Resultater - Østdanmark'!I$3:I$504,'Resultater - Østdanmark'!J$3:J$504)),"&gt;0"))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63" zoomScale="80" zoomScaleNormal="80" workbookViewId="0">
      <selection activeCell="H139" sqref="A1:U50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570312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4946902.7535971384</v>
      </c>
      <c r="O3" s="168">
        <f>SUMIF($F$3:$F$494,"Roer",J3:J494)</f>
        <v>4928756.7934970316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799526.43232518586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811113.25697856699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787129.4644546312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830619.12691560958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842656.55030551134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817740.05473897781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-1066915.7206015207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-1009680.5784662089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-913367.63301027112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-872386.5886604453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-869783.36067766836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8032.5123828836649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84447.191764473027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1706.9088813627791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17945.028249950516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-112419.4864611675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-1101722.8333177173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-101177.53781505075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-991550.54998594557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88296.1437869129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25979.442306533991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-34039.425699973413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-1036743.6513191902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4056.8128949921688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1724.1454803716722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-85060.239024850976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-47633.733853916536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16769175.782578632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16054415.645754507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18089799.811057284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17318750.121095471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2318981.8130105999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2220138.8060882147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189546.11196473631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181467.00261082608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-10349049719.146797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-9907937508.9127178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-794805.85707031749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-760928.48882551759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1355216.4663992226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1297452.4641901131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375002.99262656202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618711.35296623153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406473.58355707221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670634.17031999258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12431.621883020149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20510.731236930402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-678755536.70520175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-1119867746.9392815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-45820.580785679682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-75598.632781679669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97771.947711369561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161312.35014139008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481065.37486712751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457823.86708769068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13959739.787479933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13285308.789490851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273571.81190809683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260354.85278595501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5225553.5272675268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4973093.5721327448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59529.546880978167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56653.521086515728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-3621884990.6382861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-3446902394.5422864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-15148.831416153258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-14416.952337753261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3917554.1194708925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3728286.9859358799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29987.091045692679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36958.4728489626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1620456.2661230082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1997179.0135689403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13378.856005001349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16489.16480953716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618964.31517391291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762860.78572858695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12371.097980583076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15247.123775045524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-752679911.76171374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-927662507.8577137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-3795.0247651851114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-4677.2899555851109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680810.24994210899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839084.62809683185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113924205.03110938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108474887.02791204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7251.1507410633913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6904.3076249197729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160711.95619344505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153024.64728508043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237416.28640431259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226059.99172222996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10027.042857470176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9547.4209443997897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-394523640.24563581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-375652455.01427585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-9350.722642185523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-8903.4510441695238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15234.004703521403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14505.319029840177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1562240.6107206421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1943846.3831069556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2760.1206215911884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3434.3304420591335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10392.961476399914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12931.631937509816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19134.053419152198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23807.895069273163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1963.5049692894995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2443.1268823598866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-77255990.538364232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-96127175.769724235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-3448.9281490341177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-4291.3917754341173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3281.4508523602508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4083.0050934096021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4710850.737866194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4559618.9380825069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2066411.7099110435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1864416.7847345923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-100301291.07386452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-90496685.491930932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1425340.503538534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1286011.275494416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107516.11564253301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110005.51582677633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47161.876427550407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44980.98040777928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-1549968.4877956521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-1478293.6444293789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190666.32566201297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181849.38574700657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69101.597329520286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70701.557745645696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30311.372157793514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28909.69020830017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-656821.3294281119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-626448.08876091579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268979.46336785512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256541.10668032424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492597.05114450568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648018.57029111986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216077.38631381959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264973.17334561324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-10488152.344082136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-12861498.635065334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222451.98610138975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272790.27055942157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11242.581109672958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15634.117249320638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4931.5511247074382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6392.7514579540866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-162074.73956198466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-210096.88461738752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29757.172213146529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38574.112128152905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7225.7103797168902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10048.191085669041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3169.5533082918196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4108.6802144523581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-68681.49045869679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-89031.56170571805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41979.453820416704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54417.810507947572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179179.17906804945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173427.01428040033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-1621534.0063394466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-1463026.5614238791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18434.363684500666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16632.376260955476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1252.7148420108567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1281.7198757201709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-9211.1554383429302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-8785.2060539108861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755.39478226349593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720.46323163859427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406.18959918492834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415.59440754324561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-2494.3815576486854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-2379.034433595567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537.62711149853294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512.76574218068174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15939.69691246983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20968.902635721126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-144250.91536164208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-176893.21151761446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2877.0394189683116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3528.0798129299492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111.44093305518545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154.97158497343881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-819.42012830114277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-1062.2112774274071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117.89398335904272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152.82553398394424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36.134438910150564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50.249142002956063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-221.89902989718649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-287.646890607464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83.907121447747912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108.76849076559915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20047.051464249664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18095.052643128165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-17152873.605504971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-15482683.397408701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3714.3230574311124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3352.6561937379829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1783.3764279468344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2187.8563650327687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-1525911.7039810494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-1871997.1744139611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579.69203786497133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711.16949564139031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1552605.6813314327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1502762.5925545448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-5115242.0127017815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-4615219.2327981489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77536.646350700204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69957.319828824795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40743.452313594935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41686.815613971165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-89489.396877765175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-85351.158871856955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11925.725699998569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11374.24705491193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44292.262573502201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45317.794103841567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-62539.743462369042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-59647.732203993597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28456.760667687595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27140.841099239613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138119.08344329911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181697.65891795859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-455049.56402011798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-558021.96178377606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12101.095095195988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14839.431478841625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3624.5186769146017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5040.3149787801503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-7960.9353638659313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-10319.731027233613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1861.240427167407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2412.7190722540458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3940.2191965676234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5479.3332871008424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-5563.506658299767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-7211.9530755737715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4441.2285435119375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5757.1481119599184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20792654.992743064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20125151.220747489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-60588485.998724163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-54665868.237138964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888772.25386948918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801893.39809345303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644675.88990952331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659602.54782984662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-1312961.4937993619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-1252246.5114271371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161511.37634705039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154042.64218071281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841135.4863720854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860610.918703645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-1185975.3807652039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-1131132.5885910904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462549.53638532199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441159.9624484285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2531175.2262842143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3329797.7474327669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-7375685.0585730122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-9044716.3810539041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138710.12054610526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170098.59959558098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78479.041858350072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109134.23973184737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-159832.19109488191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-207189.87734521725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25206.977811389374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32675.711977726962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102394.87481500649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142391.98836733034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-144373.65039835373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-187151.02829416221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72189.812037015581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93579.385973909069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199616.27431161102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193208.02023817942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79642.656105363611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71857.463888489583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109684.67214463851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98962.826620537366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5075.1199181353377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5192.6279250397938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2024.8651154693102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1931.2297344071455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16344.718805816716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15588.893658726925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2190.903090270318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2241.6306907233675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874.12382572670776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833.70191471044382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15487.628315249043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14771.437410497643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17757.771454657191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23360.606083343508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7084.9738581592255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8688.2206337901025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17118.417039914682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20992.114737689746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451.48032104105681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627.83592184572046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180.13106431833918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233.50323152377297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2550.9098714280426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3306.735018517832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194.90172577607049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271.03352896927987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77.761651317537755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100.8021405968082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2417.1443035359785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3133.3352082873789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4539817.8372492082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4394076.6833852949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-7036133.90921936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-6348340.989876369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118503.8373204853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106919.90482636278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2045.0128275086083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2092.3625227534208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-2054.3100478394017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-1959.3130514075219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312.87522305811569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298.40700465080397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916.3652335702858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937.5825159065314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-563.59058890006236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-537.5285963497704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307.73319393368655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293.50275721999003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403860.09546396142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531283.8171729492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-625931.21886061237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-767572.13786686992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18494.818541347417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22679.979811652709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181.92339546449412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252.98565047836814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-182.75047188582886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-236.89875985200035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48.830237124677019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63.298455531988722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81.519427425703455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113.36224965051699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-50.136758168624034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-64.992093922290408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48.027723908725648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62.258160622422132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28775.583237010742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27851.804606586629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-442639.01925679721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-399370.37383337202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6214.9501927312467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5607.4292456058729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469.89427420284619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480.7740840414441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-6023.4383138414287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-5744.8978137793974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458.71470245413775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437.50246187822387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341.22676950210916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349.12744539419157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-3749.2173573619225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-3575.8431443047234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763.27890883429325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727.98277432172472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2559.8625781363889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3367.5363751600189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-39376.962464520861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-48287.508836216803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969.96332487713107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1189.4546884618519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41.801577340935289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58.129957434101883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-535.84228699433299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-694.61037202969078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71.591311943709371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92.803552519623253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30.355375622181846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42.212682034024979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-333.52864236878605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-432.35194381138928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119.1244539799186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154.42058849248707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893825.10042160854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865130.7549306656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-3975976.0171068395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-3587318.2417821744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63625.719240021783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57406.207254320063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29165.995490997342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29841.297366581533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-95116.014347321383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-90717.585938196687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12168.529847165804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11605.823264637906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21179.69715121467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21670.086351711365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-51112.639040872898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-48749.048796208255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19395.976886339136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18499.053099687615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79514.267603980086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104602.17309616228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-353700.98788019799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-433739.38741548109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9930.0255461305678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12177.074266067893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2594.5934717135783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3608.0841361412213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-8461.4766520536195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-10968.580845254692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1899.1347160316575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2461.841298559556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1884.1360644924491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2620.1104407069192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-4546.9567331736062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-5894.2031726324512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3027.1177799488823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3924.0415666004023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5035074.3709846521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4873434.0640549446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-16883928.048986647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-15233498.095177265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239930.57566256702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216476.99260065652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144605.89690701207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147954.06424222206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-328318.78362888785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-313136.41213159828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40387.489560752023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38519.859985688352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62425.61979132241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63871.006359478401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-93450.676064688523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-89129.257518344544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38269.635246360129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36499.941130921507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652231.31013737607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858019.754913916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-2187103.0495826057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-2682018.9070599973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37445.812386643418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45919.36206680593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18731.896818995028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26048.882219615454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-42529.618156782519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-55130.986499532897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6303.2498158399112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8170.8793909035894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8086.4632342400892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11245.168089350591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-12105.37370294607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-15692.15109641157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5972.7176396053383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7742.411755043956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332977.4921290467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322287.96103918162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239007.8736955752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215644.48617112165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-12353939.349258643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-11146322.763212806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160509.04179809356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144819.03591366817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6194.5982760436364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6338.0263937498921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4446.419945350749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4240.8051501900209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-158691.05290774946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-151352.73832242002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17501.647013484097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16692.322296097551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3234.0231316910995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3308.9028623413965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2321.3490715109128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2214.00344970694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-56320.365523913977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-53715.955557490204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20055.777353046869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19128.342562154525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28582.172012233208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37600.262121237858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20515.993782539263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25158.523386630855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-1060439.3025230689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-1300404.3223748272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25050.544095656223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30719.189436232638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531.73285779912158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739.43641260415404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381.67246351710196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494.76060085550245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-13621.746449017804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-17657.819470949002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2731.4709211795998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3540.7956385661473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277.60256361625915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386.03866727316301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199.26031047362466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258.30040246580973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-4834.4360001741197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-6266.8614817071921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3130.0924192616503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4057.5272101539908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963624.84023213643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932689.72319835308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215141.99653839538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194111.5352393949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-9436411.1737461686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-8513987.4573914316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143036.76623349017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129054.70217808505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34523.459767647248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35322.806977995126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7707.8192173162861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7351.3882708507936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-253556.32288598167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-241831.17500686116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30035.520152119094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28646.594364737866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32315.787891499618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33064.019241286616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7214.9272584273403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6881.2890037023753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-180832.11830760504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-172469.93942632846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61711.513672983427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58857.802058047768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85723.620180188314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112770.6665321645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19138.932524427197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23469.8492607632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-839458.77435811283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-1029418.4834846002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22323.657157827947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27375.239855957436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3071.191016324226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4270.8484800666838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685.6840332629921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888.84967274832309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-22556.253232458137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-29239.587523556846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4687.6245324116508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6076.5503197928811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2874.7975471108616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3997.7405082646555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641.83659252714892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832.01039772037825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-16086.741622855729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-20853.183585183353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9631.2767004078178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12484.988315343468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633309.25140517578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612978.21074200934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-1299701.821913607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-1172653.9683760181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23225.605006783346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20955.266369511017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13879.713940458912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14201.081227903538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-21579.157245738359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-20581.277141889186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2300.7037926197172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2194.3128657933721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10079.139520375746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10312.509295958595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-12088.520213670272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-11529.513498587248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3828.2589831688911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3651.2296660281318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56338.898145234998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74114.638207897486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-115620.87305925092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-141784.52526728215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3624.8054056829501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4445.056502623549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1234.732933778397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1717.0398211919728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-1919.6718497798461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-2488.463508973874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359.06937803891549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465.4603048652607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896.63559085885959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1246.8761239659027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-1075.3891681409564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-1394.0229957382764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597.4739453500581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774.50326249081581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118797.659717542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114983.91462373931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-545228.06512155465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-491931.18256417167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8931.2644717036328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8058.2196229737838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11119.808936630527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11377.274101272766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-42529.120000172727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-40562.45549149422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3778.6039929996236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3603.8708603753635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11605.877648220194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11874.597121418456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-38046.986959783688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-36287.588718868828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9036.6966160954962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8618.8146916517744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10568.184873138562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13902.600586324843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-48503.236544628475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-59478.952073668028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1393.8967672601048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1709.3193139641362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989.21306089447273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1375.6158686084343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-3783.3708485702782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-4904.3696185170274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589.72432260687765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764.4574552311376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1032.4535087058309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1435.7467428624129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-3384.6423659599473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-4387.4993632814121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1410.3514949975631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1828.2334194412852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1629334.8175457553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1577028.5037568186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-5510884.2713522501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-4972186.8517098669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216654.2834412267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195475.99376982701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693794.03779410583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709857.96453838935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-1955511.0308740742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-1865082.7751111111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416981.21886851609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397698.85036592575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626596.30824054917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641104.35622813064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-1513807.8358222218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-1443805.1613333332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862921.76535419177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823017.86869041412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254289.24898112941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334521.19776659791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-860080.20419948408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-1054706.3018778507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33813.096259613412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41464.604739054215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108279.99433780843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150575.93187177958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-305195.36320000008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-395623.618962963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65077.993696242404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84360.362198832736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97792.487413264913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135991.83313930043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-236259.0264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-306261.70088888885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134675.6512402496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174579.54790402725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383772.68751608918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393189.96929349634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462686.21419248445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415753.74480909668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425955.80006795435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501243.39870852482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-512119.54588872992</v>
      </c>
      <c r="I425" s="338">
        <f t="shared" ref="I425:J425" ca="1" si="0">SUMIFS(I3:I424,$F$3:$F$424,$D$425)*I423/SUM(I423:I424)</f>
        <v>-533211.89581500459</v>
      </c>
      <c r="J425" s="339">
        <f t="shared" ca="1" si="0"/>
        <v>-1434861.8727212753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3753212.2579404083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3683495.3348211222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146112.946061036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143398.85894653329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19199.241112420132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18842.610065574474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1945192.6384399957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1909060.1640936765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1653615.6309381565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1608181.0498602674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31680.679018030081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30810.223784953552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147475.80238640774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143423.77168762282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145514.43959342825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141516.29910659679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127401.76624978184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123345.7388852182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61790.889060368267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59823.682919613537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8156.190870123798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7896.5262333324472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83833.252994183829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81164.294955265126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217954.6674762161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208390.50149991471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803.922197366418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768.64492885605512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5290666613.2844982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6175044267.9350042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6175044267.9350042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146913194.13793731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176295832.96552476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176295832.96552476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69873348.431457981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83848018.117749572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83848018.117749572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128101138.7910063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327483710.14781266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327483710.14781266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1498693742.6388359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1798432491.1666028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1798432491.1666028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215890730.41001761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259068876.49202111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259068876.49202111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2035285226.1060581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2442342271.3272696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2442342271.3272696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146017381.97855964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175220858.37427154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175220858.37427154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108393271.28469765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130071925.54163715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130071925.54163715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3588623510.4669328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4306348212.560318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4306348212.560318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8543101.6798546687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8963206.6450011823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8847918.3618797921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271259.74236183573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278810.84576672339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277124.32776213082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3864207.3728631018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3435746.5620960109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3418903.1134332968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30413304.875726663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195369837.95941868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187042501.30783111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-32257.365042424757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-207215.76320257649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-198383.51234069097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57342790.956111364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197712687.92022133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193934770.22082874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-119673.00061953654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-412621.53846115165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-404737.11672928999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53759.86093242302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118032.8893656975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121892.5428096813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40271680.293017551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95505329.464518473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100007198.1967887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31487494.627501383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25619886.995640021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25472442.475046791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313132.77855375624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1664607.8584908096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1653796.9810242711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37347291.841013692</v>
      </c>
      <c r="I466" s="276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18513304.683122173</v>
      </c>
      <c r="J466" s="277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73468664.440101922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54882762.13450513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54539564.607033253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1991.3211030641837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1977.3250193561946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0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48345002.496000007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48345002.496000007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20296537.965774857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21077079.852451507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21854472.70743411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biomasse'!$E$1:$E$437,'Forbrug af biomasse'!$A$1:$A$437,"Biogas",'Forbrug af biomasse'!$B$1:$B$437,$A$1,'Forbrug af biomasse'!$D$1:$D$437,H$2)*'[1]Processer - data'!H474</f>
        <v>9570947.4163383078</v>
      </c>
      <c r="I474" s="282">
        <f ca="1">SUMIFS('Forbrug af biomasse'!$E$1:$E$437,'Forbrug af biomasse'!$A$1:$A$437,"Biogas",'Forbrug af biomasse'!$B$1:$B$437,$A$1,'Forbrug af biomasse'!$D$1:$D$437,I$2)*'[1]Processer - data'!I474</f>
        <v>31870615.776152629</v>
      </c>
      <c r="J474" s="283">
        <f ca="1">SUMIFS('Forbrug af biomasse'!$E$1:$E$437,'Forbrug af biomasse'!$A$1:$A$437,"Biogas",'Forbrug af biomasse'!$B$1:$B$437,$A$1,'Forbrug af biomasse'!$D$1:$D$437,J$2)*'[1]Processer - data'!J474</f>
        <v>31103686.269609474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9587593.8998603579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9178937.5641805977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12464156.84288235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12225990.242447829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7007.8899538582036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7237.0466468852328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8436304.1026991308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8833969.174049668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206048903.89369184</v>
      </c>
      <c r="J479" s="283">
        <f ca="1">J474*'[1]Processer - data'!J$479*Biogasanlæg!AC$3</f>
        <v>199931192.57459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42749368.645990282</v>
      </c>
      <c r="J480" s="283">
        <f ca="1">-SUMIFS('Resultater - Vestdanmark'!J$3:J$504,'Resultater - Vestdanmark'!$F$3:$F$504,"Gødning",'Resultater - Vestdanmark'!$A$3:$A$504,"&lt;&gt;Gødning")-SUM(J475:J479)</f>
        <v>31267899.360587388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12.018877995102628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11.570604016781225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9.5850196976281676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2.8290779018212735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4.1641333548688158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4.1513990279595463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3.146524797754445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2.8356828385104209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2.8510753824137627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biomasse'!$E$1:$E$437,'Forbrug af biomasse'!$A$1:$A$437,$F484,'Forbrug af biomasse'!$C$1:$C$437,$D484,'Forbrug af biomasse'!$B$1:$B$437,$A$1,'Forbrug af biomasse'!$D$1:$D$437,H$2)*'[1]Processer - data'!H484</f>
        <v>33.276306174157412</v>
      </c>
      <c r="I484" s="286">
        <f ca="1">SUMIFS('Forbrug af biomasse'!$E$1:$E$437,'Forbrug af biomasse'!$A$1:$A$437,$F484,'Forbrug af biomasse'!$C$1:$C$437,$D484,'Forbrug af biomasse'!$B$1:$B$437,$A$1,'Forbrug af biomasse'!$D$1:$D$437,I$2)*'[1]Processer - data'!I484</f>
        <v>33.915639187009909</v>
      </c>
      <c r="J484" s="287">
        <f ca="1">SUMIFS('Forbrug af biomasse'!$E$1:$E$437,'Forbrug af biomasse'!$A$1:$A$437,$F484,'Forbrug af biomasse'!$C$1:$C$437,$D484,'Forbrug af biomasse'!$B$1:$B$437,$A$1,'Forbrug af biomasse'!$D$1:$D$437,J$2)*'[1]Processer - data'!J484</f>
        <v>36.433651268739695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9.4691817325671721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9.4026271924825835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biomasse'!$E$1:$E$437,'Forbrug af biomasse'!$A$1:$A$437,$F486,'Forbrug af biomasse'!$C$1:$C$437,$D486,'Forbrug af biomasse'!$B$1:$B$437,$A$1,'Forbrug af biomasse'!$D$1:$D$437,H$2)*'[1]Processer - data'!H486</f>
        <v>0</v>
      </c>
      <c r="I486" s="286">
        <f ca="1">SUMIFS('Forbrug af biomasse'!$E$1:$E$437,'Forbrug af biomasse'!$A$1:$A$437,$F486,'Forbrug af biomasse'!$C$1:$C$437,$D486,'Forbrug af biomasse'!$B$1:$B$437,$A$1,'Forbrug af biomasse'!$D$1:$D$437,I$2)*'[1]Processer - data'!I486</f>
        <v>0</v>
      </c>
      <c r="J486" s="287">
        <f ca="1">SUMIFS('Forbrug af biomasse'!$E$1:$E$437,'Forbrug af biomasse'!$A$1:$A$437,$F486,'Forbrug af biomasse'!$C$1:$C$437,$D486,'Forbrug af biomasse'!$B$1:$B$437,$A$1,'Forbrug af biomasse'!$D$1:$D$437,J$2)*'[1]Processer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biomasse'!$E$1:$E$437,'Forbrug af biomasse'!$A$1:$A$437,$F487,'Forbrug af biomasse'!$C$1:$C$437,$D487,'Forbrug af biomasse'!$B$1:$B$437,$A$1,'Forbrug af biomasse'!$D$1:$D$437,H$2)*'[1]Processer - data'!H487</f>
        <v>0</v>
      </c>
      <c r="I487" s="286">
        <f ca="1">SUMIFS('Forbrug af biomasse'!$E$1:$E$437,'Forbrug af biomasse'!$A$1:$A$437,$F487,'Forbrug af biomasse'!$C$1:$C$437,$D487,'Forbrug af biomasse'!$B$1:$B$437,$A$1,'Forbrug af biomasse'!$D$1:$D$437,I$2)*'[1]Processer - data'!I487</f>
        <v>0</v>
      </c>
      <c r="J487" s="287">
        <f ca="1">SUMIFS('Forbrug af biomasse'!$E$1:$E$437,'Forbrug af biomasse'!$A$1:$A$437,$F487,'Forbrug af biomasse'!$C$1:$C$437,$D487,'Forbrug af biomasse'!$B$1:$B$437,$A$1,'Forbrug af biomasse'!$D$1:$D$437,J$2)*'[1]Processer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biomasse'!$E$1:$E$437,'Forbrug af biomasse'!$A$1:$A$437,$F488,'Forbrug af biomasse'!$C$1:$C$437,$D488,'Forbrug af biomasse'!$B$1:$B$437,$A$1,'Forbrug af biomasse'!$D$1:$D$437,H$2)*'[1]Processer - data'!H488</f>
        <v>0</v>
      </c>
      <c r="I488" s="286">
        <f ca="1">SUMIFS('Forbrug af biomasse'!$E$1:$E$437,'Forbrug af biomasse'!$A$1:$A$437,$F488,'Forbrug af biomasse'!$C$1:$C$437,$D488,'Forbrug af biomasse'!$B$1:$B$437,$A$1,'Forbrug af biomasse'!$D$1:$D$437,I$2)*'[1]Processer - data'!I488</f>
        <v>0</v>
      </c>
      <c r="J488" s="287">
        <f ca="1">SUMIFS('Forbrug af biomasse'!$E$1:$E$437,'Forbrug af biomasse'!$A$1:$A$437,$F488,'Forbrug af biomasse'!$C$1:$C$437,$D488,'Forbrug af biomasse'!$B$1:$B$437,$A$1,'Forbrug af biomasse'!$D$1:$D$437,J$2)*'[1]Processer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24.084176864245336</v>
      </c>
      <c r="J489" s="283">
        <f ca="1">SUM(J455:J473)*'[1]Processer - data'!$H$489</f>
        <v>23.82523930130888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0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0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0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185898.81048521501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185330.31374819405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118975.23871053761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118611.40079884419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5.75" thickBot="1" x14ac:dyDescent="0.3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biomasse'!$E$1:$E$437,'Forbrug af biomasse'!$A$1:$A$437,$A498,'Forbrug af biomasse'!$C$1:$C$437,$D498,'Forbrug af biomasse'!$B$1:$B$437,$A$1,'Forbrug af biomasse'!$D$1:$D$437,H$2)*'[1]Processer - data'!H498</f>
        <v>0</v>
      </c>
      <c r="I498" s="279">
        <f ca="1">SUMIFS('Forbrug af biomasse'!$E$1:$E$437,'Forbrug af biomasse'!$A$1:$A$437,$A498,'Forbrug af biomasse'!$C$1:$C$437,$D498,'Forbrug af biomasse'!$B$1:$B$437,$A$1,'Forbrug af biomasse'!$D$1:$D$437,I$2)*'[1]Processer - data'!I498</f>
        <v>0</v>
      </c>
      <c r="J498" s="280">
        <f ca="1">SUMIFS('Forbrug af biomasse'!$E$1:$E$437,'Forbrug af biomasse'!$A$1:$A$437,$A498,'Forbrug af biomasse'!$C$1:$C$437,$D498,'Forbrug af biomasse'!$B$1:$B$437,$A$1,'Forbrug af biomasse'!$D$1:$D$437,J$2)*'[1]Processer - data'!J498</f>
        <v>0</v>
      </c>
    </row>
    <row r="499" spans="1:10" ht="15.75" thickBot="1" x14ac:dyDescent="0.3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biomasse'!$E$1:$E$437,'Forbrug af biomasse'!$A$1:$A$437,$A499,'Forbrug af biomasse'!$C$1:$C$437,$D499,'Forbrug af biomasse'!$B$1:$B$437,$A$1,'Forbrug af biomasse'!$D$1:$D$437,H$2)*'[1]Processer - data'!H499</f>
        <v>0</v>
      </c>
      <c r="I499" s="279">
        <f ca="1">SUMIFS('Forbrug af biomasse'!$E$1:$E$437,'Forbrug af biomasse'!$A$1:$A$437,$A499,'Forbrug af biomasse'!$C$1:$C$437,$D499,'Forbrug af biomasse'!$B$1:$B$437,$A$1,'Forbrug af biomasse'!$D$1:$D$437,I$2)*'[1]Processer - data'!I499</f>
        <v>0</v>
      </c>
      <c r="J499" s="280">
        <f ca="1">SUMIFS('Forbrug af biomasse'!$E$1:$E$437,'Forbrug af biomasse'!$A$1:$A$437,$A499,'Forbrug af biomasse'!$C$1:$C$437,$D499,'Forbrug af biomasse'!$B$1:$B$437,$A$1,'Forbrug af biomasse'!$D$1:$D$437,J$2)*'[1]Processer - data'!J499</f>
        <v>0</v>
      </c>
    </row>
    <row r="500" spans="1:10" ht="15.75" thickBot="1" x14ac:dyDescent="0.3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biomasse'!$E$1:$E$437,'Forbrug af biomasse'!$A$1:$A$437,$A500,'Forbrug af biomasse'!$C$1:$C$437,$D500,'Forbrug af biomasse'!$B$1:$B$437,$A$1,'Forbrug af biomasse'!$D$1:$D$437,H$2)*'[1]Processer - data'!H500</f>
        <v>0</v>
      </c>
      <c r="I500" s="279">
        <f ca="1">SUMIFS('Forbrug af biomasse'!$E$1:$E$437,'Forbrug af biomasse'!$A$1:$A$437,$A500,'Forbrug af biomasse'!$C$1:$C$437,$D500,'Forbrug af biomasse'!$B$1:$B$437,$A$1,'Forbrug af biomasse'!$D$1:$D$437,I$2)*'[1]Processer - data'!I500</f>
        <v>0</v>
      </c>
      <c r="J500" s="280">
        <f ca="1">SUMIFS('Forbrug af biomasse'!$E$1:$E$437,'Forbrug af biomasse'!$A$1:$A$437,$A500,'Forbrug af biomasse'!$C$1:$C$437,$D500,'Forbrug af biomasse'!$B$1:$B$437,$A$1,'Forbrug af biomasse'!$D$1:$D$437,J$2)*'[1]Processer - data'!J500</f>
        <v>0</v>
      </c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167" zoomScale="80" zoomScaleNormal="80" workbookViewId="0">
      <selection activeCell="H107" sqref="H10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570312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1488741.8735992862</v>
      </c>
      <c r="O3" s="168">
        <f>SUMIF($F$3:$F$494,"Roer",J3:J494)</f>
        <v>1525196.4678207021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234025.23290020795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237416.75221520485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230396.58076831326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243126.21417966046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246649.6259124628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239356.44779819209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-312291.36386714398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-295538.36243185808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-267347.09997905721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-169757.19518704785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-166766.89668346365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1569.6411500057175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16309.168397399944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333.54874437621498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3465.6982844474883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-21968.002487985057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-212774.19462275674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-19771.20223918655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-191496.77516048108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17181.306082967018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5055.268905180681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-6623.6391166874646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-201737.12281110961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792.74580035785982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336.91696515209054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-16621.705020614838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-9308.1548115443056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2429805.1937717511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2326238.5119458893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2621159.8056514151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2509436.929964724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336013.77471212432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321691.70815966208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27464.684805178709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26294.045167088971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-1499547448.498282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-1435631561.7928421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-115165.07576693177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-110256.34284053177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196366.95633919063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187997.119061526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54336.851791522888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89649.490134435415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58896.84962835523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97172.956577699704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1801.3061470647906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2971.9457851545299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-98349719.137718022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-162265605.84315798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-6639.2699687928462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-10954.023796792844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14166.873162667429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23373.694168098507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34191.245173914635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32539.378021934186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992174.68263977661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944240.16727062978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19443.845644067296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18504.463361724534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371401.04267443361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353457.70134583977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4231.0035991714303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4026.5929136338805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-257421889.36553466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-244985174.61353469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-1076.6881927244478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-1024.6706119244479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278436.27992953156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264984.30582341959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2131.3028032395187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2626.7868619340466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115172.32455967399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141947.52080835906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950.88894298378523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1171.9510614782669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43992.275810456726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54219.574970689922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879.26353926733168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1083.674224804882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-53495979.434465297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-65932694.186465286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-269.72762740066537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-332.43375220066531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48387.914385054581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59637.109091141487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9561616.4774268474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9104257.2288292181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608.58640520796155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579.47599049411485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13488.495162543615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12843.302163345441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19926.261284624048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18973.131663705783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841.56600592184452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801.3115157922316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-33112223.502257422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-31528371.891377427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-784.80269989116607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-747.26335976316614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1278.584391706858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1217.426072081694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131118.27781543761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163146.30943640703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231.65590497546393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288.24208634814886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872.27742054352598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1085.3470952897908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1605.914040853497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1998.187845375347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164.79624731848045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205.05073744809346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-6484066.7697425745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-8067918.3806225751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-289.46726650636492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-360.17492770636494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275.4109588144704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342.685110402151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1407546.7312550477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1400602.2320623295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617419.48738326959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572702.75118470658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-29968844.747483291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-27798344.86509617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425874.95938999369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395030.8759074221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21422.351420502626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21918.358974853181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9396.9009617161537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8962.3621889200313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-308827.83885775087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-294546.78272560053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37989.849316801556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36233.093279030385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15014.010562508658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15361.64105898983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6585.8862794597881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6281.3366249182945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-142710.48367650103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-136111.15495157611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58442.361105560914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55739.824175823996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147182.19866129372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199055.2869203735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64561.378767418209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81393.209183523446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-3133736.4247512878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-3950734.4671909404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66466.034124449885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83794.428222786504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2240.0597525831936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3115.0637452139827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982.60079998523281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1273.7417777586347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-32293.03817882494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-41861.345787365652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5929.0516274777001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7685.807665248868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1569.9621449467152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2183.2150474746154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688.66290633195138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892.71117487475169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-14922.732079236441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-19344.282324936124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9121.0621378621108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11823.599067599031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53536.628910563311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53272.491977845813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-484495.26789205981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-449405.5962401306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5507.9708083976793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5109.0548644381497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383.20678078967813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392.07945094707867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-2817.7020855079322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-2687.4037231723055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231.07605420548325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220.39045632314875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135.49548318718502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138.63271037210097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-832.06816492841517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-793.59102435369073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179.34000622664701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171.04682674795814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4762.5937510610947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6441.1285755031749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-43100.474987623122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-54337.222090852149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859.62550188865509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1083.7389106383955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34.089898013602003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47.405969978146771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-250.66147454316234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-324.93154107446964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36.063892852878894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46.749490735213371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12.053615527461146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16.761954981354023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-74.020399180626072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-95.952369308218962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27.989480740574972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36.282660219263846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5991.7684841260734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5559.0233534286335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-5126741.3397399308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-4756471.300602844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1110.1564674020519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1029.9773338368504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533.0249535878628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672.13646000546203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-456072.53883582389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-575100.62089107116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173.26141398760348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218.48004051084709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463900.2959953571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461611.5227990534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-1528374.0825586284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-1417681.2682580168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23167.036952828745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21489.15943018598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1342.1475223545235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1373.2232570893948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-2947.9085712237634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-2811.5890997220863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392.85044078584303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374.68394641424334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1591.0555817100583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1627.8944689278508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-2246.5370277572065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-2142.6509224273937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1022.2166416216924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974.94650790508229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41268.355811378882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55813.029574794629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-135963.45162183407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-171410.55334392382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3615.6647267420594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4558.306545797026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119.39682294240531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166.03517562989953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-262.24458330135093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-339.94668205730676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61.311918504148913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79.478412875748589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141.53956880068088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196.82724033400379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-199.85089512822782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-259.06597516622122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159.53670129355893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206.80683501016898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6212600.482945024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6181948.9968661051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-18103126.200475831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-16792003.478861019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265554.68436064752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246321.83050762943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48701.026137437606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49828.637032928469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-99185.610983444451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-94598.993134499033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12201.122896150406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11636.909120605875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69291.13833736215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70895.487336696911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-97698.391644072588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-93180.546943768641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38103.949283837668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36341.916947012804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756285.35358856793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1022831.5612996648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-2203767.8484509895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-2778313.3028660961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41444.95073836697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52250.085259194122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5928.5757829736185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8244.37449090271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-12074.271487348789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-15651.833409526205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1904.2214924627801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2468.4352680073071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8435.0946438430456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11729.980632071674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-11893.226173550109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-15417.145039787178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5946.8591367839135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7708.8914736087763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59642.992327089858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59348.728056590327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23796.287869725849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22072.836717114191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32772.488524206055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30398.934151767458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318.9839165482129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326.36958720679513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127.26781148681931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121.38259477066582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1027.3062516075927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979.80076020377339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150.16222767677442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153.6390448498185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59.91154128148672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57.141065384076924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1061.5059970364737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1012.4190145145557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5305.8130168434282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7175.8007559331936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2116.906764827057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2668.8066212510789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5114.7814459743568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6448.2587594658244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28.376661709115591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39.461050089548863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11.321685657700284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14.676259185907773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160.33103348789021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207.8365248917095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13.358362334945426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18.576357240932602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5.3297030076420846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6.9088742691656648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165.66856601147279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214.75554853339062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1356444.1144250459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1349751.7433311262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-2102313.9631633586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-1950053.4323275785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35407.551235041217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32843.151891695597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7173.742884598938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7339.8418619653639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-7206.3567965008169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-6873.1148637146534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1097.5414799304065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1046.7881166966306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3505.3664956342204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3586.5288399760229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-2155.8997386750038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-2056.2049530715358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1177.1699624688069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1122.7343572679372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120668.6411618581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163197.25623912708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-187020.87799470569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-235779.18772687993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5526.0340077809997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6966.7291891475506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638.1728496761715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887.45360694672104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-641.07416819738489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-831.02206988549881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171.29260091399411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222.04596414777009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311.83578247289398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433.64394156073729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-191.78784380467229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-248.61387159864927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183.72016755293521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238.15577275380488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8597.8054451281678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8555.3859277885185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-132255.3269779573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-122676.70711224382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1856.9539379322755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1722.4636585157232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172.39385657139869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176.38541909899325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-2209.8668099428332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-2107.6764372287134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168.29231800328981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160.51001428059428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136.51481462716177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139.67564314718285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-1499.9518158672381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-1430.5898821855162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305.36548729859186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291.24453990906159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764.85679653481213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1034.4239349053389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-11765.372729426377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-14832.729132662207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289.81362037093322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365.37107907909274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15.336077760889165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21.326600672878271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-196.58872950878734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-254.83724195583537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26.265275064097253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34.047578786792727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12.144294780994331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16.888055035068469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-133.43501992021268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-172.97132211879421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47.658197439664619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61.779144829194884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267064.41541427677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265746.78341239324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-1187974.8176784948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-1101935.4917125991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19010.615730229867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17633.767888604747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4320.1512221290986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4420.1788801602333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-14088.85788772293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-13437.350008521869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1802.4376746192152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1719.0879555616791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3421.0305110611816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3500.2401619460097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-8255.920583342946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-7874.1439089687055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3132.9167856490421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2988.0420209947515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23757.926897258494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32131.201994407547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-105681.69042816205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-133234.01854343241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2966.9747093422338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3740.4962187949463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384.31865496281398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534.43981005573721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-1253.3382826130401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-1624.6977737576442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281.30530181918385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364.65502087671979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304.33329228457569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423.21085594438114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-734.44287732744476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-952.05558172076144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488.95233070823218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633.82709536252298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1504420.9351696959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1496998.4818061199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-5044718.8965407591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-4679354.0697054733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71688.430878826213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66496.381198496878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4189.6732818178216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4286.6798875470813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-9512.3951727460735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-9072.5156271855631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1170.1485869638404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1116.0376696475937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1972.2959077171406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2017.9619343096335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-2952.5119108453932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-2815.9795681473402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1209.10365389301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1153.1913461985355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194879.03559047912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263562.45997859264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-653480.63856345904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-823849.91348450899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11188.367825019121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14105.292981499339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542.72010546553395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754.7154589893496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-1232.2125770013845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-1597.3125998166092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182.62434594233352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236.73526325858043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255.48642365283885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355.28360116178692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-382.46122498292056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-495.78306942230444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188.70403846885125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244.61634616332569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99489.753912269953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98998.895242795144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71412.738395699431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66240.655801430446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-3691211.6126711415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-3423874.8354721642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47958.211731013136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44484.828162218677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1468.6719744340637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1502.6772234323155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1054.1978784251489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1005.4488435846795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-37623.925170479139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-35884.09048051478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4149.4504291823841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3957.5683284109436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836.12236279859962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855.4817225704976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600.16016939777091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572.40709798053285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-14561.032861540352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-13887.69030146912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5185.2084123540226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4945.4299886613499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8540.0164485387813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11549.871111659433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6129.9373709603278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7728.0765101668849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-316846.77715703164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-399452.06413841917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7484.8076111985829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9436.1756707736567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126.06808566673899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175.31234273377018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90.490395922621161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117.30236508487927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-3229.5681432463307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-4186.4772227267249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647.60209010360904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839.48419087504874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71.77119703791449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99.806200966558066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51.516638818247969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66.780828097728829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-1249.892127132221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-1620.2305351713974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809.2521799627666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1049.0306036554377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287919.75579325529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286499.22852600703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64281.89531652796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59626.265531670731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-2819488.547073191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-2615286.496197402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42737.7015244672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39642.414505098794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15040.87822062371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15389.130803874499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3358.0750879111019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3202.7883786435368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-110467.19535830281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-105358.88574635818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13085.61204298731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12480.497035219112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15352.838758337211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15708.314394759325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3427.7244059057543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3269.2169189274537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-85911.145475598809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-81938.375742623146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29318.391435644193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27962.627669834055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25613.208333284379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34640.361267235399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5718.4876816263886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7209.3575597383706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-250820.39733789826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-316211.91272204951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6670.0459026625103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8408.9970162330774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1338.0295711872773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1860.6858153775529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298.73280695347904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387.24623123599127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-9827.1106159784995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-12738.847094786941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2042.2631512176731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2647.3781589858722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1365.7814363630619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1899.2780131845366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304.92877807450617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395.27804565213756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-7642.6157738119409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-9907.094521608069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4575.7027096092097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5931.4664754193454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189225.34724432943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188291.75460260711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-388335.6006879895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-360210.31315281364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6939.5372996951264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6436.9398515878147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1590.9316384961176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1627.7676559649631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-2473.4633683086399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-2359.0835593695124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263.71310462077844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251.51827897357481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1259.8229544440553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1288.9925675403299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-1510.9816884323691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-1441.1097028401202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478.50598087296146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456.37853667074347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16833.399387804795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22766.184874678853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-34546.155460047157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-43552.701499385643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1083.0491739408578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1365.4114836701424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141.52854286968352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196.81190749394554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-220.03815744664723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-285.23464854195004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41.157536559312248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53.35236220651587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112.07326745025438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155.85091952987628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-134.4162322830876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-174.24326407066911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74.680124182485301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96.807568384703174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35495.341907588409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35320.216373388408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-162907.72591915572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-151109.09961484434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2668.5566604929131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2475.2858832391571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1647.0981140436197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1685.2345954823613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-6299.5356973683211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-6008.2276882414635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559.69770218671192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533.81572751911835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1874.6283886277022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1918.0330468796183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-6145.5035128253576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-5861.3183792843001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1459.6438571404719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1392.1458753073866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3157.6492020681239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4270.5352524187792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-14492.195964715644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-18270.463862522087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416.47994123299804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525.06064189921517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146.52508656145261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203.76018290832187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-560.40378255779456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-726.44934776010416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87.351664503128461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113.23363917072209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166.76607457214067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231.90763203180828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-546.70115064960828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-708.68667676801056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227.80568868666325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295.30367051974855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486826.05842768832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484424.17499840376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-1646587.3308438149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-1527332.8971794425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64733.748836252111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60045.393465217603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105371.44942606725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107811.19256641068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-296997.40912592597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-283263.4248888889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63329.912080713199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60401.361233050156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95165.650910254044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97369.091645569322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-229912.79417777775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-219280.98866666664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131058.08381659226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124997.59439154754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75978.633396228819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102756.64318147959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-256981.83776175146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-323979.70546230598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10102.955020686746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12736.901644137068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16445.255112738825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22869.040847420449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-46352.196800000012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-60086.181037037044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9883.8591108627552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12812.409958525792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14852.442627611907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20654.049742999552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-35882.3436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-46514.14911111111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20454.151809525963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26514.641234570692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112332.11179209981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114713.46881530106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127046.30450353827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121693.12110810814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124272.9245499095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137633.4965454998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-149899.85465622912</v>
      </c>
      <c r="I425" s="338">
        <f t="shared" ref="I425:J425" ca="1" si="0">SUMIFS(I3:I424,$F$3:$F$424,$D$425)*I423/SUM(I423:I424)</f>
        <v>-151348.59104210144</v>
      </c>
      <c r="J425" s="339">
        <f t="shared" ca="1" si="0"/>
        <v>-321546.79332585231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266755.84485045663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261800.78357255683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10384.832962122258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10191.931907913244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1364.5670512228648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1339.2198526998002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138252.64067231142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135684.56083605965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239604.1344339604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233020.79470926209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4590.438994634248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4464.3125425236767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21368.818315234308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20781.690756618176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21084.62250483537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20505.303482464293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9054.9543846077213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8766.6762558976552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4391.7262554195477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4251.9090268677046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579.69318993841989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561.23778299506876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5958.3654459493264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5768.671896101212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18292.854791513339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17490.137871374405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67.472893287329939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64.512085162531633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649382479.82762504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757932006.08941185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757932006.08941209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18032293.716852441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21638752.460222926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21638752.460222933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8576334.816551771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10291601.779862123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10291601.779862126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15723280.49701158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40195725.669986032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40195725.669986039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183951386.51398861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220741663.81678632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220741663.81678635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26498675.522935595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31798410.627522714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31798410.627522722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249813239.78468746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299775887.74162489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299775887.74162501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17922340.706383828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21506808.84766059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21506808.847660597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13304314.266702106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15965177.120042527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15965177.120042531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440471759.93726146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528566111.92471373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528566111.92471385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3651898.7201453252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3231793.7549988152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3347082.0381202092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89924.65763816431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82373.554233276591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84060.072237869259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526738.87713689636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955199.68790398887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972043.13656670612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4565127.1242733356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28308525.901035286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27101918.843619023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-4841.9260160802014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-30024.966294650781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-28745.198624781184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4041695.3438886409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14052233.521361029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13783721.761722367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-8434.9192170182378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-29326.667273569194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-28766.289806030432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4423.7890675769768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9906.4568370625857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10230.396125970288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5153539.7069824543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12889983.945318531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13574091.852575995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1515105.3724986184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7382713.0043599783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7530157.5249532107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1852429.2214462431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500954.14150919009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511765.01897572842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31847524.758986317</v>
      </c>
      <c r="I466" s="276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16029820.816877825</v>
      </c>
      <c r="J466" s="277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28680457.689898066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19597924.825494852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19639903.432966735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1698.0788969358161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1712.0749806438052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0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12086250.624000002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12086250.624000002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16800254.634225141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17637502.257990435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18460894.728164304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biomasse'!$E$1:$E$437,'Forbrug af biomasse'!$A$1:$A$437,"Biogas",'Forbrug af biomasse'!$B$1:$B$437,$A$1,'Forbrug af biomasse'!$D$1:$D$437,H$2)*'[1]Processer - data'!H474</f>
        <v>2463073.3914116896</v>
      </c>
      <c r="I474" s="282">
        <f ca="1">SUMIFS('Forbrug af biomasse'!$E$1:$E$437,'Forbrug af biomasse'!$A$1:$A$437,"Biogas",'Forbrug af biomasse'!$B$1:$B$437,$A$1,'Forbrug af biomasse'!$D$1:$D$437,I$2)*'[1]Processer - data'!I474</f>
        <v>4917085.926186448</v>
      </c>
      <c r="J474" s="283">
        <f ca="1">SUMIFS('Forbrug af biomasse'!$E$1:$E$437,'Forbrug af biomasse'!$A$1:$A$437,"Biogas",'Forbrug af biomasse'!$B$1:$B$437,$A$1,'Forbrug af biomasse'!$D$1:$D$437,J$2)*'[1]Processer - data'!J474</f>
        <v>4878052.7970464919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1389214.6969952497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1330001.5728813035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885877.60575956036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868950.15046319086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588.1696171283977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607.40265378958441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1138615.2485031369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1199044.7803108795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31789789.458662391</v>
      </c>
      <c r="J479" s="283">
        <f ca="1">J474*'[1]Processer - data'!J$479*Biogasanlæg!AC$3</f>
        <v>31355605.400001507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46666998.922753878</v>
      </c>
      <c r="J480" s="283">
        <f ca="1">-SUMIFS('Resultater - Østdanmark'!J$3:J$504,'Resultater - Østdanmark'!$F$3:$F$504,"Gødning",'Resultater - Østdanmark'!$A$3:$A$504,"&lt;&gt;Gødning")-SUM(J475:J479)</f>
        <v>43894832.28122662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7.5725862730126234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6.4522843091452229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6.0762689501370906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1.1214882290282282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1.2379629245843558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1.2676388910545666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0.71503055390133141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0.78177936143169058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0.80278624232921081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biomasse'!$E$1:$E$437,'Forbrug af biomasse'!$A$1:$A$437,$F484,'Forbrug af biomasse'!$C$1:$C$437,$D484,'Forbrug af biomasse'!$B$1:$B$437,$A$1,'Forbrug af biomasse'!$D$1:$D$437,H$2)*'[1]Processer - data'!H484</f>
        <v>9.7401348943751529</v>
      </c>
      <c r="I484" s="286">
        <f ca="1">SUMIFS('Forbrug af biomasse'!$E$1:$E$437,'Forbrug af biomasse'!$A$1:$A$437,$F484,'Forbrug af biomasse'!$C$1:$C$437,$D484,'Forbrug af biomasse'!$B$1:$B$437,$A$1,'Forbrug af biomasse'!$D$1:$D$437,I$2)*'[1]Processer - data'!I484</f>
        <v>9.9119869394556517</v>
      </c>
      <c r="J484" s="287">
        <f ca="1">SUMIFS('Forbrug af biomasse'!$E$1:$E$437,'Forbrug af biomasse'!$A$1:$A$437,$F484,'Forbrug af biomasse'!$C$1:$C$437,$D484,'Forbrug af biomasse'!$B$1:$B$437,$A$1,'Forbrug af biomasse'!$D$1:$D$437,J$2)*'[1]Processer - data'!J484</f>
        <v>10.301564458781717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8.0747487919351268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8.1413033320197155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biomasse'!$E$1:$E$437,'Forbrug af biomasse'!$A$1:$A$437,$F486,'Forbrug af biomasse'!$C$1:$C$437,$D486,'Forbrug af biomasse'!$B$1:$B$437,$A$1,'Forbrug af biomasse'!$D$1:$D$437,H$2)*'[1]Processer - data'!H486</f>
        <v>0</v>
      </c>
      <c r="I486" s="286">
        <f ca="1">SUMIFS('Forbrug af biomasse'!$E$1:$E$437,'Forbrug af biomasse'!$A$1:$A$437,$F486,'Forbrug af biomasse'!$C$1:$C$437,$D486,'Forbrug af biomasse'!$B$1:$B$437,$A$1,'Forbrug af biomasse'!$D$1:$D$437,I$2)*'[1]Processer - data'!I486</f>
        <v>0</v>
      </c>
      <c r="J486" s="287">
        <f ca="1">SUMIFS('Forbrug af biomasse'!$E$1:$E$437,'Forbrug af biomasse'!$A$1:$A$437,$F486,'Forbrug af biomasse'!$C$1:$C$437,$D486,'Forbrug af biomasse'!$B$1:$B$437,$A$1,'Forbrug af biomasse'!$D$1:$D$437,J$2)*'[1]Processer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biomasse'!$E$1:$E$437,'Forbrug af biomasse'!$A$1:$A$437,$F487,'Forbrug af biomasse'!$C$1:$C$437,$D487,'Forbrug af biomasse'!$B$1:$B$437,$A$1,'Forbrug af biomasse'!$D$1:$D$437,H$2)*'[1]Processer - data'!H487</f>
        <v>0</v>
      </c>
      <c r="I487" s="286">
        <f ca="1">SUMIFS('Forbrug af biomasse'!$E$1:$E$437,'Forbrug af biomasse'!$A$1:$A$437,$F487,'Forbrug af biomasse'!$C$1:$C$437,$D487,'Forbrug af biomasse'!$B$1:$B$437,$A$1,'Forbrug af biomasse'!$D$1:$D$437,I$2)*'[1]Processer - data'!I487</f>
        <v>0</v>
      </c>
      <c r="J487" s="287">
        <f ca="1">SUMIFS('Forbrug af biomasse'!$E$1:$E$437,'Forbrug af biomasse'!$A$1:$A$437,$F487,'Forbrug af biomasse'!$C$1:$C$437,$D487,'Forbrug af biomasse'!$B$1:$B$437,$A$1,'Forbrug af biomasse'!$D$1:$D$437,J$2)*'[1]Processer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biomasse'!$E$1:$E$437,'Forbrug af biomasse'!$A$1:$A$437,$F488,'Forbrug af biomasse'!$C$1:$C$437,$D488,'Forbrug af biomasse'!$B$1:$B$437,$A$1,'Forbrug af biomasse'!$D$1:$D$437,H$2)*'[1]Processer - data'!H488</f>
        <v>0</v>
      </c>
      <c r="I488" s="286">
        <f ca="1">SUMIFS('Forbrug af biomasse'!$E$1:$E$437,'Forbrug af biomasse'!$A$1:$A$437,$F488,'Forbrug af biomasse'!$C$1:$C$437,$D488,'Forbrug af biomasse'!$B$1:$B$437,$A$1,'Forbrug af biomasse'!$D$1:$D$437,I$2)*'[1]Processer - data'!I488</f>
        <v>0</v>
      </c>
      <c r="J488" s="287">
        <f ca="1">SUMIFS('Forbrug af biomasse'!$E$1:$E$437,'Forbrug af biomasse'!$A$1:$A$437,$F488,'Forbrug af biomasse'!$C$1:$C$437,$D488,'Forbrug af biomasse'!$B$1:$B$437,$A$1,'Forbrug af biomasse'!$D$1:$D$437,J$2)*'[1]Processer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4.764200791306644</v>
      </c>
      <c r="J489" s="283">
        <f ca="1">SUM(J455:J473)*'[1]Processer - data'!$H$489</f>
        <v>4.7889490871704528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0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0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0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55266.201990373032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56591.021922078864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35370.36927383874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36218.254030130476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5.75" thickBot="1" x14ac:dyDescent="0.3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biomasse'!$E$1:$E$437,'Forbrug af biomasse'!$A$1:$A$437,$A498,'Forbrug af biomasse'!$C$1:$C$437,$D498,'Forbrug af biomasse'!$B$1:$B$437,$A$1,'Forbrug af biomasse'!$D$1:$D$437,H$2)*'[1]Processer - data'!H498</f>
        <v>0</v>
      </c>
      <c r="I498" s="279">
        <f ca="1">SUMIFS('Forbrug af biomasse'!$E$1:$E$437,'Forbrug af biomasse'!$A$1:$A$437,$A498,'Forbrug af biomasse'!$C$1:$C$437,$D498,'Forbrug af biomasse'!$B$1:$B$437,$A$1,'Forbrug af biomasse'!$D$1:$D$437,I$2)*'[1]Processer - data'!I498</f>
        <v>0</v>
      </c>
      <c r="J498" s="280">
        <f ca="1">SUMIFS('Forbrug af biomasse'!$E$1:$E$437,'Forbrug af biomasse'!$A$1:$A$437,$A498,'Forbrug af biomasse'!$C$1:$C$437,$D498,'Forbrug af biomasse'!$B$1:$B$437,$A$1,'Forbrug af biomasse'!$D$1:$D$437,J$2)*'[1]Processer - data'!J498</f>
        <v>0</v>
      </c>
    </row>
    <row r="499" spans="1:10" ht="15.75" thickBot="1" x14ac:dyDescent="0.3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biomasse'!$E$1:$E$437,'Forbrug af biomasse'!$A$1:$A$437,$A499,'Forbrug af biomasse'!$C$1:$C$437,$D499,'Forbrug af biomasse'!$B$1:$B$437,$A$1,'Forbrug af biomasse'!$D$1:$D$437,H$2)*'[1]Processer - data'!H499</f>
        <v>0</v>
      </c>
      <c r="I499" s="279">
        <f ca="1">SUMIFS('Forbrug af biomasse'!$E$1:$E$437,'Forbrug af biomasse'!$A$1:$A$437,$A499,'Forbrug af biomasse'!$C$1:$C$437,$D499,'Forbrug af biomasse'!$B$1:$B$437,$A$1,'Forbrug af biomasse'!$D$1:$D$437,I$2)*'[1]Processer - data'!I499</f>
        <v>0</v>
      </c>
      <c r="J499" s="280">
        <f ca="1">SUMIFS('Forbrug af biomasse'!$E$1:$E$437,'Forbrug af biomasse'!$A$1:$A$437,$A499,'Forbrug af biomasse'!$C$1:$C$437,$D499,'Forbrug af biomasse'!$B$1:$B$437,$A$1,'Forbrug af biomasse'!$D$1:$D$437,J$2)*'[1]Processer - data'!J499</f>
        <v>0</v>
      </c>
    </row>
    <row r="500" spans="1:10" ht="15.75" thickBot="1" x14ac:dyDescent="0.3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biomasse'!$E$1:$E$437,'Forbrug af biomasse'!$A$1:$A$437,$A500,'Forbrug af biomasse'!$C$1:$C$437,$D500,'Forbrug af biomasse'!$B$1:$B$437,$A$1,'Forbrug af biomasse'!$D$1:$D$437,H$2)*'[1]Processer - data'!H500</f>
        <v>0</v>
      </c>
      <c r="I500" s="279">
        <f ca="1">SUMIFS('Forbrug af biomasse'!$E$1:$E$437,'Forbrug af biomasse'!$A$1:$A$437,$A500,'Forbrug af biomasse'!$C$1:$C$437,$D500,'Forbrug af biomasse'!$B$1:$B$437,$A$1,'Forbrug af biomasse'!$D$1:$D$437,I$2)*'[1]Processer - data'!I500</f>
        <v>0</v>
      </c>
      <c r="J500" s="280">
        <f ca="1">SUMIFS('Forbrug af biomasse'!$E$1:$E$437,'Forbrug af biomasse'!$A$1:$A$437,$A500,'Forbrug af biomasse'!$C$1:$C$437,$D500,'Forbrug af biomasse'!$B$1:$B$437,$A$1,'Forbrug af biomasse'!$D$1:$D$437,J$2)*'[1]Processer - data'!J500</f>
        <v>0</v>
      </c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44" zoomScale="80" zoomScaleNormal="80" workbookViewId="0">
      <selection activeCell="D481" sqref="D481:D486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13854810.878545972</v>
      </c>
      <c r="N3" s="98">
        <f ca="1">SUMIF($F$3:$F$509,$L$3,I$3:I$509)</f>
        <v>12339324.05445678</v>
      </c>
      <c r="O3" s="98">
        <f ca="1">SUMIF($F$3:$F$509,$L$3,J$3:J$509)</f>
        <v>9741434.0715830307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166</v>
      </c>
      <c r="M4" s="98">
        <f t="shared" ref="M4:O6" si="0">SUMIFS(H$3:H$509,$F$3:$F$509,$L$3,$A$3:$A$509,$L4)</f>
        <v>1383287.873779177</v>
      </c>
      <c r="N4" s="98">
        <f t="shared" si="0"/>
        <v>1663522.2436124503</v>
      </c>
      <c r="O4" s="98">
        <f t="shared" si="0"/>
        <v>1670135.6275611275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167</v>
      </c>
      <c r="M5" s="98">
        <f t="shared" si="0"/>
        <v>4119285.0829287488</v>
      </c>
      <c r="N5" s="98">
        <f t="shared" si="0"/>
        <v>4925188.5637275875</v>
      </c>
      <c r="O5" s="98">
        <f t="shared" si="0"/>
        <v>4891993.0289472733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168</v>
      </c>
      <c r="M6" s="98">
        <f t="shared" si="0"/>
        <v>16688.944028790498</v>
      </c>
      <c r="N6" s="98">
        <f t="shared" si="0"/>
        <v>20069.450906402981</v>
      </c>
      <c r="O6" s="98">
        <f t="shared" si="0"/>
        <v>20148.435305733627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5577.432976685739</v>
      </c>
      <c r="O7" s="98">
        <f>SUMIFS(J$3:J$509,$F$3:$F$509,$L$3,$C$3:$C$509,$L7)+SUMIFS(J$3:J$509,$F$3:$F$509,$L$3,$C$3:$C$509,"",$A$3:$A$509,"Grøntsager I drivhus")</f>
        <v>5312.2830637270708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1210892.8720854355</v>
      </c>
      <c r="O8" s="98">
        <f>SUMIFS(J$3:J$509,$F$3:$F$509,$L$3,$C$3:$C$509,$L8)</f>
        <v>1205315.4391087503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2392207.9699579147</v>
      </c>
      <c r="O9" s="98">
        <f>SUMIFS(J$3:J$509,$F$3:$F$509,$L$3,$C$3:$C$509,$L9)</f>
        <v>2386630.5369812287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Ton</v>
      </c>
      <c r="H11" s="275">
        <f>'Resultater - Vestdanmark'!H11+'Resultater - Østdanmark'!H11</f>
        <v>1033551.6652253938</v>
      </c>
      <c r="I11" s="276">
        <f>'Resultater - Vestdanmark'!I11+'Resultater - Østdanmark'!I11</f>
        <v>1048530.0091937719</v>
      </c>
      <c r="J11" s="277">
        <f>'Resultater - Vestdanmark'!J11+'Resultater - Østdanmark'!J11</f>
        <v>1017526.0452229445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Ton</v>
      </c>
      <c r="H12" s="275">
        <f>'Resultater - Vestdanmark'!H12+'Resultater - Østdanmark'!H12</f>
        <v>1073745.3410952701</v>
      </c>
      <c r="I12" s="276">
        <f>'Resultater - Vestdanmark'!I12+'Resultater - Østdanmark'!I12</f>
        <v>1089306.1762179742</v>
      </c>
      <c r="J12" s="277">
        <f>'Resultater - Vestdanmark'!J12+'Resultater - Østdanmark'!J12</f>
        <v>1057096.50253717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-1379207.0844686646</v>
      </c>
      <c r="I14" s="276">
        <f>'Resultater - Vestdanmark'!I14+'Resultater - Østdanmark'!I14</f>
        <v>-1305218.9408980669</v>
      </c>
      <c r="J14" s="277">
        <f>'Resultater - Vestdanmark'!J14+'Resultater - Østdanmark'!J14</f>
        <v>-1180714.7329893284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Ton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Ton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0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Ton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Ton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0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Ton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Ton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Ton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Ton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Ton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Ton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-1042143.7838474931</v>
      </c>
      <c r="J33" s="277">
        <f ca="1">'Resultater - Vestdanmark'!J33+'Resultater - Østdanmark'!J33</f>
        <v>-1036550.257361132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Ton</v>
      </c>
      <c r="H35" s="275">
        <f ca="1">'Resultater - Vestdanmark'!H35+'Resultater - Østdanmark'!H35</f>
        <v>0</v>
      </c>
      <c r="I35" s="276">
        <f ca="1">'Resultater - Vestdanmark'!I35+'Resultater - Østdanmark'!I35</f>
        <v>9602.1535328893824</v>
      </c>
      <c r="J35" s="277">
        <f ca="1">'Resultater - Vestdanmark'!J35+'Resultater - Østdanmark'!J35</f>
        <v>100756.36016187297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Ton</v>
      </c>
      <c r="H36" s="275">
        <f ca="1">'Resultater - Vestdanmark'!H36+'Resultater - Østdanmark'!H36</f>
        <v>0</v>
      </c>
      <c r="I36" s="276">
        <f ca="1">'Resultater - Vestdanmark'!I36+'Resultater - Østdanmark'!I36</f>
        <v>2040.457625738994</v>
      </c>
      <c r="J36" s="277">
        <f ca="1">'Resultater - Vestdanmark'!J36+'Resultater - Østdanmark'!J36</f>
        <v>21410.726534398003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-134387.48894915255</v>
      </c>
      <c r="J37" s="277">
        <f ca="1">'Resultater - Vestdanmark'!J37+'Resultater - Østdanmark'!J37</f>
        <v>-1314497.027940474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-120948.74005423729</v>
      </c>
      <c r="J38" s="277">
        <f ca="1">'Resultater - Vestdanmark'!J38+'Resultater - Østdanmark'!J38</f>
        <v>-1183047.3251464267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Ton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105477.44986987991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Ton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31034.711211714672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-40663.064816660881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-1238480.7741302997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Ton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4849.5586953500288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Ton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2061.0624455237626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-101681.94404546582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-56941.888665460843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Ton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Ton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Ton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Ton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Ton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Ton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Ton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Ton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Ton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Ton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Ton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Ton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Ton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Ton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Ton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Ton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Ton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Ton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Ton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Ton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Ton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Ton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Ton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Ton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19198980.976350382</v>
      </c>
      <c r="J95" s="277">
        <f>'Resultater - Vestdanmark'!J95+'Resultater - Østdanmark'!J95</f>
        <v>18380654.157700397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20710959.6167087</v>
      </c>
      <c r="J96" s="277">
        <f>'Resultater - Vestdanmark'!J96+'Resultater - Østdanmark'!J96</f>
        <v>19828187.051060196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2654995.5877227243</v>
      </c>
      <c r="J97" s="277">
        <f>'Resultater - Vestdanmark'!J97+'Resultater - Østdanmark'!J97</f>
        <v>2541830.5142478766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217010.79676991503</v>
      </c>
      <c r="J98" s="277">
        <f>'Resultater - Vestdanmark'!J98+'Resultater - Østdanmark'!J98</f>
        <v>207761.04777791505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-11848597167.645079</v>
      </c>
      <c r="J99" s="277">
        <f>'Resultater - Vestdanmark'!J99+'Resultater - Østdanmark'!J99</f>
        <v>-11343569070.705561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-909970.93283724925</v>
      </c>
      <c r="J100" s="277">
        <f>'Resultater - Vestdanmark'!J100+'Resultater - Østdanmark'!J100</f>
        <v>-871184.83166604931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1551583.4227384133</v>
      </c>
      <c r="J101" s="277">
        <f>'Resultater - Vestdanmark'!J101+'Resultater - Østdanmark'!J101</f>
        <v>1485449.583251639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429339.84441808489</v>
      </c>
      <c r="J102" s="277">
        <f>'Resultater - Vestdanmark'!J102+'Resultater - Østdanmark'!J102</f>
        <v>708360.843100667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465370.43318542745</v>
      </c>
      <c r="J104" s="277">
        <f>'Resultater - Vestdanmark'!J104+'Resultater - Østdanmark'!J104</f>
        <v>767807.12689769233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14232.928030084939</v>
      </c>
      <c r="J105" s="277">
        <f>'Resultater - Vestdanmark'!J105+'Resultater - Østdanmark'!J105</f>
        <v>23482.677022084932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-777105255.84291983</v>
      </c>
      <c r="J106" s="277">
        <f>'Resultater - Vestdanmark'!J106+'Resultater - Østdanmark'!J106</f>
        <v>-1282133352.7824395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-52459.850754472529</v>
      </c>
      <c r="J107" s="277">
        <f>'Resultater - Vestdanmark'!J107+'Resultater - Østdanmark'!J107</f>
        <v>-86552.65657847251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111938.82087403699</v>
      </c>
      <c r="J108" s="277">
        <f>'Resultater - Vestdanmark'!J108+'Resultater - Østdanmark'!J108</f>
        <v>184686.04430948858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515256.62004104216</v>
      </c>
      <c r="J109" s="277">
        <f>'Resultater - Vestdanmark'!J109+'Resultater - Østdanmark'!J109</f>
        <v>490363.24510962487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14951914.470119709</v>
      </c>
      <c r="J110" s="277">
        <f>'Resultater - Vestdanmark'!J110+'Resultater - Østdanmark'!J110</f>
        <v>14229548.956761481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293015.65755216411</v>
      </c>
      <c r="J111" s="277">
        <f>'Resultater - Vestdanmark'!J111+'Resultater - Østdanmark'!J111</f>
        <v>278859.31614767952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5596954.5699419603</v>
      </c>
      <c r="J112" s="277">
        <f>'Resultater - Vestdanmark'!J112+'Resultater - Østdanmark'!J112</f>
        <v>5326551.2734785844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63760.550480149599</v>
      </c>
      <c r="J113" s="277">
        <f>'Resultater - Vestdanmark'!J113+'Resultater - Østdanmark'!J113</f>
        <v>60680.11400014961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-3879306880.0038209</v>
      </c>
      <c r="J114" s="277">
        <f>'Resultater - Vestdanmark'!J114+'Resultater - Østdanmark'!J114</f>
        <v>-3691887569.1558208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-16225.519608877707</v>
      </c>
      <c r="J115" s="277">
        <f>'Resultater - Vestdanmark'!J115+'Resultater - Østdanmark'!J115</f>
        <v>-15441.622949677709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4195990.3994004242</v>
      </c>
      <c r="J116" s="277">
        <f>'Resultater - Vestdanmark'!J116+'Resultater - Østdanmark'!J116</f>
        <v>3993271.2917592996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32118.393848932199</v>
      </c>
      <c r="J117" s="277">
        <f>'Resultater - Vestdanmark'!J117+'Resultater - Østdanmark'!J117</f>
        <v>39585.259710896644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1735628.5906826821</v>
      </c>
      <c r="J118" s="277">
        <f>'Resultater - Vestdanmark'!J118+'Resultater - Østdanmark'!J118</f>
        <v>2139126.5343772992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14329.744947985135</v>
      </c>
      <c r="J119" s="277">
        <f>'Resultater - Vestdanmark'!J119+'Resultater - Østdanmark'!J119</f>
        <v>17661.115871015427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662956.59098436963</v>
      </c>
      <c r="J120" s="277">
        <f>'Resultater - Vestdanmark'!J120+'Resultater - Østdanmark'!J120</f>
        <v>817080.36069927691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13250.361519850407</v>
      </c>
      <c r="J121" s="277">
        <f>'Resultater - Vestdanmark'!J121+'Resultater - Østdanmark'!J121</f>
        <v>16330.797999850405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-806175891.19617903</v>
      </c>
      <c r="J122" s="277">
        <f>'Resultater - Vestdanmark'!J122+'Resultater - Østdanmark'!J122</f>
        <v>-993595202.04417896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-4064.7523925857768</v>
      </c>
      <c r="J123" s="277">
        <f>'Resultater - Vestdanmark'!J123+'Resultater - Østdanmark'!J123</f>
        <v>-5009.7237077857762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729198.1643271636</v>
      </c>
      <c r="J124" s="277">
        <f>'Resultater - Vestdanmark'!J124+'Resultater - Østdanmark'!J124</f>
        <v>898721.73718797334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123485821.50853622</v>
      </c>
      <c r="J125" s="277">
        <f>'Resultater - Vestdanmark'!J125+'Resultater - Østdanmark'!J125</f>
        <v>117579144.25674126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7859.7371462713527</v>
      </c>
      <c r="J126" s="277">
        <f>'Resultater - Vestdanmark'!J126+'Resultater - Østdanmark'!J126</f>
        <v>7483.7836154138877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174200.45135598865</v>
      </c>
      <c r="J127" s="277">
        <f>'Resultater - Vestdanmark'!J127+'Resultater - Østdanmark'!J127</f>
        <v>165867.94944842588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257342.54768893664</v>
      </c>
      <c r="J128" s="277">
        <f>'Resultater - Vestdanmark'!J128+'Resultater - Østdanmark'!J128</f>
        <v>245033.12338593573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10868.608863392021</v>
      </c>
      <c r="J129" s="277">
        <f>'Resultater - Vestdanmark'!J129+'Resultater - Østdanmark'!J129</f>
        <v>10348.732460192021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-427635863.74789321</v>
      </c>
      <c r="J130" s="277">
        <f>'Resultater - Vestdanmark'!J130+'Resultater - Østdanmark'!J130</f>
        <v>-407180826.9056533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-10135.525342076689</v>
      </c>
      <c r="J131" s="277">
        <f>'Resultater - Vestdanmark'!J131+'Resultater - Østdanmark'!J131</f>
        <v>-9650.7144039326904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16512.589095228261</v>
      </c>
      <c r="J132" s="277">
        <f>'Resultater - Vestdanmark'!J132+'Resultater - Østdanmark'!J132</f>
        <v>15722.745101921872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1693358.8885360798</v>
      </c>
      <c r="J133" s="277">
        <f>'Resultater - Vestdanmark'!J133+'Resultater - Østdanmark'!J133</f>
        <v>2106992.6925433627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2991.7765265666521</v>
      </c>
      <c r="J134" s="277">
        <f>'Resultater - Vestdanmark'!J134+'Resultater - Østdanmark'!J134</f>
        <v>3722.5725284072823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11265.23889694344</v>
      </c>
      <c r="J135" s="277">
        <f>'Resultater - Vestdanmark'!J135+'Resultater - Østdanmark'!J135</f>
        <v>14016.979032799607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20739.967460005697</v>
      </c>
      <c r="J136" s="277">
        <f>'Resultater - Vestdanmark'!J136+'Resultater - Østdanmark'!J136</f>
        <v>25806.082914648512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2128.3012166079798</v>
      </c>
      <c r="J137" s="277">
        <f>'Resultater - Vestdanmark'!J137+'Resultater - Østdanmark'!J137</f>
        <v>2648.1776198079801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-83740057.30810681</v>
      </c>
      <c r="J138" s="277">
        <f>'Resultater - Vestdanmark'!J138+'Resultater - Østdanmark'!J138</f>
        <v>-104195094.15034682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-3738.3954155404826</v>
      </c>
      <c r="J139" s="277">
        <f>'Resultater - Vestdanmark'!J139+'Resultater - Østdanmark'!J139</f>
        <v>-4651.5667031404819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3556.861811174721</v>
      </c>
      <c r="J140" s="277">
        <f>'Resultater - Vestdanmark'!J140+'Resultater - Østdanmark'!J140</f>
        <v>4425.6902038117532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6118397.4691212419</v>
      </c>
      <c r="J141" s="277">
        <f>'Resultater - Vestdanmark'!J141+'Resultater - Østdanmark'!J141</f>
        <v>5960221.1701448364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2683831.197294313</v>
      </c>
      <c r="J142" s="277">
        <f>'Resultater - Vestdanmark'!J142+'Resultater - Østdanmark'!J142</f>
        <v>2437119.5359192989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-130270135.8213478</v>
      </c>
      <c r="J143" s="277">
        <f>'Resultater - Vestdanmark'!J143+'Resultater - Østdanmark'!J143</f>
        <v>-118295030.3570271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1851215.4629285277</v>
      </c>
      <c r="J144" s="277">
        <f>'Resultater - Vestdanmark'!J144+'Resultater - Østdanmark'!J144</f>
        <v>1681042.1514018381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128938.46706303564</v>
      </c>
      <c r="J145" s="277">
        <f>'Resultater - Vestdanmark'!J145+'Resultater - Østdanmark'!J145</f>
        <v>131923.87480162951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56558.777389266557</v>
      </c>
      <c r="J146" s="277">
        <f>'Resultater - Vestdanmark'!J146+'Resultater - Østdanmark'!J146</f>
        <v>53943.342596699309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-1858796.326653403</v>
      </c>
      <c r="J147" s="277">
        <f>'Resultater - Vestdanmark'!J147+'Resultater - Østdanmark'!J147</f>
        <v>-1772840.4271549794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228656.17497881452</v>
      </c>
      <c r="J148" s="277">
        <f>'Resultater - Vestdanmark'!J148+'Resultater - Østdanmark'!J148</f>
        <v>218082.47902603695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84115.607892028944</v>
      </c>
      <c r="J149" s="277">
        <f>'Resultater - Vestdanmark'!J149+'Resultater - Østdanmark'!J149</f>
        <v>86063.198804635525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36897.258437253302</v>
      </c>
      <c r="J150" s="277">
        <f>'Resultater - Vestdanmark'!J150+'Resultater - Østdanmark'!J150</f>
        <v>35191.026833218464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-799531.81310461299</v>
      </c>
      <c r="J151" s="277">
        <f>'Resultater - Vestdanmark'!J151+'Resultater - Østdanmark'!J151</f>
        <v>-762559.24371249194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327421.82447341603</v>
      </c>
      <c r="J152" s="277">
        <f>'Resultater - Vestdanmark'!J152+'Resultater - Østdanmark'!J152</f>
        <v>312280.93085614825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639779.24980579945</v>
      </c>
      <c r="J153" s="277">
        <f>'Resultater - Vestdanmark'!J153+'Resultater - Østdanmark'!J153</f>
        <v>847073.85721149342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280638.76508123777</v>
      </c>
      <c r="J154" s="277">
        <f>'Resultater - Vestdanmark'!J154+'Resultater - Østdanmark'!J154</f>
        <v>346366.38252913667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-13621888.768833423</v>
      </c>
      <c r="J155" s="277">
        <f>'Resultater - Vestdanmark'!J155+'Resultater - Østdanmark'!J155</f>
        <v>-16812233.102256276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288918.02022583963</v>
      </c>
      <c r="J156" s="277">
        <f>'Resultater - Vestdanmark'!J156+'Resultater - Østdanmark'!J156</f>
        <v>356584.69878220808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13482.64086225615</v>
      </c>
      <c r="J157" s="277">
        <f>'Resultater - Vestdanmark'!J157+'Resultater - Østdanmark'!J157</f>
        <v>18749.180994534621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5914.1519246926709</v>
      </c>
      <c r="J158" s="277">
        <f>'Resultater - Vestdanmark'!J158+'Resultater - Østdanmark'!J158</f>
        <v>7666.4932357127218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-194367.7777408096</v>
      </c>
      <c r="J159" s="277">
        <f>'Resultater - Vestdanmark'!J159+'Resultater - Østdanmark'!J159</f>
        <v>-251958.23040475318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35686.223840624225</v>
      </c>
      <c r="J160" s="277">
        <f>'Resultater - Vestdanmark'!J160+'Resultater - Østdanmark'!J160</f>
        <v>46259.919793401772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8795.6725246636051</v>
      </c>
      <c r="J161" s="277">
        <f>'Resultater - Vestdanmark'!J161+'Resultater - Østdanmark'!J161</f>
        <v>12231.406133143657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3858.2162146237711</v>
      </c>
      <c r="J162" s="277">
        <f>'Resultater - Vestdanmark'!J162+'Resultater - Østdanmark'!J162</f>
        <v>5001.3913893271101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-83604.222537933238</v>
      </c>
      <c r="J163" s="277">
        <f>'Resultater - Vestdanmark'!J163+'Resultater - Østdanmark'!J163</f>
        <v>-108375.84403065417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51100.515958278818</v>
      </c>
      <c r="J164" s="277">
        <f>'Resultater - Vestdanmark'!J164+'Resultater - Østdanmark'!J164</f>
        <v>66241.409575546597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232715.80797861275</v>
      </c>
      <c r="J165" s="277">
        <f>'Resultater - Vestdanmark'!J165+'Resultater - Østdanmark'!J165</f>
        <v>226699.50625824614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-2106029.2742315065</v>
      </c>
      <c r="J166" s="277">
        <f>'Resultater - Vestdanmark'!J166+'Resultater - Østdanmark'!J166</f>
        <v>-1912432.1576640098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23942.334492898346</v>
      </c>
      <c r="J167" s="277">
        <f>'Resultater - Vestdanmark'!J167+'Resultater - Østdanmark'!J167</f>
        <v>21741.431125393625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1635.9216228005348</v>
      </c>
      <c r="J168" s="277">
        <f>'Resultater - Vestdanmark'!J168+'Resultater - Østdanmark'!J168</f>
        <v>1673.7993266672495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-12028.857523850862</v>
      </c>
      <c r="J169" s="277">
        <f>'Resultater - Vestdanmark'!J169+'Resultater - Østdanmark'!J169</f>
        <v>-11472.609777083191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986.4708364689792</v>
      </c>
      <c r="J170" s="277">
        <f>'Resultater - Vestdanmark'!J170+'Resultater - Østdanmark'!J170</f>
        <v>940.85368796174305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541.68508237211336</v>
      </c>
      <c r="J171" s="277">
        <f>'Resultater - Vestdanmark'!J171+'Resultater - Østdanmark'!J171</f>
        <v>554.22711791534653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-3326.4497225771006</v>
      </c>
      <c r="J172" s="277">
        <f>'Resultater - Vestdanmark'!J172+'Resultater - Østdanmark'!J172</f>
        <v>-3172.6254579492579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716.96711772517995</v>
      </c>
      <c r="J173" s="277">
        <f>'Resultater - Vestdanmark'!J173+'Resultater - Østdanmark'!J173</f>
        <v>683.81256892863985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20702.290663530926</v>
      </c>
      <c r="J174" s="277">
        <f>'Resultater - Vestdanmark'!J174+'Resultater - Østdanmark'!J174</f>
        <v>27410.031211224301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-187351.39034926519</v>
      </c>
      <c r="J175" s="277">
        <f>'Resultater - Vestdanmark'!J175+'Resultater - Østdanmark'!J175</f>
        <v>-231230.43360846661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3736.6649208569665</v>
      </c>
      <c r="J176" s="277">
        <f>'Resultater - Vestdanmark'!J176+'Resultater - Østdanmark'!J176</f>
        <v>4611.8187235683445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145.53083106878745</v>
      </c>
      <c r="J177" s="277">
        <f>'Resultater - Vestdanmark'!J177+'Resultater - Østdanmark'!J177</f>
        <v>202.37755495158558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-1070.0816028443051</v>
      </c>
      <c r="J178" s="277">
        <f>'Resultater - Vestdanmark'!J178+'Resultater - Østdanmark'!J178</f>
        <v>-1387.1428185018767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153.95787621192162</v>
      </c>
      <c r="J179" s="277">
        <f>'Resultater - Vestdanmark'!J179+'Resultater - Østdanmark'!J179</f>
        <v>199.57502471915762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48.188054437611711</v>
      </c>
      <c r="J180" s="277">
        <f>'Resultater - Vestdanmark'!J180+'Resultater - Østdanmark'!J180</f>
        <v>67.011096984310086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-295.91942907781254</v>
      </c>
      <c r="J181" s="277">
        <f>'Resultater - Vestdanmark'!J181+'Resultater - Østdanmark'!J181</f>
        <v>-383.59925991568298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111.89660218832289</v>
      </c>
      <c r="J182" s="277">
        <f>'Resultater - Vestdanmark'!J182+'Resultater - Østdanmark'!J182</f>
        <v>145.051150984863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26038.819948375738</v>
      </c>
      <c r="J183" s="277">
        <f>'Resultater - Vestdanmark'!J183+'Resultater - Østdanmark'!J183</f>
        <v>23654.0759965568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-22279614.945244901</v>
      </c>
      <c r="J184" s="277">
        <f>'Resultater - Vestdanmark'!J184+'Resultater - Østdanmark'!J184</f>
        <v>-20239154.698011547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4824.4795248331648</v>
      </c>
      <c r="J185" s="277">
        <f>'Resultater - Vestdanmark'!J185+'Resultater - Østdanmark'!J185</f>
        <v>4382.6335275748334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2316.4013815346971</v>
      </c>
      <c r="J186" s="277">
        <f>'Resultater - Vestdanmark'!J186+'Resultater - Østdanmark'!J186</f>
        <v>2859.9928250382309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-1981984.2428168734</v>
      </c>
      <c r="J187" s="277">
        <f>'Resultater - Vestdanmark'!J187+'Resultater - Østdanmark'!J187</f>
        <v>-2447097.7953050323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752.95345185257474</v>
      </c>
      <c r="J188" s="277">
        <f>'Resultater - Vestdanmark'!J188+'Resultater - Østdanmark'!J188</f>
        <v>929.64953615223737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2016505.9773267899</v>
      </c>
      <c r="J189" s="277">
        <f>'Resultater - Vestdanmark'!J189+'Resultater - Østdanmark'!J189</f>
        <v>1964374.1153535983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-6643616.0952604096</v>
      </c>
      <c r="J190" s="277">
        <f>'Resultater - Vestdanmark'!J190+'Resultater - Østdanmark'!J190</f>
        <v>-6032900.5010561654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100703.68330352895</v>
      </c>
      <c r="J191" s="277">
        <f>'Resultater - Vestdanmark'!J191+'Resultater - Østdanmark'!J191</f>
        <v>91446.479259010783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42085.599835949455</v>
      </c>
      <c r="J192" s="277">
        <f>'Resultater - Vestdanmark'!J192+'Resultater - Østdanmark'!J192</f>
        <v>43060.038871060562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-92437.305448988933</v>
      </c>
      <c r="J193" s="277">
        <f>'Resultater - Vestdanmark'!J193+'Resultater - Østdanmark'!J193</f>
        <v>-88162.74797157904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12318.576140784413</v>
      </c>
      <c r="J194" s="277">
        <f>'Resultater - Vestdanmark'!J194+'Resultater - Østdanmark'!J194</f>
        <v>11748.931001326173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45883.318155212262</v>
      </c>
      <c r="J195" s="277">
        <f>'Resultater - Vestdanmark'!J195+'Resultater - Østdanmark'!J195</f>
        <v>46945.688572769417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-64786.28049012625</v>
      </c>
      <c r="J196" s="277">
        <f>'Resultater - Vestdanmark'!J196+'Resultater - Østdanmark'!J196</f>
        <v>-61790.383126420988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29478.977309309288</v>
      </c>
      <c r="J197" s="277">
        <f>'Resultater - Vestdanmark'!J197+'Resultater - Østdanmark'!J197</f>
        <v>28115.787607144695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179387.439254678</v>
      </c>
      <c r="J198" s="277">
        <f>'Resultater - Vestdanmark'!J198+'Resultater - Østdanmark'!J198</f>
        <v>237510.68849275322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-591013.01564195205</v>
      </c>
      <c r="J199" s="277">
        <f>'Resultater - Vestdanmark'!J199+'Resultater - Østdanmark'!J199</f>
        <v>-729432.51512769982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15716.759821938047</v>
      </c>
      <c r="J200" s="277">
        <f>'Resultater - Vestdanmark'!J200+'Resultater - Østdanmark'!J200</f>
        <v>19397.738024638653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3743.915499857007</v>
      </c>
      <c r="J201" s="277">
        <f>'Resultater - Vestdanmark'!J201+'Resultater - Østdanmark'!J201</f>
        <v>5206.35015441005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-8223.1799471672821</v>
      </c>
      <c r="J202" s="277">
        <f>'Resultater - Vestdanmark'!J202+'Resultater - Østdanmark'!J202</f>
        <v>-10659.67770929092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1922.5523456715559</v>
      </c>
      <c r="J203" s="277">
        <f>'Resultater - Vestdanmark'!J203+'Resultater - Østdanmark'!J203</f>
        <v>2492.1974851297946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4081.7587653683045</v>
      </c>
      <c r="J204" s="277">
        <f>'Resultater - Vestdanmark'!J204+'Resultater - Østdanmark'!J204</f>
        <v>5676.1605274348458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-5763.3575534279944</v>
      </c>
      <c r="J205" s="277">
        <f>'Resultater - Vestdanmark'!J205+'Resultater - Østdanmark'!J205</f>
        <v>-7471.019050739993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4600.765244805496</v>
      </c>
      <c r="J206" s="277">
        <f>'Resultater - Vestdanmark'!J206+'Resultater - Østdanmark'!J206</f>
        <v>5963.9549469700878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27005255.475688089</v>
      </c>
      <c r="J207" s="277">
        <f>'Resultater - Vestdanmark'!J207+'Resultater - Østdanmark'!J207</f>
        <v>26307100.217613593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-78691612.199199989</v>
      </c>
      <c r="J208" s="277">
        <f>'Resultater - Vestdanmark'!J208+'Resultater - Østdanmark'!J208</f>
        <v>-71457871.715999991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1154326.9382301366</v>
      </c>
      <c r="J209" s="277">
        <f>'Resultater - Vestdanmark'!J209+'Resultater - Østdanmark'!J209</f>
        <v>1048215.2286010825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693376.91604696086</v>
      </c>
      <c r="J210" s="277">
        <f>'Resultater - Vestdanmark'!J210+'Resultater - Østdanmark'!J210</f>
        <v>709431.18486277503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-1412147.1047828062</v>
      </c>
      <c r="J211" s="277">
        <f>'Resultater - Vestdanmark'!J211+'Resultater - Østdanmark'!J211</f>
        <v>-1346845.5045616361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173712.49924320079</v>
      </c>
      <c r="J212" s="277">
        <f>'Resultater - Vestdanmark'!J212+'Resultater - Østdanmark'!J212</f>
        <v>165679.55130131869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910426.62470944761</v>
      </c>
      <c r="J213" s="277">
        <f>'Resultater - Vestdanmark'!J213+'Resultater - Østdanmark'!J213</f>
        <v>931506.40604034194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-1283673.7724092763</v>
      </c>
      <c r="J214" s="277">
        <f>'Resultater - Vestdanmark'!J214+'Resultater - Østdanmark'!J214</f>
        <v>-1224313.135534859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500653.48566915968</v>
      </c>
      <c r="J215" s="277">
        <f>'Resultater - Vestdanmark'!J215+'Resultater - Østdanmark'!J215</f>
        <v>477501.87939544133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3287460.5798727823</v>
      </c>
      <c r="J216" s="277">
        <f>'Resultater - Vestdanmark'!J216+'Resultater - Østdanmark'!J216</f>
        <v>4352629.3087324314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-9579452.9070240017</v>
      </c>
      <c r="J217" s="277">
        <f>'Resultater - Vestdanmark'!J217+'Resultater - Østdanmark'!J217</f>
        <v>-11823029.68392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180155.07128447224</v>
      </c>
      <c r="J218" s="277">
        <f>'Resultater - Vestdanmark'!J218+'Resultater - Østdanmark'!J218</f>
        <v>222348.68485477509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84407.617641323697</v>
      </c>
      <c r="J219" s="277">
        <f>'Resultater - Vestdanmark'!J219+'Resultater - Østdanmark'!J219</f>
        <v>117378.61422275008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-171906.46258223071</v>
      </c>
      <c r="J220" s="277">
        <f>'Resultater - Vestdanmark'!J220+'Resultater - Østdanmark'!J220</f>
        <v>-222841.71075474346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27111.199303852154</v>
      </c>
      <c r="J221" s="277">
        <f>'Resultater - Vestdanmark'!J221+'Resultater - Østdanmark'!J221</f>
        <v>35144.147245734268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110829.96945884953</v>
      </c>
      <c r="J222" s="277">
        <f>'Resultater - Vestdanmark'!J222+'Resultater - Østdanmark'!J222</f>
        <v>154121.96899940202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-156266.87657190382</v>
      </c>
      <c r="J223" s="277">
        <f>'Resultater - Vestdanmark'!J223+'Resultater - Østdanmark'!J223</f>
        <v>-202568.17333394938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78136.671173799492</v>
      </c>
      <c r="J224" s="277">
        <f>'Resultater - Vestdanmark'!J224+'Resultater - Østdanmark'!J224</f>
        <v>101288.27744751784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259259.26663870088</v>
      </c>
      <c r="J225" s="277">
        <f>'Resultater - Vestdanmark'!J225+'Resultater - Østdanmark'!J225</f>
        <v>252556.74829476976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103438.94397508947</v>
      </c>
      <c r="J226" s="277">
        <f>'Resultater - Vestdanmark'!J226+'Resultater - Østdanmark'!J226</f>
        <v>93930.30060560377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142457.16066884456</v>
      </c>
      <c r="J228" s="277">
        <f>'Resultater - Vestdanmark'!J228+'Resultater - Østdanmark'!J228</f>
        <v>129361.76077230483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5394.1038346835503</v>
      </c>
      <c r="J229" s="277">
        <f>'Resultater - Vestdanmark'!J229+'Resultater - Østdanmark'!J229</f>
        <v>5518.9975122465894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2152.1329269561297</v>
      </c>
      <c r="J230" s="277">
        <f>'Resultater - Vestdanmark'!J230+'Resultater - Østdanmark'!J230</f>
        <v>2052.6123291778113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17372.025057424307</v>
      </c>
      <c r="J232" s="277">
        <f>'Resultater - Vestdanmark'!J232+'Resultater - Østdanmark'!J232</f>
        <v>16568.6944189307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2341.0653179470924</v>
      </c>
      <c r="J233" s="277">
        <f>'Resultater - Vestdanmark'!J233+'Resultater - Østdanmark'!J233</f>
        <v>2395.2697355731862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934.0353670081945</v>
      </c>
      <c r="J234" s="277">
        <f>'Resultater - Vestdanmark'!J234+'Resultater - Østdanmark'!J234</f>
        <v>890.84298009452073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16549.134312285518</v>
      </c>
      <c r="J236" s="277">
        <f>'Resultater - Vestdanmark'!J236+'Resultater - Østdanmark'!J236</f>
        <v>15783.856425012198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23063.584471500621</v>
      </c>
      <c r="J237" s="277">
        <f>'Resultater - Vestdanmark'!J237+'Resultater - Østdanmark'!J237</f>
        <v>30536.4068392767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9201.8806229862821</v>
      </c>
      <c r="J238" s="277">
        <f>'Resultater - Vestdanmark'!J238+'Resultater - Østdanmark'!J238</f>
        <v>11357.027255041181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22233.198485889039</v>
      </c>
      <c r="J240" s="277">
        <f>'Resultater - Vestdanmark'!J240+'Resultater - Østdanmark'!J240</f>
        <v>27440.373497155571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479.85698275017239</v>
      </c>
      <c r="J241" s="277">
        <f>'Resultater - Vestdanmark'!J241+'Resultater - Østdanmark'!J241</f>
        <v>667.29697193526931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191.45274997603946</v>
      </c>
      <c r="J242" s="277">
        <f>'Resultater - Vestdanmark'!J242+'Resultater - Østdanmark'!J242</f>
        <v>248.17949070968075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2711.2409049159328</v>
      </c>
      <c r="J244" s="277">
        <f>'Resultater - Vestdanmark'!J244+'Resultater - Østdanmark'!J244</f>
        <v>3514.5715434095414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208.26008811101593</v>
      </c>
      <c r="J245" s="277">
        <f>'Resultater - Vestdanmark'!J245+'Resultater - Østdanmark'!J245</f>
        <v>289.60988621021249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83.091354325179836</v>
      </c>
      <c r="J246" s="277">
        <f>'Resultater - Vestdanmark'!J246+'Resultater - Østdanmark'!J246</f>
        <v>107.71101486597387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2582.8128695474511</v>
      </c>
      <c r="J248" s="277">
        <f>'Resultater - Vestdanmark'!J248+'Resultater - Østdanmark'!J248</f>
        <v>3348.0907568207695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5896261.9516742546</v>
      </c>
      <c r="J249" s="277">
        <f>'Resultater - Vestdanmark'!J249+'Resultater - Østdanmark'!J249</f>
        <v>5743828.4267164208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-9138447.8723827191</v>
      </c>
      <c r="J250" s="277">
        <f>'Resultater - Vestdanmark'!J250+'Resultater - Østdanmark'!J250</f>
        <v>-8298394.4222039478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153911.3885555265</v>
      </c>
      <c r="J251" s="277">
        <f>'Resultater - Vestdanmark'!J251+'Resultater - Østdanmark'!J251</f>
        <v>139763.05671805836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9218.7557121075461</v>
      </c>
      <c r="J252" s="277">
        <f>'Resultater - Vestdanmark'!J252+'Resultater - Østdanmark'!J252</f>
        <v>9432.2043847187851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-9260.6668443402195</v>
      </c>
      <c r="J253" s="277">
        <f>'Resultater - Vestdanmark'!J253+'Resultater - Østdanmark'!J253</f>
        <v>-8832.4279151221745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1410.416702988522</v>
      </c>
      <c r="J254" s="277">
        <f>'Resultater - Vestdanmark'!J254+'Resultater - Østdanmark'!J254</f>
        <v>1345.1951213474345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4421.7317292045063</v>
      </c>
      <c r="J255" s="277">
        <f>'Resultater - Vestdanmark'!J255+'Resultater - Østdanmark'!J255</f>
        <v>4524.1113558825546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-2719.4903275750662</v>
      </c>
      <c r="J256" s="277">
        <f>'Resultater - Vestdanmark'!J256+'Resultater - Østdanmark'!J256</f>
        <v>-2593.7335494213062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1484.9031564024936</v>
      </c>
      <c r="J257" s="277">
        <f>'Resultater - Vestdanmark'!J257+'Resultater - Østdanmark'!J257</f>
        <v>1416.2371144879271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524528.73662581947</v>
      </c>
      <c r="J258" s="277">
        <f>'Resultater - Vestdanmark'!J258+'Resultater - Østdanmark'!J258</f>
        <v>694481.07341207634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-812952.09685531806</v>
      </c>
      <c r="J259" s="277">
        <f>'Resultater - Vestdanmark'!J259+'Resultater - Østdanmark'!J259</f>
        <v>-1003351.3255937499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24020.852549128416</v>
      </c>
      <c r="J260" s="277">
        <f>'Resultater - Vestdanmark'!J260+'Resultater - Østdanmark'!J260</f>
        <v>29646.70900080026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820.09624514066559</v>
      </c>
      <c r="J261" s="277">
        <f>'Resultater - Vestdanmark'!J261+'Resultater - Østdanmark'!J261</f>
        <v>1140.4392574250892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-823.82464008321381</v>
      </c>
      <c r="J262" s="277">
        <f>'Resultater - Vestdanmark'!J262+'Resultater - Østdanmark'!J262</f>
        <v>-1067.9208297374992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220.12283803867112</v>
      </c>
      <c r="J263" s="277">
        <f>'Resultater - Vestdanmark'!J263+'Resultater - Østdanmark'!J263</f>
        <v>285.3444196797588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393.35520989859742</v>
      </c>
      <c r="J264" s="277">
        <f>'Resultater - Vestdanmark'!J264+'Resultater - Østdanmark'!J264</f>
        <v>547.0061912112543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-241.92460197329632</v>
      </c>
      <c r="J265" s="277">
        <f>'Resultater - Vestdanmark'!J265+'Resultater - Østdanmark'!J265</f>
        <v>-313.60596552093966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231.74789146166086</v>
      </c>
      <c r="J266" s="277">
        <f>'Resultater - Vestdanmark'!J266+'Resultater - Østdanmark'!J266</f>
        <v>300.41393337622702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37373.38868213891</v>
      </c>
      <c r="J267" s="277">
        <f>'Resultater - Vestdanmark'!J267+'Resultater - Østdanmark'!J267</f>
        <v>36407.19053437515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-574894.34623475454</v>
      </c>
      <c r="J268" s="277">
        <f>'Resultater - Vestdanmark'!J268+'Resultater - Østdanmark'!J268</f>
        <v>-522047.08094561583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8071.9041306635227</v>
      </c>
      <c r="J269" s="277">
        <f>'Resultater - Vestdanmark'!J269+'Resultater - Østdanmark'!J269</f>
        <v>7329.8929041215961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642.28813077424491</v>
      </c>
      <c r="J270" s="277">
        <f>'Resultater - Vestdanmark'!J270+'Resultater - Østdanmark'!J270</f>
        <v>657.15950314043732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-8233.3051237842628</v>
      </c>
      <c r="J271" s="277">
        <f>'Resultater - Vestdanmark'!J271+'Resultater - Østdanmark'!J271</f>
        <v>-7852.5742510081109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627.00702045742753</v>
      </c>
      <c r="J272" s="277">
        <f>'Resultater - Vestdanmark'!J272+'Resultater - Østdanmark'!J272</f>
        <v>598.01247615881812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477.7415841292709</v>
      </c>
      <c r="J273" s="277">
        <f>'Resultater - Vestdanmark'!J273+'Resultater - Østdanmark'!J273</f>
        <v>488.80308854137445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-5249.1691732291602</v>
      </c>
      <c r="J274" s="277">
        <f>'Resultater - Vestdanmark'!J274+'Resultater - Østdanmark'!J274</f>
        <v>-5006.4330264902401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1068.644396132885</v>
      </c>
      <c r="J275" s="277">
        <f>'Resultater - Vestdanmark'!J275+'Resultater - Østdanmark'!J275</f>
        <v>1019.2273142307863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3324.719374671201</v>
      </c>
      <c r="J276" s="277">
        <f>'Resultater - Vestdanmark'!J276+'Resultater - Østdanmark'!J276</f>
        <v>4401.9603100653576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-51142.335193947234</v>
      </c>
      <c r="J277" s="277">
        <f>'Resultater - Vestdanmark'!J277+'Resultater - Østdanmark'!J277</f>
        <v>-63120.23796887901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1259.7769452480643</v>
      </c>
      <c r="J278" s="277">
        <f>'Resultater - Vestdanmark'!J278+'Resultater - Østdanmark'!J278</f>
        <v>1554.8257675409445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57.13765510182445</v>
      </c>
      <c r="J279" s="277">
        <f>'Resultater - Vestdanmark'!J279+'Resultater - Østdanmark'!J279</f>
        <v>79.456558106980154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-732.4310165031203</v>
      </c>
      <c r="J280" s="277">
        <f>'Resultater - Vestdanmark'!J280+'Resultater - Østdanmark'!J280</f>
        <v>-949.44761398552612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97.856587007806624</v>
      </c>
      <c r="J281" s="277">
        <f>'Resultater - Vestdanmark'!J281+'Resultater - Østdanmark'!J281</f>
        <v>126.85113130641598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42.499670403176175</v>
      </c>
      <c r="J282" s="277">
        <f>'Resultater - Vestdanmark'!J282+'Resultater - Østdanmark'!J282</f>
        <v>59.100737069093448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-466.96366228899876</v>
      </c>
      <c r="J283" s="277">
        <f>'Resultater - Vestdanmark'!J283+'Resultater - Østdanmark'!J283</f>
        <v>-605.32326593018342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166.7826514195832</v>
      </c>
      <c r="J284" s="277">
        <f>'Resultater - Vestdanmark'!J284+'Resultater - Østdanmark'!J284</f>
        <v>216.19973332168195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1160889.5158358854</v>
      </c>
      <c r="J285" s="277">
        <f>'Resultater - Vestdanmark'!J285+'Resultater - Østdanmark'!J285</f>
        <v>1130877.5383430589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-5163950.8347853348</v>
      </c>
      <c r="J286" s="277">
        <f>'Resultater - Vestdanmark'!J286+'Resultater - Østdanmark'!J286</f>
        <v>-4689253.7334947735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82636.334970251657</v>
      </c>
      <c r="J287" s="277">
        <f>'Resultater - Vestdanmark'!J287+'Resultater - Østdanmark'!J287</f>
        <v>75039.975142924814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33486.146713126444</v>
      </c>
      <c r="J288" s="277">
        <f>'Resultater - Vestdanmark'!J288+'Resultater - Østdanmark'!J288</f>
        <v>34261.476246741768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-109204.87223504431</v>
      </c>
      <c r="J289" s="277">
        <f>'Resultater - Vestdanmark'!J289+'Resultater - Østdanmark'!J289</f>
        <v>-104154.93594671856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13970.96752178502</v>
      </c>
      <c r="J290" s="277">
        <f>'Resultater - Vestdanmark'!J290+'Resultater - Østdanmark'!J290</f>
        <v>13324.911220199585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24600.727662275851</v>
      </c>
      <c r="J291" s="277">
        <f>'Resultater - Vestdanmark'!J291+'Resultater - Østdanmark'!J291</f>
        <v>25170.326513657375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-59368.559624215843</v>
      </c>
      <c r="J292" s="277">
        <f>'Resultater - Vestdanmark'!J292+'Resultater - Østdanmark'!J292</f>
        <v>-56623.19270517696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22528.893671988179</v>
      </c>
      <c r="J293" s="277">
        <f>'Resultater - Vestdanmark'!J293+'Resultater - Østdanmark'!J293</f>
        <v>21487.095120682367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103272.19450123858</v>
      </c>
      <c r="J294" s="277">
        <f>'Resultater - Vestdanmark'!J294+'Resultater - Østdanmark'!J294</f>
        <v>136733.37509056984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-459382.67830836005</v>
      </c>
      <c r="J295" s="277">
        <f>'Resultater - Vestdanmark'!J295+'Resultater - Østdanmark'!J295</f>
        <v>-566973.4059589135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12897.000255472802</v>
      </c>
      <c r="J296" s="277">
        <f>'Resultater - Vestdanmark'!J296+'Resultater - Østdanmark'!J296</f>
        <v>15917.570484862839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2978.9121266763923</v>
      </c>
      <c r="J297" s="277">
        <f>'Resultater - Vestdanmark'!J297+'Resultater - Østdanmark'!J297</f>
        <v>4142.5239461969586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-9714.8149346666596</v>
      </c>
      <c r="J298" s="277">
        <f>'Resultater - Vestdanmark'!J298+'Resultater - Østdanmark'!J298</f>
        <v>-12593.278619012335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2180.4400178508413</v>
      </c>
      <c r="J299" s="277">
        <f>'Resultater - Vestdanmark'!J299+'Resultater - Østdanmark'!J299</f>
        <v>2826.4963194362758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2188.4693567770246</v>
      </c>
      <c r="J300" s="277">
        <f>'Resultater - Vestdanmark'!J300+'Resultater - Østdanmark'!J300</f>
        <v>3043.3212966513001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-5281.399610501051</v>
      </c>
      <c r="J301" s="277">
        <f>'Resultater - Vestdanmark'!J301+'Resultater - Østdanmark'!J301</f>
        <v>-6846.2587543532127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3516.0701106571146</v>
      </c>
      <c r="J302" s="277">
        <f>'Resultater - Vestdanmark'!J302+'Resultater - Østdanmark'!J302</f>
        <v>4557.8686619629252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6539495.306154348</v>
      </c>
      <c r="J303" s="277">
        <f>'Resultater - Vestdanmark'!J303+'Resultater - Østdanmark'!J303</f>
        <v>6370432.5458610645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-21928646.945527405</v>
      </c>
      <c r="J304" s="277">
        <f>'Resultater - Vestdanmark'!J304+'Resultater - Østdanmark'!J304</f>
        <v>-19912852.164882738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311619.00654139323</v>
      </c>
      <c r="J305" s="277">
        <f>'Resultater - Vestdanmark'!J305+'Resultater - Østdanmark'!J305</f>
        <v>282973.37379915337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148795.57018882988</v>
      </c>
      <c r="J306" s="277">
        <f>'Resultater - Vestdanmark'!J306+'Resultater - Østdanmark'!J306</f>
        <v>152240.74412976913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-337831.17880163394</v>
      </c>
      <c r="J307" s="277">
        <f>'Resultater - Vestdanmark'!J307+'Resultater - Østdanmark'!J307</f>
        <v>-322208.92775878386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41557.638147715865</v>
      </c>
      <c r="J308" s="277">
        <f>'Resultater - Vestdanmark'!J308+'Resultater - Østdanmark'!J308</f>
        <v>39635.897655335946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64397.91569903955</v>
      </c>
      <c r="J309" s="277">
        <f>'Resultater - Vestdanmark'!J309+'Resultater - Østdanmark'!J309</f>
        <v>65888.968293788028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-96403.187975533918</v>
      </c>
      <c r="J310" s="277">
        <f>'Resultater - Vestdanmark'!J310+'Resultater - Østdanmark'!J310</f>
        <v>-91945.237086491878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39478.738900253142</v>
      </c>
      <c r="J311" s="277">
        <f>'Resultater - Vestdanmark'!J311+'Resultater - Østdanmark'!J311</f>
        <v>37653.132477120045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847110.34572785522</v>
      </c>
      <c r="J312" s="277">
        <f>'Resultater - Vestdanmark'!J312+'Resultater - Østdanmark'!J312</f>
        <v>1121582.2148925087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-2840583.688146065</v>
      </c>
      <c r="J313" s="277">
        <f>'Resultater - Vestdanmark'!J313+'Resultater - Østdanmark'!J313</f>
        <v>-3505868.8205445064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48634.18021166254</v>
      </c>
      <c r="J314" s="277">
        <f>'Resultater - Vestdanmark'!J314+'Resultater - Østdanmark'!J314</f>
        <v>60024.655048305271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19274.616924460563</v>
      </c>
      <c r="J315" s="277">
        <f>'Resultater - Vestdanmark'!J315+'Resultater - Østdanmark'!J315</f>
        <v>26803.597678604805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-43761.830733783907</v>
      </c>
      <c r="J316" s="277">
        <f>'Resultater - Vestdanmark'!J316+'Resultater - Østdanmark'!J316</f>
        <v>-56728.299099349504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6485.8741617822443</v>
      </c>
      <c r="J317" s="277">
        <f>'Resultater - Vestdanmark'!J317+'Resultater - Østdanmark'!J317</f>
        <v>8407.6146541621692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8341.9496578929284</v>
      </c>
      <c r="J318" s="277">
        <f>'Resultater - Vestdanmark'!J318+'Resultater - Østdanmark'!J318</f>
        <v>11600.451690512378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-12487.834927928991</v>
      </c>
      <c r="J319" s="277">
        <f>'Resultater - Vestdanmark'!J319+'Resultater - Østdanmark'!J319</f>
        <v>-16187.934165833874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6161.4216780741899</v>
      </c>
      <c r="J320" s="277">
        <f>'Resultater - Vestdanmark'!J320+'Resultater - Østdanmark'!J320</f>
        <v>7987.0281012072819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432467.24604131666</v>
      </c>
      <c r="J321" s="277">
        <f>'Resultater - Vestdanmark'!J321+'Resultater - Østdanmark'!J321</f>
        <v>421286.8562819768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310420.61209127464</v>
      </c>
      <c r="J322" s="277">
        <f>'Resultater - Vestdanmark'!J322+'Resultater - Østdanmark'!J322</f>
        <v>281885.14197255211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-16045150.961929783</v>
      </c>
      <c r="J323" s="277">
        <f>'Resultater - Vestdanmark'!J323+'Resultater - Østdanmark'!J323</f>
        <v>-14570197.59868497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208467.2535291067</v>
      </c>
      <c r="J324" s="277">
        <f>'Resultater - Vestdanmark'!J324+'Resultater - Østdanmark'!J324</f>
        <v>189303.86407588684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7663.2702504776998</v>
      </c>
      <c r="J325" s="277">
        <f>'Resultater - Vestdanmark'!J325+'Resultater - Østdanmark'!J325</f>
        <v>7840.7036171822074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5500.6178237758977</v>
      </c>
      <c r="J326" s="277">
        <f>'Resultater - Vestdanmark'!J326+'Resultater - Østdanmark'!J326</f>
        <v>5246.2539937747006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-196314.9780782286</v>
      </c>
      <c r="J327" s="277">
        <f>'Resultater - Vestdanmark'!J327+'Resultater - Østdanmark'!J327</f>
        <v>-187236.82880293479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21651.09744266648</v>
      </c>
      <c r="J328" s="277">
        <f>'Resultater - Vestdanmark'!J328+'Resultater - Østdanmark'!J328</f>
        <v>20649.890624508495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4070.1454944896991</v>
      </c>
      <c r="J329" s="277">
        <f>'Resultater - Vestdanmark'!J329+'Resultater - Østdanmark'!J329</f>
        <v>4164.3845849118943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2921.5092409086838</v>
      </c>
      <c r="J330" s="277">
        <f>'Resultater - Vestdanmark'!J330+'Resultater - Østdanmark'!J330</f>
        <v>2786.4105476874729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-70881.398385454333</v>
      </c>
      <c r="J331" s="277">
        <f>'Resultater - Vestdanmark'!J331+'Resultater - Østdanmark'!J331</f>
        <v>-67603.645858959324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25240.985765400892</v>
      </c>
      <c r="J332" s="277">
        <f>'Resultater - Vestdanmark'!J332+'Resultater - Østdanmark'!J332</f>
        <v>24073.772550815876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37122.188460771991</v>
      </c>
      <c r="J333" s="277">
        <f>'Resultater - Vestdanmark'!J333+'Resultater - Østdanmark'!J333</f>
        <v>49150.133232897293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26645.93115349959</v>
      </c>
      <c r="J334" s="277">
        <f>'Resultater - Vestdanmark'!J334+'Resultater - Østdanmark'!J334</f>
        <v>32886.599896797743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-1377286.0796801005</v>
      </c>
      <c r="J335" s="277">
        <f>'Resultater - Vestdanmark'!J335+'Resultater - Østdanmark'!J335</f>
        <v>-1699856.3865132465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32535.351706854806</v>
      </c>
      <c r="J336" s="277">
        <f>'Resultater - Vestdanmark'!J336+'Resultater - Østdanmark'!J336</f>
        <v>40155.365107006292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657.80094346586054</v>
      </c>
      <c r="J337" s="277">
        <f>'Resultater - Vestdanmark'!J337+'Resultater - Østdanmark'!J337</f>
        <v>914.74875533792419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472.16285943972309</v>
      </c>
      <c r="J338" s="277">
        <f>'Resultater - Vestdanmark'!J338+'Resultater - Østdanmark'!J338</f>
        <v>612.06296594038167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-16851.314592264134</v>
      </c>
      <c r="J339" s="277">
        <f>'Resultater - Vestdanmark'!J339+'Resultater - Østdanmark'!J339</f>
        <v>-21844.296693675726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3379.0730112832089</v>
      </c>
      <c r="J340" s="277">
        <f>'Resultater - Vestdanmark'!J340+'Resultater - Østdanmark'!J340</f>
        <v>4380.2798294411959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349.37376065417362</v>
      </c>
      <c r="J341" s="277">
        <f>'Resultater - Vestdanmark'!J341+'Resultater - Østdanmark'!J341</f>
        <v>485.84486823972111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250.77694929187263</v>
      </c>
      <c r="J342" s="277">
        <f>'Resultater - Vestdanmark'!J342+'Resultater - Østdanmark'!J342</f>
        <v>325.08123056353855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-6084.3281273063403</v>
      </c>
      <c r="J343" s="277">
        <f>'Resultater - Vestdanmark'!J343+'Resultater - Østdanmark'!J343</f>
        <v>-7887.0920168785897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3939.3445992244169</v>
      </c>
      <c r="J344" s="277">
        <f>'Resultater - Vestdanmark'!J344+'Resultater - Østdanmark'!J344</f>
        <v>5106.5578138094288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1251544.5960253917</v>
      </c>
      <c r="J345" s="277">
        <f>'Resultater - Vestdanmark'!J345+'Resultater - Østdanmark'!J345</f>
        <v>1219188.9517243602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279423.89185492333</v>
      </c>
      <c r="J346" s="277">
        <f>'Resultater - Vestdanmark'!J346+'Resultater - Østdanmark'!J346</f>
        <v>253737.80077106564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-12255899.72081936</v>
      </c>
      <c r="J347" s="277">
        <f>'Resultater - Vestdanmark'!J347+'Resultater - Østdanmark'!J347</f>
        <v>-11129273.953588834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185774.46775795738</v>
      </c>
      <c r="J348" s="277">
        <f>'Resultater - Vestdanmark'!J348+'Resultater - Østdanmark'!J348</f>
        <v>168697.11668318385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49564.337988270956</v>
      </c>
      <c r="J349" s="277">
        <f>'Resultater - Vestdanmark'!J349+'Resultater - Østdanmark'!J349</f>
        <v>50711.937781869623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11065.894305227388</v>
      </c>
      <c r="J350" s="277">
        <f>'Resultater - Vestdanmark'!J350+'Resultater - Østdanmark'!J350</f>
        <v>10554.176649494329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-364023.5182442845</v>
      </c>
      <c r="J351" s="277">
        <f>'Resultater - Vestdanmark'!J351+'Resultater - Østdanmark'!J351</f>
        <v>-347190.06075321935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43121.132195106402</v>
      </c>
      <c r="J352" s="277">
        <f>'Resultater - Vestdanmark'!J352+'Resultater - Østdanmark'!J352</f>
        <v>41127.091399956975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47668.626649836828</v>
      </c>
      <c r="J353" s="277">
        <f>'Resultater - Vestdanmark'!J353+'Resultater - Østdanmark'!J353</f>
        <v>48772.333636045943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10642.651664333094</v>
      </c>
      <c r="J354" s="277">
        <f>'Resultater - Vestdanmark'!J354+'Resultater - Østdanmark'!J354</f>
        <v>10150.505922629829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-266743.26378320385</v>
      </c>
      <c r="J355" s="277">
        <f>'Resultater - Vestdanmark'!J355+'Resultater - Østdanmark'!J355</f>
        <v>-254408.31516895161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91029.905108627616</v>
      </c>
      <c r="J356" s="277">
        <f>'Resultater - Vestdanmark'!J356+'Resultater - Østdanmark'!J356</f>
        <v>86820.429727881827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111336.82851347269</v>
      </c>
      <c r="J357" s="277">
        <f>'Resultater - Vestdanmark'!J357+'Resultater - Østdanmark'!J357</f>
        <v>147411.02779939989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24857.420206053586</v>
      </c>
      <c r="J358" s="277">
        <f>'Resultater - Vestdanmark'!J358+'Resultater - Østdanmark'!J358</f>
        <v>30679.206820501571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-1090279.171696011</v>
      </c>
      <c r="J359" s="277">
        <f>'Resultater - Vestdanmark'!J359+'Resultater - Østdanmark'!J359</f>
        <v>-1345630.3962066497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28993.703060490458</v>
      </c>
      <c r="J360" s="277">
        <f>'Resultater - Vestdanmark'!J360+'Resultater - Østdanmark'!J360</f>
        <v>35784.236872190515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4409.2205875115033</v>
      </c>
      <c r="J361" s="277">
        <f>'Resultater - Vestdanmark'!J361+'Resultater - Østdanmark'!J361</f>
        <v>6131.5342954442367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984.4168402164712</v>
      </c>
      <c r="J362" s="277">
        <f>'Resultater - Vestdanmark'!J362+'Resultater - Østdanmark'!J362</f>
        <v>1276.0959039843144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-32383.363848436638</v>
      </c>
      <c r="J363" s="277">
        <f>'Resultater - Vestdanmark'!J363+'Resultater - Østdanmark'!J363</f>
        <v>-41978.434618343788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6729.8876836293239</v>
      </c>
      <c r="J364" s="277">
        <f>'Resultater - Vestdanmark'!J364+'Resultater - Østdanmark'!J364</f>
        <v>8723.9284787787528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4240.5789834739235</v>
      </c>
      <c r="J365" s="277">
        <f>'Resultater - Vestdanmark'!J365+'Resultater - Østdanmark'!J365</f>
        <v>5897.0185214491921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946.76537060165515</v>
      </c>
      <c r="J366" s="277">
        <f>'Resultater - Vestdanmark'!J366+'Resultater - Østdanmark'!J366</f>
        <v>1227.2884433725158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-23729.35739666767</v>
      </c>
      <c r="J367" s="277">
        <f>'Resultater - Vestdanmark'!J367+'Resultater - Østdanmark'!J367</f>
        <v>-30760.278106791422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14206.979410017027</v>
      </c>
      <c r="J368" s="277">
        <f>'Resultater - Vestdanmark'!J368+'Resultater - Østdanmark'!J368</f>
        <v>18416.454790762815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822534.59864950518</v>
      </c>
      <c r="J369" s="277">
        <f>'Resultater - Vestdanmark'!J369+'Resultater - Østdanmark'!J369</f>
        <v>801269.96534461644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-1688037.4226015965</v>
      </c>
      <c r="J370" s="277">
        <f>'Resultater - Vestdanmark'!J370+'Resultater - Østdanmark'!J370</f>
        <v>-1532864.2815288317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30165.142306478472</v>
      </c>
      <c r="J371" s="277">
        <f>'Resultater - Vestdanmark'!J371+'Resultater - Østdanmark'!J371</f>
        <v>27392.20622109883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15470.645578955031</v>
      </c>
      <c r="J372" s="277">
        <f>'Resultater - Vestdanmark'!J372+'Resultater - Østdanmark'!J372</f>
        <v>15828.848883868501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-24052.620614046999</v>
      </c>
      <c r="J373" s="277">
        <f>'Resultater - Vestdanmark'!J373+'Resultater - Østdanmark'!J373</f>
        <v>-22940.360701258698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2564.4168972404955</v>
      </c>
      <c r="J374" s="277">
        <f>'Resultater - Vestdanmark'!J374+'Resultater - Østdanmark'!J374</f>
        <v>2445.8311447669471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11338.9624748198</v>
      </c>
      <c r="J375" s="277">
        <f>'Resultater - Vestdanmark'!J375+'Resultater - Østdanmark'!J375</f>
        <v>11601.501863498925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-13599.501902102642</v>
      </c>
      <c r="J376" s="277">
        <f>'Resultater - Vestdanmark'!J376+'Resultater - Østdanmark'!J376</f>
        <v>-12970.623201427368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4306.7649640418522</v>
      </c>
      <c r="J377" s="277">
        <f>'Resultater - Vestdanmark'!J377+'Resultater - Østdanmark'!J377</f>
        <v>4107.6082026988752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73172.297533039789</v>
      </c>
      <c r="J378" s="277">
        <f>'Resultater - Vestdanmark'!J378+'Resultater - Østdanmark'!J378</f>
        <v>96880.823082576331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-150167.02851929807</v>
      </c>
      <c r="J379" s="277">
        <f>'Resultater - Vestdanmark'!J379+'Resultater - Østdanmark'!J379</f>
        <v>-185337.22676666779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4707.8545796238077</v>
      </c>
      <c r="J380" s="277">
        <f>'Resultater - Vestdanmark'!J380+'Resultater - Østdanmark'!J380</f>
        <v>5810.4679862936919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1376.2614766480806</v>
      </c>
      <c r="J381" s="277">
        <f>'Resultater - Vestdanmark'!J381+'Resultater - Østdanmark'!J381</f>
        <v>1913.8517286859183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-2139.7100072264934</v>
      </c>
      <c r="J382" s="277">
        <f>'Resultater - Vestdanmark'!J382+'Resultater - Østdanmark'!J382</f>
        <v>-2773.6981575158243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400.22691459822772</v>
      </c>
      <c r="J383" s="277">
        <f>'Resultater - Vestdanmark'!J383+'Resultater - Østdanmark'!J383</f>
        <v>518.81266707177656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1008.708858309114</v>
      </c>
      <c r="J384" s="277">
        <f>'Resultater - Vestdanmark'!J384+'Resultater - Østdanmark'!J384</f>
        <v>1402.7270434957791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-1209.8054004240439</v>
      </c>
      <c r="J385" s="277">
        <f>'Resultater - Vestdanmark'!J385+'Resultater - Østdanmark'!J385</f>
        <v>-1568.2662598089455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672.15406953254342</v>
      </c>
      <c r="J386" s="277">
        <f>'Resultater - Vestdanmark'!J386+'Resultater - Østdanmark'!J386</f>
        <v>871.31083087551895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154293.00162513042</v>
      </c>
      <c r="J387" s="277">
        <f>'Resultater - Vestdanmark'!J387+'Resultater - Østdanmark'!J387</f>
        <v>150304.13099712774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-708135.79104071041</v>
      </c>
      <c r="J388" s="277">
        <f>'Resultater - Vestdanmark'!J388+'Resultater - Østdanmark'!J388</f>
        <v>-643040.28217901604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11599.821132196546</v>
      </c>
      <c r="J389" s="277">
        <f>'Resultater - Vestdanmark'!J389+'Resultater - Østdanmark'!J389</f>
        <v>10533.505506212941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12766.907050674146</v>
      </c>
      <c r="J390" s="277">
        <f>'Resultater - Vestdanmark'!J390+'Resultater - Østdanmark'!J390</f>
        <v>13062.508696755127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-48828.655697541049</v>
      </c>
      <c r="J391" s="277">
        <f>'Resultater - Vestdanmark'!J391+'Resultater - Østdanmark'!J391</f>
        <v>-46570.683179735686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4338.3016951863356</v>
      </c>
      <c r="J392" s="277">
        <f>'Resultater - Vestdanmark'!J392+'Resultater - Østdanmark'!J392</f>
        <v>4137.6865878944818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13480.506036847895</v>
      </c>
      <c r="J393" s="277">
        <f>'Resultater - Vestdanmark'!J393+'Resultater - Østdanmark'!J393</f>
        <v>13792.630168298074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-44192.490472609046</v>
      </c>
      <c r="J394" s="277">
        <f>'Resultater - Vestdanmark'!J394+'Resultater - Østdanmark'!J394</f>
        <v>-42148.907098153126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10496.340473235969</v>
      </c>
      <c r="J395" s="277">
        <f>'Resultater - Vestdanmark'!J395+'Resultater - Østdanmark'!J395</f>
        <v>10010.960566959162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13725.834075206685</v>
      </c>
      <c r="J396" s="277">
        <f>'Resultater - Vestdanmark'!J396+'Resultater - Østdanmark'!J396</f>
        <v>18173.135838743623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-62995.432509344115</v>
      </c>
      <c r="J397" s="277">
        <f>'Resultater - Vestdanmark'!J397+'Resultater - Østdanmark'!J397</f>
        <v>-77749.415936190111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1810.3767084931028</v>
      </c>
      <c r="J398" s="277">
        <f>'Resultater - Vestdanmark'!J398+'Resultater - Østdanmark'!J398</f>
        <v>2234.3799558633514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1135.7381474559254</v>
      </c>
      <c r="J399" s="277">
        <f>'Resultater - Vestdanmark'!J399+'Resultater - Østdanmark'!J399</f>
        <v>1579.3760515167562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-4343.7746311280725</v>
      </c>
      <c r="J400" s="277">
        <f>'Resultater - Vestdanmark'!J400+'Resultater - Østdanmark'!J400</f>
        <v>-5630.8189662771319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677.07598711000605</v>
      </c>
      <c r="J401" s="277">
        <f>'Resultater - Vestdanmark'!J401+'Resultater - Østdanmark'!J401</f>
        <v>877.69109440185969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1199.2195832779717</v>
      </c>
      <c r="J402" s="277">
        <f>'Resultater - Vestdanmark'!J402+'Resultater - Østdanmark'!J402</f>
        <v>1667.6543748942213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-3931.3435166095555</v>
      </c>
      <c r="J403" s="277">
        <f>'Resultater - Vestdanmark'!J403+'Resultater - Østdanmark'!J403</f>
        <v>-5096.1860400494224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1638.1571836842263</v>
      </c>
      <c r="J404" s="277">
        <f>'Resultater - Vestdanmark'!J404+'Resultater - Østdanmark'!J404</f>
        <v>2123.5370899610339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2116160.8759734435</v>
      </c>
      <c r="J405" s="277">
        <f>'Resultater - Vestdanmark'!J405+'Resultater - Østdanmark'!J405</f>
        <v>2061452.6787552224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-7157471.6021960648</v>
      </c>
      <c r="J406" s="277">
        <f>'Resultater - Vestdanmark'!J406+'Resultater - Østdanmark'!J406</f>
        <v>-6499519.7488893094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281388.03227747884</v>
      </c>
      <c r="J407" s="277">
        <f>'Resultater - Vestdanmark'!J407+'Resultater - Østdanmark'!J407</f>
        <v>255521.38723504462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799165.48722017312</v>
      </c>
      <c r="J408" s="277">
        <f>'Resultater - Vestdanmark'!J408+'Resultater - Østdanmark'!J408</f>
        <v>817669.15710479999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-2252508.4400000004</v>
      </c>
      <c r="J409" s="277">
        <f>'Resultater - Vestdanmark'!J409+'Resultater - Østdanmark'!J409</f>
        <v>-2148346.2000000002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480311.13094922929</v>
      </c>
      <c r="J410" s="277">
        <f>'Resultater - Vestdanmark'!J410+'Resultater - Østdanmark'!J410</f>
        <v>458100.21159897593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721761.95915080328</v>
      </c>
      <c r="J411" s="277">
        <f>'Resultater - Vestdanmark'!J411+'Resultater - Østdanmark'!J411</f>
        <v>738473.44787369994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-1743720.6299999997</v>
      </c>
      <c r="J412" s="277">
        <f>'Resultater - Vestdanmark'!J412+'Resultater - Østdanmark'!J412</f>
        <v>-1663086.15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993979.849170784</v>
      </c>
      <c r="J413" s="277">
        <f>'Resultater - Vestdanmark'!J413+'Resultater - Østdanmark'!J413</f>
        <v>948015.46308196161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330267.88237735821</v>
      </c>
      <c r="J414" s="277">
        <f>'Resultater - Vestdanmark'!J414+'Resultater - Østdanmark'!J414</f>
        <v>437277.8409480775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-1117062.0419612355</v>
      </c>
      <c r="J415" s="277">
        <f>'Resultater - Vestdanmark'!J415+'Resultater - Østdanmark'!J415</f>
        <v>-1378686.0073401567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43916.051280300162</v>
      </c>
      <c r="J416" s="277">
        <f>'Resultater - Vestdanmark'!J416+'Resultater - Østdanmark'!J416</f>
        <v>54201.506383191285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124725.24945054726</v>
      </c>
      <c r="J417" s="277">
        <f>'Resultater - Vestdanmark'!J417+'Resultater - Østdanmark'!J417</f>
        <v>173444.97271920004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-351547.56000000011</v>
      </c>
      <c r="J418" s="277">
        <f>'Resultater - Vestdanmark'!J418+'Resultater - Østdanmark'!J418</f>
        <v>-455709.80000000005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74961.852807105155</v>
      </c>
      <c r="J419" s="277">
        <f>'Resultater - Vestdanmark'!J419+'Resultater - Østdanmark'!J419</f>
        <v>97172.77215735853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112644.93004087682</v>
      </c>
      <c r="J420" s="277">
        <f>'Resultater - Vestdanmark'!J420+'Resultater - Østdanmark'!J420</f>
        <v>156645.88288229998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-272141.37</v>
      </c>
      <c r="J421" s="277">
        <f>'Resultater - Vestdanmark'!J421+'Resultater - Østdanmark'!J421</f>
        <v>-352775.85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155129.80304977557</v>
      </c>
      <c r="J422" s="277">
        <f>'Resultater - Vestdanmark'!J422+'Resultater - Østdanmark'!J422</f>
        <v>201094.18913859793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Ton</v>
      </c>
      <c r="F423" s="98" t="str">
        <f>'Resultater - Vestdanmark'!F423</f>
        <v>Træmaterialer</v>
      </c>
      <c r="G423" s="98" t="str">
        <f>'Resultater - Vestdanmark'!G423</f>
        <v>Ton</v>
      </c>
      <c r="H423" s="275">
        <f ca="1">'Resultater - Vestdanmark'!H423+'Resultater - Østdanmark'!H423</f>
        <v>496104.79930818896</v>
      </c>
      <c r="I423" s="276">
        <f ca="1">'Resultater - Vestdanmark'!I423+'Resultater - Østdanmark'!I423</f>
        <v>507903.43810879742</v>
      </c>
      <c r="J423" s="277">
        <f ca="1">'Resultater - Vestdanmark'!J423+'Resultater - Østdanmark'!J423</f>
        <v>589732.51869602269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Ton</v>
      </c>
      <c r="F424" s="98" t="str">
        <f>'Resultater - Vestdanmark'!F424</f>
        <v>Træ til energi</v>
      </c>
      <c r="G424" s="98" t="str">
        <f>'Resultater - Vestdanmark'!G424</f>
        <v>Ton</v>
      </c>
      <c r="H424" s="275">
        <f ca="1">'Resultater - Vestdanmark'!H424+'Resultater - Østdanmark'!H424</f>
        <v>537446.86591720488</v>
      </c>
      <c r="I424" s="276">
        <f ca="1">'Resultater - Vestdanmark'!I424+'Resultater - Østdanmark'!I424</f>
        <v>550228.72461786389</v>
      </c>
      <c r="J424" s="277">
        <f ca="1">'Resultater - Vestdanmark'!J424+'Resultater - Østdanmark'!J424</f>
        <v>638876.89525402465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-662019.400544959</v>
      </c>
      <c r="I425" s="276">
        <f ca="1">'Resultater - Vestdanmark'!I425+'Resultater - Østdanmark'!I425</f>
        <v>-684560.48685710598</v>
      </c>
      <c r="J425" s="277">
        <f ca="1">'Resultater - Vestdanmark'!J425+'Resultater - Østdanmark'!J425</f>
        <v>-1756408.6660471277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4019968.1027908651</v>
      </c>
      <c r="J426" s="277">
        <f>'Resultater - Vestdanmark'!J426+'Resultater - Østdanmark'!J426</f>
        <v>3945296.1183936791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156497.77902315825</v>
      </c>
      <c r="J427" s="277">
        <f>'Resultater - Vestdanmark'!J427+'Resultater - Østdanmark'!J427</f>
        <v>153590.79085444653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20563.808163642996</v>
      </c>
      <c r="J428" s="277">
        <f>'Resultater - Vestdanmark'!J428+'Resultater - Østdanmark'!J428</f>
        <v>20181.829918274274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2083445.2791123071</v>
      </c>
      <c r="J429" s="277">
        <f>'Resultater - Vestdanmark'!J429+'Resultater - Østdanmark'!J429</f>
        <v>2044744.7249297362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1893219.7653721168</v>
      </c>
      <c r="J430" s="277">
        <f>'Resultater - Vestdanmark'!J430+'Resultater - Østdanmark'!J430</f>
        <v>1841201.8445695294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36271.11801266433</v>
      </c>
      <c r="J431" s="277">
        <f>'Resultater - Vestdanmark'!J431+'Resultater - Østdanmark'!J431</f>
        <v>35274.536327477232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168844.62070164204</v>
      </c>
      <c r="J432" s="277">
        <f>'Resultater - Vestdanmark'!J432+'Resultater - Østdanmark'!J432</f>
        <v>164205.46244424098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166599.06209826362</v>
      </c>
      <c r="J433" s="277">
        <f>'Resultater - Vestdanmark'!J433+'Resultater - Østdanmark'!J433</f>
        <v>162021.60258906108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136456.72063438955</v>
      </c>
      <c r="J434" s="277">
        <f>'Resultater - Vestdanmark'!J434+'Resultater - Østdanmark'!J434</f>
        <v>132112.41514111587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66182.615315787814</v>
      </c>
      <c r="J435" s="277">
        <f>'Resultater - Vestdanmark'!J435+'Resultater - Østdanmark'!J435</f>
        <v>64075.59194648124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8735.884060062217</v>
      </c>
      <c r="J436" s="277">
        <f>'Resultater - Vestdanmark'!J436+'Resultater - Østdanmark'!J436</f>
        <v>8457.7640163275155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89791.618440133156</v>
      </c>
      <c r="J437" s="277">
        <f>'Resultater - Vestdanmark'!J437+'Resultater - Østdanmark'!J437</f>
        <v>86932.966851366335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236247.52226772945</v>
      </c>
      <c r="J438" s="277">
        <f>'Resultater - Vestdanmark'!J438+'Resultater - Østdanmark'!J438</f>
        <v>225880.63937128911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871.39509065374796</v>
      </c>
      <c r="J439" s="280">
        <f>'Resultater - Vestdanmark'!J439+'Resultater - Østdanmark'!J439</f>
        <v>833.15701401858678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6932976274.024416</v>
      </c>
      <c r="J440" s="274">
        <f>'Resultater - Vestdanmark'!J440+'Resultater - Østdanmark'!J440</f>
        <v>6932976274.024416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197934585.42574769</v>
      </c>
      <c r="J441" s="277">
        <f>'Resultater - Vestdanmark'!J441+'Resultater - Østdanmark'!J441</f>
        <v>197934585.42574769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94139619.897611693</v>
      </c>
      <c r="J443" s="277">
        <f>'Resultater - Vestdanmark'!J443+'Resultater - Østdanmark'!J443</f>
        <v>94139619.897611693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367679435.81779867</v>
      </c>
      <c r="J444" s="277">
        <f>'Resultater - Vestdanmark'!J444+'Resultater - Østdanmark'!J444</f>
        <v>367679435.81779873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2019174154.9833891</v>
      </c>
      <c r="J445" s="277">
        <f>'Resultater - Vestdanmark'!J445+'Resultater - Østdanmark'!J445</f>
        <v>2019174154.9833891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290867287.11954385</v>
      </c>
      <c r="J446" s="277">
        <f>'Resultater - Vestdanmark'!J446+'Resultater - Østdanmark'!J446</f>
        <v>290867287.11954385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2742118159.0688944</v>
      </c>
      <c r="J449" s="277">
        <f>'Resultater - Vestdanmark'!J449+'Resultater - Østdanmark'!J449</f>
        <v>2742118159.0688944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196727667.22193214</v>
      </c>
      <c r="J450" s="277">
        <f>'Resultater - Vestdanmark'!J450+'Resultater - Østdanmark'!J450</f>
        <v>196727667.22193214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146037102.66167969</v>
      </c>
      <c r="J453" s="277">
        <f>'Resultater - Vestdanmark'!J453+'Resultater - Østdanmark'!J453</f>
        <v>146037102.66167969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4834914324.4850321</v>
      </c>
      <c r="J454" s="277">
        <f>'Resultater - Vestdanmark'!J454+'Resultater - Østdanmark'!J454</f>
        <v>4834914324.4850321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12195000.400000002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361184.39999999997</v>
      </c>
      <c r="J456" s="277">
        <f>'Resultater - Vestdanmark'!J456+'Resultater - Østdanmark'!J456</f>
        <v>361184.40000000008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4390946.2500000028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223678363.86045396</v>
      </c>
      <c r="J458" s="277">
        <f>'Resultater - Vestdanmark'!J458+'Resultater - Østdanmark'!J458</f>
        <v>214144420.15145013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-237240.72949722726</v>
      </c>
      <c r="J459" s="283">
        <f>'Resultater - Vestdanmark'!J459+'Resultater - Østdanmark'!J459</f>
        <v>-227128.71096547216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211764921.44158235</v>
      </c>
      <c r="J460" s="277">
        <f>'Resultater - Vestdanmark'!J460+'Resultater - Østdanmark'!J460</f>
        <v>207718491.9825511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-441948.20573472086</v>
      </c>
      <c r="J461" s="283">
        <f>'Resultater - Vestdanmark'!J461+'Resultater - Østdanmark'!J461</f>
        <v>-433503.40653532045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127939.34620276009</v>
      </c>
      <c r="J462" s="277">
        <f>'Resultater - Vestdanmark'!J462+'Resultater - Østdanmark'!J462</f>
        <v>132122.93893565159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108395313.40983701</v>
      </c>
      <c r="J463" s="277">
        <f>'Resultater - Vestdanmark'!J463+'Resultater - Østdanmark'!J463</f>
        <v>113581290.04936469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</v>
      </c>
      <c r="J464" s="277">
        <f>'Resultater - Vestdanmark'!J464+'Resultater - Østdanmark'!J464</f>
        <v>33002600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2165561.9999999995</v>
      </c>
      <c r="J465" s="277">
        <f>'Resultater - Vestdanmark'!J465+'Resultater - Østdanmark'!J465</f>
        <v>2165561.9999999995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74179468.039999992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38714582.110441938</v>
      </c>
      <c r="J473" s="277">
        <f>'Resultater - Vestdanmark'!J473+'Resultater - Østdanmark'!J473</f>
        <v>40315367.435598418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36787701.702339076</v>
      </c>
      <c r="J474" s="283">
        <f ca="1">'Resultater - Vestdanmark'!J474+'Resultater - Østdanmark'!J474</f>
        <v>35981739.066655964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10976808.596855607</v>
      </c>
      <c r="J475" s="283">
        <f>'Resultater - Vestdanmark'!J475+'Resultater - Østdanmark'!J475</f>
        <v>10508939.137061901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13350034.448641911</v>
      </c>
      <c r="J476" s="283">
        <f>'Resultater - Vestdanmark'!J476+'Resultater - Østdanmark'!J476</f>
        <v>13094940.392911021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7596.0595709866011</v>
      </c>
      <c r="J477" s="283">
        <f>'Resultater - Vestdanmark'!J477+'Resultater - Østdanmark'!J477</f>
        <v>7844.4493006748171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9574919.3512022682</v>
      </c>
      <c r="J478" s="283">
        <f>'Resultater - Vestdanmark'!J478+'Resultater - Østdanmark'!J478</f>
        <v>10033013.954360548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237838693.35235423</v>
      </c>
      <c r="J479" s="283">
        <f ca="1">'Resultater - Vestdanmark'!J479+'Resultater - Østdanmark'!J479</f>
        <v>231286797.97459149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89416367.568744153</v>
      </c>
      <c r="J480" s="283">
        <f ca="1">'Resultater - Vestdanmark'!J480+'Resultater - Østdanmark'!J480</f>
        <v>75162731.641814008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19.591464268115253</v>
      </c>
      <c r="I481" s="286">
        <f>'Resultater - Vestdanmark'!I481+'Resultater - Østdanmark'!I481</f>
        <v>18.022888325926449</v>
      </c>
      <c r="J481" s="287">
        <f>'Resultater - Vestdanmark'!J481+'Resultater - Østdanmark'!J481</f>
        <v>15.661288647765257</v>
      </c>
      <c r="L481" s="167" t="s">
        <v>214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5.4020962794531719</v>
      </c>
      <c r="J482" s="287">
        <f>'Resultater - Vestdanmark'!J482+'Resultater - Østdanmark'!J482</f>
        <v>5.4190379190141131</v>
      </c>
      <c r="L482" s="167"/>
      <c r="M482" s="165"/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3.6174621999421115</v>
      </c>
      <c r="J483" s="287">
        <f>'Resultater - Vestdanmark'!J483+'Resultater - Østdanmark'!J483</f>
        <v>3.6538616247429734</v>
      </c>
      <c r="L483" s="167"/>
      <c r="M483" s="165"/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Ton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43.016441068532565</v>
      </c>
      <c r="I484" s="286">
        <f ca="1">'Resultater - Vestdanmark'!I484+'Resultater - Østdanmark'!I484</f>
        <v>43.82762612646556</v>
      </c>
      <c r="J484" s="287">
        <f ca="1">'Resultater - Vestdanmark'!J484+'Resultater - Østdanmark'!J484</f>
        <v>46.735215727521414</v>
      </c>
      <c r="L484" s="167" t="s">
        <v>335</v>
      </c>
      <c r="M484" s="165">
        <f>43016</f>
        <v>43016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215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 ca="1">'Resultater - Vestdanmark'!H487+'Resultater - Østdanmark'!H487</f>
        <v>0</v>
      </c>
      <c r="I487" s="286">
        <f ca="1">'Resultater - Vestdanmark'!I487+'Resultater - Østdanmark'!I487</f>
        <v>0</v>
      </c>
      <c r="J487" s="287">
        <f ca="1"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 ca="1">'Resultater - Vestdanmark'!H488+'Resultater - Østdanmark'!H488</f>
        <v>0</v>
      </c>
      <c r="I488" s="286">
        <f ca="1">'Resultater - Vestdanmark'!I488+'Resultater - Østdanmark'!I488</f>
        <v>0</v>
      </c>
      <c r="J488" s="287">
        <f ca="1"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28.848377655551978</v>
      </c>
      <c r="J489" s="290">
        <f ca="1">'Resultater - Vestdanmark'!J489+'Resultater - Østdanmark'!J489</f>
        <v>28.614188388479334</v>
      </c>
      <c r="L489" s="166" t="s">
        <v>109</v>
      </c>
      <c r="M489" s="165">
        <v>16604.849999999999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241165.01247558804</v>
      </c>
      <c r="J493" s="293">
        <f>'Resultater - Vestdanmark'!J493+'Resultater - Østdanmark'!J493</f>
        <v>241921.33567027291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154345.60798437634</v>
      </c>
      <c r="J494" s="293">
        <f>'Resultater - Vestdanmark'!J494+'Resultater - Østdanmark'!J494</f>
        <v>154829.65482897466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ht="15.75" thickBot="1" x14ac:dyDescent="0.3">
      <c r="A498" s="154" t="str">
        <f>'Resultater - Vestdanmark'!A498</f>
        <v>Pyrolyseproces</v>
      </c>
      <c r="B498" s="154" t="str">
        <f>'Resultater - Vestdanmark'!B498</f>
        <v/>
      </c>
      <c r="C498" s="154" t="str">
        <f>'Resultater - Vestdanmark'!C498</f>
        <v/>
      </c>
      <c r="D498" s="154" t="str">
        <f>'Resultater - Vestdanmark'!D498</f>
        <v>Træ til energi</v>
      </c>
      <c r="E498" s="154" t="str">
        <f>'Resultater - Vestdanmark'!E498</f>
        <v>Ton</v>
      </c>
      <c r="F498" s="154" t="str">
        <f>'Resultater - Vestdanmark'!F498</f>
        <v>CO2 - atmosfære</v>
      </c>
      <c r="G498" s="154" t="str">
        <f>'Resultater - Vestdanmark'!G498</f>
        <v>t CO2-ækvivalenter</v>
      </c>
      <c r="H498" s="294">
        <f ca="1">'Resultater - Vestdanmark'!H498+'Resultater - Østdanmark'!H498</f>
        <v>0</v>
      </c>
      <c r="I498" s="295">
        <f ca="1">'Resultater - Vestdanmark'!I498+'Resultater - Østdanmark'!I498</f>
        <v>0</v>
      </c>
      <c r="J498" s="296">
        <f ca="1">'Resultater - Vestdanmark'!J498+'Resultater - Østdanmark'!J498</f>
        <v>0</v>
      </c>
    </row>
    <row r="499" spans="1:10" ht="15.75" thickBot="1" x14ac:dyDescent="0.3">
      <c r="A499" s="154" t="str">
        <f>'Resultater - Vestdanmark'!A499</f>
        <v>Pyrolyseproces</v>
      </c>
      <c r="B499" s="154" t="str">
        <f>'Resultater - Vestdanmark'!B499</f>
        <v/>
      </c>
      <c r="C499" s="154" t="str">
        <f>'Resultater - Vestdanmark'!C499</f>
        <v/>
      </c>
      <c r="D499" s="154" t="str">
        <f>'Resultater - Vestdanmark'!D499</f>
        <v>Træ til energi</v>
      </c>
      <c r="E499" s="154" t="str">
        <f>'Resultater - Vestdanmark'!E499</f>
        <v>Ton</v>
      </c>
      <c r="F499" s="154" t="str">
        <f>'Resultater - Vestdanmark'!F499</f>
        <v>Pyrolyseolie</v>
      </c>
      <c r="G499" s="154" t="str">
        <f>'Resultater - Vestdanmark'!G499</f>
        <v>Ton</v>
      </c>
      <c r="H499" s="294">
        <f ca="1">'Resultater - Vestdanmark'!H499+'Resultater - Østdanmark'!H499</f>
        <v>0</v>
      </c>
      <c r="I499" s="295">
        <f ca="1">'Resultater - Vestdanmark'!I499+'Resultater - Østdanmark'!I499</f>
        <v>0</v>
      </c>
      <c r="J499" s="296">
        <f ca="1">'Resultater - Vestdanmark'!J499+'Resultater - Østdanmark'!J499</f>
        <v>0</v>
      </c>
    </row>
    <row r="500" spans="1:10" ht="15.75" thickBot="1" x14ac:dyDescent="0.3">
      <c r="A500" s="154" t="str">
        <f>'Resultater - Vestdanmark'!A500</f>
        <v>Pyrolyseproces</v>
      </c>
      <c r="B500" s="154" t="str">
        <f>'Resultater - Vestdanmark'!B500</f>
        <v/>
      </c>
      <c r="C500" s="154" t="str">
        <f>'Resultater - Vestdanmark'!C500</f>
        <v/>
      </c>
      <c r="D500" s="154" t="str">
        <f>'Resultater - Vestdanmark'!D500</f>
        <v>Træ til energi</v>
      </c>
      <c r="E500" s="154" t="str">
        <f>'Resultater - Vestdanmark'!E500</f>
        <v>Ton</v>
      </c>
      <c r="F500" s="154" t="str">
        <f>'Resultater - Vestdanmark'!F500</f>
        <v>Pyrolysegas</v>
      </c>
      <c r="G500" s="154" t="str">
        <f>'Resultater - Vestdanmark'!G500</f>
        <v>Ton</v>
      </c>
      <c r="H500" s="294">
        <f ca="1">'Resultater - Vestdanmark'!H500+'Resultater - Østdanmark'!H500</f>
        <v>0</v>
      </c>
      <c r="I500" s="295">
        <f ca="1">'Resultater - Vestdanmark'!I500+'Resultater - Østdanmark'!I500</f>
        <v>0</v>
      </c>
      <c r="J500" s="296">
        <f ca="1">'Resultater - Vestdanmark'!J500+'Resultater - Østdanmark'!J500</f>
        <v>0</v>
      </c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L19" sqref="L19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5703125" style="187" bestFit="1" customWidth="1"/>
    <col min="8" max="8" width="11.570312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570312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64" t="s">
        <v>243</v>
      </c>
      <c r="B1" s="464"/>
      <c r="C1" s="464"/>
      <c r="F1" s="465" t="s">
        <v>245</v>
      </c>
      <c r="G1" s="465"/>
      <c r="H1" s="465"/>
      <c r="I1" s="465"/>
      <c r="J1" s="465"/>
      <c r="K1" s="465"/>
      <c r="L1" s="465"/>
      <c r="M1" s="466"/>
      <c r="N1" s="467" t="s">
        <v>246</v>
      </c>
      <c r="O1" s="468"/>
      <c r="P1" s="469"/>
      <c r="Q1" s="461" t="s">
        <v>122</v>
      </c>
      <c r="R1" s="461"/>
      <c r="S1" s="461"/>
      <c r="T1" s="462"/>
      <c r="U1" s="463" t="s">
        <v>225</v>
      </c>
      <c r="V1" s="461"/>
      <c r="W1" s="461"/>
      <c r="X1" s="462"/>
    </row>
    <row r="2" spans="1:26" x14ac:dyDescent="0.25">
      <c r="A2" s="194" t="s">
        <v>128</v>
      </c>
      <c r="B2" s="194" t="s">
        <v>309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219</v>
      </c>
      <c r="N2" s="197" t="s">
        <v>244</v>
      </c>
      <c r="O2" s="194" t="s">
        <v>130</v>
      </c>
      <c r="P2" s="198" t="s">
        <v>189</v>
      </c>
      <c r="Q2" s="194" t="s">
        <v>131</v>
      </c>
      <c r="R2" s="194" t="s">
        <v>228</v>
      </c>
      <c r="S2" s="194" t="s">
        <v>229</v>
      </c>
      <c r="T2" s="196" t="s">
        <v>282</v>
      </c>
      <c r="U2" s="195" t="s">
        <v>231</v>
      </c>
      <c r="V2" s="194" t="s">
        <v>230</v>
      </c>
      <c r="W2" s="194" t="s">
        <v>232</v>
      </c>
      <c r="X2" s="196" t="s">
        <v>281</v>
      </c>
      <c r="Y2" s="95" t="s">
        <v>276</v>
      </c>
      <c r="Z2" s="194" t="s">
        <v>298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forbrug'!G$2,'Forbrug af biomasse'!$B$2:$B$437,$E3)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forbrug'!I$2,'Forbrug af biomasse'!$B$2:$B$437,$E3)</f>
        <v>31522.55833067331</v>
      </c>
      <c r="J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forbrug'!J$2,'Forbrug af biomasse'!$B$2:$B$437,$E3)</f>
        <v>0</v>
      </c>
      <c r="K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forbrug'!K$2,'Forbrug af biomasse'!$B$2:$B$437,$E3)</f>
        <v>0</v>
      </c>
      <c r="L3" s="190">
        <f>IF(A3&lt;&gt;"Biogas",SUMIFS('Forbrug af biomasse'!$E$2:$E$437,'Forbrug af biomasse'!$C$2:$C$437,'Resultat-Produktion &amp; forbrug'!$A3,'Forbrug af biomasse'!$D$2:$D$437,'Resultat-Produktion &amp; forbrug'!$D3,'Forbrug af biomasse'!$A$2:$A$437,'Resultat-Produktion &amp; forbrug'!L$2,'Forbrug af biomasse'!$B$2:$B$437,$E3),F3)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forbrug'!G$2,'Forbrug af biomasse'!$B$2:$B$437,$E4)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forbrug'!I$2,'Forbrug af biomasse'!$B$2:$B$437,$E4)</f>
        <v>0</v>
      </c>
      <c r="J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forbrug'!J$2,'Forbrug af biomasse'!$B$2:$B$437,$E4)</f>
        <v>0</v>
      </c>
      <c r="K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forbrug'!K$2,'Forbrug af biomasse'!$B$2:$B$437,$E4)</f>
        <v>0</v>
      </c>
      <c r="L4" s="190">
        <f>IF(A4&lt;&gt;"Biogas",SUMIFS('Forbrug af biomasse'!$E$2:$E$437,'Forbrug af biomasse'!$C$2:$C$437,'Resultat-Produktion &amp; forbrug'!$A4,'Forbrug af biomasse'!$D$2:$D$437,'Resultat-Produktion &amp; forbrug'!$D4,'Forbrug af biomasse'!$A$2:$A$437,'Resultat-Produktion &amp; forbrug'!L$2,'Forbrug af biomasse'!$B$2:$B$437,$E4),F4)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226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forbrug'!G$2,'Forbrug af biomasse'!$B$2:$B$437,$E5)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forbrug'!I$2,'Forbrug af biomasse'!$B$2:$B$437,$E5)</f>
        <v>0</v>
      </c>
      <c r="J5" s="190">
        <f ca="1">SUMIFS('Forbrug af biomasse'!$E$2:$E$437,'Forbrug af biomasse'!$C$2:$C$437,'Resultat-Produktion &amp; forbrug'!$A5,'Forbrug af biomasse'!$D$2:$D$437,'Resultat-Produktion &amp; forbrug'!$D5,'Forbrug af biomasse'!$A$2:$A$437,'Resultat-Produktion &amp; forbrug'!J$2,'Forbrug af biomasse'!$B$2:$B$437,$E5)</f>
        <v>393543.64426779439</v>
      </c>
      <c r="K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forbrug'!K$2,'Forbrug af biomasse'!$B$2:$B$437,$E5)</f>
        <v>0</v>
      </c>
      <c r="L5" s="190">
        <f ca="1">IF(A5&lt;&gt;"Biogas",SUMIFS('Forbrug af biomasse'!$E$2:$E$437,'Forbrug af biomasse'!$C$2:$C$437,'Resultat-Produktion &amp; forbrug'!$A5,'Forbrug af biomasse'!$D$2:$D$437,'Resultat-Produktion &amp; forbrug'!$D5,'Forbrug af biomasse'!$A$2:$A$437,'Resultat-Produktion &amp; forbrug'!L$2,'Forbrug af biomasse'!$B$2:$B$437,$E5),F5)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forbrug'!G$2,'Forbrug af biomasse'!$B$2:$B$437,$E6)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forbrug'!I$2,'Forbrug af biomasse'!$B$2:$B$437,$E6)</f>
        <v>0</v>
      </c>
      <c r="J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forbrug'!J$2,'Forbrug af biomasse'!$B$2:$B$437,$E6)</f>
        <v>0</v>
      </c>
      <c r="K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forbrug'!K$2,'Forbrug af biomasse'!$B$2:$B$437,$E6)</f>
        <v>0</v>
      </c>
      <c r="L6" s="190">
        <f ca="1">IF(A6&lt;&gt;"Biogas",SUMIFS('Forbrug af biomasse'!$E$2:$E$437,'Forbrug af biomasse'!$C$2:$C$437,'Resultat-Produktion &amp; forbrug'!$A6,'Forbrug af biomasse'!$D$2:$D$437,'Resultat-Produktion &amp; forbrug'!$D6,'Forbrug af biomasse'!$A$2:$A$437,'Resultat-Produktion &amp; forbrug'!L$2,'Forbrug af biomasse'!$B$2:$B$437,$E6),F6)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forbrug'!G$2,'Forbrug af biomasse'!$B$2:$B$437,$E7)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forbrug'!I$2,'Forbrug af biomasse'!$B$2:$B$437,$E7)</f>
        <v>0</v>
      </c>
      <c r="J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forbrug'!J$2,'Forbrug af biomasse'!$B$2:$B$437,$E7)</f>
        <v>0</v>
      </c>
      <c r="K7" s="190">
        <f ca="1">SUMIFS('Forbrug af biomasse'!$E$2:$E$437,'Forbrug af biomasse'!$C$2:$C$437,'Resultat-Produktion &amp; forbrug'!$A7,'Forbrug af biomasse'!$D$2:$D$437,'Resultat-Produktion &amp; forbrug'!$D7,'Forbrug af biomasse'!$A$2:$A$437,'Resultat-Produktion &amp; forbrug'!K$2,'Forbrug af biomasse'!$B$2:$B$437,$E7)</f>
        <v>7001629.6154696662</v>
      </c>
      <c r="L7" s="190">
        <f>IF(A7&lt;&gt;"Biogas",SUMIFS('Forbrug af biomasse'!$E$2:$E$437,'Forbrug af biomasse'!$C$2:$C$437,'Resultat-Produktion &amp; forbrug'!$A7,'Forbrug af biomasse'!$D$2:$D$437,'Resultat-Produktion &amp; forbrug'!$D7,'Forbrug af biomasse'!$A$2:$A$437,'Resultat-Produktion &amp; forbrug'!L$2,'Forbrug af biomasse'!$B$2:$B$437,$E7),F7)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207</v>
      </c>
      <c r="B8" s="189" t="s">
        <v>226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forbrug'!G$2,'Forbrug af biomasse'!$B$2:$B$437,$E8)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forbrug'!I$2,'Forbrug af biomasse'!$B$2:$B$437,$E8)</f>
        <v>0</v>
      </c>
      <c r="J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forbrug'!J$2,'Forbrug af biomasse'!$B$2:$B$437,$E8)</f>
        <v>0</v>
      </c>
      <c r="K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forbrug'!K$2,'Forbrug af biomasse'!$B$2:$B$437,$E8)</f>
        <v>0</v>
      </c>
      <c r="L8" s="190">
        <f>IF(A8&lt;&gt;"Biogas",SUMIFS('Forbrug af biomasse'!$E$2:$E$437,'Forbrug af biomasse'!$C$2:$C$437,'Resultat-Produktion &amp; forbrug'!$A8,'Forbrug af biomasse'!$D$2:$D$437,'Resultat-Produktion &amp; forbrug'!$D8,'Forbrug af biomasse'!$A$2:$A$437,'Resultat-Produktion &amp; forbrug'!L$2,'Forbrug af biomasse'!$B$2:$B$437,$E8),F8)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218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forbrug'!G$2,'Forbrug af biomasse'!$B$2:$B$437,$E9)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forbrug'!I$2,'Forbrug af biomasse'!$B$2:$B$437,$E9)</f>
        <v>0</v>
      </c>
      <c r="J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forbrug'!J$2,'Forbrug af biomasse'!$B$2:$B$437,$E9)</f>
        <v>671194.67155029252</v>
      </c>
      <c r="K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forbrug'!K$2,'Forbrug af biomasse'!$B$2:$B$437,$E9)</f>
        <v>730307.97492940596</v>
      </c>
      <c r="L9" s="190">
        <f>IF(A9&lt;&gt;"Biogas",SUMIFS('Forbrug af biomasse'!$E$2:$E$437,'Forbrug af biomasse'!$C$2:$C$437,'Resultat-Produktion &amp; forbrug'!$A9,'Forbrug af biomasse'!$D$2:$D$437,'Resultat-Produktion &amp; forbrug'!$D9,'Forbrug af biomasse'!$A$2:$A$437,'Resultat-Produktion &amp; forbrug'!L$2,'Forbrug af biomasse'!$B$2:$B$437,$E9),F9)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203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forbrug'!G$2,'Forbrug af biomasse'!$B$2:$B$437,$E10)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forbrug'!I$2,'Forbrug af biomasse'!$B$2:$B$437,$E10)</f>
        <v>0</v>
      </c>
      <c r="J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forbrug'!J$2,'Forbrug af biomasse'!$B$2:$B$437,$E10)</f>
        <v>0</v>
      </c>
      <c r="K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forbrug'!K$2,'Forbrug af biomasse'!$B$2:$B$437,$E10)</f>
        <v>0</v>
      </c>
      <c r="L10" s="190">
        <f>IF(A10&lt;&gt;"Biogas",SUMIFS('Forbrug af biomasse'!$E$2:$E$437,'Forbrug af biomasse'!$C$2:$C$437,'Resultat-Produktion &amp; forbrug'!$A10,'Forbrug af biomasse'!$D$2:$D$437,'Resultat-Produktion &amp; forbrug'!$D10,'Forbrug af biomasse'!$A$2:$A$437,'Resultat-Produktion &amp; forbrug'!L$2,'Forbrug af biomasse'!$B$2:$B$437,$E10),F10)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218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forbrug'!G$2,'Forbrug af biomasse'!$B$2:$B$437,$E11)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forbrug'!I$2,'Forbrug af biomasse'!$B$2:$B$437,$E11)</f>
        <v>0</v>
      </c>
      <c r="J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forbrug'!J$2,'Forbrug af biomasse'!$B$2:$B$437,$E11)</f>
        <v>4103.8061780475591</v>
      </c>
      <c r="K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forbrug'!K$2,'Forbrug af biomasse'!$B$2:$B$437,$E11)</f>
        <v>4103.8061780475591</v>
      </c>
      <c r="L11" s="190">
        <f>IF(A11&lt;&gt;"Biogas",SUMIFS('Forbrug af biomasse'!$E$2:$E$437,'Forbrug af biomasse'!$C$2:$C$437,'Resultat-Produktion &amp; forbrug'!$A11,'Forbrug af biomasse'!$D$2:$D$437,'Resultat-Produktion &amp; forbrug'!$D11,'Forbrug af biomasse'!$A$2:$A$437,'Resultat-Produktion &amp; forbrug'!L$2,'Forbrug af biomasse'!$B$2:$B$437,$E11),F11)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forbrug'!G$2,'Forbrug af biomasse'!$B$2:$B$437,$E12)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forbrug'!I$2,'Forbrug af biomasse'!$B$2:$B$437,$E12)</f>
        <v>34149.438191562753</v>
      </c>
      <c r="J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forbrug'!J$2,'Forbrug af biomasse'!$B$2:$B$437,$E12)</f>
        <v>0</v>
      </c>
      <c r="K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forbrug'!K$2,'Forbrug af biomasse'!$B$2:$B$437,$E12)</f>
        <v>0</v>
      </c>
      <c r="L12" s="190">
        <f>IF(A12&lt;&gt;"Biogas",SUMIFS('Forbrug af biomasse'!$E$2:$E$437,'Forbrug af biomasse'!$C$2:$C$437,'Resultat-Produktion &amp; forbrug'!$A12,'Forbrug af biomasse'!$D$2:$D$437,'Resultat-Produktion &amp; forbrug'!$D12,'Forbrug af biomasse'!$A$2:$A$437,'Resultat-Produktion &amp; forbrug'!L$2,'Forbrug af biomasse'!$B$2:$B$437,$E12),F12)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forbrug'!G$2,'Forbrug af biomasse'!$B$2:$B$437,$E13)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forbrug'!I$2,'Forbrug af biomasse'!$B$2:$B$437,$E13)</f>
        <v>0</v>
      </c>
      <c r="J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forbrug'!J$2,'Forbrug af biomasse'!$B$2:$B$437,$E13)</f>
        <v>0</v>
      </c>
      <c r="K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forbrug'!K$2,'Forbrug af biomasse'!$B$2:$B$437,$E13)</f>
        <v>0</v>
      </c>
      <c r="L13" s="190">
        <f>IF(A13&lt;&gt;"Biogas",SUMIFS('Forbrug af biomasse'!$E$2:$E$437,'Forbrug af biomasse'!$C$2:$C$437,'Resultat-Produktion &amp; forbrug'!$A13,'Forbrug af biomasse'!$D$2:$D$437,'Resultat-Produktion &amp; forbrug'!$D13,'Forbrug af biomasse'!$A$2:$A$437,'Resultat-Produktion &amp; forbrug'!L$2,'Forbrug af biomasse'!$B$2:$B$437,$E13),F13)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forbrug'!G$2,'Forbrug af biomasse'!$B$2:$B$437,$E14)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forbrug'!I$2,'Forbrug af biomasse'!$B$2:$B$437,$E14)</f>
        <v>249553.58678449702</v>
      </c>
      <c r="J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forbrug'!J$2,'Forbrug af biomasse'!$B$2:$B$437,$E14)</f>
        <v>0</v>
      </c>
      <c r="K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forbrug'!K$2,'Forbrug af biomasse'!$B$2:$B$437,$E14)</f>
        <v>0</v>
      </c>
      <c r="L14" s="190">
        <f>IF(A14&lt;&gt;"Biogas",SUMIFS('Forbrug af biomasse'!$E$2:$E$437,'Forbrug af biomasse'!$C$2:$C$437,'Resultat-Produktion &amp; forbrug'!$A14,'Forbrug af biomasse'!$D$2:$D$437,'Resultat-Produktion &amp; forbrug'!$D14,'Forbrug af biomasse'!$A$2:$A$437,'Resultat-Produktion &amp; forbrug'!L$2,'Forbrug af biomasse'!$B$2:$B$437,$E14),F14)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forbrug'!G$2,'Forbrug af biomasse'!$B$2:$B$437,$E15)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forbrug'!I$2,'Forbrug af biomasse'!$B$2:$B$437,$E15)</f>
        <v>0</v>
      </c>
      <c r="J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forbrug'!J$2,'Forbrug af biomasse'!$B$2:$B$437,$E15)</f>
        <v>114193.60000000001</v>
      </c>
      <c r="K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forbrug'!K$2,'Forbrug af biomasse'!$B$2:$B$437,$E15)</f>
        <v>0</v>
      </c>
      <c r="L15" s="190">
        <f>IF(A15&lt;&gt;"Biogas",SUMIFS('Forbrug af biomasse'!$E$2:$E$437,'Forbrug af biomasse'!$C$2:$C$437,'Resultat-Produktion &amp; forbrug'!$A15,'Forbrug af biomasse'!$D$2:$D$437,'Resultat-Produktion &amp; forbrug'!$D15,'Forbrug af biomasse'!$A$2:$A$437,'Resultat-Produktion &amp; forbrug'!L$2,'Forbrug af biomasse'!$B$2:$B$437,$E15),F15)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220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forbrug'!G$2,'Forbrug af biomasse'!$B$2:$B$437,$E16)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forbrug'!I$2,'Forbrug af biomasse'!$B$2:$B$437,$E16)</f>
        <v>0</v>
      </c>
      <c r="J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forbrug'!J$2,'Forbrug af biomasse'!$B$2:$B$437,$E16)</f>
        <v>75399.16825098735</v>
      </c>
      <c r="K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forbrug'!K$2,'Forbrug af biomasse'!$B$2:$B$437,$E16)</f>
        <v>0</v>
      </c>
      <c r="L16" s="190">
        <f>IF(A16&lt;&gt;"Biogas",SUMIFS('Forbrug af biomasse'!$E$2:$E$437,'Forbrug af biomasse'!$C$2:$C$437,'Resultat-Produktion &amp; forbrug'!$A16,'Forbrug af biomasse'!$D$2:$D$437,'Resultat-Produktion &amp; forbrug'!$D16,'Forbrug af biomasse'!$A$2:$A$437,'Resultat-Produktion &amp; forbrug'!L$2,'Forbrug af biomasse'!$B$2:$B$437,$E16),F16)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202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forbrug'!G$2,'Forbrug af biomasse'!$B$2:$B$437,$E17)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forbrug'!I$2,'Forbrug af biomasse'!$B$2:$B$437,$E17)</f>
        <v>0</v>
      </c>
      <c r="J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forbrug'!J$2,'Forbrug af biomasse'!$B$2:$B$437,$E17)</f>
        <v>0</v>
      </c>
      <c r="K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forbrug'!K$2,'Forbrug af biomasse'!$B$2:$B$437,$E17)</f>
        <v>0</v>
      </c>
      <c r="L17" s="190">
        <f>IF(A17&lt;&gt;"Biogas",SUMIFS('Forbrug af biomasse'!$E$2:$E$437,'Forbrug af biomasse'!$C$2:$C$437,'Resultat-Produktion &amp; forbrug'!$A17,'Forbrug af biomasse'!$D$2:$D$437,'Resultat-Produktion &amp; forbrug'!$D17,'Forbrug af biomasse'!$A$2:$A$437,'Resultat-Produktion &amp; forbrug'!L$2,'Forbrug af biomasse'!$B$2:$B$437,$E17),F17)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forbrug'!G$2,'Forbrug af biomasse'!$B$2:$B$437,$E18)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forbrug'!I$2,'Forbrug af biomasse'!$B$2:$B$437,$E18)</f>
        <v>261374.54615849949</v>
      </c>
      <c r="J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forbrug'!J$2,'Forbrug af biomasse'!$B$2:$B$437,$E18)</f>
        <v>0</v>
      </c>
      <c r="K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forbrug'!K$2,'Forbrug af biomasse'!$B$2:$B$437,$E18)</f>
        <v>0</v>
      </c>
      <c r="L18" s="190">
        <f>IF(A18&lt;&gt;"Biogas",SUMIFS('Forbrug af biomasse'!$E$2:$E$437,'Forbrug af biomasse'!$C$2:$C$437,'Resultat-Produktion &amp; forbrug'!$A18,'Forbrug af biomasse'!$D$2:$D$437,'Resultat-Produktion &amp; forbrug'!$D18,'Forbrug af biomasse'!$A$2:$A$437,'Resultat-Produktion &amp; forbrug'!L$2,'Forbrug af biomasse'!$B$2:$B$437,$E18),F18)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223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forbrug'!G$2,'Forbrug af biomasse'!$B$2:$B$437,$E19)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forbrug'!I$2,'Forbrug af biomasse'!$B$2:$B$437,$E19)</f>
        <v>0</v>
      </c>
      <c r="J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forbrug'!J$2,'Forbrug af biomasse'!$B$2:$B$437,$E19)</f>
        <v>53194.904606816119</v>
      </c>
      <c r="K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forbrug'!K$2,'Forbrug af biomasse'!$B$2:$B$437,$E19)</f>
        <v>0</v>
      </c>
      <c r="L19" s="190">
        <f>IF(A19&lt;&gt;"Biogas",SUMIFS('Forbrug af biomasse'!$E$2:$E$437,'Forbrug af biomasse'!$C$2:$C$437,'Resultat-Produktion &amp; forbrug'!$A19,'Forbrug af biomasse'!$D$2:$D$437,'Resultat-Produktion &amp; forbrug'!$D19,'Forbrug af biomasse'!$A$2:$A$437,'Resultat-Produktion &amp; forbrug'!L$2,'Forbrug af biomasse'!$B$2:$B$437,$E19),F19)</f>
        <v>1162838.9310658486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1216033.8356726647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12.32557534540941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12.018877995102628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1033628.760321765</v>
      </c>
      <c r="W19" s="187">
        <f>J19*IFERROR(VLOOKUP(A19,[1]Tørstofindhold!A$2:B$24,2,FALSE),0)</f>
        <v>45215.6689157937</v>
      </c>
      <c r="X19" s="188">
        <f t="shared" si="12"/>
        <v>988413.09140597133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226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forbrug'!G$2,'Forbrug af biomasse'!$B$2:$B$437,$E20)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forbrug'!I$2,'Forbrug af biomasse'!$B$2:$B$437,$E20)</f>
        <v>0</v>
      </c>
      <c r="J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forbrug'!J$2,'Forbrug af biomasse'!$B$2:$B$437,$E20)</f>
        <v>42.099811904105366</v>
      </c>
      <c r="K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forbrug'!K$2,'Forbrug af biomasse'!$B$2:$B$437,$E20)</f>
        <v>0</v>
      </c>
      <c r="L20" s="190">
        <f>IF(A20&lt;&gt;"Biogas",SUMIFS('Forbrug af biomasse'!$E$2:$E$437,'Forbrug af biomasse'!$C$2:$C$437,'Resultat-Produktion &amp; forbrug'!$A20,'Forbrug af biomasse'!$D$2:$D$437,'Resultat-Produktion &amp; forbrug'!$D20,'Forbrug af biomasse'!$A$2:$A$437,'Resultat-Produktion &amp; forbrug'!L$2,'Forbrug af biomasse'!$B$2:$B$437,$E20),F20)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forbrug'!G$2,'Forbrug af biomasse'!$B$2:$B$437,$E21)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forbrug'!I$2,'Forbrug af biomasse'!$B$2:$B$437,$E21)</f>
        <v>0</v>
      </c>
      <c r="J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forbrug'!J$2,'Forbrug af biomasse'!$B$2:$B$437,$E21)</f>
        <v>0</v>
      </c>
      <c r="K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forbrug'!K$2,'Forbrug af biomasse'!$B$2:$B$437,$E21)</f>
        <v>0</v>
      </c>
      <c r="L21" s="190">
        <f>IF(A21&lt;&gt;"Biogas",SUMIFS('Forbrug af biomasse'!$E$2:$E$437,'Forbrug af biomasse'!$C$2:$C$437,'Resultat-Produktion &amp; forbrug'!$A21,'Forbrug af biomasse'!$D$2:$D$437,'Resultat-Produktion &amp; forbrug'!$D21,'Forbrug af biomasse'!$A$2:$A$437,'Resultat-Produktion &amp; forbrug'!L$2,'Forbrug af biomasse'!$B$2:$B$437,$E21),F21)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226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forbrug'!G$2,'Forbrug af biomasse'!$B$2:$B$437,$E22)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forbrug'!I$2,'Forbrug af biomasse'!$B$2:$B$437,$E22)</f>
        <v>0</v>
      </c>
      <c r="J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forbrug'!J$2,'Forbrug af biomasse'!$B$2:$B$437,$E22)</f>
        <v>716103.75203569303</v>
      </c>
      <c r="K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forbrug'!K$2,'Forbrug af biomasse'!$B$2:$B$437,$E22)</f>
        <v>0</v>
      </c>
      <c r="L22" s="190">
        <f>IF(A22&lt;&gt;"Biogas",SUMIFS('Forbrug af biomasse'!$E$2:$E$437,'Forbrug af biomasse'!$C$2:$C$437,'Resultat-Produktion &amp; forbrug'!$A22,'Forbrug af biomasse'!$D$2:$D$437,'Resultat-Produktion &amp; forbrug'!$D22,'Forbrug af biomasse'!$A$2:$A$437,'Resultat-Produktion &amp; forbrug'!L$2,'Forbrug af biomasse'!$B$2:$B$437,$E22),F22)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forbrug'!G$2,'Forbrug af biomasse'!$B$2:$B$437,$E23)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forbrug'!I$2,'Forbrug af biomasse'!$B$2:$B$437,$E23)</f>
        <v>0</v>
      </c>
      <c r="J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forbrug'!J$2,'Forbrug af biomasse'!$B$2:$B$437,$E23)</f>
        <v>0</v>
      </c>
      <c r="K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forbrug'!K$2,'Forbrug af biomasse'!$B$2:$B$437,$E23)</f>
        <v>0</v>
      </c>
      <c r="L23" s="190">
        <f>IF(A23&lt;&gt;"Biogas",SUMIFS('Forbrug af biomasse'!$E$2:$E$437,'Forbrug af biomasse'!$C$2:$C$437,'Resultat-Produktion &amp; forbrug'!$A23,'Forbrug af biomasse'!$D$2:$D$437,'Resultat-Produktion &amp; forbrug'!$D23,'Forbrug af biomasse'!$A$2:$A$437,'Resultat-Produktion &amp; forbrug'!L$2,'Forbrug af biomasse'!$B$2:$B$437,$E23),F23)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forbrug'!G$2,'Forbrug af biomasse'!$B$2:$B$437,$E24)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forbrug'!I$2,'Forbrug af biomasse'!$B$2:$B$437,$E24)</f>
        <v>119523.03367046962</v>
      </c>
      <c r="J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forbrug'!J$2,'Forbrug af biomasse'!$B$2:$B$437,$E24)</f>
        <v>0</v>
      </c>
      <c r="K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forbrug'!K$2,'Forbrug af biomasse'!$B$2:$B$437,$E24)</f>
        <v>0</v>
      </c>
      <c r="L24" s="190">
        <f>IF(A24&lt;&gt;"Biogas",SUMIFS('Forbrug af biomasse'!$E$2:$E$437,'Forbrug af biomasse'!$C$2:$C$437,'Resultat-Produktion &amp; forbrug'!$A24,'Forbrug af biomasse'!$D$2:$D$437,'Resultat-Produktion &amp; forbrug'!$D24,'Forbrug af biomasse'!$A$2:$A$437,'Resultat-Produktion &amp; forbrug'!L$2,'Forbrug af biomasse'!$B$2:$B$437,$E24),F24)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223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forbrug'!G$2,'Forbrug af biomasse'!$B$2:$B$437,$E25)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forbrug'!I$2,'Forbrug af biomasse'!$B$2:$B$437,$E25)</f>
        <v>286329.90483694919</v>
      </c>
      <c r="J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forbrug'!J$2,'Forbrug af biomasse'!$B$2:$B$437,$E25)</f>
        <v>2843.3935258054057</v>
      </c>
      <c r="K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forbrug'!K$2,'Forbrug af biomasse'!$B$2:$B$437,$E25)</f>
        <v>0</v>
      </c>
      <c r="L25" s="190">
        <f>IF(A25&lt;&gt;"Biogas",SUMIFS('Forbrug af biomasse'!$E$2:$E$437,'Forbrug af biomasse'!$C$2:$C$437,'Resultat-Produktion &amp; forbrug'!$A25,'Forbrug af biomasse'!$D$2:$D$437,'Resultat-Produktion &amp; forbrug'!$D25,'Forbrug af biomasse'!$A$2:$A$437,'Resultat-Produktion &amp; forbrug'!L$2,'Forbrug af biomasse'!$B$2:$B$437,$E25),F25)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forbrug'!G$2,'Forbrug af biomasse'!$B$2:$B$437,$E26)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forbrug'!I$2,'Forbrug af biomasse'!$B$2:$B$437,$E26)</f>
        <v>0</v>
      </c>
      <c r="J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forbrug'!J$2,'Forbrug af biomasse'!$B$2:$B$437,$E26)</f>
        <v>0</v>
      </c>
      <c r="K26" s="190">
        <f ca="1">SUMIFS('Forbrug af biomasse'!$E$2:$E$437,'Forbrug af biomasse'!$C$2:$C$437,'Resultat-Produktion &amp; forbrug'!$A26,'Forbrug af biomasse'!$D$2:$D$437,'Resultat-Produktion &amp; forbrug'!$D26,'Forbrug af biomasse'!$A$2:$A$437,'Resultat-Produktion &amp; forbrug'!K$2,'Forbrug af biomasse'!$B$2:$B$437,$E26)</f>
        <v>569996.93502990273</v>
      </c>
      <c r="L26" s="190">
        <f>IF(A26&lt;&gt;"Biogas",SUMIFS('Forbrug af biomasse'!$E$2:$E$437,'Forbrug af biomasse'!$C$2:$C$437,'Resultat-Produktion &amp; forbrug'!$A26,'Forbrug af biomasse'!$D$2:$D$437,'Resultat-Produktion &amp; forbrug'!$D26,'Forbrug af biomasse'!$A$2:$A$437,'Resultat-Produktion &amp; forbrug'!L$2,'Forbrug af biomasse'!$B$2:$B$437,$E26),F26)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218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forbrug'!G$2,'Forbrug af biomasse'!$B$2:$B$437,$E27)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forbrug'!I$2,'Forbrug af biomasse'!$B$2:$B$437,$E27)</f>
        <v>0</v>
      </c>
      <c r="J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forbrug'!J$2,'Forbrug af biomasse'!$B$2:$B$437,$E27)</f>
        <v>4066864.6068164087</v>
      </c>
      <c r="K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forbrug'!K$2,'Forbrug af biomasse'!$B$2:$B$437,$E27)</f>
        <v>9058051.1739541572</v>
      </c>
      <c r="L27" s="190">
        <f>IF(A27&lt;&gt;"Biogas",SUMIFS('Forbrug af biomasse'!$E$2:$E$437,'Forbrug af biomasse'!$C$2:$C$437,'Resultat-Produktion &amp; forbrug'!$A27,'Forbrug af biomasse'!$D$2:$D$437,'Resultat-Produktion &amp; forbrug'!$D27,'Forbrug af biomasse'!$A$2:$A$437,'Resultat-Produktion &amp; forbrug'!L$2,'Forbrug af biomasse'!$B$2:$B$437,$E27),F27)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forbrug'!G$2,'Forbrug af biomasse'!$B$2:$B$437,$E28)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forbrug'!I$2,'Forbrug af biomasse'!$B$2:$B$437,$E28)</f>
        <v>0</v>
      </c>
      <c r="J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forbrug'!J$2,'Forbrug af biomasse'!$B$2:$B$437,$E28)</f>
        <v>0</v>
      </c>
      <c r="K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forbrug'!K$2,'Forbrug af biomasse'!$B$2:$B$437,$E28)</f>
        <v>0</v>
      </c>
      <c r="L28" s="190">
        <f>IF(A28&lt;&gt;"Biogas",SUMIFS('Forbrug af biomasse'!$E$2:$E$437,'Forbrug af biomasse'!$C$2:$C$437,'Resultat-Produktion &amp; forbrug'!$A28,'Forbrug af biomasse'!$D$2:$D$437,'Resultat-Produktion &amp; forbrug'!$D28,'Forbrug af biomasse'!$A$2:$A$437,'Resultat-Produktion &amp; forbrug'!L$2,'Forbrug af biomasse'!$B$2:$B$437,$E28),F28)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220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forbrug'!G$2,'Forbrug af biomasse'!$B$2:$B$437,$E29)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forbrug'!I$2,'Forbrug af biomasse'!$B$2:$B$437,$E29)</f>
        <v>0</v>
      </c>
      <c r="J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forbrug'!J$2,'Forbrug af biomasse'!$B$2:$B$437,$E29)</f>
        <v>314874.94627501385</v>
      </c>
      <c r="K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forbrug'!K$2,'Forbrug af biomasse'!$B$2:$B$437,$E29)</f>
        <v>0</v>
      </c>
      <c r="L29" s="190">
        <f>IF(A29&lt;&gt;"Biogas",SUMIFS('Forbrug af biomasse'!$E$2:$E$437,'Forbrug af biomasse'!$C$2:$C$437,'Resultat-Produktion &amp; forbrug'!$A29,'Forbrug af biomasse'!$D$2:$D$437,'Resultat-Produktion &amp; forbrug'!$D29,'Forbrug af biomasse'!$A$2:$A$437,'Resultat-Produktion &amp; forbrug'!L$2,'Forbrug af biomasse'!$B$2:$B$437,$E29),F29)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forbrug'!G$2,'Forbrug af biomasse'!$B$2:$B$437,$E30)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forbrug'!I$2,'Forbrug af biomasse'!$B$2:$B$437,$E30)</f>
        <v>457077.09579476295</v>
      </c>
      <c r="J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forbrug'!J$2,'Forbrug af biomasse'!$B$2:$B$437,$E30)</f>
        <v>0</v>
      </c>
      <c r="K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forbrug'!K$2,'Forbrug af biomasse'!$B$2:$B$437,$E30)</f>
        <v>0</v>
      </c>
      <c r="L30" s="190">
        <f>IF(A30&lt;&gt;"Biogas",SUMIFS('Forbrug af biomasse'!$E$2:$E$437,'Forbrug af biomasse'!$C$2:$C$437,'Resultat-Produktion &amp; forbrug'!$A30,'Forbrug af biomasse'!$D$2:$D$437,'Resultat-Produktion &amp; forbrug'!$D30,'Forbrug af biomasse'!$A$2:$A$437,'Resultat-Produktion &amp; forbrug'!L$2,'Forbrug af biomasse'!$B$2:$B$437,$E30),F30)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222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forbrug'!G$2,'Forbrug af biomasse'!$B$2:$B$437,$E31)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forbrug'!I$2,'Forbrug af biomasse'!$B$2:$B$437,$E31)</f>
        <v>0</v>
      </c>
      <c r="J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forbrug'!J$2,'Forbrug af biomasse'!$B$2:$B$437,$E31)</f>
        <v>0</v>
      </c>
      <c r="K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forbrug'!K$2,'Forbrug af biomasse'!$B$2:$B$437,$E31)</f>
        <v>0</v>
      </c>
      <c r="L31" s="190">
        <f>IF(A31&lt;&gt;"Biogas",SUMIFS('Forbrug af biomasse'!$E$2:$E$437,'Forbrug af biomasse'!$C$2:$C$437,'Resultat-Produktion &amp; forbrug'!$A31,'Forbrug af biomasse'!$D$2:$D$437,'Resultat-Produktion &amp; forbrug'!$D31,'Forbrug af biomasse'!$A$2:$A$437,'Resultat-Produktion &amp; forbrug'!L$2,'Forbrug af biomasse'!$B$2:$B$437,$E31),F31)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forbrug'!G$2,'Forbrug af biomasse'!$B$2:$B$437,$E32)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forbrug'!I$2,'Forbrug af biomasse'!$B$2:$B$437,$E32)</f>
        <v>58080.313724265572</v>
      </c>
      <c r="J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forbrug'!J$2,'Forbrug af biomasse'!$B$2:$B$437,$E32)</f>
        <v>0</v>
      </c>
      <c r="K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forbrug'!K$2,'Forbrug af biomasse'!$B$2:$B$437,$E32)</f>
        <v>0</v>
      </c>
      <c r="L32" s="190">
        <f>IF(A32&lt;&gt;"Biogas",SUMIFS('Forbrug af biomasse'!$E$2:$E$437,'Forbrug af biomasse'!$C$2:$C$437,'Resultat-Produktion &amp; forbrug'!$A32,'Forbrug af biomasse'!$D$2:$D$437,'Resultat-Produktion &amp; forbrug'!$D32,'Forbrug af biomasse'!$A$2:$A$437,'Resultat-Produktion &amp; forbrug'!L$2,'Forbrug af biomasse'!$B$2:$B$437,$E32),F32)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forbrug'!G$2,'Forbrug af biomasse'!$B$2:$B$437,$E33)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forbrug'!I$2,'Forbrug af biomasse'!$B$2:$B$437,$E33)</f>
        <v>0</v>
      </c>
      <c r="J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forbrug'!J$2,'Forbrug af biomasse'!$B$2:$B$437,$E33)</f>
        <v>0</v>
      </c>
      <c r="K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forbrug'!K$2,'Forbrug af biomasse'!$B$2:$B$437,$E33)</f>
        <v>0</v>
      </c>
      <c r="L33" s="190">
        <f>IF(A33&lt;&gt;"Biogas",SUMIFS('Forbrug af biomasse'!$E$2:$E$437,'Forbrug af biomasse'!$C$2:$C$437,'Resultat-Produktion &amp; forbrug'!$A33,'Forbrug af biomasse'!$D$2:$D$437,'Resultat-Produktion &amp; forbrug'!$D33,'Forbrug af biomasse'!$A$2:$A$437,'Resultat-Produktion &amp; forbrug'!L$2,'Forbrug af biomasse'!$B$2:$B$437,$E33),F33)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221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forbrug'!G$2,'Forbrug af biomasse'!$B$2:$B$437,$E34)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forbrug'!I$2,'Forbrug af biomasse'!$B$2:$B$437,$E34)</f>
        <v>0</v>
      </c>
      <c r="J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forbrug'!J$2,'Forbrug af biomasse'!$B$2:$B$437,$E34)</f>
        <v>0</v>
      </c>
      <c r="K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forbrug'!K$2,'Forbrug af biomasse'!$B$2:$B$437,$E34)</f>
        <v>0</v>
      </c>
      <c r="L34" s="190">
        <f>IF(A34&lt;&gt;"Biogas",SUMIFS('Forbrug af biomasse'!$E$2:$E$437,'Forbrug af biomasse'!$C$2:$C$437,'Resultat-Produktion &amp; forbrug'!$A34,'Forbrug af biomasse'!$D$2:$D$437,'Resultat-Produktion &amp; forbrug'!$D34,'Forbrug af biomasse'!$A$2:$A$437,'Resultat-Produktion &amp; forbrug'!L$2,'Forbrug af biomasse'!$B$2:$B$437,$E34),F34)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305</v>
      </c>
      <c r="B35" s="189" t="s">
        <v>310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 ca="1"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forbrug'!G$2,'Forbrug af biomasse'!$B$2:$B$437,$E35)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forbrug'!I$2,'Forbrug af biomasse'!$B$2:$B$437,$E35)</f>
        <v>0</v>
      </c>
      <c r="J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forbrug'!J$2,'Forbrug af biomasse'!$B$2:$B$437,$E35)</f>
        <v>0</v>
      </c>
      <c r="K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forbrug'!K$2,'Forbrug af biomasse'!$B$2:$B$437,$E35)</f>
        <v>0</v>
      </c>
      <c r="L35" s="190">
        <f ca="1">IF(A35&lt;&gt;"Biogas",SUMIFS('Forbrug af biomasse'!$E$2:$E$437,'Forbrug af biomasse'!$C$2:$C$437,'Resultat-Produktion &amp; forbrug'!$A35,'Forbrug af biomasse'!$D$2:$D$437,'Resultat-Produktion &amp; forbrug'!$D35,'Forbrug af biomasse'!$A$2:$A$437,'Resultat-Produktion &amp; forbrug'!L$2,'Forbrug af biomasse'!$B$2:$B$437,$E35),F35)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ca="1" si="13">F35-SUM(G35:M35)</f>
        <v>0</v>
      </c>
      <c r="O35" s="190">
        <f t="shared" ca="1" si="1"/>
        <v>0</v>
      </c>
      <c r="P35" s="200">
        <f t="shared" ref="P35:P36" ca="1" si="14">SUM(J35,L35)</f>
        <v>0</v>
      </c>
      <c r="Q35" s="187">
        <f ca="1">IFERROR(VLOOKUP(A35,[1]Energiindhold!$A$2:$C$11,3,FALSE),IFERROR(VLOOKUP(A35,[1]Biogasudbytte!$A$2:$B$18,2,FALSE)*[1]Energiindhold!$C$10,0))*O35</f>
        <v>0</v>
      </c>
      <c r="R35" s="187">
        <f ca="1"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ca="1" si="15">R35-S35</f>
        <v>0</v>
      </c>
      <c r="U35" s="186">
        <f ca="1">O35*IFERROR(VLOOKUP(A35,[1]Tørstofindhold!A$2:B$24,2,FALSE),0)</f>
        <v>0</v>
      </c>
      <c r="V35" s="187">
        <f ca="1"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ca="1" si="16">V35-W35</f>
        <v>0</v>
      </c>
      <c r="Y35" s="168">
        <f t="shared" ca="1" si="2"/>
        <v>0</v>
      </c>
      <c r="Z35" s="103">
        <f t="shared" ca="1" si="3"/>
        <v>0</v>
      </c>
    </row>
    <row r="36" spans="1:26" x14ac:dyDescent="0.25">
      <c r="A36" s="189" t="s">
        <v>306</v>
      </c>
      <c r="B36" s="189" t="s">
        <v>310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 ca="1"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forbrug'!G$2,'Forbrug af biomasse'!$B$2:$B$437,$E36)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forbrug'!I$2,'Forbrug af biomasse'!$B$2:$B$437,$E36)</f>
        <v>0</v>
      </c>
      <c r="J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forbrug'!J$2,'Forbrug af biomasse'!$B$2:$B$437,$E36)</f>
        <v>0</v>
      </c>
      <c r="K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forbrug'!K$2,'Forbrug af biomasse'!$B$2:$B$437,$E36)</f>
        <v>0</v>
      </c>
      <c r="L36" s="190">
        <f ca="1">IF(A36&lt;&gt;"Biogas",SUMIFS('Forbrug af biomasse'!$E$2:$E$437,'Forbrug af biomasse'!$C$2:$C$437,'Resultat-Produktion &amp; forbrug'!$A36,'Forbrug af biomasse'!$D$2:$D$437,'Resultat-Produktion &amp; forbrug'!$D36,'Forbrug af biomasse'!$A$2:$A$437,'Resultat-Produktion &amp; forbrug'!L$2,'Forbrug af biomasse'!$B$2:$B$437,$E36),F36)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ca="1" si="13"/>
        <v>0</v>
      </c>
      <c r="O36" s="190">
        <f t="shared" ca="1" si="1"/>
        <v>0</v>
      </c>
      <c r="P36" s="200">
        <f t="shared" ca="1" si="14"/>
        <v>0</v>
      </c>
      <c r="Q36" s="187">
        <f ca="1">IFERROR(VLOOKUP(A36,[1]Energiindhold!$A$2:$C$11,3,FALSE),IFERROR(VLOOKUP(A36,[1]Biogasudbytte!$A$2:$B$18,2,FALSE)*[1]Energiindhold!$C$10,0))*O36</f>
        <v>0</v>
      </c>
      <c r="R36" s="187">
        <f ca="1"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ca="1" si="15"/>
        <v>0</v>
      </c>
      <c r="U36" s="186">
        <f ca="1">O36*IFERROR(VLOOKUP(A36,[1]Tørstofindhold!A$2:B$24,2,FALSE),0)</f>
        <v>0</v>
      </c>
      <c r="V36" s="187">
        <f ca="1"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ca="1" si="16"/>
        <v>0</v>
      </c>
      <c r="Y36" s="168">
        <f t="shared" ca="1" si="2"/>
        <v>0</v>
      </c>
      <c r="Z36" s="103">
        <f t="shared" ca="1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forbrug'!G$2,'Forbrug af biomasse'!$B$2:$B$437,$E37)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forbrug'!I$2,'Forbrug af biomasse'!$B$2:$B$437,$E37)</f>
        <v>0</v>
      </c>
      <c r="J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forbrug'!J$2,'Forbrug af biomasse'!$B$2:$B$437,$E37)</f>
        <v>0</v>
      </c>
      <c r="K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forbrug'!K$2,'Forbrug af biomasse'!$B$2:$B$437,$E37)</f>
        <v>0</v>
      </c>
      <c r="L37" s="190">
        <f>IF(A37&lt;&gt;"Biogas",SUMIFS('Forbrug af biomasse'!$E$2:$E$437,'Forbrug af biomasse'!$C$2:$C$437,'Resultat-Produktion &amp; forbrug'!$A37,'Forbrug af biomasse'!$D$2:$D$437,'Resultat-Produktion &amp; forbrug'!$D37,'Forbrug af biomasse'!$A$2:$A$437,'Resultat-Produktion &amp; forbrug'!L$2,'Forbrug af biomasse'!$B$2:$B$437,$E37),F37)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forbrug'!G$2,'Forbrug af biomasse'!$B$2:$B$437,$E38)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forbrug'!I$2,'Forbrug af biomasse'!$B$2:$B$437,$E38)</f>
        <v>0</v>
      </c>
      <c r="J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forbrug'!J$2,'Forbrug af biomasse'!$B$2:$B$437,$E38)</f>
        <v>0</v>
      </c>
      <c r="K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forbrug'!K$2,'Forbrug af biomasse'!$B$2:$B$437,$E38)</f>
        <v>0</v>
      </c>
      <c r="L38" s="190">
        <f>IF(A38&lt;&gt;"Biogas",SUMIFS('Forbrug af biomasse'!$E$2:$E$437,'Forbrug af biomasse'!$C$2:$C$437,'Resultat-Produktion &amp; forbrug'!$A38,'Forbrug af biomasse'!$D$2:$D$437,'Resultat-Produktion &amp; forbrug'!$D38,'Forbrug af biomasse'!$A$2:$A$437,'Resultat-Produktion &amp; forbrug'!L$2,'Forbrug af biomasse'!$B$2:$B$437,$E38),F38)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234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forbrug'!G$2,'Forbrug af biomasse'!$B$2:$B$437,$E39)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forbrug'!I$2,'Forbrug af biomasse'!$B$2:$B$437,$E39)</f>
        <v>0</v>
      </c>
      <c r="J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forbrug'!J$2,'Forbrug af biomasse'!$B$2:$B$437,$E39)</f>
        <v>0</v>
      </c>
      <c r="K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forbrug'!K$2,'Forbrug af biomasse'!$B$2:$B$437,$E39)</f>
        <v>0</v>
      </c>
      <c r="L39" s="190">
        <f>IF(A39&lt;&gt;"Biogas",SUMIFS('Forbrug af biomasse'!$E$2:$E$437,'Forbrug af biomasse'!$C$2:$C$437,'Resultat-Produktion &amp; forbrug'!$A39,'Forbrug af biomasse'!$D$2:$D$437,'Resultat-Produktion &amp; forbrug'!$D39,'Forbrug af biomasse'!$A$2:$A$437,'Resultat-Produktion &amp; forbrug'!L$2,'Forbrug af biomasse'!$B$2:$B$437,$E39),F39)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227</v>
      </c>
      <c r="B40" s="189" t="s">
        <v>227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forbrug'!G$2,'Forbrug af biomasse'!$B$2:$B$437,$E40)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forbrug'!I$2,'Forbrug af biomasse'!$B$2:$B$437,$E40)</f>
        <v>0</v>
      </c>
      <c r="J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forbrug'!J$2,'Forbrug af biomasse'!$B$2:$B$437,$E40)</f>
        <v>0</v>
      </c>
      <c r="K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forbrug'!K$2,'Forbrug af biomasse'!$B$2:$B$437,$E40)</f>
        <v>0</v>
      </c>
      <c r="L40" s="190">
        <f>IF(A40&lt;&gt;"Biogas",SUMIFS('Forbrug af biomasse'!$E$2:$E$437,'Forbrug af biomasse'!$C$2:$C$437,'Resultat-Produktion &amp; forbrug'!$A40,'Forbrug af biomasse'!$D$2:$D$437,'Resultat-Produktion &amp; forbrug'!$D40,'Forbrug af biomasse'!$A$2:$A$437,'Resultat-Produktion &amp; forbrug'!L$2,'Forbrug af biomasse'!$B$2:$B$437,$E40),F40)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220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forbrug'!G$2,'Forbrug af biomasse'!$B$2:$B$437,$E41)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forbrug'!I$2,'Forbrug af biomasse'!$B$2:$B$437,$E41)</f>
        <v>0</v>
      </c>
      <c r="J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forbrug'!J$2,'Forbrug af biomasse'!$B$2:$B$437,$E41)</f>
        <v>4141.9679702877811</v>
      </c>
      <c r="K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forbrug'!K$2,'Forbrug af biomasse'!$B$2:$B$437,$E41)</f>
        <v>0</v>
      </c>
      <c r="L41" s="190">
        <f>IF(A41&lt;&gt;"Biogas",SUMIFS('Forbrug af biomasse'!$E$2:$E$437,'Forbrug af biomasse'!$C$2:$C$437,'Resultat-Produktion &amp; forbrug'!$A41,'Forbrug af biomasse'!$D$2:$D$437,'Resultat-Produktion &amp; forbrug'!$D41,'Forbrug af biomasse'!$A$2:$A$437,'Resultat-Produktion &amp; forbrug'!L$2,'Forbrug af biomasse'!$B$2:$B$437,$E41),F41)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forbrug'!G$2,'Forbrug af biomasse'!$B$2:$B$437,$E42)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forbrug'!I$2,'Forbrug af biomasse'!$B$2:$B$437,$E42)</f>
        <v>0</v>
      </c>
      <c r="J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forbrug'!J$2,'Forbrug af biomasse'!$B$2:$B$437,$E42)</f>
        <v>0</v>
      </c>
      <c r="K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forbrug'!K$2,'Forbrug af biomasse'!$B$2:$B$437,$E42)</f>
        <v>0</v>
      </c>
      <c r="L42" s="190">
        <f>IF(A42&lt;&gt;"Biogas",SUMIFS('Forbrug af biomasse'!$E$2:$E$437,'Forbrug af biomasse'!$C$2:$C$437,'Resultat-Produktion &amp; forbrug'!$A42,'Forbrug af biomasse'!$D$2:$D$437,'Resultat-Produktion &amp; forbrug'!$D42,'Forbrug af biomasse'!$A$2:$A$437,'Resultat-Produktion &amp; forbrug'!L$2,'Forbrug af biomasse'!$B$2:$B$437,$E42),F42)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forbrug'!G$2,'Forbrug af biomasse'!$B$2:$B$437,$E43)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forbrug'!I$2,'Forbrug af biomasse'!$B$2:$B$437,$E43)</f>
        <v>0</v>
      </c>
      <c r="J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forbrug'!J$2,'Forbrug af biomasse'!$B$2:$B$437,$E43)</f>
        <v>0</v>
      </c>
      <c r="K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forbrug'!K$2,'Forbrug af biomasse'!$B$2:$B$437,$E43)</f>
        <v>0</v>
      </c>
      <c r="L43" s="190">
        <f>IF(A43&lt;&gt;"Biogas",SUMIFS('Forbrug af biomasse'!$E$2:$E$437,'Forbrug af biomasse'!$C$2:$C$437,'Resultat-Produktion &amp; forbrug'!$A43,'Forbrug af biomasse'!$D$2:$D$437,'Resultat-Produktion &amp; forbrug'!$D43,'Forbrug af biomasse'!$A$2:$A$437,'Resultat-Produktion &amp; forbrug'!L$2,'Forbrug af biomasse'!$B$2:$B$437,$E43),F43)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226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forbrug'!G$2,'Forbrug af biomasse'!$B$2:$B$437,$E44)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forbrug'!I$2,'Forbrug af biomasse'!$B$2:$B$437,$E44)</f>
        <v>0</v>
      </c>
      <c r="J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forbrug'!J$2,'Forbrug af biomasse'!$B$2:$B$437,$E44)</f>
        <v>1460182.5874658169</v>
      </c>
      <c r="K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forbrug'!K$2,'Forbrug af biomasse'!$B$2:$B$437,$E44)</f>
        <v>0</v>
      </c>
      <c r="L44" s="190">
        <f>IF(A44&lt;&gt;"Biogas",SUMIFS('Forbrug af biomasse'!$E$2:$E$437,'Forbrug af biomasse'!$C$2:$C$437,'Resultat-Produktion &amp; forbrug'!$A44,'Forbrug af biomasse'!$D$2:$D$437,'Resultat-Produktion &amp; forbrug'!$D44,'Forbrug af biomasse'!$A$2:$A$437,'Resultat-Produktion &amp; forbrug'!L$2,'Forbrug af biomasse'!$B$2:$B$437,$E44),F44)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218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forbrug'!G$2,'Forbrug af biomasse'!$B$2:$B$437,$E45)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forbrug'!I$2,'Forbrug af biomasse'!$B$2:$B$437,$E45)</f>
        <v>0</v>
      </c>
      <c r="J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forbrug'!J$2,'Forbrug af biomasse'!$B$2:$B$437,$E45)</f>
        <v>2534442.072977222</v>
      </c>
      <c r="K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forbrug'!K$2,'Forbrug af biomasse'!$B$2:$B$437,$E45)</f>
        <v>12818096.433914844</v>
      </c>
      <c r="L45" s="190">
        <f>IF(A45&lt;&gt;"Biogas",SUMIFS('Forbrug af biomasse'!$E$2:$E$437,'Forbrug af biomasse'!$C$2:$C$437,'Resultat-Produktion &amp; forbrug'!$A45,'Forbrug af biomasse'!$D$2:$D$437,'Resultat-Produktion &amp; forbrug'!$D45,'Forbrug af biomasse'!$A$2:$A$437,'Resultat-Produktion &amp; forbrug'!L$2,'Forbrug af biomasse'!$B$2:$B$437,$E45),F45)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forbrug'!G$2,'Forbrug af biomasse'!$B$2:$B$437,$E46)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forbrug'!I$2,'Forbrug af biomasse'!$B$2:$B$437,$E46)</f>
        <v>117920.63695532705</v>
      </c>
      <c r="J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forbrug'!J$2,'Forbrug af biomasse'!$B$2:$B$437,$E46)</f>
        <v>0</v>
      </c>
      <c r="K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forbrug'!K$2,'Forbrug af biomasse'!$B$2:$B$437,$E46)</f>
        <v>0</v>
      </c>
      <c r="L46" s="190">
        <f>IF(A46&lt;&gt;"Biogas",SUMIFS('Forbrug af biomasse'!$E$2:$E$437,'Forbrug af biomasse'!$C$2:$C$437,'Resultat-Produktion &amp; forbrug'!$A46,'Forbrug af biomasse'!$D$2:$D$437,'Resultat-Produktion &amp; forbrug'!$D46,'Forbrug af biomasse'!$A$2:$A$437,'Resultat-Produktion &amp; forbrug'!L$2,'Forbrug af biomasse'!$B$2:$B$437,$E46),F46)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222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forbrug'!G$2,'Forbrug af biomasse'!$B$2:$B$437,$E47)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forbrug'!I$2,'Forbrug af biomasse'!$B$2:$B$437,$E47)</f>
        <v>0</v>
      </c>
      <c r="J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forbrug'!J$2,'Forbrug af biomasse'!$B$2:$B$437,$E47)</f>
        <v>0</v>
      </c>
      <c r="K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forbrug'!K$2,'Forbrug af biomasse'!$B$2:$B$437,$E47)</f>
        <v>0</v>
      </c>
      <c r="L47" s="190">
        <f>IF(A47&lt;&gt;"Biogas",SUMIFS('Forbrug af biomasse'!$E$2:$E$437,'Forbrug af biomasse'!$C$2:$C$437,'Resultat-Produktion &amp; forbrug'!$A47,'Forbrug af biomasse'!$D$2:$D$437,'Resultat-Produktion &amp; forbrug'!$D47,'Forbrug af biomasse'!$A$2:$A$437,'Resultat-Produktion &amp; forbrug'!L$2,'Forbrug af biomasse'!$B$2:$B$437,$E47),F47)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forbrug'!G$2,'Forbrug af biomasse'!$B$2:$B$437,$E48)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forbrug'!I$2,'Forbrug af biomasse'!$B$2:$B$437,$E48)</f>
        <v>0</v>
      </c>
      <c r="J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forbrug'!J$2,'Forbrug af biomasse'!$B$2:$B$437,$E48)</f>
        <v>0</v>
      </c>
      <c r="K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forbrug'!K$2,'Forbrug af biomasse'!$B$2:$B$437,$E48)</f>
        <v>0</v>
      </c>
      <c r="L48" s="190">
        <f>IF(A48&lt;&gt;"Biogas",SUMIFS('Forbrug af biomasse'!$E$2:$E$437,'Forbrug af biomasse'!$C$2:$C$437,'Resultat-Produktion &amp; forbrug'!$A48,'Forbrug af biomasse'!$D$2:$D$437,'Resultat-Produktion &amp; forbrug'!$D48,'Forbrug af biomasse'!$A$2:$A$437,'Resultat-Produktion &amp; forbrug'!L$2,'Forbrug af biomasse'!$B$2:$B$437,$E48),F48)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221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1246372.8717247061</v>
      </c>
      <c r="G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forbrug'!G$2,'Forbrug af biomasse'!$B$2:$B$437,$E49)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forbrug'!I$2,'Forbrug af biomasse'!$B$2:$B$437,$E49)</f>
        <v>0</v>
      </c>
      <c r="J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forbrug'!J$2,'Forbrug af biomasse'!$B$2:$B$437,$E49)</f>
        <v>0</v>
      </c>
      <c r="K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forbrug'!K$2,'Forbrug af biomasse'!$B$2:$B$437,$E49)</f>
        <v>0</v>
      </c>
      <c r="L49" s="190">
        <f ca="1">IF(A49&lt;&gt;"Biogas",SUMIFS('Forbrug af biomasse'!$E$2:$E$437,'Forbrug af biomasse'!$C$2:$C$437,'Resultat-Produktion &amp; forbrug'!$A49,'Forbrug af biomasse'!$D$2:$D$437,'Resultat-Produktion &amp; forbrug'!$D49,'Forbrug af biomasse'!$A$2:$A$437,'Resultat-Produktion &amp; forbrug'!L$2,'Forbrug af biomasse'!$B$2:$B$437,$E49),F49)</f>
        <v>1246372.8717247061</v>
      </c>
      <c r="M49" s="154">
        <f ca="1"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1246372.8717247061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33.276306174157412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33.276306174157412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1022025.754814259</v>
      </c>
      <c r="W49" s="187">
        <f>J49*IFERROR(VLOOKUP(A49,[1]Tørstofindhold!A$2:B$24,2,FALSE),0)</f>
        <v>0</v>
      </c>
      <c r="X49" s="188">
        <f t="shared" ca="1" si="12"/>
        <v>1022025.754814259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383772.68751608918</v>
      </c>
      <c r="G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forbrug'!G$2,'Forbrug af biomasse'!$B$2:$B$437,$E50)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forbrug'!I$2,'Forbrug af biomasse'!$B$2:$B$437,$E50)</f>
        <v>0</v>
      </c>
      <c r="J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forbrug'!J$2,'Forbrug af biomasse'!$B$2:$B$437,$E50)</f>
        <v>0</v>
      </c>
      <c r="K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forbrug'!K$2,'Forbrug af biomasse'!$B$2:$B$437,$E50)</f>
        <v>0</v>
      </c>
      <c r="L50" s="190">
        <f>IF(A50&lt;&gt;"Biogas",SUMIFS('Forbrug af biomasse'!$E$2:$E$437,'Forbrug af biomasse'!$C$2:$C$437,'Resultat-Produktion &amp; forbrug'!$A50,'Forbrug af biomasse'!$D$2:$D$437,'Resultat-Produktion &amp; forbrug'!$D50,'Forbrug af biomasse'!$A$2:$A$437,'Resultat-Produktion &amp; forbrug'!L$2,'Forbrug af biomasse'!$B$2:$B$437,$E50),F50)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383772.68751608918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256550.33982346478</v>
      </c>
      <c r="G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forbrug'!G$2,'Forbrug af biomasse'!$B$2:$B$437,$E51)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forbrug'!I$2,'Forbrug af biomasse'!$B$2:$B$437,$E51)</f>
        <v>32579.784552999867</v>
      </c>
      <c r="J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forbrug'!J$2,'Forbrug af biomasse'!$B$2:$B$437,$E51)</f>
        <v>0</v>
      </c>
      <c r="K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forbrug'!K$2,'Forbrug af biomasse'!$B$2:$B$437,$E51)</f>
        <v>0</v>
      </c>
      <c r="L51" s="190">
        <f>IF(A51&lt;&gt;"Biogas",SUMIFS('Forbrug af biomasse'!$E$2:$E$437,'Forbrug af biomasse'!$C$2:$C$437,'Resultat-Produktion &amp; forbrug'!$A51,'Forbrug af biomasse'!$D$2:$D$437,'Resultat-Produktion &amp; forbrug'!$D51,'Forbrug af biomasse'!$A$2:$A$437,'Resultat-Produktion &amp; forbrug'!L$2,'Forbrug af biomasse'!$B$2:$B$437,$E51),F51)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223970.55527046492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225286.45082149099</v>
      </c>
      <c r="G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forbrug'!G$2,'Forbrug af biomasse'!$B$2:$B$437,$E52)</f>
        <v>77398.170570230373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forbrug'!I$2,'Forbrug af biomasse'!$B$2:$B$437,$E52)</f>
        <v>0</v>
      </c>
      <c r="J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forbrug'!J$2,'Forbrug af biomasse'!$B$2:$B$437,$E52)</f>
        <v>0</v>
      </c>
      <c r="K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forbrug'!K$2,'Forbrug af biomasse'!$B$2:$B$437,$E52)</f>
        <v>0</v>
      </c>
      <c r="L52" s="190">
        <f>IF(A52&lt;&gt;"Biogas",SUMIFS('Forbrug af biomasse'!$E$2:$E$437,'Forbrug af biomasse'!$C$2:$C$437,'Resultat-Produktion &amp; forbrug'!$A52,'Forbrug af biomasse'!$D$2:$D$437,'Resultat-Produktion &amp; forbrug'!$D52,'Forbrug af biomasse'!$A$2:$A$437,'Resultat-Produktion &amp; forbrug'!L$2,'Forbrug af biomasse'!$B$2:$B$437,$E52),F52)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147888.28025126061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forbrug'!G$2,'Forbrug af biomasse'!$B$2:$B$437,$E53)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forbrug'!I$2,'Forbrug af biomasse'!$B$2:$B$437,$E53)</f>
        <v>0</v>
      </c>
      <c r="J53" s="190">
        <f ca="1">SUMIFS('Forbrug af biomasse'!$E$2:$E$437,'Forbrug af biomasse'!$C$2:$C$437,'Resultat-Produktion &amp; forbrug'!$A53,'Forbrug af biomasse'!$D$2:$D$437,'Resultat-Produktion &amp; forbrug'!$D53,'Forbrug af biomasse'!$A$2:$A$437,'Resultat-Produktion &amp; forbrug'!J$2,'Forbrug af biomasse'!$B$2:$B$437,$E53)</f>
        <v>195082.24112879002</v>
      </c>
      <c r="K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forbrug'!K$2,'Forbrug af biomasse'!$B$2:$B$437,$E53)</f>
        <v>0</v>
      </c>
      <c r="L53" s="190">
        <f ca="1">IF(A53&lt;&gt;"Biogas",SUMIFS('Forbrug af biomasse'!$E$2:$E$437,'Forbrug af biomasse'!$C$2:$C$437,'Resultat-Produktion &amp; forbrug'!$A53,'Forbrug af biomasse'!$D$2:$D$437,'Resultat-Produktion &amp; forbrug'!$D53,'Forbrug af biomasse'!$A$2:$A$437,'Resultat-Produktion &amp; forbrug'!L$2,'Forbrug af biomasse'!$B$2:$B$437,$E53),F53)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671488273.63161731</v>
      </c>
      <c r="G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forbrug'!G$2,'Forbrug af biomasse'!$B$2:$B$437,$E54)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forbrug'!I$2,'Forbrug af biomasse'!$B$2:$B$437,$E54)</f>
        <v>0</v>
      </c>
      <c r="J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forbrug'!J$2,'Forbrug af biomasse'!$B$2:$B$437,$E54)</f>
        <v>0</v>
      </c>
      <c r="K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forbrug'!K$2,'Forbrug af biomasse'!$B$2:$B$437,$E54)</f>
        <v>0</v>
      </c>
      <c r="L54" s="190">
        <f ca="1">IF(A54&lt;&gt;"Biogas",SUMIFS('Forbrug af biomasse'!$E$2:$E$437,'Forbrug af biomasse'!$C$2:$C$437,'Resultat-Produktion &amp; forbrug'!$A54,'Forbrug af biomasse'!$D$2:$D$437,'Resultat-Produktion &amp; forbrug'!$D54,'Forbrug af biomasse'!$A$2:$A$437,'Resultat-Produktion &amp; forbrug'!L$2,'Forbrug af biomasse'!$B$2:$B$437,$E54),F54)</f>
        <v>671488273.63161731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671488273.63161731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31870615.776152629</v>
      </c>
      <c r="G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forbrug'!G$2,'Forbrug af biomasse'!$B$2:$B$437,$E55)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forbrug'!I$2,'Forbrug af biomasse'!$B$2:$B$437,$E55)</f>
        <v>0</v>
      </c>
      <c r="J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forbrug'!J$2,'Forbrug af biomasse'!$B$2:$B$437,$E55)</f>
        <v>0</v>
      </c>
      <c r="K55" s="190">
        <f ca="1">SUMIFS('Forbrug af biomasse'!$E$2:$E$437,'Forbrug af biomasse'!$C$2:$C$437,'Resultat-Produktion &amp; forbrug'!$A55,'Forbrug af biomasse'!$D$2:$D$437,'Resultat-Produktion &amp; forbrug'!$D55,'Forbrug af biomasse'!$A$2:$A$437,'Resultat-Produktion &amp; forbrug'!K$2,'Forbrug af biomasse'!$B$2:$B$437,$E55)</f>
        <v>29435557.699098833</v>
      </c>
      <c r="L55" s="190">
        <f>IF(A55&lt;&gt;"Biogas",SUMIFS('Forbrug af biomasse'!$E$2:$E$437,'Forbrug af biomasse'!$C$2:$C$437,'Resultat-Produktion &amp; forbrug'!$A55,'Forbrug af biomasse'!$D$2:$D$437,'Resultat-Produktion &amp; forbrug'!$D55,'Forbrug af biomasse'!$A$2:$A$437,'Resultat-Produktion &amp; forbrug'!L$2,'Forbrug af biomasse'!$B$2:$B$437,$E55),F55)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2435058.0770537965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forbrug'!G$2,'Forbrug af biomasse'!$B$2:$B$437,$E56)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forbrug'!I$2,'Forbrug af biomasse'!$B$2:$B$437,$E56)</f>
        <v>0</v>
      </c>
      <c r="J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forbrug'!J$2,'Forbrug af biomasse'!$B$2:$B$437,$E56)</f>
        <v>0</v>
      </c>
      <c r="K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forbrug'!K$2,'Forbrug af biomasse'!$B$2:$B$437,$E56)</f>
        <v>0</v>
      </c>
      <c r="L56" s="190">
        <f>IF(A56&lt;&gt;"Biogas",SUMIFS('Forbrug af biomasse'!$E$2:$E$437,'Forbrug af biomasse'!$C$2:$C$437,'Resultat-Produktion &amp; forbrug'!$A56,'Forbrug af biomasse'!$D$2:$D$437,'Resultat-Produktion &amp; forbrug'!$D56,'Forbrug af biomasse'!$A$2:$A$437,'Resultat-Produktion &amp; forbrug'!L$2,'Forbrug af biomasse'!$B$2:$B$437,$E56),F56)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3183510.9821506157</v>
      </c>
      <c r="G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forbrug'!G$2,'Forbrug af biomasse'!$B$2:$B$437,$E57)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forbrug'!I$2,'Forbrug af biomasse'!$B$2:$B$437,$E57)</f>
        <v>0</v>
      </c>
      <c r="J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forbrug'!J$2,'Forbrug af biomasse'!$B$2:$B$437,$E57)</f>
        <v>1591755.4910753078</v>
      </c>
      <c r="K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forbrug'!K$2,'Forbrug af biomasse'!$B$2:$B$437,$E57)</f>
        <v>602593.15019279509</v>
      </c>
      <c r="L57" s="190">
        <f>IF(A57&lt;&gt;"Biogas",SUMIFS('Forbrug af biomasse'!$E$2:$E$437,'Forbrug af biomasse'!$C$2:$C$437,'Resultat-Produktion &amp; forbrug'!$A57,'Forbrug af biomasse'!$D$2:$D$437,'Resultat-Produktion &amp; forbrug'!$D57,'Forbrug af biomasse'!$A$2:$A$437,'Resultat-Produktion &amp; forbrug'!L$2,'Forbrug af biomasse'!$B$2:$B$437,$E57),F57)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989162.34088251274</v>
      </c>
      <c r="O57" s="190">
        <f t="shared" si="1"/>
        <v>989162.34088251274</v>
      </c>
      <c r="P57" s="200">
        <f t="shared" si="10"/>
        <v>1591755.4910753078</v>
      </c>
      <c r="Q57" s="187">
        <f>IFERROR(VLOOKUP(A57,[1]Energiindhold!$A$2:$C$11,3,FALSE),IFERROR(VLOOKUP(A57,[1]Biogasudbytte!$A$2:$B$18,2,FALSE)*[1]Energiindhold!$C$10,0))*O57</f>
        <v>2.1306556822609326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5.5592970100371453</v>
      </c>
      <c r="S57" s="187">
        <f>IFERROR(VLOOKUP(A57,[1]Biogasudbytte!$A$2:$B$18,2,FALSE)*[1]Energiindhold!$C$10,0)*J57*IFERROR(VLOOKUP(A57,Biogasanlæg!$F$3:$G$8,2,FALSE),1)</f>
        <v>3.4286413277762131</v>
      </c>
      <c r="T57" s="188">
        <f t="shared" si="11"/>
        <v>2.1306556822609322</v>
      </c>
      <c r="U57" s="186">
        <f>O57*IFERROR(VLOOKUP(A57,[1]Tørstofindhold!A$2:B$24,2,FALSE),0)</f>
        <v>296748.70226475381</v>
      </c>
      <c r="V57" s="187">
        <f>IF(D57=År1,P57,SUM(O57,P57))*IFERROR(VLOOKUP(A57,[1]Tørstofindhold!A$2:B$24,2,FALSE),0)</f>
        <v>774275.34958734619</v>
      </c>
      <c r="W57" s="187">
        <f>J57*IFERROR(VLOOKUP(A57,[1]Tørstofindhold!A$2:B$24,2,FALSE),0)</f>
        <v>477526.64732259233</v>
      </c>
      <c r="X57" s="188">
        <f t="shared" si="12"/>
        <v>296748.70226475387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forbrug'!G$2,'Forbrug af biomasse'!$B$2:$B$437,$E58)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forbrug'!I$2,'Forbrug af biomasse'!$B$2:$B$437,$E58)</f>
        <v>0</v>
      </c>
      <c r="J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forbrug'!J$2,'Forbrug af biomasse'!$B$2:$B$437,$E58)</f>
        <v>0</v>
      </c>
      <c r="K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forbrug'!K$2,'Forbrug af biomasse'!$B$2:$B$437,$E58)</f>
        <v>0</v>
      </c>
      <c r="L58" s="190">
        <f>IF(A58&lt;&gt;"Biogas",SUMIFS('Forbrug af biomasse'!$E$2:$E$437,'Forbrug af biomasse'!$C$2:$C$437,'Resultat-Produktion &amp; forbrug'!$A58,'Forbrug af biomasse'!$D$2:$D$437,'Resultat-Produktion &amp; forbrug'!$D58,'Forbrug af biomasse'!$A$2:$A$437,'Resultat-Produktion &amp; forbrug'!L$2,'Forbrug af biomasse'!$B$2:$B$437,$E58),F58)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10011.271362654579</v>
      </c>
      <c r="G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forbrug'!G$2,'Forbrug af biomasse'!$B$2:$B$437,$E59)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forbrug'!I$2,'Forbrug af biomasse'!$B$2:$B$437,$E59)</f>
        <v>0</v>
      </c>
      <c r="J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forbrug'!J$2,'Forbrug af biomasse'!$B$2:$B$437,$E59)</f>
        <v>9010.1442263891222</v>
      </c>
      <c r="K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forbrug'!K$2,'Forbrug af biomasse'!$B$2:$B$437,$E59)</f>
        <v>1001.1271362654577</v>
      </c>
      <c r="L59" s="190">
        <f>IF(A59&lt;&gt;"Biogas",SUMIFS('Forbrug af biomasse'!$E$2:$E$437,'Forbrug af biomasse'!$C$2:$C$437,'Resultat-Produktion &amp; forbrug'!$A59,'Forbrug af biomasse'!$D$2:$D$437,'Resultat-Produktion &amp; forbrug'!$D59,'Forbrug af biomasse'!$A$2:$A$437,'Resultat-Produktion &amp; forbrug'!L$2,'Forbrug af biomasse'!$B$2:$B$437,$E59),F59)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9010.1442263891222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4.2373807282285406E-3</v>
      </c>
      <c r="S59" s="187">
        <f>IFERROR(VLOOKUP(A59,[1]Biogasudbytte!$A$2:$B$18,2,FALSE)*[1]Energiindhold!$C$10,0)*J59*IFERROR(VLOOKUP(A59,Biogasanlæg!$F$3:$G$8,2,FALSE),1)</f>
        <v>4.2373807282285406E-3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567.63908626251475</v>
      </c>
      <c r="W59" s="187">
        <f>J59*IFERROR(VLOOKUP(A59,[1]Tørstofindhold!A$2:B$24,2,FALSE),0)</f>
        <v>567.63908626251475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217954.6674762161</v>
      </c>
      <c r="G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forbrug'!G$2,'Forbrug af biomasse'!$B$2:$B$437,$E60)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forbrug'!I$2,'Forbrug af biomasse'!$B$2:$B$437,$E60)</f>
        <v>35294.766599083188</v>
      </c>
      <c r="J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forbrug'!J$2,'Forbrug af biomasse'!$B$2:$B$437,$E60)</f>
        <v>0</v>
      </c>
      <c r="K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forbrug'!K$2,'Forbrug af biomasse'!$B$2:$B$437,$E60)</f>
        <v>0</v>
      </c>
      <c r="L60" s="190">
        <f>IF(A60&lt;&gt;"Biogas",SUMIFS('Forbrug af biomasse'!$E$2:$E$437,'Forbrug af biomasse'!$C$2:$C$437,'Resultat-Produktion &amp; forbrug'!$A60,'Forbrug af biomasse'!$D$2:$D$437,'Resultat-Produktion &amp; forbrug'!$D60,'Forbrug af biomasse'!$A$2:$A$437,'Resultat-Produktion &amp; forbrug'!L$2,'Forbrug af biomasse'!$B$2:$B$437,$E60),F60)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182659.9008771329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1122133.6966349066</v>
      </c>
      <c r="G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forbrug'!G$2,'Forbrug af biomasse'!$B$2:$B$437,$E61)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forbrug'!I$2,'Forbrug af biomasse'!$B$2:$B$437,$E61)</f>
        <v>0</v>
      </c>
      <c r="J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forbrug'!J$2,'Forbrug af biomasse'!$B$2:$B$437,$E61)</f>
        <v>0</v>
      </c>
      <c r="K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forbrug'!K$2,'Forbrug af biomasse'!$B$2:$B$437,$E61)</f>
        <v>0</v>
      </c>
      <c r="L61" s="190">
        <f>IF(A61&lt;&gt;"Biogas",SUMIFS('Forbrug af biomasse'!$E$2:$E$437,'Forbrug af biomasse'!$C$2:$C$437,'Resultat-Produktion &amp; forbrug'!$A61,'Forbrug af biomasse'!$D$2:$D$437,'Resultat-Produktion &amp; forbrug'!$D61,'Forbrug af biomasse'!$A$2:$A$437,'Resultat-Produktion &amp; forbrug'!L$2,'Forbrug af biomasse'!$B$2:$B$437,$E61),F61)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1122133.6966349066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32218.723811815202</v>
      </c>
      <c r="G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forbrug'!G$2,'Forbrug af biomasse'!$B$2:$B$437,$E62)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forbrug'!I$2,'Forbrug af biomasse'!$B$2:$B$437,$E62)</f>
        <v>257923.29437791562</v>
      </c>
      <c r="J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forbrug'!J$2,'Forbrug af biomasse'!$B$2:$B$437,$E62)</f>
        <v>0</v>
      </c>
      <c r="K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forbrug'!K$2,'Forbrug af biomasse'!$B$2:$B$437,$E62)</f>
        <v>0</v>
      </c>
      <c r="L62" s="190">
        <f>IF(A62&lt;&gt;"Biogas",SUMIFS('Forbrug af biomasse'!$E$2:$E$437,'Forbrug af biomasse'!$C$2:$C$437,'Resultat-Produktion &amp; forbrug'!$A62,'Forbrug af biomasse'!$D$2:$D$437,'Resultat-Produktion &amp; forbrug'!$D62,'Forbrug af biomasse'!$A$2:$A$437,'Resultat-Produktion &amp; forbrug'!L$2,'Forbrug af biomasse'!$B$2:$B$437,$E62),F62)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-225704.57056610042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forbrug'!G$2,'Forbrug af biomasse'!$B$2:$B$437,$E63)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forbrug'!I$2,'Forbrug af biomasse'!$B$2:$B$437,$E63)</f>
        <v>0</v>
      </c>
      <c r="J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forbrug'!J$2,'Forbrug af biomasse'!$B$2:$B$437,$E63)</f>
        <v>114193.60000000001</v>
      </c>
      <c r="K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forbrug'!K$2,'Forbrug af biomasse'!$B$2:$B$437,$E63)</f>
        <v>0</v>
      </c>
      <c r="L63" s="190">
        <f>IF(A63&lt;&gt;"Biogas",SUMIFS('Forbrug af biomasse'!$E$2:$E$437,'Forbrug af biomasse'!$C$2:$C$437,'Resultat-Produktion &amp; forbrug'!$A63,'Forbrug af biomasse'!$D$2:$D$437,'Resultat-Produktion &amp; forbrug'!$D63,'Forbrug af biomasse'!$A$2:$A$437,'Resultat-Produktion &amp; forbrug'!L$2,'Forbrug af biomasse'!$B$2:$B$437,$E63),F63)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28400602.406294856</v>
      </c>
      <c r="G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forbrug'!G$2,'Forbrug af biomasse'!$B$2:$B$437,$E64)</f>
        <v>14685227.891109958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forbrug'!I$2,'Forbrug af biomasse'!$B$2:$B$437,$E64)</f>
        <v>0</v>
      </c>
      <c r="J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forbrug'!J$2,'Forbrug af biomasse'!$B$2:$B$437,$E64)</f>
        <v>67038.95730919046</v>
      </c>
      <c r="K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forbrug'!K$2,'Forbrug af biomasse'!$B$2:$B$437,$E64)</f>
        <v>0</v>
      </c>
      <c r="L64" s="190">
        <f>IF(A64&lt;&gt;"Biogas",SUMIFS('Forbrug af biomasse'!$E$2:$E$437,'Forbrug af biomasse'!$C$2:$C$437,'Resultat-Produktion &amp; forbrug'!$A64,'Forbrug af biomasse'!$D$2:$D$437,'Resultat-Produktion &amp; forbrug'!$D64,'Forbrug af biomasse'!$A$2:$A$437,'Resultat-Produktion &amp; forbrug'!L$2,'Forbrug af biomasse'!$B$2:$B$437,$E64),F64)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13648335.557875708</v>
      </c>
      <c r="O64" s="190">
        <f t="shared" si="1"/>
        <v>13648335.557875708</v>
      </c>
      <c r="P64" s="200">
        <f t="shared" si="10"/>
        <v>67038.95730919046</v>
      </c>
      <c r="Q64" s="187">
        <f>IFERROR(VLOOKUP(A64,[1]Energiindhold!$A$2:$C$11,3,FALSE),IFERROR(VLOOKUP(A64,[1]Biogasudbytte!$A$2:$B$18,2,FALSE)*[1]Energiindhold!$C$10,0))*O64</f>
        <v>25.111231384546571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25.234574686125818</v>
      </c>
      <c r="S64" s="187">
        <f>IFERROR(VLOOKUP(A64,[1]Biogasudbytte!$A$2:$B$18,2,FALSE)*[1]Energiindhold!$C$10,0)*J64*IFERROR(VLOOKUP(A64,Biogasanlæg!$F$3:$G$8,2,FALSE),1)</f>
        <v>0.12334330157924681</v>
      </c>
      <c r="T64" s="188">
        <f t="shared" si="11"/>
        <v>25.111231384546571</v>
      </c>
      <c r="U64" s="186">
        <f>O64*IFERROR(VLOOKUP(A64,[1]Tørstofindhold!A$2:B$24,2,FALSE),0)</f>
        <v>3821533.9562051985</v>
      </c>
      <c r="V64" s="187">
        <f>IF(D64=År1,P64,SUM(O64,P64))*IFERROR(VLOOKUP(A64,[1]Tørstofindhold!A$2:B$24,2,FALSE),0)</f>
        <v>3840304.8642517719</v>
      </c>
      <c r="W64" s="187">
        <f>J64*IFERROR(VLOOKUP(A64,[1]Tørstofindhold!A$2:B$24,2,FALSE),0)</f>
        <v>18770.908046573331</v>
      </c>
      <c r="X64" s="188">
        <f t="shared" si="12"/>
        <v>3821533.9562051985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forbrug'!G$2,'Forbrug af biomasse'!$B$2:$B$437,$E65)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forbrug'!I$2,'Forbrug af biomasse'!$B$2:$B$437,$E65)</f>
        <v>0</v>
      </c>
      <c r="J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forbrug'!J$2,'Forbrug af biomasse'!$B$2:$B$437,$E65)</f>
        <v>0</v>
      </c>
      <c r="K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forbrug'!K$2,'Forbrug af biomasse'!$B$2:$B$437,$E65)</f>
        <v>0</v>
      </c>
      <c r="L65" s="190">
        <f>IF(A65&lt;&gt;"Biogas",SUMIFS('Forbrug af biomasse'!$E$2:$E$437,'Forbrug af biomasse'!$C$2:$C$437,'Resultat-Produktion &amp; forbrug'!$A65,'Forbrug af biomasse'!$D$2:$D$437,'Resultat-Produktion &amp; forbrug'!$D65,'Forbrug af biomasse'!$A$2:$A$437,'Resultat-Produktion &amp; forbrug'!L$2,'Forbrug af biomasse'!$B$2:$B$437,$E65),F65)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218755.7836858769</v>
      </c>
      <c r="G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forbrug'!G$2,'Forbrug af biomasse'!$B$2:$B$437,$E66)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forbrug'!I$2,'Forbrug af biomasse'!$B$2:$B$437,$E66)</f>
        <v>270140.71358529059</v>
      </c>
      <c r="J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forbrug'!J$2,'Forbrug af biomasse'!$B$2:$B$437,$E66)</f>
        <v>0</v>
      </c>
      <c r="K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forbrug'!K$2,'Forbrug af biomasse'!$B$2:$B$437,$E66)</f>
        <v>0</v>
      </c>
      <c r="L66" s="190">
        <f>IF(A66&lt;&gt;"Biogas",SUMIFS('Forbrug af biomasse'!$E$2:$E$437,'Forbrug af biomasse'!$C$2:$C$437,'Resultat-Produktion &amp; forbrug'!$A66,'Forbrug af biomasse'!$D$2:$D$437,'Resultat-Produktion &amp; forbrug'!$D66,'Forbrug af biomasse'!$A$2:$A$437,'Resultat-Produktion &amp; forbrug'!L$2,'Forbrug af biomasse'!$B$2:$B$437,$E66),F66)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-51384.929899413692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2975351.7262968849</v>
      </c>
      <c r="G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forbrug'!G$2,'Forbrug af biomasse'!$B$2:$B$437,$E67)</f>
        <v>927703.07225151139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872369.9448285551</v>
      </c>
      <c r="I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forbrug'!I$2,'Forbrug af biomasse'!$B$2:$B$437,$E67)</f>
        <v>0</v>
      </c>
      <c r="J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forbrug'!J$2,'Forbrug af biomasse'!$B$2:$B$437,$E67)</f>
        <v>55810.751214204123</v>
      </c>
      <c r="K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forbrug'!K$2,'Forbrug af biomasse'!$B$2:$B$437,$E67)</f>
        <v>0</v>
      </c>
      <c r="L67" s="190">
        <f>IF(A67&lt;&gt;"Biogas",SUMIFS('Forbrug af biomasse'!$E$2:$E$437,'Forbrug af biomasse'!$C$2:$C$437,'Resultat-Produktion &amp; forbrug'!$A67,'Forbrug af biomasse'!$D$2:$D$437,'Resultat-Produktion &amp; forbrug'!$D67,'Forbrug af biomasse'!$A$2:$A$437,'Resultat-Produktion &amp; forbrug'!L$2,'Forbrug af biomasse'!$B$2:$B$437,$E67),F67)</f>
        <v>1119467.9580026143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1175278.7092168184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11.892383135336766</v>
      </c>
      <c r="S67" s="187">
        <f>IFERROR(VLOOKUP(A67,[1]Biogasudbytte!$A$2:$B$18,2,FALSE)*[1]Energiindhold!$C$10,0)*J67*IFERROR(VLOOKUP(A67,Biogasanlæg!$F$3:$G$8,2,FALSE),1)</f>
        <v>0.32177911855554248</v>
      </c>
      <c r="T67" s="188">
        <f t="shared" si="11"/>
        <v>11.570604016781225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998986.90283429564</v>
      </c>
      <c r="W67" s="187">
        <f>J67*IFERROR(VLOOKUP(A67,[1]Tørstofindhold!A$2:B$24,2,FALSE),0)</f>
        <v>47439.138532073506</v>
      </c>
      <c r="X67" s="188">
        <f t="shared" si="12"/>
        <v>951547.76430222217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forbrug'!G$2,'Forbrug af biomasse'!$B$2:$B$437,$E68)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forbrug'!I$2,'Forbrug af biomasse'!$B$2:$B$437,$E68)</f>
        <v>0</v>
      </c>
      <c r="J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forbrug'!J$2,'Forbrug af biomasse'!$B$2:$B$437,$E68)</f>
        <v>41.80391161429587</v>
      </c>
      <c r="K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forbrug'!K$2,'Forbrug af biomasse'!$B$2:$B$437,$E68)</f>
        <v>0</v>
      </c>
      <c r="L68" s="190">
        <f>IF(A68&lt;&gt;"Biogas",SUMIFS('Forbrug af biomasse'!$E$2:$E$437,'Forbrug af biomasse'!$C$2:$C$437,'Resultat-Produktion &amp; forbrug'!$A68,'Forbrug af biomasse'!$D$2:$D$437,'Resultat-Produktion &amp; forbrug'!$D68,'Forbrug af biomasse'!$A$2:$A$437,'Resultat-Produktion &amp; forbrug'!L$2,'Forbrug af biomasse'!$B$2:$B$437,$E68),F68)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forbrug'!G$2,'Forbrug af biomasse'!$B$2:$B$437,$E69)</f>
        <v>5794113.0468547465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forbrug'!I$2,'Forbrug af biomasse'!$B$2:$B$437,$E69)</f>
        <v>0</v>
      </c>
      <c r="J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forbrug'!J$2,'Forbrug af biomasse'!$B$2:$B$437,$E69)</f>
        <v>0</v>
      </c>
      <c r="K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forbrug'!K$2,'Forbrug af biomasse'!$B$2:$B$437,$E69)</f>
        <v>0</v>
      </c>
      <c r="L69" s="190">
        <f>IF(A69&lt;&gt;"Biogas",SUMIFS('Forbrug af biomasse'!$E$2:$E$437,'Forbrug af biomasse'!$C$2:$C$437,'Resultat-Produktion &amp; forbrug'!$A69,'Forbrug af biomasse'!$D$2:$D$437,'Resultat-Produktion &amp; forbrug'!$D69,'Forbrug af biomasse'!$A$2:$A$437,'Resultat-Produktion &amp; forbrug'!L$2,'Forbrug af biomasse'!$B$2:$B$437,$E69),F69)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-5794113.0468547465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589614.69758431474</v>
      </c>
      <c r="G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forbrug'!G$2,'Forbrug af biomasse'!$B$2:$B$437,$E70)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forbrug'!I$2,'Forbrug af biomasse'!$B$2:$B$437,$E70)</f>
        <v>0</v>
      </c>
      <c r="J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forbrug'!J$2,'Forbrug af biomasse'!$B$2:$B$437,$E70)</f>
        <v>534945.77839568327</v>
      </c>
      <c r="K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forbrug'!K$2,'Forbrug af biomasse'!$B$2:$B$437,$E70)</f>
        <v>0</v>
      </c>
      <c r="L70" s="190">
        <f>IF(A70&lt;&gt;"Biogas",SUMIFS('Forbrug af biomasse'!$E$2:$E$437,'Forbrug af biomasse'!$C$2:$C$437,'Resultat-Produktion &amp; forbrug'!$A70,'Forbrug af biomasse'!$D$2:$D$437,'Resultat-Produktion &amp; forbrug'!$D70,'Forbrug af biomasse'!$A$2:$A$437,'Resultat-Produktion &amp; forbrug'!L$2,'Forbrug af biomasse'!$B$2:$B$437,$E70),F70)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54668.919188631466</v>
      </c>
      <c r="O70" s="190">
        <f t="shared" si="20"/>
        <v>54668.919188631466</v>
      </c>
      <c r="P70" s="200">
        <f t="shared" si="10"/>
        <v>534945.77839568327</v>
      </c>
      <c r="Q70" s="187">
        <f>IFERROR(VLOOKUP(A70,[1]Energiindhold!$A$2:$C$11,3,FALSE),IFERROR(VLOOKUP(A70,[1]Biogasudbytte!$A$2:$B$18,2,FALSE)*[1]Energiindhold!$C$10,0))*O70</f>
        <v>0.23688753380383468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2.2071786944325686</v>
      </c>
      <c r="S70" s="187">
        <f>IFERROR(VLOOKUP(A70,[1]Biogasudbytte!$A$2:$B$18,2,FALSE)*[1]Energiindhold!$C$10,0)*J70*IFERROR(VLOOKUP(A70,Biogasanlæg!$F$3:$G$8,2,FALSE),1)</f>
        <v>1.9702911606287341</v>
      </c>
      <c r="T70" s="188">
        <f t="shared" si="11"/>
        <v>0.23688753380383454</v>
      </c>
      <c r="U70" s="186">
        <f>O70*IFERROR(VLOOKUP(A70,[1]Tørstofindhold!A$2:B$24,2,FALSE),0)</f>
        <v>22960.946059225214</v>
      </c>
      <c r="V70" s="187">
        <f>IF(D70=År1,P70,SUM(O70,P70))*IFERROR(VLOOKUP(A70,[1]Tørstofindhold!A$2:B$24,2,FALSE),0)</f>
        <v>247638.17298541218</v>
      </c>
      <c r="W70" s="187">
        <f>J70*IFERROR(VLOOKUP(A70,[1]Tørstofindhold!A$2:B$24,2,FALSE),0)</f>
        <v>224677.22692618697</v>
      </c>
      <c r="X70" s="188">
        <f t="shared" si="12"/>
        <v>22960.946059225214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715738.37153588282</v>
      </c>
      <c r="G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forbrug'!G$2,'Forbrug af biomasse'!$B$2:$B$437,$E71)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forbrug'!I$2,'Forbrug af biomasse'!$B$2:$B$437,$E71)</f>
        <v>0</v>
      </c>
      <c r="J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forbrug'!J$2,'Forbrug af biomasse'!$B$2:$B$437,$E71)</f>
        <v>0</v>
      </c>
      <c r="K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forbrug'!K$2,'Forbrug af biomasse'!$B$2:$B$437,$E71)</f>
        <v>0</v>
      </c>
      <c r="L71" s="190">
        <f>IF(A71&lt;&gt;"Biogas",SUMIFS('Forbrug af biomasse'!$E$2:$E$437,'Forbrug af biomasse'!$C$2:$C$437,'Resultat-Produktion &amp; forbrug'!$A71,'Forbrug af biomasse'!$D$2:$D$437,'Resultat-Produktion &amp; forbrug'!$D71,'Forbrug af biomasse'!$A$2:$A$437,'Resultat-Produktion &amp; forbrug'!L$2,'Forbrug af biomasse'!$B$2:$B$437,$E71),F71)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715738.37153588282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1783325.2175353111</v>
      </c>
      <c r="G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forbrug'!G$2,'Forbrug af biomasse'!$B$2:$B$437,$E72)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forbrug'!I$2,'Forbrug af biomasse'!$B$2:$B$437,$E72)</f>
        <v>123531.68309679118</v>
      </c>
      <c r="J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forbrug'!J$2,'Forbrug af biomasse'!$B$2:$B$437,$E72)</f>
        <v>0</v>
      </c>
      <c r="K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forbrug'!K$2,'Forbrug af biomasse'!$B$2:$B$437,$E72)</f>
        <v>0</v>
      </c>
      <c r="L72" s="190">
        <f>IF(A72&lt;&gt;"Biogas",SUMIFS('Forbrug af biomasse'!$E$2:$E$437,'Forbrug af biomasse'!$C$2:$C$437,'Resultat-Produktion &amp; forbrug'!$A72,'Forbrug af biomasse'!$D$2:$D$437,'Resultat-Produktion &amp; forbrug'!$D72,'Forbrug af biomasse'!$A$2:$A$437,'Resultat-Produktion &amp; forbrug'!L$2,'Forbrug af biomasse'!$B$2:$B$437,$E72),F72)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1659793.53443852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5398533.7934721429</v>
      </c>
      <c r="G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forbrug'!G$2,'Forbrug af biomasse'!$B$2:$B$437,$E73)</f>
        <v>6861973.5066809058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forbrug'!I$2,'Forbrug af biomasse'!$B$2:$B$437,$E73)</f>
        <v>295933.04302308214</v>
      </c>
      <c r="J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forbrug'!J$2,'Forbrug af biomasse'!$B$2:$B$437,$E73)</f>
        <v>2922.545553110308</v>
      </c>
      <c r="K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forbrug'!K$2,'Forbrug af biomasse'!$B$2:$B$437,$E73)</f>
        <v>0</v>
      </c>
      <c r="L73" s="190">
        <f>IF(A73&lt;&gt;"Biogas",SUMIFS('Forbrug af biomasse'!$E$2:$E$437,'Forbrug af biomasse'!$C$2:$C$437,'Resultat-Produktion &amp; forbrug'!$A73,'Forbrug af biomasse'!$D$2:$D$437,'Resultat-Produktion &amp; forbrug'!$D73,'Forbrug af biomasse'!$A$2:$A$437,'Resultat-Produktion &amp; forbrug'!L$2,'Forbrug af biomasse'!$B$2:$B$437,$E73),F73)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-1762295.3017849559</v>
      </c>
      <c r="O73" s="190">
        <f t="shared" si="20"/>
        <v>0</v>
      </c>
      <c r="P73" s="200">
        <f t="shared" si="10"/>
        <v>2922.545553110308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1.0009309363025371E-2</v>
      </c>
      <c r="S73" s="187">
        <f>IFERROR(VLOOKUP(A73,[1]Biogasudbytte!$A$2:$B$18,2,FALSE)*[1]Energiindhold!$C$10,0)*J73*IFERROR(VLOOKUP(A73,Biogasanlæg!$F$3:$G$8,2,FALSE),1)</f>
        <v>1.0009309363025371E-2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905.98912146419548</v>
      </c>
      <c r="W73" s="187">
        <f>J73*IFERROR(VLOOKUP(A73,[1]Tørstofindhold!A$2:B$24,2,FALSE),0)</f>
        <v>905.98912146419548</v>
      </c>
      <c r="X73" s="188">
        <f t="shared" si="12"/>
        <v>0</v>
      </c>
      <c r="Y73" s="168">
        <f t="shared" si="21"/>
        <v>1</v>
      </c>
      <c r="Z73" s="103">
        <f t="shared" si="22"/>
        <v>0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forbrug'!G$2,'Forbrug af biomasse'!$B$2:$B$437,$E74)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forbrug'!I$2,'Forbrug af biomasse'!$B$2:$B$437,$E74)</f>
        <v>0</v>
      </c>
      <c r="J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forbrug'!J$2,'Forbrug af biomasse'!$B$2:$B$437,$E74)</f>
        <v>0</v>
      </c>
      <c r="K74" s="190">
        <f ca="1">SUMIFS('Forbrug af biomasse'!$E$2:$E$437,'Forbrug af biomasse'!$C$2:$C$437,'Resultat-Produktion &amp; forbrug'!$A74,'Forbrug af biomasse'!$D$2:$D$437,'Resultat-Produktion &amp; forbrug'!$D74,'Forbrug af biomasse'!$A$2:$A$437,'Resultat-Produktion &amp; forbrug'!K$2,'Forbrug af biomasse'!$B$2:$B$437,$E74)</f>
        <v>267183.55403743929</v>
      </c>
      <c r="L74" s="190">
        <f>IF(A74&lt;&gt;"Biogas",SUMIFS('Forbrug af biomasse'!$E$2:$E$437,'Forbrug af biomasse'!$C$2:$C$437,'Resultat-Produktion &amp; forbrug'!$A74,'Forbrug af biomasse'!$D$2:$D$437,'Resultat-Produktion &amp; forbrug'!$D74,'Forbrug af biomasse'!$A$2:$A$437,'Resultat-Produktion &amp; forbrug'!L$2,'Forbrug af biomasse'!$B$2:$B$437,$E74),F74)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-267183.55403743929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15580196.053602941</v>
      </c>
      <c r="G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forbrug'!G$2,'Forbrug af biomasse'!$B$2:$B$437,$E75)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forbrug'!I$2,'Forbrug af biomasse'!$B$2:$B$437,$E75)</f>
        <v>0</v>
      </c>
      <c r="J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forbrug'!J$2,'Forbrug af biomasse'!$B$2:$B$437,$E75)</f>
        <v>14022176.448242648</v>
      </c>
      <c r="K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forbrug'!K$2,'Forbrug af biomasse'!$B$2:$B$437,$E75)</f>
        <v>1558019.6053602938</v>
      </c>
      <c r="L75" s="190">
        <f>IF(A75&lt;&gt;"Biogas",SUMIFS('Forbrug af biomasse'!$E$2:$E$437,'Forbrug af biomasse'!$C$2:$C$437,'Resultat-Produktion &amp; forbrug'!$A75,'Forbrug af biomasse'!$D$2:$D$437,'Resultat-Produktion &amp; forbrug'!$D75,'Forbrug af biomasse'!$A$2:$A$437,'Resultat-Produktion &amp; forbrug'!L$2,'Forbrug af biomasse'!$B$2:$B$437,$E75),F75)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14022176.448242648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7.0978854963359463</v>
      </c>
      <c r="S75" s="187">
        <f>IFERROR(VLOOKUP(A75,[1]Biogasudbytte!$A$2:$B$18,2,FALSE)*[1]Energiindhold!$C$10,0)*J75*IFERROR(VLOOKUP(A75,Biogasanlæg!$F$3:$G$8,2,FALSE),1)</f>
        <v>7.0978854963359463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1065685.4100664412</v>
      </c>
      <c r="W75" s="187">
        <f>J75*IFERROR(VLOOKUP(A75,[1]Tørstofindhold!A$2:B$24,2,FALSE),0)</f>
        <v>1065685.4100664412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1945192.6384399957</v>
      </c>
      <c r="G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forbrug'!G$2,'Forbrug af biomasse'!$B$2:$B$437,$E76)</f>
        <v>1818857.0084004137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forbrug'!I$2,'Forbrug af biomasse'!$B$2:$B$437,$E76)</f>
        <v>0</v>
      </c>
      <c r="J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forbrug'!J$2,'Forbrug af biomasse'!$B$2:$B$437,$E76)</f>
        <v>0</v>
      </c>
      <c r="K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forbrug'!K$2,'Forbrug af biomasse'!$B$2:$B$437,$E76)</f>
        <v>0</v>
      </c>
      <c r="L76" s="190">
        <f>IF(A76&lt;&gt;"Biogas",SUMIFS('Forbrug af biomasse'!$E$2:$E$437,'Forbrug af biomasse'!$C$2:$C$437,'Resultat-Produktion &amp; forbrug'!$A76,'Forbrug af biomasse'!$D$2:$D$437,'Resultat-Produktion &amp; forbrug'!$D76,'Forbrug af biomasse'!$A$2:$A$437,'Resultat-Produktion &amp; forbrug'!L$2,'Forbrug af biomasse'!$B$2:$B$437,$E76),F76)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126335.63003958203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5921155.5578735983</v>
      </c>
      <c r="G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forbrug'!G$2,'Forbrug af biomasse'!$B$2:$B$437,$E77)</f>
        <v>6788464.5437639551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forbrug'!I$2,'Forbrug af biomasse'!$B$2:$B$437,$E77)</f>
        <v>0</v>
      </c>
      <c r="J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forbrug'!J$2,'Forbrug af biomasse'!$B$2:$B$437,$E77)</f>
        <v>256198.86995640022</v>
      </c>
      <c r="K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forbrug'!K$2,'Forbrug af biomasse'!$B$2:$B$437,$E77)</f>
        <v>0</v>
      </c>
      <c r="L77" s="190">
        <f>IF(A77&lt;&gt;"Biogas",SUMIFS('Forbrug af biomasse'!$E$2:$E$437,'Forbrug af biomasse'!$C$2:$C$437,'Resultat-Produktion &amp; forbrug'!$A77,'Forbrug af biomasse'!$D$2:$D$437,'Resultat-Produktion &amp; forbrug'!$D77,'Forbrug af biomasse'!$A$2:$A$437,'Resultat-Produktion &amp; forbrug'!L$2,'Forbrug af biomasse'!$B$2:$B$437,$E77),F77)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-1123507.8558467571</v>
      </c>
      <c r="O77" s="190">
        <f t="shared" si="20"/>
        <v>0</v>
      </c>
      <c r="P77" s="200">
        <f t="shared" si="10"/>
        <v>256198.86995640022</v>
      </c>
      <c r="Q77" s="187">
        <f>IFERROR(VLOOKUP(A77,[1]Energiindhold!$A$2:$C$11,3,FALSE),IFERROR(VLOOKUP(A77,[1]Biogasudbytte!$A$2:$B$18,2,FALSE)*[1]Energiindhold!$C$10,0))*O77</f>
        <v>0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0.91975394314347692</v>
      </c>
      <c r="S77" s="187">
        <f>IFERROR(VLOOKUP(A77,[1]Biogasudbytte!$A$2:$B$18,2,FALSE)*[1]Energiindhold!$C$10,0)*J77*IFERROR(VLOOKUP(A77,Biogasanlæg!$F$3:$G$8,2,FALSE),1)</f>
        <v>0.91975394314347692</v>
      </c>
      <c r="T77" s="188">
        <f t="shared" si="11"/>
        <v>0</v>
      </c>
      <c r="U77" s="186">
        <f>O77*IFERROR(VLOOKUP(A77,[1]Tørstofindhold!A$2:B$24,2,FALSE),0)</f>
        <v>0</v>
      </c>
      <c r="V77" s="187">
        <f>IF(D77=År1,P77,SUM(O77,P77))*IFERROR(VLOOKUP(A77,[1]Tørstofindhold!A$2:B$24,2,FALSE),0)</f>
        <v>76859.660986920062</v>
      </c>
      <c r="W77" s="187">
        <f>J77*IFERROR(VLOOKUP(A77,[1]Tørstofindhold!A$2:B$24,2,FALSE),0)</f>
        <v>76859.660986920062</v>
      </c>
      <c r="X77" s="188">
        <f t="shared" si="12"/>
        <v>0</v>
      </c>
      <c r="Y77" s="168">
        <f t="shared" si="21"/>
        <v>1</v>
      </c>
      <c r="Z77" s="103">
        <f t="shared" si="22"/>
        <v>0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3753212.2579404083</v>
      </c>
      <c r="G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forbrug'!G$2,'Forbrug af biomasse'!$B$2:$B$437,$E78)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forbrug'!I$2,'Forbrug af biomasse'!$B$2:$B$437,$E78)</f>
        <v>472406.87601849809</v>
      </c>
      <c r="J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forbrug'!J$2,'Forbrug af biomasse'!$B$2:$B$437,$E78)</f>
        <v>0</v>
      </c>
      <c r="K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forbrug'!K$2,'Forbrug af biomasse'!$B$2:$B$437,$E78)</f>
        <v>0</v>
      </c>
      <c r="L78" s="190">
        <f>IF(A78&lt;&gt;"Biogas",SUMIFS('Forbrug af biomasse'!$E$2:$E$437,'Forbrug af biomasse'!$C$2:$C$437,'Resultat-Produktion &amp; forbrug'!$A78,'Forbrug af biomasse'!$D$2:$D$437,'Resultat-Produktion &amp; forbrug'!$D78,'Forbrug af biomasse'!$A$2:$A$437,'Resultat-Produktion &amp; forbrug'!L$2,'Forbrug af biomasse'!$B$2:$B$437,$E78),F78)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3280805.3819219102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forbrug'!G$2,'Forbrug af biomasse'!$B$2:$B$437,$E79)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forbrug'!I$2,'Forbrug af biomasse'!$B$2:$B$437,$E79)</f>
        <v>0</v>
      </c>
      <c r="J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forbrug'!J$2,'Forbrug af biomasse'!$B$2:$B$437,$E79)</f>
        <v>0</v>
      </c>
      <c r="K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forbrug'!K$2,'Forbrug af biomasse'!$B$2:$B$437,$E79)</f>
        <v>0</v>
      </c>
      <c r="L79" s="190">
        <f>IF(A79&lt;&gt;"Biogas",SUMIFS('Forbrug af biomasse'!$E$2:$E$437,'Forbrug af biomasse'!$C$2:$C$437,'Resultat-Produktion &amp; forbrug'!$A79,'Forbrug af biomasse'!$D$2:$D$437,'Resultat-Produktion &amp; forbrug'!$D79,'Forbrug af biomasse'!$A$2:$A$437,'Resultat-Produktion &amp; forbrug'!L$2,'Forbrug af biomasse'!$B$2:$B$437,$E79),F79)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127401.76624978184</v>
      </c>
      <c r="G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forbrug'!G$2,'Forbrug af biomasse'!$B$2:$B$437,$E80)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forbrug'!I$2,'Forbrug af biomasse'!$B$2:$B$437,$E80)</f>
        <v>60028.253038902265</v>
      </c>
      <c r="J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forbrug'!J$2,'Forbrug af biomasse'!$B$2:$B$437,$E80)</f>
        <v>0</v>
      </c>
      <c r="K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forbrug'!K$2,'Forbrug af biomasse'!$B$2:$B$437,$E80)</f>
        <v>0</v>
      </c>
      <c r="L80" s="190">
        <f>IF(A80&lt;&gt;"Biogas",SUMIFS('Forbrug af biomasse'!$E$2:$E$437,'Forbrug af biomasse'!$C$2:$C$437,'Resultat-Produktion &amp; forbrug'!$A80,'Forbrug af biomasse'!$D$2:$D$437,'Resultat-Produktion &amp; forbrug'!$D80,'Forbrug af biomasse'!$A$2:$A$437,'Resultat-Produktion &amp; forbrug'!L$2,'Forbrug af biomasse'!$B$2:$B$437,$E80),F80)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67373.513210879581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1028163.7902040067</v>
      </c>
      <c r="G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forbrug'!G$2,'Forbrug af biomasse'!$B$2:$B$437,$E81)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forbrug'!I$2,'Forbrug af biomasse'!$B$2:$B$437,$E81)</f>
        <v>0</v>
      </c>
      <c r="J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forbrug'!J$2,'Forbrug af biomasse'!$B$2:$B$437,$E81)</f>
        <v>0</v>
      </c>
      <c r="K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forbrug'!K$2,'Forbrug af biomasse'!$B$2:$B$437,$E81)</f>
        <v>0</v>
      </c>
      <c r="L81" s="190">
        <f>IF(A81&lt;&gt;"Biogas",SUMIFS('Forbrug af biomasse'!$E$2:$E$437,'Forbrug af biomasse'!$C$2:$C$437,'Resultat-Produktion &amp; forbrug'!$A81,'Forbrug af biomasse'!$D$2:$D$437,'Resultat-Produktion &amp; forbrug'!$D81,'Forbrug af biomasse'!$A$2:$A$437,'Resultat-Produktion &amp; forbrug'!L$2,'Forbrug af biomasse'!$B$2:$B$437,$E81),F81)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1028163.7902040067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154113.19774513159</v>
      </c>
      <c r="G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forbrug'!G$2,'Forbrug af biomasse'!$B$2:$B$437,$E82)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forbrug'!I$2,'Forbrug af biomasse'!$B$2:$B$437,$E82)</f>
        <v>0</v>
      </c>
      <c r="J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forbrug'!J$2,'Forbrug af biomasse'!$B$2:$B$437,$E82)</f>
        <v>0</v>
      </c>
      <c r="K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forbrug'!K$2,'Forbrug af biomasse'!$B$2:$B$437,$E82)</f>
        <v>0</v>
      </c>
      <c r="L82" s="190">
        <f>IF(A82&lt;&gt;"Biogas",SUMIFS('Forbrug af biomasse'!$E$2:$E$437,'Forbrug af biomasse'!$C$2:$C$437,'Resultat-Produktion &amp; forbrug'!$A82,'Forbrug af biomasse'!$D$2:$D$437,'Resultat-Produktion &amp; forbrug'!$D82,'Forbrug af biomasse'!$A$2:$A$437,'Resultat-Produktion &amp; forbrug'!L$2,'Forbrug af biomasse'!$B$2:$B$437,$E82),F82)</f>
        <v>154113.19774513159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154113.19774513159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2.8356828385104209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2.8356828385104209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63956.977064229613</v>
      </c>
      <c r="W82" s="187">
        <f>J82*IFERROR(VLOOKUP(A82,[1]Tørstofindhold!A$2:B$24,2,FALSE),0)</f>
        <v>0</v>
      </c>
      <c r="X82" s="188">
        <f t="shared" ref="X82:X149" si="26">V82-W82</f>
        <v>63956.977064229613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 ca="1"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forbrug'!G$2,'Forbrug af biomasse'!$B$2:$B$437,$E83)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forbrug'!I$2,'Forbrug af biomasse'!$B$2:$B$437,$E83)</f>
        <v>0</v>
      </c>
      <c r="J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forbrug'!J$2,'Forbrug af biomasse'!$B$2:$B$437,$E83)</f>
        <v>0</v>
      </c>
      <c r="K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forbrug'!K$2,'Forbrug af biomasse'!$B$2:$B$437,$E83)</f>
        <v>0</v>
      </c>
      <c r="L83" s="190">
        <f ca="1">IF(A83&lt;&gt;"Biogas",SUMIFS('Forbrug af biomasse'!$E$2:$E$437,'Forbrug af biomasse'!$C$2:$C$437,'Resultat-Produktion &amp; forbrug'!$A83,'Forbrug af biomasse'!$D$2:$D$437,'Resultat-Produktion &amp; forbrug'!$D83,'Forbrug af biomasse'!$A$2:$A$437,'Resultat-Produktion &amp; forbrug'!L$2,'Forbrug af biomasse'!$B$2:$B$437,$E83),F83)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ca="1" si="29">F83-SUM(G83:M83)</f>
        <v>0</v>
      </c>
      <c r="O83" s="190">
        <f t="shared" ca="1" si="20"/>
        <v>0</v>
      </c>
      <c r="P83" s="200">
        <f t="shared" ref="P83:P84" ca="1" si="30">SUM(J83,L83)</f>
        <v>0</v>
      </c>
      <c r="Q83" s="187">
        <f ca="1">IFERROR(VLOOKUP(A83,[1]Energiindhold!$A$2:$C$11,3,FALSE),IFERROR(VLOOKUP(A83,[1]Biogasudbytte!$A$2:$B$18,2,FALSE)*[1]Energiindhold!$C$10,0))*O83</f>
        <v>0</v>
      </c>
      <c r="R83" s="187">
        <f ca="1"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ca="1" si="31">R83-S83</f>
        <v>0</v>
      </c>
      <c r="U83" s="186">
        <f ca="1">O83*IFERROR(VLOOKUP(A83,[1]Tørstofindhold!A$2:B$24,2,FALSE),0)</f>
        <v>0</v>
      </c>
      <c r="V83" s="187">
        <f ca="1"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ca="1" si="32">V83-W83</f>
        <v>0</v>
      </c>
      <c r="Y83" s="168">
        <f t="shared" ca="1" si="21"/>
        <v>0</v>
      </c>
      <c r="Z83" s="103">
        <f t="shared" ca="1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 ca="1"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forbrug'!G$2,'Forbrug af biomasse'!$B$2:$B$437,$E84)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forbrug'!I$2,'Forbrug af biomasse'!$B$2:$B$437,$E84)</f>
        <v>0</v>
      </c>
      <c r="J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forbrug'!J$2,'Forbrug af biomasse'!$B$2:$B$437,$E84)</f>
        <v>0</v>
      </c>
      <c r="K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forbrug'!K$2,'Forbrug af biomasse'!$B$2:$B$437,$E84)</f>
        <v>0</v>
      </c>
      <c r="L84" s="190">
        <f ca="1">IF(A84&lt;&gt;"Biogas",SUMIFS('Forbrug af biomasse'!$E$2:$E$437,'Forbrug af biomasse'!$C$2:$C$437,'Resultat-Produktion &amp; forbrug'!$A84,'Forbrug af biomasse'!$D$2:$D$437,'Resultat-Produktion &amp; forbrug'!$D84,'Forbrug af biomasse'!$A$2:$A$437,'Resultat-Produktion &amp; forbrug'!L$2,'Forbrug af biomasse'!$B$2:$B$437,$E84),F84)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ca="1" si="29"/>
        <v>0</v>
      </c>
      <c r="O84" s="190">
        <f t="shared" ca="1" si="20"/>
        <v>0</v>
      </c>
      <c r="P84" s="200">
        <f t="shared" ca="1" si="30"/>
        <v>0</v>
      </c>
      <c r="Q84" s="187">
        <f ca="1">IFERROR(VLOOKUP(A84,[1]Energiindhold!$A$2:$C$11,3,FALSE),IFERROR(VLOOKUP(A84,[1]Biogasudbytte!$A$2:$B$18,2,FALSE)*[1]Energiindhold!$C$10,0))*O84</f>
        <v>0</v>
      </c>
      <c r="R84" s="187">
        <f ca="1"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ca="1" si="31"/>
        <v>0</v>
      </c>
      <c r="U84" s="186">
        <f ca="1">O84*IFERROR(VLOOKUP(A84,[1]Tørstofindhold!A$2:B$24,2,FALSE),0)</f>
        <v>0</v>
      </c>
      <c r="V84" s="187">
        <f ca="1"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ca="1" si="32"/>
        <v>0</v>
      </c>
      <c r="Y84" s="168">
        <f t="shared" ca="1" si="21"/>
        <v>0</v>
      </c>
      <c r="Z84" s="103">
        <f t="shared" ca="1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5844517.8424414396</v>
      </c>
      <c r="G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forbrug'!G$2,'Forbrug af biomasse'!$B$2:$B$437,$E85)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forbrug'!I$2,'Forbrug af biomasse'!$B$2:$B$437,$E85)</f>
        <v>0</v>
      </c>
      <c r="J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forbrug'!J$2,'Forbrug af biomasse'!$B$2:$B$437,$E85)</f>
        <v>0</v>
      </c>
      <c r="K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forbrug'!K$2,'Forbrug af biomasse'!$B$2:$B$437,$E85)</f>
        <v>0</v>
      </c>
      <c r="L85" s="190">
        <f>IF(A85&lt;&gt;"Biogas",SUMIFS('Forbrug af biomasse'!$E$2:$E$437,'Forbrug af biomasse'!$C$2:$C$437,'Resultat-Produktion &amp; forbrug'!$A85,'Forbrug af biomasse'!$D$2:$D$437,'Resultat-Produktion &amp; forbrug'!$D85,'Forbrug af biomasse'!$A$2:$A$437,'Resultat-Produktion &amp; forbrug'!L$2,'Forbrug af biomasse'!$B$2:$B$437,$E85),F85)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5844517.8424414396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371797.62097043003</v>
      </c>
      <c r="G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forbrug'!G$2,'Forbrug af biomasse'!$B$2:$B$437,$E86)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forbrug'!I$2,'Forbrug af biomasse'!$B$2:$B$437,$E86)</f>
        <v>0</v>
      </c>
      <c r="J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forbrug'!J$2,'Forbrug af biomasse'!$B$2:$B$437,$E86)</f>
        <v>0</v>
      </c>
      <c r="K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forbrug'!K$2,'Forbrug af biomasse'!$B$2:$B$437,$E86)</f>
        <v>0</v>
      </c>
      <c r="L86" s="190">
        <f>IF(A86&lt;&gt;"Biogas",SUMIFS('Forbrug af biomasse'!$E$2:$E$437,'Forbrug af biomasse'!$C$2:$C$437,'Resultat-Produktion &amp; forbrug'!$A86,'Forbrug af biomasse'!$D$2:$D$437,'Resultat-Produktion &amp; forbrug'!$D86,'Forbrug af biomasse'!$A$2:$A$437,'Resultat-Produktion &amp; forbrug'!L$2,'Forbrug af biomasse'!$B$2:$B$437,$E86),F86)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371797.62097043003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185898.81048521501</v>
      </c>
      <c r="G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forbrug'!G$2,'Forbrug af biomasse'!$B$2:$B$437,$E87)</f>
        <v>256918.92730951472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forbrug'!I$2,'Forbrug af biomasse'!$B$2:$B$437,$E87)</f>
        <v>0</v>
      </c>
      <c r="J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forbrug'!J$2,'Forbrug af biomasse'!$B$2:$B$437,$E87)</f>
        <v>0</v>
      </c>
      <c r="K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forbrug'!K$2,'Forbrug af biomasse'!$B$2:$B$437,$E87)</f>
        <v>0</v>
      </c>
      <c r="L87" s="190">
        <f>IF(A87&lt;&gt;"Biogas",SUMIFS('Forbrug af biomasse'!$E$2:$E$437,'Forbrug af biomasse'!$C$2:$C$437,'Resultat-Produktion &amp; forbrug'!$A87,'Forbrug af biomasse'!$D$2:$D$437,'Resultat-Produktion &amp; forbrug'!$D87,'Forbrug af biomasse'!$A$2:$A$437,'Resultat-Produktion &amp; forbrug'!L$2,'Forbrug af biomasse'!$B$2:$B$437,$E87),F87)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-71020.116824299708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1</v>
      </c>
      <c r="Z87" s="103">
        <f t="shared" si="22"/>
        <v>0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118975.23871053761</v>
      </c>
      <c r="G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forbrug'!G$2,'Forbrug af biomasse'!$B$2:$B$437,$E88)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forbrug'!I$2,'Forbrug af biomasse'!$B$2:$B$437,$E88)</f>
        <v>0</v>
      </c>
      <c r="J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forbrug'!J$2,'Forbrug af biomasse'!$B$2:$B$437,$E88)</f>
        <v>0</v>
      </c>
      <c r="K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forbrug'!K$2,'Forbrug af biomasse'!$B$2:$B$437,$E88)</f>
        <v>0</v>
      </c>
      <c r="L88" s="190">
        <f>IF(A88&lt;&gt;"Biogas",SUMIFS('Forbrug af biomasse'!$E$2:$E$437,'Forbrug af biomasse'!$C$2:$C$437,'Resultat-Produktion &amp; forbrug'!$A88,'Forbrug af biomasse'!$D$2:$D$437,'Resultat-Produktion &amp; forbrug'!$D88,'Forbrug af biomasse'!$A$2:$A$437,'Resultat-Produktion &amp; forbrug'!L$2,'Forbrug af biomasse'!$B$2:$B$437,$E88),F88)</f>
        <v>118975.23871053761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118975.23871053761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4.1641333548688158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4.1641333548688158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4946902.7535971384</v>
      </c>
      <c r="G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forbrug'!G$2,'Forbrug af biomasse'!$B$2:$B$437,$E89)</f>
        <v>2150400.0267747981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forbrug'!I$2,'Forbrug af biomasse'!$B$2:$B$437,$E89)</f>
        <v>0</v>
      </c>
      <c r="J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forbrug'!J$2,'Forbrug af biomasse'!$B$2:$B$437,$E89)</f>
        <v>22018.622466809651</v>
      </c>
      <c r="K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forbrug'!K$2,'Forbrug af biomasse'!$B$2:$B$437,$E89)</f>
        <v>0</v>
      </c>
      <c r="L89" s="190">
        <f>IF(A89&lt;&gt;"Biogas",SUMIFS('Forbrug af biomasse'!$E$2:$E$437,'Forbrug af biomasse'!$C$2:$C$437,'Resultat-Produktion &amp; forbrug'!$A89,'Forbrug af biomasse'!$D$2:$D$437,'Resultat-Produktion &amp; forbrug'!$D89,'Forbrug af biomasse'!$A$2:$A$437,'Resultat-Produktion &amp; forbrug'!L$2,'Forbrug af biomasse'!$B$2:$B$437,$E89),F89)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2774484.1043555308</v>
      </c>
      <c r="O89" s="190">
        <f t="shared" si="20"/>
        <v>2774484.1043555308</v>
      </c>
      <c r="P89" s="200">
        <f t="shared" si="24"/>
        <v>22018.622466809651</v>
      </c>
      <c r="Q89" s="187">
        <f>IFERROR(VLOOKUP(A89,[1]Energiindhold!$A$2:$C$11,3,FALSE),IFERROR(VLOOKUP(A89,[1]Biogasudbytte!$A$2:$B$18,2,FALSE)*[1]Energiindhold!$C$10,0))*O89</f>
        <v>7.5300608385850847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7.5898202607049043</v>
      </c>
      <c r="S89" s="187">
        <f>IFERROR(VLOOKUP(A89,[1]Biogasudbytte!$A$2:$B$18,2,FALSE)*[1]Energiindhold!$C$10,0)*J89*IFERROR(VLOOKUP(A89,Biogasanlæg!$F$3:$G$8,2,FALSE),1)</f>
        <v>5.9759422119820063E-2</v>
      </c>
      <c r="T89" s="188">
        <f t="shared" si="25"/>
        <v>7.5300608385850847</v>
      </c>
      <c r="U89" s="186">
        <f>O89*IFERROR(VLOOKUP(A89,[1]Tørstofindhold!A$2:B$24,2,FALSE),0)</f>
        <v>554896.82087110623</v>
      </c>
      <c r="V89" s="187">
        <f>IF(D89=År1,P89,SUM(O89,P89))*IFERROR(VLOOKUP(A89,[1]Tørstofindhold!A$2:B$24,2,FALSE),0)</f>
        <v>559300.54536446813</v>
      </c>
      <c r="W89" s="187">
        <f>J89*IFERROR(VLOOKUP(A89,[1]Tørstofindhold!A$2:B$24,2,FALSE),0)</f>
        <v>4403.7244933619304</v>
      </c>
      <c r="X89" s="188">
        <f t="shared" si="26"/>
        <v>554896.82087110623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229347.69258761208</v>
      </c>
      <c r="G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forbrug'!G$2,'Forbrug af biomasse'!$B$2:$B$437,$E90)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forbrug'!I$2,'Forbrug af biomasse'!$B$2:$B$437,$E90)</f>
        <v>0</v>
      </c>
      <c r="J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forbrug'!J$2,'Forbrug af biomasse'!$B$2:$B$437,$E90)</f>
        <v>0</v>
      </c>
      <c r="K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forbrug'!K$2,'Forbrug af biomasse'!$B$2:$B$437,$E90)</f>
        <v>0</v>
      </c>
      <c r="L90" s="190">
        <f>IF(A90&lt;&gt;"Biogas",SUMIFS('Forbrug af biomasse'!$E$2:$E$437,'Forbrug af biomasse'!$C$2:$C$437,'Resultat-Produktion &amp; forbrug'!$A90,'Forbrug af biomasse'!$D$2:$D$437,'Resultat-Produktion &amp; forbrug'!$D90,'Forbrug af biomasse'!$A$2:$A$437,'Resultat-Produktion &amp; forbrug'!L$2,'Forbrug af biomasse'!$B$2:$B$437,$E90),F90)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229347.69258761208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155631.99325653154</v>
      </c>
      <c r="G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forbrug'!G$2,'Forbrug af biomasse'!$B$2:$B$437,$E91)</f>
        <v>47298.882015140785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forbrug'!I$2,'Forbrug af biomasse'!$B$2:$B$437,$E91)</f>
        <v>0</v>
      </c>
      <c r="J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forbrug'!J$2,'Forbrug af biomasse'!$B$2:$B$437,$E91)</f>
        <v>0</v>
      </c>
      <c r="K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forbrug'!K$2,'Forbrug af biomasse'!$B$2:$B$437,$E91)</f>
        <v>0</v>
      </c>
      <c r="L91" s="190">
        <f>IF(A91&lt;&gt;"Biogas",SUMIFS('Forbrug af biomasse'!$E$2:$E$437,'Forbrug af biomasse'!$C$2:$C$437,'Resultat-Produktion &amp; forbrug'!$A91,'Forbrug af biomasse'!$D$2:$D$437,'Resultat-Produktion &amp; forbrug'!$D91,'Forbrug af biomasse'!$A$2:$A$437,'Resultat-Produktion &amp; forbrug'!L$2,'Forbrug af biomasse'!$B$2:$B$437,$E91),F91)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108333.11124139075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3998263.1551815392</v>
      </c>
      <c r="G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forbrug'!G$2,'Forbrug af biomasse'!$B$2:$B$437,$E92)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forbrug'!I$2,'Forbrug af biomasse'!$B$2:$B$437,$E92)</f>
        <v>0</v>
      </c>
      <c r="J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forbrug'!J$2,'Forbrug af biomasse'!$B$2:$B$437,$E92)</f>
        <v>1516336.6800324824</v>
      </c>
      <c r="K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forbrug'!K$2,'Forbrug af biomasse'!$B$2:$B$437,$E92)</f>
        <v>0</v>
      </c>
      <c r="L92" s="190">
        <f>IF(A92&lt;&gt;"Biogas",SUMIFS('Forbrug af biomasse'!$E$2:$E$437,'Forbrug af biomasse'!$C$2:$C$437,'Resultat-Produktion &amp; forbrug'!$A92,'Forbrug af biomasse'!$D$2:$D$437,'Resultat-Produktion &amp; forbrug'!$D92,'Forbrug af biomasse'!$A$2:$A$437,'Resultat-Produktion &amp; forbrug'!L$2,'Forbrug af biomasse'!$B$2:$B$437,$E92),F92)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2481926.4751490569</v>
      </c>
      <c r="O92" s="190">
        <f t="shared" si="20"/>
        <v>2481926.4751490569</v>
      </c>
      <c r="P92" s="200">
        <f t="shared" si="24"/>
        <v>1516336.6800324824</v>
      </c>
      <c r="Q92" s="187">
        <f>IFERROR(VLOOKUP(A92,[1]Energiindhold!$A$2:$C$11,3,FALSE),IFERROR(VLOOKUP(A92,[1]Biogasudbytte!$A$2:$B$18,2,FALSE)*[1]Energiindhold!$C$10,0))*O92</f>
        <v>1.2385061303641312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1.9951732970671403</v>
      </c>
      <c r="S92" s="187">
        <f>IFERROR(VLOOKUP(A92,[1]Biogasudbytte!$A$2:$B$18,2,FALSE)*[1]Energiindhold!$C$10,0)*J92*IFERROR(VLOOKUP(A92,Biogasanlæg!$F$3:$G$8,2,FALSE),1)</f>
        <v>0.75666716670300915</v>
      </c>
      <c r="T92" s="188">
        <f t="shared" si="25"/>
        <v>1.2385061303641312</v>
      </c>
      <c r="U92" s="186">
        <f>O92*IFERROR(VLOOKUP(A92,[1]Tørstofindhold!A$2:B$24,2,FALSE),0)</f>
        <v>148915.58850894342</v>
      </c>
      <c r="V92" s="187">
        <f>IF(D92=År1,P92,SUM(O92,P92))*IFERROR(VLOOKUP(A92,[1]Tørstofindhold!A$2:B$24,2,FALSE),0)</f>
        <v>239895.78931089235</v>
      </c>
      <c r="W92" s="187">
        <f>J92*IFERROR(VLOOKUP(A92,[1]Tørstofindhold!A$2:B$24,2,FALSE),0)</f>
        <v>90980.200801948944</v>
      </c>
      <c r="X92" s="188">
        <f t="shared" si="26"/>
        <v>148915.58850894339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18089799.811057284</v>
      </c>
      <c r="G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forbrug'!G$2,'Forbrug af biomasse'!$B$2:$B$437,$E93)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forbrug'!I$2,'Forbrug af biomasse'!$B$2:$B$437,$E93)</f>
        <v>0</v>
      </c>
      <c r="J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forbrug'!J$2,'Forbrug af biomasse'!$B$2:$B$437,$E93)</f>
        <v>16280819.829951556</v>
      </c>
      <c r="K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forbrug'!K$2,'Forbrug af biomasse'!$B$2:$B$437,$E93)</f>
        <v>1808979.9811057281</v>
      </c>
      <c r="L93" s="190">
        <f>IF(A93&lt;&gt;"Biogas",SUMIFS('Forbrug af biomasse'!$E$2:$E$437,'Forbrug af biomasse'!$C$2:$C$437,'Resultat-Produktion &amp; forbrug'!$A93,'Forbrug af biomasse'!$D$2:$D$437,'Resultat-Produktion &amp; forbrug'!$D93,'Forbrug af biomasse'!$A$2:$A$437,'Resultat-Produktion &amp; forbrug'!L$2,'Forbrug af biomasse'!$B$2:$B$437,$E93),F93)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16280819.829951556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7.0137771827431319</v>
      </c>
      <c r="S93" s="187">
        <f>IFERROR(VLOOKUP(A93,[1]Biogasudbytte!$A$2:$B$18,2,FALSE)*[1]Energiindhold!$C$10,0)*J93*IFERROR(VLOOKUP(A93,Biogasanlæg!$F$3:$G$8,2,FALSE),1)</f>
        <v>7.0137771827431319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814040.99149757787</v>
      </c>
      <c r="W93" s="187">
        <f>J93*IFERROR(VLOOKUP(A93,[1]Tørstofindhold!A$2:B$24,2,FALSE),0)</f>
        <v>814040.99149757787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1653615.6309381565</v>
      </c>
      <c r="G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forbrug'!G$2,'Forbrug af biomasse'!$B$2:$B$437,$E94)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forbrug'!I$2,'Forbrug af biomasse'!$B$2:$B$437,$E94)</f>
        <v>121875.54404868034</v>
      </c>
      <c r="J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forbrug'!J$2,'Forbrug af biomasse'!$B$2:$B$437,$E94)</f>
        <v>0</v>
      </c>
      <c r="K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forbrug'!K$2,'Forbrug af biomasse'!$B$2:$B$437,$E94)</f>
        <v>0</v>
      </c>
      <c r="L94" s="190">
        <f>IF(A94&lt;&gt;"Biogas",SUMIFS('Forbrug af biomasse'!$E$2:$E$437,'Forbrug af biomasse'!$C$2:$C$437,'Resultat-Produktion &amp; forbrug'!$A94,'Forbrug af biomasse'!$D$2:$D$437,'Resultat-Produktion &amp; forbrug'!$D94,'Forbrug af biomasse'!$A$2:$A$437,'Resultat-Produktion &amp; forbrug'!L$2,'Forbrug af biomasse'!$B$2:$B$437,$E94),F94)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1531740.086889476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forbrug'!G$2,'Forbrug af biomasse'!$B$2:$B$437,$E95)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forbrug'!I$2,'Forbrug af biomasse'!$B$2:$B$437,$E95)</f>
        <v>0</v>
      </c>
      <c r="J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forbrug'!J$2,'Forbrug af biomasse'!$B$2:$B$437,$E95)</f>
        <v>0</v>
      </c>
      <c r="K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forbrug'!K$2,'Forbrug af biomasse'!$B$2:$B$437,$E95)</f>
        <v>0</v>
      </c>
      <c r="L95" s="190">
        <f>IF(A95&lt;&gt;"Biogas",SUMIFS('Forbrug af biomasse'!$E$2:$E$437,'Forbrug af biomasse'!$C$2:$C$437,'Resultat-Produktion &amp; forbrug'!$A95,'Forbrug af biomasse'!$D$2:$D$437,'Resultat-Produktion &amp; forbrug'!$D95,'Forbrug af biomasse'!$A$2:$A$437,'Resultat-Produktion &amp; forbrug'!L$2,'Forbrug af biomasse'!$B$2:$B$437,$E95),F95)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forbrug'!G$2,'Forbrug af biomasse'!$B$2:$B$437,$E96)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forbrug'!I$2,'Forbrug af biomasse'!$B$2:$B$437,$E96)</f>
        <v>0</v>
      </c>
      <c r="J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forbrug'!J$2,'Forbrug af biomasse'!$B$2:$B$437,$E96)</f>
        <v>0</v>
      </c>
      <c r="K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forbrug'!K$2,'Forbrug af biomasse'!$B$2:$B$437,$E96)</f>
        <v>0</v>
      </c>
      <c r="L96" s="190">
        <f>IF(A96&lt;&gt;"Biogas",SUMIFS('Forbrug af biomasse'!$E$2:$E$437,'Forbrug af biomasse'!$C$2:$C$437,'Resultat-Produktion &amp; forbrug'!$A96,'Forbrug af biomasse'!$D$2:$D$437,'Resultat-Produktion &amp; forbrug'!$D96,'Forbrug af biomasse'!$A$2:$A$437,'Resultat-Produktion &amp; forbrug'!L$2,'Forbrug af biomasse'!$B$2:$B$437,$E96),F96)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1270319.2592548286</v>
      </c>
      <c r="G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forbrug'!G$2,'Forbrug af biomasse'!$B$2:$B$437,$E97)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forbrug'!I$2,'Forbrug af biomasse'!$B$2:$B$437,$E97)</f>
        <v>0</v>
      </c>
      <c r="J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forbrug'!J$2,'Forbrug af biomasse'!$B$2:$B$437,$E97)</f>
        <v>0</v>
      </c>
      <c r="K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forbrug'!K$2,'Forbrug af biomasse'!$B$2:$B$437,$E97)</f>
        <v>0</v>
      </c>
      <c r="L97" s="190">
        <f ca="1">IF(A97&lt;&gt;"Biogas",SUMIFS('Forbrug af biomasse'!$E$2:$E$437,'Forbrug af biomasse'!$C$2:$C$437,'Resultat-Produktion &amp; forbrug'!$A97,'Forbrug af biomasse'!$D$2:$D$437,'Resultat-Produktion &amp; forbrug'!$D97,'Forbrug af biomasse'!$A$2:$A$437,'Resultat-Produktion &amp; forbrug'!L$2,'Forbrug af biomasse'!$B$2:$B$437,$E97),F97)</f>
        <v>1270319.2592548286</v>
      </c>
      <c r="M97" s="154">
        <f ca="1"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1270319.2592548286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33.915639187009909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33.915639187009909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1041661.7925889593</v>
      </c>
      <c r="W97" s="187">
        <f>J97*IFERROR(VLOOKUP(A97,[1]Tørstofindhold!A$2:B$24,2,FALSE),0)</f>
        <v>0</v>
      </c>
      <c r="X97" s="188">
        <f t="shared" ca="1" si="26"/>
        <v>1041661.7925889593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393189.96929349634</v>
      </c>
      <c r="G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forbrug'!G$2,'Forbrug af biomasse'!$B$2:$B$437,$E98)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forbrug'!I$2,'Forbrug af biomasse'!$B$2:$B$437,$E98)</f>
        <v>0</v>
      </c>
      <c r="J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forbrug'!J$2,'Forbrug af biomasse'!$B$2:$B$437,$E98)</f>
        <v>0</v>
      </c>
      <c r="K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forbrug'!K$2,'Forbrug af biomasse'!$B$2:$B$437,$E98)</f>
        <v>0</v>
      </c>
      <c r="L98" s="190">
        <f>IF(A98&lt;&gt;"Biogas",SUMIFS('Forbrug af biomasse'!$E$2:$E$437,'Forbrug af biomasse'!$C$2:$C$437,'Resultat-Produktion &amp; forbrug'!$A98,'Forbrug af biomasse'!$D$2:$D$437,'Resultat-Produktion &amp; forbrug'!$D98,'Forbrug af biomasse'!$A$2:$A$437,'Resultat-Produktion &amp; forbrug'!L$2,'Forbrug af biomasse'!$B$2:$B$437,$E98),F98)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393189.96929349634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249867.88679150312</v>
      </c>
      <c r="G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forbrug'!G$2,'Forbrug af biomasse'!$B$2:$B$437,$E99)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forbrug'!I$2,'Forbrug af biomasse'!$B$2:$B$437,$E99)</f>
        <v>33849.968886444818</v>
      </c>
      <c r="J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forbrug'!J$2,'Forbrug af biomasse'!$B$2:$B$437,$E99)</f>
        <v>0</v>
      </c>
      <c r="K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forbrug'!K$2,'Forbrug af biomasse'!$B$2:$B$437,$E99)</f>
        <v>0</v>
      </c>
      <c r="L99" s="190">
        <f>IF(A99&lt;&gt;"Biogas",SUMIFS('Forbrug af biomasse'!$E$2:$E$437,'Forbrug af biomasse'!$C$2:$C$437,'Resultat-Produktion &amp; forbrug'!$A99,'Forbrug af biomasse'!$D$2:$D$437,'Resultat-Produktion &amp; forbrug'!$D99,'Forbrug af biomasse'!$A$2:$A$437,'Resultat-Produktion &amp; forbrug'!L$2,'Forbrug af biomasse'!$B$2:$B$437,$E99),F99)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216017.9179050583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224901.75438810108</v>
      </c>
      <c r="G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forbrug'!G$2,'Forbrug af biomasse'!$B$2:$B$437,$E100)</f>
        <v>77398.170570230373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forbrug'!I$2,'Forbrug af biomasse'!$B$2:$B$437,$E100)</f>
        <v>0</v>
      </c>
      <c r="J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forbrug'!J$2,'Forbrug af biomasse'!$B$2:$B$437,$E100)</f>
        <v>0</v>
      </c>
      <c r="K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forbrug'!K$2,'Forbrug af biomasse'!$B$2:$B$437,$E100)</f>
        <v>0</v>
      </c>
      <c r="L100" s="190">
        <f>IF(A100&lt;&gt;"Biogas",SUMIFS('Forbrug af biomasse'!$E$2:$E$437,'Forbrug af biomasse'!$C$2:$C$437,'Resultat-Produktion &amp; forbrug'!$A100,'Forbrug af biomasse'!$D$2:$D$437,'Resultat-Produktion &amp; forbrug'!$D100,'Forbrug af biomasse'!$A$2:$A$437,'Resultat-Produktion &amp; forbrug'!L$2,'Forbrug af biomasse'!$B$2:$B$437,$E100),F100)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147503.58381787071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forbrug'!G$2,'Forbrug af biomasse'!$B$2:$B$437,$E101)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forbrug'!I$2,'Forbrug af biomasse'!$B$2:$B$437,$E101)</f>
        <v>0</v>
      </c>
      <c r="J101" s="190">
        <f ca="1">SUMIFS('Forbrug af biomasse'!$E$2:$E$437,'Forbrug af biomasse'!$C$2:$C$437,'Resultat-Produktion &amp; forbrug'!$A101,'Forbrug af biomasse'!$D$2:$D$437,'Resultat-Produktion &amp; forbrug'!$D101,'Forbrug af biomasse'!$A$2:$A$437,'Resultat-Produktion &amp; forbrug'!J$2,'Forbrug af biomasse'!$B$2:$B$437,$E101)</f>
        <v>197484.23354298095</v>
      </c>
      <c r="K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forbrug'!K$2,'Forbrug af biomasse'!$B$2:$B$437,$E101)</f>
        <v>0</v>
      </c>
      <c r="L101" s="190">
        <f ca="1">IF(A101&lt;&gt;"Biogas",SUMIFS('Forbrug af biomasse'!$E$2:$E$437,'Forbrug af biomasse'!$C$2:$C$437,'Resultat-Produktion &amp; forbrug'!$A101,'Forbrug af biomasse'!$D$2:$D$437,'Resultat-Produktion &amp; forbrug'!$D101,'Forbrug af biomasse'!$A$2:$A$437,'Resultat-Produktion &amp; forbrug'!L$2,'Forbrug af biomasse'!$B$2:$B$437,$E101),F101)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664258811.47332847</v>
      </c>
      <c r="G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forbrug'!G$2,'Forbrug af biomasse'!$B$2:$B$437,$E102)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forbrug'!I$2,'Forbrug af biomasse'!$B$2:$B$437,$E102)</f>
        <v>0</v>
      </c>
      <c r="J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forbrug'!J$2,'Forbrug af biomasse'!$B$2:$B$437,$E102)</f>
        <v>0</v>
      </c>
      <c r="K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forbrug'!K$2,'Forbrug af biomasse'!$B$2:$B$437,$E102)</f>
        <v>0</v>
      </c>
      <c r="L102" s="190">
        <f ca="1">IF(A102&lt;&gt;"Biogas",SUMIFS('Forbrug af biomasse'!$E$2:$E$437,'Forbrug af biomasse'!$C$2:$C$437,'Resultat-Produktion &amp; forbrug'!$A102,'Forbrug af biomasse'!$D$2:$D$437,'Resultat-Produktion &amp; forbrug'!$D102,'Forbrug af biomasse'!$A$2:$A$437,'Resultat-Produktion &amp; forbrug'!L$2,'Forbrug af biomasse'!$B$2:$B$437,$E102),F102)</f>
        <v>664258811.47332847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664258811.47332847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31103686.269609474</v>
      </c>
      <c r="G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forbrug'!G$2,'Forbrug af biomasse'!$B$2:$B$437,$E103)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forbrug'!I$2,'Forbrug af biomasse'!$B$2:$B$437,$E103)</f>
        <v>0</v>
      </c>
      <c r="J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forbrug'!J$2,'Forbrug af biomasse'!$B$2:$B$437,$E103)</f>
        <v>0</v>
      </c>
      <c r="K103" s="190">
        <f ca="1">SUMIFS('Forbrug af biomasse'!$E$2:$E$437,'Forbrug af biomasse'!$C$2:$C$437,'Resultat-Produktion &amp; forbrug'!$A103,'Forbrug af biomasse'!$D$2:$D$437,'Resultat-Produktion &amp; forbrug'!$D103,'Forbrug af biomasse'!$A$2:$A$437,'Resultat-Produktion &amp; forbrug'!K$2,'Forbrug af biomasse'!$B$2:$B$437,$E103)</f>
        <v>28561598.939227141</v>
      </c>
      <c r="L103" s="190">
        <f>IF(A103&lt;&gt;"Biogas",SUMIFS('Forbrug af biomasse'!$E$2:$E$437,'Forbrug af biomasse'!$C$2:$C$437,'Resultat-Produktion &amp; forbrug'!$A103,'Forbrug af biomasse'!$D$2:$D$437,'Resultat-Produktion &amp; forbrug'!$D103,'Forbrug af biomasse'!$A$2:$A$437,'Resultat-Produktion &amp; forbrug'!L$2,'Forbrug af biomasse'!$B$2:$B$437,$E103),F103)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2542087.3303823322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forbrug'!G$2,'Forbrug af biomasse'!$B$2:$B$437,$E104)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forbrug'!I$2,'Forbrug af biomasse'!$B$2:$B$437,$E104)</f>
        <v>0</v>
      </c>
      <c r="J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forbrug'!J$2,'Forbrug af biomasse'!$B$2:$B$437,$E104)</f>
        <v>0</v>
      </c>
      <c r="K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forbrug'!K$2,'Forbrug af biomasse'!$B$2:$B$437,$E104)</f>
        <v>0</v>
      </c>
      <c r="L104" s="190">
        <f>IF(A104&lt;&gt;"Biogas",SUMIFS('Forbrug af biomasse'!$E$2:$E$437,'Forbrug af biomasse'!$C$2:$C$437,'Resultat-Produktion &amp; forbrug'!$A104,'Forbrug af biomasse'!$D$2:$D$437,'Resultat-Produktion &amp; forbrug'!$D104,'Forbrug af biomasse'!$A$2:$A$437,'Resultat-Produktion &amp; forbrug'!L$2,'Forbrug af biomasse'!$B$2:$B$437,$E104),F104)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3333573.27322629</v>
      </c>
      <c r="G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forbrug'!G$2,'Forbrug af biomasse'!$B$2:$B$437,$E105)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forbrug'!I$2,'Forbrug af biomasse'!$B$2:$B$437,$E105)</f>
        <v>0</v>
      </c>
      <c r="J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forbrug'!J$2,'Forbrug af biomasse'!$B$2:$B$437,$E105)</f>
        <v>1666786.636613145</v>
      </c>
      <c r="K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forbrug'!K$2,'Forbrug af biomasse'!$B$2:$B$437,$E105)</f>
        <v>630997.79814640491</v>
      </c>
      <c r="L105" s="190">
        <f>IF(A105&lt;&gt;"Biogas",SUMIFS('Forbrug af biomasse'!$E$2:$E$437,'Forbrug af biomasse'!$C$2:$C$437,'Resultat-Produktion &amp; forbrug'!$A105,'Forbrug af biomasse'!$D$2:$D$437,'Resultat-Produktion &amp; forbrug'!$D105,'Forbrug af biomasse'!$A$2:$A$437,'Resultat-Produktion &amp; forbrug'!L$2,'Forbrug af biomasse'!$B$2:$B$437,$E105),F105)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1035788.8384667402</v>
      </c>
      <c r="O105" s="190">
        <f t="shared" si="20"/>
        <v>1035788.8384667402</v>
      </c>
      <c r="P105" s="200">
        <f t="shared" si="24"/>
        <v>1666786.636613145</v>
      </c>
      <c r="Q105" s="187">
        <f>IFERROR(VLOOKUP(A105,[1]Energiindhold!$A$2:$C$11,3,FALSE),IFERROR(VLOOKUP(A105,[1]Biogasudbytte!$A$2:$B$18,2,FALSE)*[1]Energiindhold!$C$10,0))*O105</f>
        <v>2.2310891580573586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5.8213475733220736</v>
      </c>
      <c r="S105" s="187">
        <f>IFERROR(VLOOKUP(A105,[1]Biogasudbytte!$A$2:$B$18,2,FALSE)*[1]Energiindhold!$C$10,0)*J105*IFERROR(VLOOKUP(A105,Biogasanlæg!$F$3:$G$8,2,FALSE),1)</f>
        <v>3.5902584152647146</v>
      </c>
      <c r="T105" s="188">
        <f t="shared" si="25"/>
        <v>2.2310891580573591</v>
      </c>
      <c r="U105" s="186">
        <f>O105*IFERROR(VLOOKUP(A105,[1]Tørstofindhold!A$2:B$24,2,FALSE),0)</f>
        <v>310736.65154002205</v>
      </c>
      <c r="V105" s="187">
        <f>IF(D105=År1,P105,SUM(O105,P105))*IFERROR(VLOOKUP(A105,[1]Tørstofindhold!A$2:B$24,2,FALSE),0)</f>
        <v>810772.64252396557</v>
      </c>
      <c r="W105" s="187">
        <f>J105*IFERROR(VLOOKUP(A105,[1]Tørstofindhold!A$2:B$24,2,FALSE),0)</f>
        <v>500035.99098394345</v>
      </c>
      <c r="X105" s="188">
        <f t="shared" si="26"/>
        <v>310736.65154002211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forbrug'!G$2,'Forbrug af biomasse'!$B$2:$B$437,$E106)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forbrug'!I$2,'Forbrug af biomasse'!$B$2:$B$437,$E106)</f>
        <v>0</v>
      </c>
      <c r="J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forbrug'!J$2,'Forbrug af biomasse'!$B$2:$B$437,$E106)</f>
        <v>0</v>
      </c>
      <c r="K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forbrug'!K$2,'Forbrug af biomasse'!$B$2:$B$437,$E106)</f>
        <v>0</v>
      </c>
      <c r="L106" s="190">
        <f>IF(A106&lt;&gt;"Biogas",SUMIFS('Forbrug af biomasse'!$E$2:$E$437,'Forbrug af biomasse'!$C$2:$C$437,'Resultat-Produktion &amp; forbrug'!$A106,'Forbrug af biomasse'!$D$2:$D$437,'Resultat-Produktion &amp; forbrug'!$D106,'Forbrug af biomasse'!$A$2:$A$437,'Resultat-Produktion &amp; forbrug'!L$2,'Forbrug af biomasse'!$B$2:$B$437,$E106),F106)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10338.638066978907</v>
      </c>
      <c r="G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forbrug'!G$2,'Forbrug af biomasse'!$B$2:$B$437,$E107)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forbrug'!I$2,'Forbrug af biomasse'!$B$2:$B$437,$E107)</f>
        <v>0</v>
      </c>
      <c r="J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forbrug'!J$2,'Forbrug af biomasse'!$B$2:$B$437,$E107)</f>
        <v>9304.7742602810158</v>
      </c>
      <c r="K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forbrug'!K$2,'Forbrug af biomasse'!$B$2:$B$437,$E107)</f>
        <v>1033.8638066978904</v>
      </c>
      <c r="L107" s="190">
        <f>IF(A107&lt;&gt;"Biogas",SUMIFS('Forbrug af biomasse'!$E$2:$E$437,'Forbrug af biomasse'!$C$2:$C$437,'Resultat-Produktion &amp; forbrug'!$A107,'Forbrug af biomasse'!$D$2:$D$437,'Resultat-Produktion &amp; forbrug'!$D107,'Forbrug af biomasse'!$A$2:$A$437,'Resultat-Produktion &amp; forbrug'!L$2,'Forbrug af biomasse'!$B$2:$B$437,$E107),F107)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9304.7742602810158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4.3759422868675591E-3</v>
      </c>
      <c r="S107" s="187">
        <f>IFERROR(VLOOKUP(A107,[1]Biogasudbytte!$A$2:$B$18,2,FALSE)*[1]Energiindhold!$C$10,0)*J107*IFERROR(VLOOKUP(A107,Biogasanlæg!$F$3:$G$8,2,FALSE),1)</f>
        <v>4.3759422868675591E-3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586.20077839770397</v>
      </c>
      <c r="W107" s="187">
        <f>J107*IFERROR(VLOOKUP(A107,[1]Tørstofindhold!A$2:B$24,2,FALSE),0)</f>
        <v>586.20077839770397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208390.50149991471</v>
      </c>
      <c r="G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forbrug'!G$2,'Forbrug af biomasse'!$B$2:$B$437,$E108)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forbrug'!I$2,'Forbrug af biomasse'!$B$2:$B$437,$E108)</f>
        <v>36670.799626981883</v>
      </c>
      <c r="J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forbrug'!J$2,'Forbrug af biomasse'!$B$2:$B$437,$E108)</f>
        <v>0</v>
      </c>
      <c r="K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forbrug'!K$2,'Forbrug af biomasse'!$B$2:$B$437,$E108)</f>
        <v>0</v>
      </c>
      <c r="L108" s="190">
        <f>IF(A108&lt;&gt;"Biogas",SUMIFS('Forbrug af biomasse'!$E$2:$E$437,'Forbrug af biomasse'!$C$2:$C$437,'Resultat-Produktion &amp; forbrug'!$A108,'Forbrug af biomasse'!$D$2:$D$437,'Resultat-Produktion &amp; forbrug'!$D108,'Forbrug af biomasse'!$A$2:$A$437,'Resultat-Produktion &amp; forbrug'!L$2,'Forbrug af biomasse'!$B$2:$B$437,$E108),F108)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171719.70187293284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1122115.8049381305</v>
      </c>
      <c r="G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forbrug'!G$2,'Forbrug af biomasse'!$B$2:$B$437,$E109)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forbrug'!I$2,'Forbrug af biomasse'!$B$2:$B$437,$E109)</f>
        <v>0</v>
      </c>
      <c r="J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forbrug'!J$2,'Forbrug af biomasse'!$B$2:$B$437,$E109)</f>
        <v>0</v>
      </c>
      <c r="K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forbrug'!K$2,'Forbrug af biomasse'!$B$2:$B$437,$E109)</f>
        <v>0</v>
      </c>
      <c r="L109" s="190">
        <f>IF(A109&lt;&gt;"Biogas",SUMIFS('Forbrug af biomasse'!$E$2:$E$437,'Forbrug af biomasse'!$C$2:$C$437,'Resultat-Produktion &amp; forbrug'!$A109,'Forbrug af biomasse'!$D$2:$D$437,'Resultat-Produktion &amp; forbrug'!$D109,'Forbrug af biomasse'!$A$2:$A$437,'Resultat-Produktion &amp; forbrug'!L$2,'Forbrug af biomasse'!$B$2:$B$437,$E109),F109)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1122115.8049381305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32149.585150650411</v>
      </c>
      <c r="G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forbrug'!G$2,'Forbrug af biomasse'!$B$2:$B$437,$E110)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forbrug'!I$2,'Forbrug af biomasse'!$B$2:$B$437,$E110)</f>
        <v>267978.92035102146</v>
      </c>
      <c r="J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forbrug'!J$2,'Forbrug af biomasse'!$B$2:$B$437,$E110)</f>
        <v>0</v>
      </c>
      <c r="K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forbrug'!K$2,'Forbrug af biomasse'!$B$2:$B$437,$E110)</f>
        <v>0</v>
      </c>
      <c r="L110" s="190">
        <f>IF(A110&lt;&gt;"Biogas",SUMIFS('Forbrug af biomasse'!$E$2:$E$437,'Forbrug af biomasse'!$C$2:$C$437,'Resultat-Produktion &amp; forbrug'!$A110,'Forbrug af biomasse'!$D$2:$D$437,'Resultat-Produktion &amp; forbrug'!$D110,'Forbrug af biomasse'!$A$2:$A$437,'Resultat-Produktion &amp; forbrug'!L$2,'Forbrug af biomasse'!$B$2:$B$437,$E110),F110)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-235829.33520037105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forbrug'!G$2,'Forbrug af biomasse'!$B$2:$B$437,$E111)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forbrug'!I$2,'Forbrug af biomasse'!$B$2:$B$437,$E111)</f>
        <v>0</v>
      </c>
      <c r="J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forbrug'!J$2,'Forbrug af biomasse'!$B$2:$B$437,$E111)</f>
        <v>114193.60000000001</v>
      </c>
      <c r="K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forbrug'!K$2,'Forbrug af biomasse'!$B$2:$B$437,$E111)</f>
        <v>0</v>
      </c>
      <c r="L111" s="190">
        <f>IF(A111&lt;&gt;"Biogas",SUMIFS('Forbrug af biomasse'!$E$2:$E$437,'Forbrug af biomasse'!$C$2:$C$437,'Resultat-Produktion &amp; forbrug'!$A111,'Forbrug af biomasse'!$D$2:$D$437,'Resultat-Produktion &amp; forbrug'!$D111,'Forbrug af biomasse'!$A$2:$A$437,'Resultat-Produktion &amp; forbrug'!L$2,'Forbrug af biomasse'!$B$2:$B$437,$E111),F111)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28775768.450113945</v>
      </c>
      <c r="G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forbrug'!G$2,'Forbrug af biomasse'!$B$2:$B$437,$E112)</f>
        <v>14685227.891109958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forbrug'!I$2,'Forbrug af biomasse'!$B$2:$B$437,$E112)</f>
        <v>0</v>
      </c>
      <c r="J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forbrug'!J$2,'Forbrug af biomasse'!$B$2:$B$437,$E112)</f>
        <v>66710.304652357008</v>
      </c>
      <c r="K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forbrug'!K$2,'Forbrug af biomasse'!$B$2:$B$437,$E112)</f>
        <v>0</v>
      </c>
      <c r="L112" s="190">
        <f>IF(A112&lt;&gt;"Biogas",SUMIFS('Forbrug af biomasse'!$E$2:$E$437,'Forbrug af biomasse'!$C$2:$C$437,'Resultat-Produktion &amp; forbrug'!$A112,'Forbrug af biomasse'!$D$2:$D$437,'Resultat-Produktion &amp; forbrug'!$D112,'Forbrug af biomasse'!$A$2:$A$437,'Resultat-Produktion &amp; forbrug'!L$2,'Forbrug af biomasse'!$B$2:$B$437,$E112),F112)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14023830.254351629</v>
      </c>
      <c r="O112" s="190">
        <f t="shared" si="20"/>
        <v>14023830.254351629</v>
      </c>
      <c r="P112" s="200">
        <f t="shared" si="24"/>
        <v>66710.304652357008</v>
      </c>
      <c r="Q112" s="187">
        <f>IFERROR(VLOOKUP(A112,[1]Energiindhold!$A$2:$C$11,3,FALSE),IFERROR(VLOOKUP(A112,[1]Biogasudbytte!$A$2:$B$18,2,FALSE)*[1]Energiindhold!$C$10,0))*O112</f>
        <v>25.802094689225203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25.92483331099746</v>
      </c>
      <c r="S112" s="187">
        <f>IFERROR(VLOOKUP(A112,[1]Biogasudbytte!$A$2:$B$18,2,FALSE)*[1]Energiindhold!$C$10,0)*J112*IFERROR(VLOOKUP(A112,Biogasanlæg!$F$3:$G$8,2,FALSE),1)</f>
        <v>0.12273862177225536</v>
      </c>
      <c r="T112" s="188">
        <f t="shared" si="25"/>
        <v>25.802094689225203</v>
      </c>
      <c r="U112" s="186">
        <f>O112*IFERROR(VLOOKUP(A112,[1]Tørstofindhold!A$2:B$24,2,FALSE),0)</f>
        <v>3926672.4712184565</v>
      </c>
      <c r="V112" s="187">
        <f>IF(D112=År1,P112,SUM(O112,P112))*IFERROR(VLOOKUP(A112,[1]Tørstofindhold!A$2:B$24,2,FALSE),0)</f>
        <v>3945351.3565211166</v>
      </c>
      <c r="W112" s="187">
        <f>J112*IFERROR(VLOOKUP(A112,[1]Tørstofindhold!A$2:B$24,2,FALSE),0)</f>
        <v>18678.885302659965</v>
      </c>
      <c r="X112" s="188">
        <f t="shared" si="26"/>
        <v>3926672.4712184565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forbrug'!G$2,'Forbrug af biomasse'!$B$2:$B$437,$E113)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forbrug'!I$2,'Forbrug af biomasse'!$B$2:$B$437,$E113)</f>
        <v>0</v>
      </c>
      <c r="J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forbrug'!J$2,'Forbrug af biomasse'!$B$2:$B$437,$E113)</f>
        <v>0</v>
      </c>
      <c r="K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forbrug'!K$2,'Forbrug af biomasse'!$B$2:$B$437,$E113)</f>
        <v>0</v>
      </c>
      <c r="L113" s="190">
        <f>IF(A113&lt;&gt;"Biogas",SUMIFS('Forbrug af biomasse'!$E$2:$E$437,'Forbrug af biomasse'!$C$2:$C$437,'Resultat-Produktion &amp; forbrug'!$A113,'Forbrug af biomasse'!$D$2:$D$437,'Resultat-Produktion &amp; forbrug'!$D113,'Forbrug af biomasse'!$A$2:$A$437,'Resultat-Produktion &amp; forbrug'!L$2,'Forbrug af biomasse'!$B$2:$B$437,$E113),F113)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216581.36093452224</v>
      </c>
      <c r="G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forbrug'!G$2,'Forbrug af biomasse'!$B$2:$B$437,$E114)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forbrug'!I$2,'Forbrug af biomasse'!$B$2:$B$437,$E114)</f>
        <v>280672.65868343826</v>
      </c>
      <c r="J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forbrug'!J$2,'Forbrug af biomasse'!$B$2:$B$437,$E114)</f>
        <v>0</v>
      </c>
      <c r="K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forbrug'!K$2,'Forbrug af biomasse'!$B$2:$B$437,$E114)</f>
        <v>0</v>
      </c>
      <c r="L114" s="190">
        <f>IF(A114&lt;&gt;"Biogas",SUMIFS('Forbrug af biomasse'!$E$2:$E$437,'Forbrug af biomasse'!$C$2:$C$437,'Resultat-Produktion &amp; forbrug'!$A114,'Forbrug af biomasse'!$D$2:$D$437,'Resultat-Produktion &amp; forbrug'!$D114,'Forbrug af biomasse'!$A$2:$A$437,'Resultat-Produktion &amp; forbrug'!L$2,'Forbrug af biomasse'!$B$2:$B$437,$E114),F114)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-64091.297748916026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2778972.7829183596</v>
      </c>
      <c r="G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forbrug'!G$2,'Forbrug af biomasse'!$B$2:$B$437,$E115)</f>
        <v>927703.07225151139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868816.20672013925</v>
      </c>
      <c r="I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forbrug'!I$2,'Forbrug af biomasse'!$B$2:$B$437,$E115)</f>
        <v>0</v>
      </c>
      <c r="J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forbrug'!J$2,'Forbrug af biomasse'!$B$2:$B$437,$E115)</f>
        <v>55092.89141892772</v>
      </c>
      <c r="K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forbrug'!K$2,'Forbrug af biomasse'!$B$2:$B$437,$E115)</f>
        <v>0</v>
      </c>
      <c r="L115" s="190">
        <f>IF(A115&lt;&gt;"Biogas",SUMIFS('Forbrug af biomasse'!$E$2:$E$437,'Forbrug af biomasse'!$C$2:$C$437,'Resultat-Produktion &amp; forbrug'!$A115,'Forbrug af biomasse'!$D$2:$D$437,'Resultat-Produktion &amp; forbrug'!$D115,'Forbrug af biomasse'!$A$2:$A$437,'Resultat-Produktion &amp; forbrug'!L$2,'Forbrug af biomasse'!$B$2:$B$437,$E115),F115)</f>
        <v>927360.61252778117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982453.50394670886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9.9026599668196518</v>
      </c>
      <c r="S115" s="187">
        <f>IFERROR(VLOOKUP(A115,[1]Biogasudbytte!$A$2:$B$18,2,FALSE)*[1]Energiindhold!$C$10,0)*J115*IFERROR(VLOOKUP(A115,Biogasanlæg!$F$3:$G$8,2,FALSE),1)</f>
        <v>0.31764026919148453</v>
      </c>
      <c r="T115" s="188">
        <f t="shared" si="25"/>
        <v>9.5850196976281676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835085.47835470247</v>
      </c>
      <c r="W115" s="187">
        <f>J115*IFERROR(VLOOKUP(A115,[1]Tørstofindhold!A$2:B$24,2,FALSE),0)</f>
        <v>46828.957706088564</v>
      </c>
      <c r="X115" s="188">
        <f t="shared" si="26"/>
        <v>788256.52064861392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forbrug'!G$2,'Forbrug af biomasse'!$B$2:$B$437,$E116)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forbrug'!I$2,'Forbrug af biomasse'!$B$2:$B$437,$E116)</f>
        <v>0</v>
      </c>
      <c r="J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forbrug'!J$2,'Forbrug af biomasse'!$B$2:$B$437,$E116)</f>
        <v>41.656918132692169</v>
      </c>
      <c r="K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forbrug'!K$2,'Forbrug af biomasse'!$B$2:$B$437,$E116)</f>
        <v>0</v>
      </c>
      <c r="L116" s="190">
        <f>IF(A116&lt;&gt;"Biogas",SUMIFS('Forbrug af biomasse'!$E$2:$E$437,'Forbrug af biomasse'!$C$2:$C$437,'Resultat-Produktion &amp; forbrug'!$A116,'Forbrug af biomasse'!$D$2:$D$437,'Resultat-Produktion &amp; forbrug'!$D116,'Forbrug af biomasse'!$A$2:$A$437,'Resultat-Produktion &amp; forbrug'!L$2,'Forbrug af biomasse'!$B$2:$B$437,$E116),F116)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forbrug'!G$2,'Forbrug af biomasse'!$B$2:$B$437,$E117)</f>
        <v>5794113.0468547465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forbrug'!I$2,'Forbrug af biomasse'!$B$2:$B$437,$E117)</f>
        <v>0</v>
      </c>
      <c r="J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forbrug'!J$2,'Forbrug af biomasse'!$B$2:$B$437,$E117)</f>
        <v>0</v>
      </c>
      <c r="K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forbrug'!K$2,'Forbrug af biomasse'!$B$2:$B$437,$E117)</f>
        <v>0</v>
      </c>
      <c r="L117" s="190">
        <f>IF(A117&lt;&gt;"Biogas",SUMIFS('Forbrug af biomasse'!$E$2:$E$437,'Forbrug af biomasse'!$C$2:$C$437,'Resultat-Produktion &amp; forbrug'!$A117,'Forbrug af biomasse'!$D$2:$D$437,'Resultat-Produktion &amp; forbrug'!$D117,'Forbrug af biomasse'!$A$2:$A$437,'Resultat-Produktion &amp; forbrug'!L$2,'Forbrug af biomasse'!$B$2:$B$437,$E117),F117)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-5794113.0468547465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585716.08517907641</v>
      </c>
      <c r="G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forbrug'!G$2,'Forbrug af biomasse'!$B$2:$B$437,$E118)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forbrug'!I$2,'Forbrug af biomasse'!$B$2:$B$437,$E118)</f>
        <v>0</v>
      </c>
      <c r="J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forbrug'!J$2,'Forbrug af biomasse'!$B$2:$B$437,$E118)</f>
        <v>531600.61023474101</v>
      </c>
      <c r="K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forbrug'!K$2,'Forbrug af biomasse'!$B$2:$B$437,$E118)</f>
        <v>0</v>
      </c>
      <c r="L118" s="190">
        <f>IF(A118&lt;&gt;"Biogas",SUMIFS('Forbrug af biomasse'!$E$2:$E$437,'Forbrug af biomasse'!$C$2:$C$437,'Resultat-Produktion &amp; forbrug'!$A118,'Forbrug af biomasse'!$D$2:$D$437,'Resultat-Produktion &amp; forbrug'!$D118,'Forbrug af biomasse'!$A$2:$A$437,'Resultat-Produktion &amp; forbrug'!L$2,'Forbrug af biomasse'!$B$2:$B$437,$E118),F118)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54115.474944335409</v>
      </c>
      <c r="O118" s="190">
        <f t="shared" si="20"/>
        <v>54115.474944335409</v>
      </c>
      <c r="P118" s="200">
        <f t="shared" si="24"/>
        <v>531600.61023474101</v>
      </c>
      <c r="Q118" s="187">
        <f>IFERROR(VLOOKUP(A118,[1]Energiindhold!$A$2:$C$11,3,FALSE),IFERROR(VLOOKUP(A118,[1]Biogasudbytte!$A$2:$B$18,2,FALSE)*[1]Energiindhold!$C$10,0))*O118</f>
        <v>0.23448938794554811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2.192459757338042</v>
      </c>
      <c r="S118" s="187">
        <f>IFERROR(VLOOKUP(A118,[1]Biogasudbytte!$A$2:$B$18,2,FALSE)*[1]Energiindhold!$C$10,0)*J118*IFERROR(VLOOKUP(A118,Biogasanlæg!$F$3:$G$8,2,FALSE),1)</f>
        <v>1.9579703693924939</v>
      </c>
      <c r="T118" s="188">
        <f t="shared" si="25"/>
        <v>0.23448938794554808</v>
      </c>
      <c r="U118" s="186">
        <f>O118*IFERROR(VLOOKUP(A118,[1]Tørstofindhold!A$2:B$24,2,FALSE),0)</f>
        <v>22728.499476620869</v>
      </c>
      <c r="V118" s="187">
        <f>IF(D118=År1,P118,SUM(O118,P118))*IFERROR(VLOOKUP(A118,[1]Tørstofindhold!A$2:B$24,2,FALSE),0)</f>
        <v>246000.75577521208</v>
      </c>
      <c r="W118" s="187">
        <f>J118*IFERROR(VLOOKUP(A118,[1]Tørstofindhold!A$2:B$24,2,FALSE),0)</f>
        <v>223272.25629859121</v>
      </c>
      <c r="X118" s="188">
        <f t="shared" si="26"/>
        <v>22728.499476620869</v>
      </c>
      <c r="Y118" s="168">
        <f t="shared" si="21"/>
        <v>0</v>
      </c>
      <c r="Z118" s="103">
        <f t="shared" si="22"/>
        <v>1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714570.3554189268</v>
      </c>
      <c r="G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forbrug'!G$2,'Forbrug af biomasse'!$B$2:$B$437,$E119)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forbrug'!I$2,'Forbrug af biomasse'!$B$2:$B$437,$E119)</f>
        <v>0</v>
      </c>
      <c r="J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forbrug'!J$2,'Forbrug af biomasse'!$B$2:$B$437,$E119)</f>
        <v>0</v>
      </c>
      <c r="K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forbrug'!K$2,'Forbrug af biomasse'!$B$2:$B$437,$E119)</f>
        <v>0</v>
      </c>
      <c r="L119" s="190">
        <f>IF(A119&lt;&gt;"Biogas",SUMIFS('Forbrug af biomasse'!$E$2:$E$437,'Forbrug af biomasse'!$C$2:$C$437,'Resultat-Produktion &amp; forbrug'!$A119,'Forbrug af biomasse'!$D$2:$D$437,'Resultat-Produktion &amp; forbrug'!$D119,'Forbrug af biomasse'!$A$2:$A$437,'Resultat-Produktion &amp; forbrug'!L$2,'Forbrug af biomasse'!$B$2:$B$437,$E119),F119)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714570.3554189268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1781984.509456197</v>
      </c>
      <c r="G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forbrug'!G$2,'Forbrug af biomasse'!$B$2:$B$437,$E120)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forbrug'!I$2,'Forbrug af biomasse'!$B$2:$B$437,$E120)</f>
        <v>128347.79869443661</v>
      </c>
      <c r="J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forbrug'!J$2,'Forbrug af biomasse'!$B$2:$B$437,$E120)</f>
        <v>0</v>
      </c>
      <c r="K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forbrug'!K$2,'Forbrug af biomasse'!$B$2:$B$437,$E120)</f>
        <v>0</v>
      </c>
      <c r="L120" s="190">
        <f>IF(A120&lt;&gt;"Biogas",SUMIFS('Forbrug af biomasse'!$E$2:$E$437,'Forbrug af biomasse'!$C$2:$C$437,'Resultat-Produktion &amp; forbrug'!$A120,'Forbrug af biomasse'!$D$2:$D$437,'Resultat-Produktion &amp; forbrug'!$D120,'Forbrug af biomasse'!$A$2:$A$437,'Resultat-Produktion &amp; forbrug'!L$2,'Forbrug af biomasse'!$B$2:$B$437,$E120),F120)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1653636.7107617604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5414026.8902810384</v>
      </c>
      <c r="G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forbrug'!G$2,'Forbrug af biomasse'!$B$2:$B$437,$E121)</f>
        <v>6861973.5066809058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forbrug'!I$2,'Forbrug af biomasse'!$B$2:$B$437,$E121)</f>
        <v>307470.55071854044</v>
      </c>
      <c r="J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forbrug'!J$2,'Forbrug af biomasse'!$B$2:$B$437,$E121)</f>
        <v>2904.8671673179329</v>
      </c>
      <c r="K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forbrug'!K$2,'Forbrug af biomasse'!$B$2:$B$437,$E121)</f>
        <v>0</v>
      </c>
      <c r="L121" s="190">
        <f>IF(A121&lt;&gt;"Biogas",SUMIFS('Forbrug af biomasse'!$E$2:$E$437,'Forbrug af biomasse'!$C$2:$C$437,'Resultat-Produktion &amp; forbrug'!$A121,'Forbrug af biomasse'!$D$2:$D$437,'Resultat-Produktion &amp; forbrug'!$D121,'Forbrug af biomasse'!$A$2:$A$437,'Resultat-Produktion &amp; forbrug'!L$2,'Forbrug af biomasse'!$B$2:$B$437,$E121),F121)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-1758322.034285726</v>
      </c>
      <c r="O121" s="190">
        <f t="shared" si="20"/>
        <v>0</v>
      </c>
      <c r="P121" s="200">
        <f t="shared" si="24"/>
        <v>2904.8671673179329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9.9487633666604965E-3</v>
      </c>
      <c r="S121" s="187">
        <f>IFERROR(VLOOKUP(A121,[1]Biogasudbytte!$A$2:$B$18,2,FALSE)*[1]Energiindhold!$C$10,0)*J121*IFERROR(VLOOKUP(A121,Biogasanlæg!$F$3:$G$8,2,FALSE),1)</f>
        <v>9.9487633666604965E-3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900.50882186855915</v>
      </c>
      <c r="W121" s="187">
        <f>J121*IFERROR(VLOOKUP(A121,[1]Tørstofindhold!A$2:B$24,2,FALSE),0)</f>
        <v>900.50882186855915</v>
      </c>
      <c r="X121" s="188">
        <f t="shared" si="26"/>
        <v>0</v>
      </c>
      <c r="Y121" s="168">
        <f t="shared" si="21"/>
        <v>1</v>
      </c>
      <c r="Z121" s="103">
        <f t="shared" si="22"/>
        <v>0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forbrug'!G$2,'Forbrug af biomasse'!$B$2:$B$437,$E122)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forbrug'!I$2,'Forbrug af biomasse'!$B$2:$B$437,$E122)</f>
        <v>0</v>
      </c>
      <c r="J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forbrug'!J$2,'Forbrug af biomasse'!$B$2:$B$437,$E122)</f>
        <v>0</v>
      </c>
      <c r="K122" s="190">
        <f ca="1">SUMIFS('Forbrug af biomasse'!$E$2:$E$437,'Forbrug af biomasse'!$C$2:$C$437,'Resultat-Produktion &amp; forbrug'!$A122,'Forbrug af biomasse'!$D$2:$D$437,'Resultat-Produktion &amp; forbrug'!$D122,'Forbrug af biomasse'!$A$2:$A$437,'Resultat-Produktion &amp; forbrug'!K$2,'Forbrug af biomasse'!$B$2:$B$437,$E122)</f>
        <v>195424.37100367117</v>
      </c>
      <c r="L122" s="190">
        <f>IF(A122&lt;&gt;"Biogas",SUMIFS('Forbrug af biomasse'!$E$2:$E$437,'Forbrug af biomasse'!$C$2:$C$437,'Resultat-Produktion &amp; forbrug'!$A122,'Forbrug af biomasse'!$D$2:$D$437,'Resultat-Produktion &amp; forbrug'!$D122,'Forbrug af biomasse'!$A$2:$A$437,'Resultat-Produktion &amp; forbrug'!L$2,'Forbrug af biomasse'!$B$2:$B$437,$E122),F122)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-195424.37100367117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15282487.80305979</v>
      </c>
      <c r="G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forbrug'!G$2,'Forbrug af biomasse'!$B$2:$B$437,$E123)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forbrug'!I$2,'Forbrug af biomasse'!$B$2:$B$437,$E123)</f>
        <v>0</v>
      </c>
      <c r="J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forbrug'!J$2,'Forbrug af biomasse'!$B$2:$B$437,$E123)</f>
        <v>13754239.022753812</v>
      </c>
      <c r="K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forbrug'!K$2,'Forbrug af biomasse'!$B$2:$B$437,$E123)</f>
        <v>1528248.7803059786</v>
      </c>
      <c r="L123" s="190">
        <f>IF(A123&lt;&gt;"Biogas",SUMIFS('Forbrug af biomasse'!$E$2:$E$437,'Forbrug af biomasse'!$C$2:$C$437,'Resultat-Produktion &amp; forbrug'!$A123,'Forbrug af biomasse'!$D$2:$D$437,'Resultat-Produktion &amp; forbrug'!$D123,'Forbrug af biomasse'!$A$2:$A$437,'Resultat-Produktion &amp; forbrug'!L$2,'Forbrug af biomasse'!$B$2:$B$437,$E123),F123)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13754239.022753812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6.9622582509277535</v>
      </c>
      <c r="S123" s="187">
        <f>IFERROR(VLOOKUP(A123,[1]Biogasudbytte!$A$2:$B$18,2,FALSE)*[1]Energiindhold!$C$10,0)*J123*IFERROR(VLOOKUP(A123,Biogasanlæg!$F$3:$G$8,2,FALSE),1)</f>
        <v>6.9622582509277535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1045322.1657292898</v>
      </c>
      <c r="W123" s="187">
        <f>J123*IFERROR(VLOOKUP(A123,[1]Tørstofindhold!A$2:B$24,2,FALSE),0)</f>
        <v>1045322.1657292898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1909060.1640936765</v>
      </c>
      <c r="G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forbrug'!G$2,'Forbrug af biomasse'!$B$2:$B$437,$E124)</f>
        <v>1818857.0084004137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forbrug'!I$2,'Forbrug af biomasse'!$B$2:$B$437,$E124)</f>
        <v>0</v>
      </c>
      <c r="J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forbrug'!J$2,'Forbrug af biomasse'!$B$2:$B$437,$E124)</f>
        <v>0</v>
      </c>
      <c r="K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forbrug'!K$2,'Forbrug af biomasse'!$B$2:$B$437,$E124)</f>
        <v>0</v>
      </c>
      <c r="L124" s="190">
        <f>IF(A124&lt;&gt;"Biogas",SUMIFS('Forbrug af biomasse'!$E$2:$E$437,'Forbrug af biomasse'!$C$2:$C$437,'Resultat-Produktion &amp; forbrug'!$A124,'Forbrug af biomasse'!$D$2:$D$437,'Resultat-Produktion &amp; forbrug'!$D124,'Forbrug af biomasse'!$A$2:$A$437,'Resultat-Produktion &amp; forbrug'!L$2,'Forbrug af biomasse'!$B$2:$B$437,$E124),F124)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90203.155693262815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5980572.9398795273</v>
      </c>
      <c r="G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forbrug'!G$2,'Forbrug af biomasse'!$B$2:$B$437,$E125)</f>
        <v>6788464.5437639551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forbrug'!I$2,'Forbrug af biomasse'!$B$2:$B$437,$E125)</f>
        <v>0</v>
      </c>
      <c r="J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forbrug'!J$2,'Forbrug af biomasse'!$B$2:$B$437,$E125)</f>
        <v>254724.42475046791</v>
      </c>
      <c r="K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forbrug'!K$2,'Forbrug af biomasse'!$B$2:$B$437,$E125)</f>
        <v>0</v>
      </c>
      <c r="L125" s="190">
        <f>IF(A125&lt;&gt;"Biogas",SUMIFS('Forbrug af biomasse'!$E$2:$E$437,'Forbrug af biomasse'!$C$2:$C$437,'Resultat-Produktion &amp; forbrug'!$A125,'Forbrug af biomasse'!$D$2:$D$437,'Resultat-Produktion &amp; forbrug'!$D125,'Forbrug af biomasse'!$A$2:$A$437,'Resultat-Produktion &amp; forbrug'!L$2,'Forbrug af biomasse'!$B$2:$B$437,$E125),F125)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-1062616.0286348956</v>
      </c>
      <c r="O125" s="190">
        <f t="shared" si="20"/>
        <v>0</v>
      </c>
      <c r="P125" s="200">
        <f t="shared" si="24"/>
        <v>254724.42475046791</v>
      </c>
      <c r="Q125" s="187">
        <f>IFERROR(VLOOKUP(A125,[1]Energiindhold!$A$2:$C$11,3,FALSE),IFERROR(VLOOKUP(A125,[1]Biogasudbytte!$A$2:$B$18,2,FALSE)*[1]Energiindhold!$C$10,0))*O125</f>
        <v>0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0.91446068485417986</v>
      </c>
      <c r="S125" s="187">
        <f>IFERROR(VLOOKUP(A125,[1]Biogasudbytte!$A$2:$B$18,2,FALSE)*[1]Energiindhold!$C$10,0)*J125*IFERROR(VLOOKUP(A125,Biogasanlæg!$F$3:$G$8,2,FALSE),1)</f>
        <v>0.91446068485417986</v>
      </c>
      <c r="T125" s="188">
        <f t="shared" si="25"/>
        <v>0</v>
      </c>
      <c r="U125" s="186">
        <f>O125*IFERROR(VLOOKUP(A125,[1]Tørstofindhold!A$2:B$24,2,FALSE),0)</f>
        <v>0</v>
      </c>
      <c r="V125" s="187">
        <f>IF(D125=År1,P125,SUM(O125,P125))*IFERROR(VLOOKUP(A125,[1]Tørstofindhold!A$2:B$24,2,FALSE),0)</f>
        <v>76417.327425140364</v>
      </c>
      <c r="W125" s="187">
        <f>J125*IFERROR(VLOOKUP(A125,[1]Tørstofindhold!A$2:B$24,2,FALSE),0)</f>
        <v>76417.327425140364</v>
      </c>
      <c r="X125" s="188">
        <f t="shared" si="26"/>
        <v>0</v>
      </c>
      <c r="Y125" s="168">
        <f t="shared" si="21"/>
        <v>1</v>
      </c>
      <c r="Z125" s="103">
        <f t="shared" si="22"/>
        <v>0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3683495.3348211222</v>
      </c>
      <c r="G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forbrug'!G$2,'Forbrug af biomasse'!$B$2:$B$437,$E126)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forbrug'!I$2,'Forbrug af biomasse'!$B$2:$B$437,$E126)</f>
        <v>490824.54885344987</v>
      </c>
      <c r="J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forbrug'!J$2,'Forbrug af biomasse'!$B$2:$B$437,$E126)</f>
        <v>0</v>
      </c>
      <c r="K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forbrug'!K$2,'Forbrug af biomasse'!$B$2:$B$437,$E126)</f>
        <v>0</v>
      </c>
      <c r="L126" s="190">
        <f>IF(A126&lt;&gt;"Biogas",SUMIFS('Forbrug af biomasse'!$E$2:$E$437,'Forbrug af biomasse'!$C$2:$C$437,'Resultat-Produktion &amp; forbrug'!$A126,'Forbrug af biomasse'!$D$2:$D$437,'Resultat-Produktion &amp; forbrug'!$D126,'Forbrug af biomasse'!$A$2:$A$437,'Resultat-Produktion &amp; forbrug'!L$2,'Forbrug af biomasse'!$B$2:$B$437,$E126),F126)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3192670.7859676722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forbrug'!G$2,'Forbrug af biomasse'!$B$2:$B$437,$E127)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forbrug'!I$2,'Forbrug af biomasse'!$B$2:$B$437,$E127)</f>
        <v>0</v>
      </c>
      <c r="J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forbrug'!J$2,'Forbrug af biomasse'!$B$2:$B$437,$E127)</f>
        <v>0</v>
      </c>
      <c r="K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forbrug'!K$2,'Forbrug af biomasse'!$B$2:$B$437,$E127)</f>
        <v>0</v>
      </c>
      <c r="L127" s="190">
        <f>IF(A127&lt;&gt;"Biogas",SUMIFS('Forbrug af biomasse'!$E$2:$E$437,'Forbrug af biomasse'!$C$2:$C$437,'Resultat-Produktion &amp; forbrug'!$A127,'Forbrug af biomasse'!$D$2:$D$437,'Resultat-Produktion &amp; forbrug'!$D127,'Forbrug af biomasse'!$A$2:$A$437,'Resultat-Produktion &amp; forbrug'!L$2,'Forbrug af biomasse'!$B$2:$B$437,$E127),F127)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123345.7388852182</v>
      </c>
      <c r="G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forbrug'!G$2,'Forbrug af biomasse'!$B$2:$B$437,$E128)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forbrug'!I$2,'Forbrug af biomasse'!$B$2:$B$437,$E128)</f>
        <v>62368.567673274578</v>
      </c>
      <c r="J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forbrug'!J$2,'Forbrug af biomasse'!$B$2:$B$437,$E128)</f>
        <v>0</v>
      </c>
      <c r="K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forbrug'!K$2,'Forbrug af biomasse'!$B$2:$B$437,$E128)</f>
        <v>0</v>
      </c>
      <c r="L128" s="190">
        <f>IF(A128&lt;&gt;"Biogas",SUMIFS('Forbrug af biomasse'!$E$2:$E$437,'Forbrug af biomasse'!$C$2:$C$437,'Resultat-Produktion &amp; forbrug'!$A128,'Forbrug af biomasse'!$D$2:$D$437,'Resultat-Produktion &amp; forbrug'!$D128,'Forbrug af biomasse'!$A$2:$A$437,'Resultat-Produktion &amp; forbrug'!L$2,'Forbrug af biomasse'!$B$2:$B$437,$E128),F128)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60977.171211943627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0</v>
      </c>
      <c r="Z128" s="103">
        <f t="shared" si="22"/>
        <v>1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1027472.506321969</v>
      </c>
      <c r="G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forbrug'!G$2,'Forbrug af biomasse'!$B$2:$B$437,$E129)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forbrug'!I$2,'Forbrug af biomasse'!$B$2:$B$437,$E129)</f>
        <v>0</v>
      </c>
      <c r="J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forbrug'!J$2,'Forbrug af biomasse'!$B$2:$B$437,$E129)</f>
        <v>0</v>
      </c>
      <c r="K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forbrug'!K$2,'Forbrug af biomasse'!$B$2:$B$437,$E129)</f>
        <v>0</v>
      </c>
      <c r="L129" s="190">
        <f>IF(A129&lt;&gt;"Biogas",SUMIFS('Forbrug af biomasse'!$E$2:$E$437,'Forbrug af biomasse'!$C$2:$C$437,'Resultat-Produktion &amp; forbrug'!$A129,'Forbrug af biomasse'!$D$2:$D$437,'Resultat-Produktion &amp; forbrug'!$D129,'Forbrug af biomasse'!$A$2:$A$437,'Resultat-Produktion &amp; forbrug'!L$2,'Forbrug af biomasse'!$B$2:$B$437,$E129),F129)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1027472.506321969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154949.74904422625</v>
      </c>
      <c r="G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forbrug'!G$2,'Forbrug af biomasse'!$B$2:$B$437,$E130)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forbrug'!I$2,'Forbrug af biomasse'!$B$2:$B$437,$E130)</f>
        <v>0</v>
      </c>
      <c r="J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forbrug'!J$2,'Forbrug af biomasse'!$B$2:$B$437,$E130)</f>
        <v>0</v>
      </c>
      <c r="K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forbrug'!K$2,'Forbrug af biomasse'!$B$2:$B$437,$E130)</f>
        <v>0</v>
      </c>
      <c r="L130" s="190">
        <f>IF(A130&lt;&gt;"Biogas",SUMIFS('Forbrug af biomasse'!$E$2:$E$437,'Forbrug af biomasse'!$C$2:$C$437,'Resultat-Produktion &amp; forbrug'!$A130,'Forbrug af biomasse'!$D$2:$D$437,'Resultat-Produktion &amp; forbrug'!$D130,'Forbrug af biomasse'!$A$2:$A$437,'Resultat-Produktion &amp; forbrug'!L$2,'Forbrug af biomasse'!$B$2:$B$437,$E130),F130)</f>
        <v>154949.74904422625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154949.74904422625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2.8510753824137627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2.8510753824137627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64304.145853353897</v>
      </c>
      <c r="W130" s="187">
        <f>J130*IFERROR(VLOOKUP(A130,[1]Tørstofindhold!A$2:B$24,2,FALSE),0)</f>
        <v>0</v>
      </c>
      <c r="X130" s="188">
        <f t="shared" si="26"/>
        <v>64304.145853353897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 ca="1"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forbrug'!G$2,'Forbrug af biomasse'!$B$2:$B$437,$E131)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forbrug'!I$2,'Forbrug af biomasse'!$B$2:$B$437,$E131)</f>
        <v>0</v>
      </c>
      <c r="J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forbrug'!J$2,'Forbrug af biomasse'!$B$2:$B$437,$E131)</f>
        <v>0</v>
      </c>
      <c r="K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forbrug'!K$2,'Forbrug af biomasse'!$B$2:$B$437,$E131)</f>
        <v>0</v>
      </c>
      <c r="L131" s="190">
        <f ca="1">IF(A131&lt;&gt;"Biogas",SUMIFS('Forbrug af biomasse'!$E$2:$E$437,'Forbrug af biomasse'!$C$2:$C$437,'Resultat-Produktion &amp; forbrug'!$A131,'Forbrug af biomasse'!$D$2:$D$437,'Resultat-Produktion &amp; forbrug'!$D131,'Forbrug af biomasse'!$A$2:$A$437,'Resultat-Produktion &amp; forbrug'!L$2,'Forbrug af biomasse'!$B$2:$B$437,$E131),F131)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ca="1" si="38">F131-SUM(G131:M131)</f>
        <v>0</v>
      </c>
      <c r="O131" s="190">
        <f t="shared" ref="O131:O194" ca="1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ca="1" si="40">SUM(J131,L131)</f>
        <v>0</v>
      </c>
      <c r="Q131" s="187">
        <f ca="1">IFERROR(VLOOKUP(A131,[1]Energiindhold!$A$2:$C$11,3,FALSE),IFERROR(VLOOKUP(A131,[1]Biogasudbytte!$A$2:$B$18,2,FALSE)*[1]Energiindhold!$C$10,0))*O131</f>
        <v>0</v>
      </c>
      <c r="R131" s="187">
        <f ca="1"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ca="1" si="41">R131-S131</f>
        <v>0</v>
      </c>
      <c r="U131" s="186">
        <f ca="1">O131*IFERROR(VLOOKUP(A131,[1]Tørstofindhold!A$2:B$24,2,FALSE),0)</f>
        <v>0</v>
      </c>
      <c r="V131" s="187">
        <f ca="1"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ca="1" si="42">V131-W131</f>
        <v>0</v>
      </c>
      <c r="Y131" s="168">
        <f t="shared" ref="Y131:Y194" ca="1" si="43">IF(SUMIFS($N$3:$N$290,$A$3:$A$290,A131,$D$3:$D$290,D131)&lt;0,1,0)</f>
        <v>0</v>
      </c>
      <c r="Z131" s="103">
        <f t="shared" ref="Z131:Z194" ca="1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 ca="1"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forbrug'!G$2,'Forbrug af biomasse'!$B$2:$B$437,$E132)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forbrug'!I$2,'Forbrug af biomasse'!$B$2:$B$437,$E132)</f>
        <v>0</v>
      </c>
      <c r="J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forbrug'!J$2,'Forbrug af biomasse'!$B$2:$B$437,$E132)</f>
        <v>0</v>
      </c>
      <c r="K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forbrug'!K$2,'Forbrug af biomasse'!$B$2:$B$437,$E132)</f>
        <v>0</v>
      </c>
      <c r="L132" s="190">
        <f ca="1">IF(A132&lt;&gt;"Biogas",SUMIFS('Forbrug af biomasse'!$E$2:$E$437,'Forbrug af biomasse'!$C$2:$C$437,'Resultat-Produktion &amp; forbrug'!$A132,'Forbrug af biomasse'!$D$2:$D$437,'Resultat-Produktion &amp; forbrug'!$D132,'Forbrug af biomasse'!$A$2:$A$437,'Resultat-Produktion &amp; forbrug'!L$2,'Forbrug af biomasse'!$B$2:$B$437,$E132),F132)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ca="1" si="38"/>
        <v>0</v>
      </c>
      <c r="O132" s="190">
        <f t="shared" ca="1" si="39"/>
        <v>0</v>
      </c>
      <c r="P132" s="200">
        <f t="shared" ca="1" si="40"/>
        <v>0</v>
      </c>
      <c r="Q132" s="187">
        <f ca="1">IFERROR(VLOOKUP(A132,[1]Energiindhold!$A$2:$C$11,3,FALSE),IFERROR(VLOOKUP(A132,[1]Biogasudbytte!$A$2:$B$18,2,FALSE)*[1]Energiindhold!$C$10,0))*O132</f>
        <v>0</v>
      </c>
      <c r="R132" s="187">
        <f ca="1"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ca="1" si="41"/>
        <v>0</v>
      </c>
      <c r="U132" s="186">
        <f ca="1">O132*IFERROR(VLOOKUP(A132,[1]Tørstofindhold!A$2:B$24,2,FALSE),0)</f>
        <v>0</v>
      </c>
      <c r="V132" s="187">
        <f ca="1"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ca="1" si="42"/>
        <v>0</v>
      </c>
      <c r="Y132" s="168">
        <f t="shared" ca="1" si="43"/>
        <v>0</v>
      </c>
      <c r="Z132" s="103">
        <f t="shared" ca="1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5735954.3578613317</v>
      </c>
      <c r="G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forbrug'!G$2,'Forbrug af biomasse'!$B$2:$B$437,$E133)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forbrug'!I$2,'Forbrug af biomasse'!$B$2:$B$437,$E133)</f>
        <v>0</v>
      </c>
      <c r="J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forbrug'!J$2,'Forbrug af biomasse'!$B$2:$B$437,$E133)</f>
        <v>0</v>
      </c>
      <c r="K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forbrug'!K$2,'Forbrug af biomasse'!$B$2:$B$437,$E133)</f>
        <v>0</v>
      </c>
      <c r="L133" s="190">
        <f>IF(A133&lt;&gt;"Biogas",SUMIFS('Forbrug af biomasse'!$E$2:$E$437,'Forbrug af biomasse'!$C$2:$C$437,'Resultat-Produktion &amp; forbrug'!$A133,'Forbrug af biomasse'!$D$2:$D$437,'Resultat-Produktion &amp; forbrug'!$D133,'Forbrug af biomasse'!$A$2:$A$437,'Resultat-Produktion &amp; forbrug'!L$2,'Forbrug af biomasse'!$B$2:$B$437,$E133),F133)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5735954.3578613317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370660.6274963881</v>
      </c>
      <c r="G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forbrug'!G$2,'Forbrug af biomasse'!$B$2:$B$437,$E134)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forbrug'!I$2,'Forbrug af biomasse'!$B$2:$B$437,$E134)</f>
        <v>0</v>
      </c>
      <c r="J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forbrug'!J$2,'Forbrug af biomasse'!$B$2:$B$437,$E134)</f>
        <v>0</v>
      </c>
      <c r="K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forbrug'!K$2,'Forbrug af biomasse'!$B$2:$B$437,$E134)</f>
        <v>0</v>
      </c>
      <c r="L134" s="190">
        <f>IF(A134&lt;&gt;"Biogas",SUMIFS('Forbrug af biomasse'!$E$2:$E$437,'Forbrug af biomasse'!$C$2:$C$437,'Resultat-Produktion &amp; forbrug'!$A134,'Forbrug af biomasse'!$D$2:$D$437,'Resultat-Produktion &amp; forbrug'!$D134,'Forbrug af biomasse'!$A$2:$A$437,'Resultat-Produktion &amp; forbrug'!L$2,'Forbrug af biomasse'!$B$2:$B$437,$E134),F134)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370660.6274963881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185330.31374819405</v>
      </c>
      <c r="G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forbrug'!G$2,'Forbrug af biomasse'!$B$2:$B$437,$E135)</f>
        <v>256918.92730951472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forbrug'!I$2,'Forbrug af biomasse'!$B$2:$B$437,$E135)</f>
        <v>0</v>
      </c>
      <c r="J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forbrug'!J$2,'Forbrug af biomasse'!$B$2:$B$437,$E135)</f>
        <v>0</v>
      </c>
      <c r="K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forbrug'!K$2,'Forbrug af biomasse'!$B$2:$B$437,$E135)</f>
        <v>0</v>
      </c>
      <c r="L135" s="190">
        <f>IF(A135&lt;&gt;"Biogas",SUMIFS('Forbrug af biomasse'!$E$2:$E$437,'Forbrug af biomasse'!$C$2:$C$437,'Resultat-Produktion &amp; forbrug'!$A135,'Forbrug af biomasse'!$D$2:$D$437,'Resultat-Produktion &amp; forbrug'!$D135,'Forbrug af biomasse'!$A$2:$A$437,'Resultat-Produktion &amp; forbrug'!L$2,'Forbrug af biomasse'!$B$2:$B$437,$E135),F135)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-71588.613561320672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1</v>
      </c>
      <c r="Z135" s="103">
        <f t="shared" si="44"/>
        <v>0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118611.40079884419</v>
      </c>
      <c r="G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forbrug'!G$2,'Forbrug af biomasse'!$B$2:$B$437,$E136)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forbrug'!I$2,'Forbrug af biomasse'!$B$2:$B$437,$E136)</f>
        <v>0</v>
      </c>
      <c r="J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forbrug'!J$2,'Forbrug af biomasse'!$B$2:$B$437,$E136)</f>
        <v>0</v>
      </c>
      <c r="K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forbrug'!K$2,'Forbrug af biomasse'!$B$2:$B$437,$E136)</f>
        <v>0</v>
      </c>
      <c r="L136" s="190">
        <f>IF(A136&lt;&gt;"Biogas",SUMIFS('Forbrug af biomasse'!$E$2:$E$437,'Forbrug af biomasse'!$C$2:$C$437,'Resultat-Produktion &amp; forbrug'!$A136,'Forbrug af biomasse'!$D$2:$D$437,'Resultat-Produktion &amp; forbrug'!$D136,'Forbrug af biomasse'!$A$2:$A$437,'Resultat-Produktion &amp; forbrug'!L$2,'Forbrug af biomasse'!$B$2:$B$437,$E136),F136)</f>
        <v>118611.40079884419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118611.40079884419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4.1513990279595463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4.1513990279595463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4928756.7934970316</v>
      </c>
      <c r="G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forbrug'!G$2,'Forbrug af biomasse'!$B$2:$B$437,$E137)</f>
        <v>2150400.0267747981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forbrug'!I$2,'Forbrug af biomasse'!$B$2:$B$437,$E137)</f>
        <v>0</v>
      </c>
      <c r="J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forbrug'!J$2,'Forbrug af biomasse'!$B$2:$B$437,$E137)</f>
        <v>21875.621442119991</v>
      </c>
      <c r="K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forbrug'!K$2,'Forbrug af biomasse'!$B$2:$B$437,$E137)</f>
        <v>0</v>
      </c>
      <c r="L137" s="190">
        <f>IF(A137&lt;&gt;"Biogas",SUMIFS('Forbrug af biomasse'!$E$2:$E$437,'Forbrug af biomasse'!$C$2:$C$437,'Resultat-Produktion &amp; forbrug'!$A137,'Forbrug af biomasse'!$D$2:$D$437,'Resultat-Produktion &amp; forbrug'!$D137,'Forbrug af biomasse'!$A$2:$A$437,'Resultat-Produktion &amp; forbrug'!L$2,'Forbrug af biomasse'!$B$2:$B$437,$E137),F137)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2756481.1452801134</v>
      </c>
      <c r="O137" s="190">
        <f t="shared" si="39"/>
        <v>2756481.1452801134</v>
      </c>
      <c r="P137" s="200">
        <f t="shared" si="24"/>
        <v>21875.621442119991</v>
      </c>
      <c r="Q137" s="187">
        <f>IFERROR(VLOOKUP(A137,[1]Energiindhold!$A$2:$C$11,3,FALSE),IFERROR(VLOOKUP(A137,[1]Biogasudbytte!$A$2:$B$18,2,FALSE)*[1]Energiindhold!$C$10,0))*O137</f>
        <v>7.4812000875360392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7.5405713991548105</v>
      </c>
      <c r="S137" s="187">
        <f>IFERROR(VLOOKUP(A137,[1]Biogasudbytte!$A$2:$B$18,2,FALSE)*[1]Energiindhold!$C$10,0)*J137*IFERROR(VLOOKUP(A137,Biogasanlæg!$F$3:$G$8,2,FALSE),1)</f>
        <v>5.9371311618771343E-2</v>
      </c>
      <c r="T137" s="188">
        <f t="shared" si="25"/>
        <v>7.4812000875360392</v>
      </c>
      <c r="U137" s="186">
        <f>O137*IFERROR(VLOOKUP(A137,[1]Tørstofindhold!A$2:B$24,2,FALSE),0)</f>
        <v>551296.22905602271</v>
      </c>
      <c r="V137" s="187">
        <f>IF(D137=År1,P137,SUM(O137,P137))*IFERROR(VLOOKUP(A137,[1]Tørstofindhold!A$2:B$24,2,FALSE),0)</f>
        <v>555671.35334444675</v>
      </c>
      <c r="W137" s="187">
        <f>J137*IFERROR(VLOOKUP(A137,[1]Tørstofindhold!A$2:B$24,2,FALSE),0)</f>
        <v>4375.1242884239982</v>
      </c>
      <c r="X137" s="188">
        <f t="shared" si="26"/>
        <v>551296.22905602271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222680.59406186192</v>
      </c>
      <c r="G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forbrug'!G$2,'Forbrug af biomasse'!$B$2:$B$437,$E138)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forbrug'!I$2,'Forbrug af biomasse'!$B$2:$B$437,$E138)</f>
        <v>0</v>
      </c>
      <c r="J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forbrug'!J$2,'Forbrug af biomasse'!$B$2:$B$437,$E138)</f>
        <v>0</v>
      </c>
      <c r="K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forbrug'!K$2,'Forbrug af biomasse'!$B$2:$B$437,$E138)</f>
        <v>0</v>
      </c>
      <c r="L138" s="190">
        <f>IF(A138&lt;&gt;"Biogas",SUMIFS('Forbrug af biomasse'!$E$2:$E$437,'Forbrug af biomasse'!$C$2:$C$437,'Resultat-Produktion &amp; forbrug'!$A138,'Forbrug af biomasse'!$D$2:$D$437,'Resultat-Produktion &amp; forbrug'!$D138,'Forbrug af biomasse'!$A$2:$A$437,'Resultat-Produktion &amp; forbrug'!L$2,'Forbrug af biomasse'!$B$2:$B$437,$E138),F138)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222680.59406186192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151320.29792095526</v>
      </c>
      <c r="G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forbrug'!G$2,'Forbrug af biomasse'!$B$2:$B$437,$E139)</f>
        <v>47298.882015140785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forbrug'!I$2,'Forbrug af biomasse'!$B$2:$B$437,$E139)</f>
        <v>0</v>
      </c>
      <c r="J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forbrug'!J$2,'Forbrug af biomasse'!$B$2:$B$437,$E139)</f>
        <v>0</v>
      </c>
      <c r="K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forbrug'!K$2,'Forbrug af biomasse'!$B$2:$B$437,$E139)</f>
        <v>0</v>
      </c>
      <c r="L139" s="190">
        <f>IF(A139&lt;&gt;"Biogas",SUMIFS('Forbrug af biomasse'!$E$2:$E$437,'Forbrug af biomasse'!$C$2:$C$437,'Resultat-Produktion &amp; forbrug'!$A139,'Forbrug af biomasse'!$D$2:$D$437,'Resultat-Produktion &amp; forbrug'!$D139,'Forbrug af biomasse'!$A$2:$A$437,'Resultat-Produktion &amp; forbrug'!L$2,'Forbrug af biomasse'!$B$2:$B$437,$E139),F139)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104021.41590581447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4145732.4076082129</v>
      </c>
      <c r="G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forbrug'!G$2,'Forbrug af biomasse'!$B$2:$B$437,$E140)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forbrug'!I$2,'Forbrug af biomasse'!$B$2:$B$437,$E140)</f>
        <v>0</v>
      </c>
      <c r="J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forbrug'!J$2,'Forbrug af biomasse'!$B$2:$B$437,$E140)</f>
        <v>1572264.2235564108</v>
      </c>
      <c r="K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forbrug'!K$2,'Forbrug af biomasse'!$B$2:$B$437,$E140)</f>
        <v>0</v>
      </c>
      <c r="L140" s="190">
        <f>IF(A140&lt;&gt;"Biogas",SUMIFS('Forbrug af biomasse'!$E$2:$E$437,'Forbrug af biomasse'!$C$2:$C$437,'Resultat-Produktion &amp; forbrug'!$A140,'Forbrug af biomasse'!$D$2:$D$437,'Resultat-Produktion &amp; forbrug'!$D140,'Forbrug af biomasse'!$A$2:$A$437,'Resultat-Produktion &amp; forbrug'!L$2,'Forbrug af biomasse'!$B$2:$B$437,$E140),F140)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2573468.1840518024</v>
      </c>
      <c r="O140" s="190">
        <f t="shared" si="39"/>
        <v>2573468.1840518024</v>
      </c>
      <c r="P140" s="200">
        <f t="shared" si="24"/>
        <v>1572264.2235564108</v>
      </c>
      <c r="Q140" s="187">
        <f>IFERROR(VLOOKUP(A140,[1]Energiindhold!$A$2:$C$11,3,FALSE),IFERROR(VLOOKUP(A140,[1]Biogasudbytte!$A$2:$B$18,2,FALSE)*[1]Energiindhold!$C$10,0))*O140</f>
        <v>1.2841863585236901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2.0687619287205745</v>
      </c>
      <c r="S140" s="187">
        <f>IFERROR(VLOOKUP(A140,[1]Biogasudbytte!$A$2:$B$18,2,FALSE)*[1]Energiindhold!$C$10,0)*J140*IFERROR(VLOOKUP(A140,Biogasanlæg!$F$3:$G$8,2,FALSE),1)</f>
        <v>0.78457557019688462</v>
      </c>
      <c r="T140" s="188">
        <f t="shared" si="25"/>
        <v>1.2841863585236899</v>
      </c>
      <c r="U140" s="186">
        <f>O140*IFERROR(VLOOKUP(A140,[1]Tørstofindhold!A$2:B$24,2,FALSE),0)</f>
        <v>154408.09104310814</v>
      </c>
      <c r="V140" s="187">
        <f>IF(D140=År1,P140,SUM(O140,P140))*IFERROR(VLOOKUP(A140,[1]Tørstofindhold!A$2:B$24,2,FALSE),0)</f>
        <v>248743.94445649275</v>
      </c>
      <c r="W140" s="187">
        <f>J140*IFERROR(VLOOKUP(A140,[1]Tørstofindhold!A$2:B$24,2,FALSE),0)</f>
        <v>94335.853413384641</v>
      </c>
      <c r="X140" s="188">
        <f t="shared" si="26"/>
        <v>154408.09104310811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17318750.121095471</v>
      </c>
      <c r="G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forbrug'!G$2,'Forbrug af biomasse'!$B$2:$B$437,$E141)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forbrug'!I$2,'Forbrug af biomasse'!$B$2:$B$437,$E141)</f>
        <v>0</v>
      </c>
      <c r="J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forbrug'!J$2,'Forbrug af biomasse'!$B$2:$B$437,$E141)</f>
        <v>15586875.108985925</v>
      </c>
      <c r="K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forbrug'!K$2,'Forbrug af biomasse'!$B$2:$B$437,$E141)</f>
        <v>1731875.0121095467</v>
      </c>
      <c r="L141" s="190">
        <f>IF(A141&lt;&gt;"Biogas",SUMIFS('Forbrug af biomasse'!$E$2:$E$437,'Forbrug af biomasse'!$C$2:$C$437,'Resultat-Produktion &amp; forbrug'!$A141,'Forbrug af biomasse'!$D$2:$D$437,'Resultat-Produktion &amp; forbrug'!$D141,'Forbrug af biomasse'!$A$2:$A$437,'Resultat-Produktion &amp; forbrug'!L$2,'Forbrug af biomasse'!$B$2:$B$437,$E141),F141)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15586875.108985925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6.7148257969511373</v>
      </c>
      <c r="S141" s="187">
        <f>IFERROR(VLOOKUP(A141,[1]Biogasudbytte!$A$2:$B$18,2,FALSE)*[1]Energiindhold!$C$10,0)*J141*IFERROR(VLOOKUP(A141,Biogasanlæg!$F$3:$G$8,2,FALSE),1)</f>
        <v>6.7148257969511373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779343.75544929632</v>
      </c>
      <c r="W141" s="187">
        <f>J141*IFERROR(VLOOKUP(A141,[1]Tørstofindhold!A$2:B$24,2,FALSE),0)</f>
        <v>779343.75544929632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1608181.0498602674</v>
      </c>
      <c r="G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forbrug'!G$2,'Forbrug af biomasse'!$B$2:$B$437,$E142)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forbrug'!I$2,'Forbrug af biomasse'!$B$2:$B$437,$E142)</f>
        <v>126627.09194270898</v>
      </c>
      <c r="J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forbrug'!J$2,'Forbrug af biomasse'!$B$2:$B$437,$E142)</f>
        <v>0</v>
      </c>
      <c r="K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forbrug'!K$2,'Forbrug af biomasse'!$B$2:$B$437,$E142)</f>
        <v>0</v>
      </c>
      <c r="L142" s="190">
        <f>IF(A142&lt;&gt;"Biogas",SUMIFS('Forbrug af biomasse'!$E$2:$E$437,'Forbrug af biomasse'!$C$2:$C$437,'Resultat-Produktion &amp; forbrug'!$A142,'Forbrug af biomasse'!$D$2:$D$437,'Resultat-Produktion &amp; forbrug'!$D142,'Forbrug af biomasse'!$A$2:$A$437,'Resultat-Produktion &amp; forbrug'!L$2,'Forbrug af biomasse'!$B$2:$B$437,$E142),F142)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1481553.9579175585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forbrug'!G$2,'Forbrug af biomasse'!$B$2:$B$437,$E143)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forbrug'!I$2,'Forbrug af biomasse'!$B$2:$B$437,$E143)</f>
        <v>0</v>
      </c>
      <c r="J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forbrug'!J$2,'Forbrug af biomasse'!$B$2:$B$437,$E143)</f>
        <v>0</v>
      </c>
      <c r="K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forbrug'!K$2,'Forbrug af biomasse'!$B$2:$B$437,$E143)</f>
        <v>0</v>
      </c>
      <c r="L143" s="190">
        <f>IF(A143&lt;&gt;"Biogas",SUMIFS('Forbrug af biomasse'!$E$2:$E$437,'Forbrug af biomasse'!$C$2:$C$437,'Resultat-Produktion &amp; forbrug'!$A143,'Forbrug af biomasse'!$D$2:$D$437,'Resultat-Produktion &amp; forbrug'!$D143,'Forbrug af biomasse'!$A$2:$A$437,'Resultat-Produktion &amp; forbrug'!L$2,'Forbrug af biomasse'!$B$2:$B$437,$E143),F143)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forbrug'!G$2,'Forbrug af biomasse'!$B$2:$B$437,$E144)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forbrug'!I$2,'Forbrug af biomasse'!$B$2:$B$437,$E144)</f>
        <v>0</v>
      </c>
      <c r="J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forbrug'!J$2,'Forbrug af biomasse'!$B$2:$B$437,$E144)</f>
        <v>0</v>
      </c>
      <c r="K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forbrug'!K$2,'Forbrug af biomasse'!$B$2:$B$437,$E144)</f>
        <v>0</v>
      </c>
      <c r="L144" s="190">
        <f>IF(A144&lt;&gt;"Biogas",SUMIFS('Forbrug af biomasse'!$E$2:$E$437,'Forbrug af biomasse'!$C$2:$C$437,'Resultat-Produktion &amp; forbrug'!$A144,'Forbrug af biomasse'!$D$2:$D$437,'Resultat-Produktion &amp; forbrug'!$D144,'Forbrug af biomasse'!$A$2:$A$437,'Resultat-Produktion &amp; forbrug'!L$2,'Forbrug af biomasse'!$B$2:$B$437,$E144),F144)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1364632.0694843589</v>
      </c>
      <c r="G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forbrug'!G$2,'Forbrug af biomasse'!$B$2:$B$437,$E145)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forbrug'!I$2,'Forbrug af biomasse'!$B$2:$B$437,$E145)</f>
        <v>0</v>
      </c>
      <c r="J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forbrug'!J$2,'Forbrug af biomasse'!$B$2:$B$437,$E145)</f>
        <v>0</v>
      </c>
      <c r="K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forbrug'!K$2,'Forbrug af biomasse'!$B$2:$B$437,$E145)</f>
        <v>0</v>
      </c>
      <c r="L145" s="190">
        <f ca="1">IF(A145&lt;&gt;"Biogas",SUMIFS('Forbrug af biomasse'!$E$2:$E$437,'Forbrug af biomasse'!$C$2:$C$437,'Resultat-Produktion &amp; forbrug'!$A145,'Forbrug af biomasse'!$D$2:$D$437,'Resultat-Produktion &amp; forbrug'!$D145,'Forbrug af biomasse'!$A$2:$A$437,'Resultat-Produktion &amp; forbrug'!L$2,'Forbrug af biomasse'!$B$2:$B$437,$E145),F145)</f>
        <v>1364632.0694843589</v>
      </c>
      <c r="M145" s="154">
        <f ca="1"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1364632.0694843589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36.433651268739695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36.433651268739695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1118998.2969771742</v>
      </c>
      <c r="W145" s="187">
        <f>J145*IFERROR(VLOOKUP(A145,[1]Tørstofindhold!A$2:B$24,2,FALSE),0)</f>
        <v>0</v>
      </c>
      <c r="X145" s="188">
        <f t="shared" ca="1" si="26"/>
        <v>1118998.2969771742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462686.21419248445</v>
      </c>
      <c r="G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forbrug'!G$2,'Forbrug af biomasse'!$B$2:$B$437,$E146)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forbrug'!I$2,'Forbrug af biomasse'!$B$2:$B$437,$E146)</f>
        <v>0</v>
      </c>
      <c r="J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forbrug'!J$2,'Forbrug af biomasse'!$B$2:$B$437,$E146)</f>
        <v>0</v>
      </c>
      <c r="K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forbrug'!K$2,'Forbrug af biomasse'!$B$2:$B$437,$E146)</f>
        <v>0</v>
      </c>
      <c r="L146" s="190">
        <f>IF(A146&lt;&gt;"Biogas",SUMIFS('Forbrug af biomasse'!$E$2:$E$437,'Forbrug af biomasse'!$C$2:$C$437,'Resultat-Produktion &amp; forbrug'!$A146,'Forbrug af biomasse'!$D$2:$D$437,'Resultat-Produktion &amp; forbrug'!$D146,'Forbrug af biomasse'!$A$2:$A$437,'Resultat-Produktion &amp; forbrug'!L$2,'Forbrug af biomasse'!$B$2:$B$437,$E146),F146)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462686.21419248445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forbrug'!G$2,'Forbrug af biomasse'!$B$2:$B$437,$E147)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forbrug'!I$2,'Forbrug af biomasse'!$B$2:$B$437,$E147)</f>
        <v>26880.542267330831</v>
      </c>
      <c r="J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forbrug'!J$2,'Forbrug af biomasse'!$B$2:$B$437,$E147)</f>
        <v>0</v>
      </c>
      <c r="K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forbrug'!K$2,'Forbrug af biomasse'!$B$2:$B$437,$E147)</f>
        <v>0</v>
      </c>
      <c r="L147" s="190">
        <f>IF(A147&lt;&gt;"Biogas",SUMIFS('Forbrug af biomasse'!$E$2:$E$437,'Forbrug af biomasse'!$C$2:$C$437,'Resultat-Produktion &amp; forbrug'!$A147,'Forbrug af biomasse'!$D$2:$D$437,'Resultat-Produktion &amp; forbrug'!$D147,'Forbrug af biomasse'!$A$2:$A$437,'Resultat-Produktion &amp; forbrug'!L$2,'Forbrug af biomasse'!$B$2:$B$437,$E147),F147)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forbrug'!G$2,'Forbrug af biomasse'!$B$2:$B$437,$E148)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forbrug'!I$2,'Forbrug af biomasse'!$B$2:$B$437,$E148)</f>
        <v>0</v>
      </c>
      <c r="J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forbrug'!J$2,'Forbrug af biomasse'!$B$2:$B$437,$E148)</f>
        <v>0</v>
      </c>
      <c r="K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forbrug'!K$2,'Forbrug af biomasse'!$B$2:$B$437,$E148)</f>
        <v>0</v>
      </c>
      <c r="L148" s="190">
        <f>IF(A148&lt;&gt;"Biogas",SUMIFS('Forbrug af biomasse'!$E$2:$E$437,'Forbrug af biomasse'!$C$2:$C$437,'Resultat-Produktion &amp; forbrug'!$A148,'Forbrug af biomasse'!$D$2:$D$437,'Resultat-Produktion &amp; forbrug'!$D148,'Forbrug af biomasse'!$A$2:$A$437,'Resultat-Produktion &amp; forbrug'!L$2,'Forbrug af biomasse'!$B$2:$B$437,$E148),F148)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226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forbrug'!G$2,'Forbrug af biomasse'!$B$2:$B$437,$E149)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forbrug'!I$2,'Forbrug af biomasse'!$B$2:$B$437,$E149)</f>
        <v>0</v>
      </c>
      <c r="J149" s="190">
        <f ca="1">SUMIFS('Forbrug af biomasse'!$E$2:$E$437,'Forbrug af biomasse'!$C$2:$C$437,'Resultat-Produktion &amp; forbrug'!$A149,'Forbrug af biomasse'!$D$2:$D$437,'Resultat-Produktion &amp; forbrug'!$D149,'Forbrug af biomasse'!$A$2:$A$437,'Resultat-Produktion &amp; forbrug'!J$2,'Forbrug af biomasse'!$B$2:$B$437,$E149)</f>
        <v>335590.35573220561</v>
      </c>
      <c r="K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forbrug'!K$2,'Forbrug af biomasse'!$B$2:$B$437,$E149)</f>
        <v>0</v>
      </c>
      <c r="L149" s="190">
        <f ca="1">IF(A149&lt;&gt;"Biogas",SUMIFS('Forbrug af biomasse'!$E$2:$E$437,'Forbrug af biomasse'!$C$2:$C$437,'Resultat-Produktion &amp; forbrug'!$A149,'Forbrug af biomasse'!$D$2:$D$437,'Resultat-Produktion &amp; forbrug'!$D149,'Forbrug af biomasse'!$A$2:$A$437,'Resultat-Produktion &amp; forbrug'!L$2,'Forbrug af biomasse'!$B$2:$B$437,$E149),F149)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forbrug'!G$2,'Forbrug af biomasse'!$B$2:$B$437,$E150)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forbrug'!I$2,'Forbrug af biomasse'!$B$2:$B$437,$E150)</f>
        <v>0</v>
      </c>
      <c r="J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forbrug'!J$2,'Forbrug af biomasse'!$B$2:$B$437,$E150)</f>
        <v>0</v>
      </c>
      <c r="K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forbrug'!K$2,'Forbrug af biomasse'!$B$2:$B$437,$E150)</f>
        <v>0</v>
      </c>
      <c r="L150" s="190">
        <f ca="1">IF(A150&lt;&gt;"Biogas",SUMIFS('Forbrug af biomasse'!$E$2:$E$437,'Forbrug af biomasse'!$C$2:$C$437,'Resultat-Produktion &amp; forbrug'!$A150,'Forbrug af biomasse'!$D$2:$D$437,'Resultat-Produktion &amp; forbrug'!$D150,'Forbrug af biomasse'!$A$2:$A$437,'Resultat-Produktion &amp; forbrug'!L$2,'Forbrug af biomasse'!$B$2:$B$437,$E150),F150)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forbrug'!G$2,'Forbrug af biomasse'!$B$2:$B$437,$E151)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forbrug'!I$2,'Forbrug af biomasse'!$B$2:$B$437,$E151)</f>
        <v>0</v>
      </c>
      <c r="J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forbrug'!J$2,'Forbrug af biomasse'!$B$2:$B$437,$E151)</f>
        <v>0</v>
      </c>
      <c r="K151" s="190">
        <f ca="1">SUMIFS('Forbrug af biomasse'!$E$2:$E$437,'Forbrug af biomasse'!$C$2:$C$437,'Resultat-Produktion &amp; forbrug'!$A151,'Forbrug af biomasse'!$D$2:$D$437,'Resultat-Produktion &amp; forbrug'!$D151,'Forbrug af biomasse'!$A$2:$A$437,'Resultat-Produktion &amp; forbrug'!K$2,'Forbrug af biomasse'!$B$2:$B$437,$E151)</f>
        <v>1801862.1200388186</v>
      </c>
      <c r="L151" s="190">
        <f>IF(A151&lt;&gt;"Biogas",SUMIFS('Forbrug af biomasse'!$E$2:$E$437,'Forbrug af biomasse'!$C$2:$C$437,'Resultat-Produktion &amp; forbrug'!$A151,'Forbrug af biomasse'!$D$2:$D$437,'Resultat-Produktion &amp; forbrug'!$D151,'Forbrug af biomasse'!$A$2:$A$437,'Resultat-Produktion &amp; forbrug'!L$2,'Forbrug af biomasse'!$B$2:$B$437,$E151),F151)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207</v>
      </c>
      <c r="B152" s="189" t="s">
        <v>226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forbrug'!G$2,'Forbrug af biomasse'!$B$2:$B$437,$E152)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forbrug'!I$2,'Forbrug af biomasse'!$B$2:$B$437,$E152)</f>
        <v>0</v>
      </c>
      <c r="J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forbrug'!J$2,'Forbrug af biomasse'!$B$2:$B$437,$E152)</f>
        <v>0</v>
      </c>
      <c r="K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forbrug'!K$2,'Forbrug af biomasse'!$B$2:$B$437,$E152)</f>
        <v>0</v>
      </c>
      <c r="L152" s="190">
        <f>IF(A152&lt;&gt;"Biogas",SUMIFS('Forbrug af biomasse'!$E$2:$E$437,'Forbrug af biomasse'!$C$2:$C$437,'Resultat-Produktion &amp; forbrug'!$A152,'Forbrug af biomasse'!$D$2:$D$437,'Resultat-Produktion &amp; forbrug'!$D152,'Forbrug af biomasse'!$A$2:$A$437,'Resultat-Produktion &amp; forbrug'!L$2,'Forbrug af biomasse'!$B$2:$B$437,$E152),F152)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218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forbrug'!G$2,'Forbrug af biomasse'!$B$2:$B$437,$E153)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forbrug'!I$2,'Forbrug af biomasse'!$B$2:$B$437,$E153)</f>
        <v>0</v>
      </c>
      <c r="J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forbrug'!J$2,'Forbrug af biomasse'!$B$2:$B$437,$E153)</f>
        <v>85892.328449707566</v>
      </c>
      <c r="K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forbrug'!K$2,'Forbrug af biomasse'!$B$2:$B$437,$E153)</f>
        <v>93457.017927737121</v>
      </c>
      <c r="L153" s="190">
        <f>IF(A153&lt;&gt;"Biogas",SUMIFS('Forbrug af biomasse'!$E$2:$E$437,'Forbrug af biomasse'!$C$2:$C$437,'Resultat-Produktion &amp; forbrug'!$A153,'Forbrug af biomasse'!$D$2:$D$437,'Resultat-Produktion &amp; forbrug'!$D153,'Forbrug af biomasse'!$A$2:$A$437,'Resultat-Produktion &amp; forbrug'!L$2,'Forbrug af biomasse'!$B$2:$B$437,$E153),F153)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203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forbrug'!G$2,'Forbrug af biomasse'!$B$2:$B$437,$E154)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forbrug'!I$2,'Forbrug af biomasse'!$B$2:$B$437,$E154)</f>
        <v>0</v>
      </c>
      <c r="J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forbrug'!J$2,'Forbrug af biomasse'!$B$2:$B$437,$E154)</f>
        <v>0</v>
      </c>
      <c r="K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forbrug'!K$2,'Forbrug af biomasse'!$B$2:$B$437,$E154)</f>
        <v>0</v>
      </c>
      <c r="L154" s="190">
        <f>IF(A154&lt;&gt;"Biogas",SUMIFS('Forbrug af biomasse'!$E$2:$E$437,'Forbrug af biomasse'!$C$2:$C$437,'Resultat-Produktion &amp; forbrug'!$A154,'Forbrug af biomasse'!$D$2:$D$437,'Resultat-Produktion &amp; forbrug'!$D154,'Forbrug af biomasse'!$A$2:$A$437,'Resultat-Produktion &amp; forbrug'!L$2,'Forbrug af biomasse'!$B$2:$B$437,$E154),F154)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218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forbrug'!G$2,'Forbrug af biomasse'!$B$2:$B$437,$E155)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forbrug'!I$2,'Forbrug af biomasse'!$B$2:$B$437,$E155)</f>
        <v>0</v>
      </c>
      <c r="J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forbrug'!J$2,'Forbrug af biomasse'!$B$2:$B$437,$E155)</f>
        <v>337.693821952441</v>
      </c>
      <c r="K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forbrug'!K$2,'Forbrug af biomasse'!$B$2:$B$437,$E155)</f>
        <v>337.693821952441</v>
      </c>
      <c r="L155" s="190">
        <f>IF(A155&lt;&gt;"Biogas",SUMIFS('Forbrug af biomasse'!$E$2:$E$437,'Forbrug af biomasse'!$C$2:$C$437,'Resultat-Produktion &amp; forbrug'!$A155,'Forbrug af biomasse'!$D$2:$D$437,'Resultat-Produktion &amp; forbrug'!$D155,'Forbrug af biomasse'!$A$2:$A$437,'Resultat-Produktion &amp; forbrug'!L$2,'Forbrug af biomasse'!$B$2:$B$437,$E155),F155)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forbrug'!G$2,'Forbrug af biomasse'!$B$2:$B$437,$E156)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forbrug'!I$2,'Forbrug af biomasse'!$B$2:$B$437,$E156)</f>
        <v>29120.587456275069</v>
      </c>
      <c r="J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forbrug'!J$2,'Forbrug af biomasse'!$B$2:$B$437,$E156)</f>
        <v>0</v>
      </c>
      <c r="K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forbrug'!K$2,'Forbrug af biomasse'!$B$2:$B$437,$E156)</f>
        <v>0</v>
      </c>
      <c r="L156" s="190">
        <f>IF(A156&lt;&gt;"Biogas",SUMIFS('Forbrug af biomasse'!$E$2:$E$437,'Forbrug af biomasse'!$C$2:$C$437,'Resultat-Produktion &amp; forbrug'!$A156,'Forbrug af biomasse'!$D$2:$D$437,'Resultat-Produktion &amp; forbrug'!$D156,'Forbrug af biomasse'!$A$2:$A$437,'Resultat-Produktion &amp; forbrug'!L$2,'Forbrug af biomasse'!$B$2:$B$437,$E156),F156)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forbrug'!G$2,'Forbrug af biomasse'!$B$2:$B$437,$E157)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forbrug'!I$2,'Forbrug af biomasse'!$B$2:$B$437,$E157)</f>
        <v>0</v>
      </c>
      <c r="J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forbrug'!J$2,'Forbrug af biomasse'!$B$2:$B$437,$E157)</f>
        <v>0</v>
      </c>
      <c r="K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forbrug'!K$2,'Forbrug af biomasse'!$B$2:$B$437,$E157)</f>
        <v>0</v>
      </c>
      <c r="L157" s="190">
        <f>IF(A157&lt;&gt;"Biogas",SUMIFS('Forbrug af biomasse'!$E$2:$E$437,'Forbrug af biomasse'!$C$2:$C$437,'Resultat-Produktion &amp; forbrug'!$A157,'Forbrug af biomasse'!$D$2:$D$437,'Resultat-Produktion &amp; forbrug'!$D157,'Forbrug af biomasse'!$A$2:$A$437,'Resultat-Produktion &amp; forbrug'!L$2,'Forbrug af biomasse'!$B$2:$B$437,$E157),F157)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forbrug'!G$2,'Forbrug af biomasse'!$B$2:$B$437,$E158)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forbrug'!I$2,'Forbrug af biomasse'!$B$2:$B$437,$E158)</f>
        <v>212804.29294970242</v>
      </c>
      <c r="J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forbrug'!J$2,'Forbrug af biomasse'!$B$2:$B$437,$E158)</f>
        <v>0</v>
      </c>
      <c r="K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forbrug'!K$2,'Forbrug af biomasse'!$B$2:$B$437,$E158)</f>
        <v>0</v>
      </c>
      <c r="L158" s="190">
        <f>IF(A158&lt;&gt;"Biogas",SUMIFS('Forbrug af biomasse'!$E$2:$E$437,'Forbrug af biomasse'!$C$2:$C$437,'Resultat-Produktion &amp; forbrug'!$A158,'Forbrug af biomasse'!$D$2:$D$437,'Resultat-Produktion &amp; forbrug'!$D158,'Forbrug af biomasse'!$A$2:$A$437,'Resultat-Produktion &amp; forbrug'!L$2,'Forbrug af biomasse'!$B$2:$B$437,$E158),F158)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forbrug'!G$2,'Forbrug af biomasse'!$B$2:$B$437,$E159)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forbrug'!I$2,'Forbrug af biomasse'!$B$2:$B$437,$E159)</f>
        <v>0</v>
      </c>
      <c r="J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forbrug'!J$2,'Forbrug af biomasse'!$B$2:$B$437,$E159)</f>
        <v>28548.400000000001</v>
      </c>
      <c r="K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forbrug'!K$2,'Forbrug af biomasse'!$B$2:$B$437,$E159)</f>
        <v>0</v>
      </c>
      <c r="L159" s="190">
        <f>IF(A159&lt;&gt;"Biogas",SUMIFS('Forbrug af biomasse'!$E$2:$E$437,'Forbrug af biomasse'!$C$2:$C$437,'Resultat-Produktion &amp; forbrug'!$A159,'Forbrug af biomasse'!$D$2:$D$437,'Resultat-Produktion &amp; forbrug'!$D159,'Forbrug af biomasse'!$A$2:$A$437,'Resultat-Produktion &amp; forbrug'!L$2,'Forbrug af biomasse'!$B$2:$B$437,$E159),F159)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220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forbrug'!G$2,'Forbrug af biomasse'!$B$2:$B$437,$E160)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forbrug'!I$2,'Forbrug af biomasse'!$B$2:$B$437,$E160)</f>
        <v>0</v>
      </c>
      <c r="J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forbrug'!J$2,'Forbrug af biomasse'!$B$2:$B$437,$E160)</f>
        <v>10277.831749012612</v>
      </c>
      <c r="K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forbrug'!K$2,'Forbrug af biomasse'!$B$2:$B$437,$E160)</f>
        <v>0</v>
      </c>
      <c r="L160" s="190">
        <f>IF(A160&lt;&gt;"Biogas",SUMIFS('Forbrug af biomasse'!$E$2:$E$437,'Forbrug af biomasse'!$C$2:$C$437,'Resultat-Produktion &amp; forbrug'!$A160,'Forbrug af biomasse'!$D$2:$D$437,'Resultat-Produktion &amp; forbrug'!$D160,'Forbrug af biomasse'!$A$2:$A$437,'Resultat-Produktion &amp; forbrug'!L$2,'Forbrug af biomasse'!$B$2:$B$437,$E160),F160)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202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forbrug'!G$2,'Forbrug af biomasse'!$B$2:$B$437,$E161)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forbrug'!I$2,'Forbrug af biomasse'!$B$2:$B$437,$E161)</f>
        <v>0</v>
      </c>
      <c r="J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forbrug'!J$2,'Forbrug af biomasse'!$B$2:$B$437,$E161)</f>
        <v>0</v>
      </c>
      <c r="K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forbrug'!K$2,'Forbrug af biomasse'!$B$2:$B$437,$E161)</f>
        <v>0</v>
      </c>
      <c r="L161" s="190">
        <f>IF(A161&lt;&gt;"Biogas",SUMIFS('Forbrug af biomasse'!$E$2:$E$437,'Forbrug af biomasse'!$C$2:$C$437,'Resultat-Produktion &amp; forbrug'!$A161,'Forbrug af biomasse'!$D$2:$D$437,'Resultat-Produktion &amp; forbrug'!$D161,'Forbrug af biomasse'!$A$2:$A$437,'Resultat-Produktion &amp; forbrug'!L$2,'Forbrug af biomasse'!$B$2:$B$437,$E161),F161)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forbrug'!G$2,'Forbrug af biomasse'!$B$2:$B$437,$E162)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forbrug'!I$2,'Forbrug af biomasse'!$B$2:$B$437,$E162)</f>
        <v>222884.49629995148</v>
      </c>
      <c r="J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forbrug'!J$2,'Forbrug af biomasse'!$B$2:$B$437,$E162)</f>
        <v>0</v>
      </c>
      <c r="K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forbrug'!K$2,'Forbrug af biomasse'!$B$2:$B$437,$E162)</f>
        <v>0</v>
      </c>
      <c r="L162" s="190">
        <f>IF(A162&lt;&gt;"Biogas",SUMIFS('Forbrug af biomasse'!$E$2:$E$437,'Forbrug af biomasse'!$C$2:$C$437,'Resultat-Produktion &amp; forbrug'!$A162,'Forbrug af biomasse'!$D$2:$D$437,'Resultat-Produktion &amp; forbrug'!$D162,'Forbrug af biomasse'!$A$2:$A$437,'Resultat-Produktion &amp; forbrug'!L$2,'Forbrug af biomasse'!$B$2:$B$437,$E162),F162)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223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forbrug'!G$2,'Forbrug af biomasse'!$B$2:$B$437,$E163)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forbrug'!I$2,'Forbrug af biomasse'!$B$2:$B$437,$E163)</f>
        <v>0</v>
      </c>
      <c r="J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forbrug'!J$2,'Forbrug af biomasse'!$B$2:$B$437,$E163)</f>
        <v>22739.095393183845</v>
      </c>
      <c r="K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forbrug'!K$2,'Forbrug af biomasse'!$B$2:$B$437,$E163)</f>
        <v>0</v>
      </c>
      <c r="L163" s="190">
        <f>IF(A163&lt;&gt;"Biogas",SUMIFS('Forbrug af biomasse'!$E$2:$E$437,'Forbrug af biomasse'!$C$2:$C$437,'Resultat-Produktion &amp; forbrug'!$A163,'Forbrug af biomasse'!$D$2:$D$437,'Resultat-Produktion &amp; forbrug'!$D163,'Forbrug af biomasse'!$A$2:$A$437,'Resultat-Produktion &amp; forbrug'!L$2,'Forbrug af biomasse'!$B$2:$B$437,$E163),F163)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>F163-SUM(G163:M163)</f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226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forbrug'!G$2,'Forbrug af biomasse'!$B$2:$B$437,$E164)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forbrug'!I$2,'Forbrug af biomasse'!$B$2:$B$437,$E164)</f>
        <v>0</v>
      </c>
      <c r="J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forbrug'!J$2,'Forbrug af biomasse'!$B$2:$B$437,$E164)</f>
        <v>35.900188095894634</v>
      </c>
      <c r="K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forbrug'!K$2,'Forbrug af biomasse'!$B$2:$B$437,$E164)</f>
        <v>0</v>
      </c>
      <c r="L164" s="190">
        <f>IF(A164&lt;&gt;"Biogas",SUMIFS('Forbrug af biomasse'!$E$2:$E$437,'Forbrug af biomasse'!$C$2:$C$437,'Resultat-Produktion &amp; forbrug'!$A164,'Forbrug af biomasse'!$D$2:$D$437,'Resultat-Produktion &amp; forbrug'!$D164,'Forbrug af biomasse'!$A$2:$A$437,'Resultat-Produktion &amp; forbrug'!L$2,'Forbrug af biomasse'!$B$2:$B$437,$E164),F164)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forbrug'!G$2,'Forbrug af biomasse'!$B$2:$B$437,$E165)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forbrug'!I$2,'Forbrug af biomasse'!$B$2:$B$437,$E165)</f>
        <v>0</v>
      </c>
      <c r="J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forbrug'!J$2,'Forbrug af biomasse'!$B$2:$B$437,$E165)</f>
        <v>0</v>
      </c>
      <c r="K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forbrug'!K$2,'Forbrug af biomasse'!$B$2:$B$437,$E165)</f>
        <v>0</v>
      </c>
      <c r="L165" s="190">
        <f>IF(A165&lt;&gt;"Biogas",SUMIFS('Forbrug af biomasse'!$E$2:$E$437,'Forbrug af biomasse'!$C$2:$C$437,'Resultat-Produktion &amp; forbrug'!$A165,'Forbrug af biomasse'!$D$2:$D$437,'Resultat-Produktion &amp; forbrug'!$D165,'Forbrug af biomasse'!$A$2:$A$437,'Resultat-Produktion &amp; forbrug'!L$2,'Forbrug af biomasse'!$B$2:$B$437,$E165),F165)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226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forbrug'!G$2,'Forbrug af biomasse'!$B$2:$B$437,$E166)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forbrug'!I$2,'Forbrug af biomasse'!$B$2:$B$437,$E166)</f>
        <v>0</v>
      </c>
      <c r="J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forbrug'!J$2,'Forbrug af biomasse'!$B$2:$B$437,$E166)</f>
        <v>279550.24796430691</v>
      </c>
      <c r="K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forbrug'!K$2,'Forbrug af biomasse'!$B$2:$B$437,$E166)</f>
        <v>0</v>
      </c>
      <c r="L166" s="190">
        <f>IF(A166&lt;&gt;"Biogas",SUMIFS('Forbrug af biomasse'!$E$2:$E$437,'Forbrug af biomasse'!$C$2:$C$437,'Resultat-Produktion &amp; forbrug'!$A166,'Forbrug af biomasse'!$D$2:$D$437,'Resultat-Produktion &amp; forbrug'!$D166,'Forbrug af biomasse'!$A$2:$A$437,'Resultat-Produktion &amp; forbrug'!L$2,'Forbrug af biomasse'!$B$2:$B$437,$E166),F166)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forbrug'!G$2,'Forbrug af biomasse'!$B$2:$B$437,$E167)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forbrug'!I$2,'Forbrug af biomasse'!$B$2:$B$437,$E167)</f>
        <v>0</v>
      </c>
      <c r="J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forbrug'!J$2,'Forbrug af biomasse'!$B$2:$B$437,$E167)</f>
        <v>0</v>
      </c>
      <c r="K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forbrug'!K$2,'Forbrug af biomasse'!$B$2:$B$437,$E167)</f>
        <v>0</v>
      </c>
      <c r="L167" s="190">
        <f>IF(A167&lt;&gt;"Biogas",SUMIFS('Forbrug af biomasse'!$E$2:$E$437,'Forbrug af biomasse'!$C$2:$C$437,'Resultat-Produktion &amp; forbrug'!$A167,'Forbrug af biomasse'!$D$2:$D$437,'Resultat-Produktion &amp; forbrug'!$D167,'Forbrug af biomasse'!$A$2:$A$437,'Resultat-Produktion &amp; forbrug'!L$2,'Forbrug af biomasse'!$B$2:$B$437,$E167),F167)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forbrug'!G$2,'Forbrug af biomasse'!$B$2:$B$437,$E168)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forbrug'!I$2,'Forbrug af biomasse'!$B$2:$B$437,$E168)</f>
        <v>101922.05609696274</v>
      </c>
      <c r="J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forbrug'!J$2,'Forbrug af biomasse'!$B$2:$B$437,$E168)</f>
        <v>0</v>
      </c>
      <c r="K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forbrug'!K$2,'Forbrug af biomasse'!$B$2:$B$437,$E168)</f>
        <v>0</v>
      </c>
      <c r="L168" s="190">
        <f>IF(A168&lt;&gt;"Biogas",SUMIFS('Forbrug af biomasse'!$E$2:$E$437,'Forbrug af biomasse'!$C$2:$C$437,'Resultat-Produktion &amp; forbrug'!$A168,'Forbrug af biomasse'!$D$2:$D$437,'Resultat-Produktion &amp; forbrug'!$D168,'Forbrug af biomasse'!$A$2:$A$437,'Resultat-Produktion &amp; forbrug'!L$2,'Forbrug af biomasse'!$B$2:$B$437,$E168),F168)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223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forbrug'!G$2,'Forbrug af biomasse'!$B$2:$B$437,$E169)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forbrug'!I$2,'Forbrug af biomasse'!$B$2:$B$437,$E169)</f>
        <v>244164.92559492172</v>
      </c>
      <c r="J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forbrug'!J$2,'Forbrug af biomasse'!$B$2:$B$437,$E169)</f>
        <v>942.6064741945944</v>
      </c>
      <c r="K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forbrug'!K$2,'Forbrug af biomasse'!$B$2:$B$437,$E169)</f>
        <v>0</v>
      </c>
      <c r="L169" s="190">
        <f>IF(A169&lt;&gt;"Biogas",SUMIFS('Forbrug af biomasse'!$E$2:$E$437,'Forbrug af biomasse'!$C$2:$C$437,'Resultat-Produktion &amp; forbrug'!$A169,'Forbrug af biomasse'!$D$2:$D$437,'Resultat-Produktion &amp; forbrug'!$D169,'Forbrug af biomasse'!$A$2:$A$437,'Resultat-Produktion &amp; forbrug'!L$2,'Forbrug af biomasse'!$B$2:$B$437,$E169),F169)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forbrug'!G$2,'Forbrug af biomasse'!$B$2:$B$437,$E170)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forbrug'!I$2,'Forbrug af biomasse'!$B$2:$B$437,$E170)</f>
        <v>0</v>
      </c>
      <c r="J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forbrug'!J$2,'Forbrug af biomasse'!$B$2:$B$437,$E170)</f>
        <v>0</v>
      </c>
      <c r="K170" s="190">
        <f ca="1">SUMIFS('Forbrug af biomasse'!$E$2:$E$437,'Forbrug af biomasse'!$C$2:$C$437,'Resultat-Produktion &amp; forbrug'!$A170,'Forbrug af biomasse'!$D$2:$D$437,'Resultat-Produktion &amp; forbrug'!$D170,'Forbrug af biomasse'!$A$2:$A$437,'Resultat-Produktion &amp; forbrug'!K$2,'Forbrug af biomasse'!$B$2:$B$437,$E170)</f>
        <v>374820.3560243976</v>
      </c>
      <c r="L170" s="190">
        <f>IF(A170&lt;&gt;"Biogas",SUMIFS('Forbrug af biomasse'!$E$2:$E$437,'Forbrug af biomasse'!$C$2:$C$437,'Resultat-Produktion &amp; forbrug'!$A170,'Forbrug af biomasse'!$D$2:$D$437,'Resultat-Produktion &amp; forbrug'!$D170,'Forbrug af biomasse'!$A$2:$A$437,'Resultat-Produktion &amp; forbrug'!L$2,'Forbrug af biomasse'!$B$2:$B$437,$E170),F170)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218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forbrug'!G$2,'Forbrug af biomasse'!$B$2:$B$437,$E171)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forbrug'!I$2,'Forbrug af biomasse'!$B$2:$B$437,$E171)</f>
        <v>0</v>
      </c>
      <c r="J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forbrug'!J$2,'Forbrug af biomasse'!$B$2:$B$437,$E171)</f>
        <v>286645.05985025823</v>
      </c>
      <c r="K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forbrug'!K$2,'Forbrug af biomasse'!$B$2:$B$437,$E171)</f>
        <v>638439.1593791761</v>
      </c>
      <c r="L171" s="190">
        <f>IF(A171&lt;&gt;"Biogas",SUMIFS('Forbrug af biomasse'!$E$2:$E$437,'Forbrug af biomasse'!$C$2:$C$437,'Resultat-Produktion &amp; forbrug'!$A171,'Forbrug af biomasse'!$D$2:$D$437,'Resultat-Produktion &amp; forbrug'!$D171,'Forbrug af biomasse'!$A$2:$A$437,'Resultat-Produktion &amp; forbrug'!L$2,'Forbrug af biomasse'!$B$2:$B$437,$E171),F171)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forbrug'!G$2,'Forbrug af biomasse'!$B$2:$B$437,$E172)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forbrug'!I$2,'Forbrug af biomasse'!$B$2:$B$437,$E172)</f>
        <v>0</v>
      </c>
      <c r="J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forbrug'!J$2,'Forbrug af biomasse'!$B$2:$B$437,$E172)</f>
        <v>0</v>
      </c>
      <c r="K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forbrug'!K$2,'Forbrug af biomasse'!$B$2:$B$437,$E172)</f>
        <v>0</v>
      </c>
      <c r="L172" s="190">
        <f>IF(A172&lt;&gt;"Biogas",SUMIFS('Forbrug af biomasse'!$E$2:$E$437,'Forbrug af biomasse'!$C$2:$C$437,'Resultat-Produktion &amp; forbrug'!$A172,'Forbrug af biomasse'!$D$2:$D$437,'Resultat-Produktion &amp; forbrug'!$D172,'Forbrug af biomasse'!$A$2:$A$437,'Resultat-Produktion &amp; forbrug'!L$2,'Forbrug af biomasse'!$B$2:$B$437,$E172),F172)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220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forbrug'!G$2,'Forbrug af biomasse'!$B$2:$B$437,$E173)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forbrug'!I$2,'Forbrug af biomasse'!$B$2:$B$437,$E173)</f>
        <v>0</v>
      </c>
      <c r="J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forbrug'!J$2,'Forbrug af biomasse'!$B$2:$B$437,$E173)</f>
        <v>15151.053724986185</v>
      </c>
      <c r="K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forbrug'!K$2,'Forbrug af biomasse'!$B$2:$B$437,$E173)</f>
        <v>0</v>
      </c>
      <c r="L173" s="190">
        <f>IF(A173&lt;&gt;"Biogas",SUMIFS('Forbrug af biomasse'!$E$2:$E$437,'Forbrug af biomasse'!$C$2:$C$437,'Resultat-Produktion &amp; forbrug'!$A173,'Forbrug af biomasse'!$D$2:$D$437,'Resultat-Produktion &amp; forbrug'!$D173,'Forbrug af biomasse'!$A$2:$A$437,'Resultat-Produktion &amp; forbrug'!L$2,'Forbrug af biomasse'!$B$2:$B$437,$E173),F173)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forbrug'!G$2,'Forbrug af biomasse'!$B$2:$B$437,$E174)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forbrug'!I$2,'Forbrug af biomasse'!$B$2:$B$437,$E174)</f>
        <v>389767.86287629709</v>
      </c>
      <c r="J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forbrug'!J$2,'Forbrug af biomasse'!$B$2:$B$437,$E174)</f>
        <v>0</v>
      </c>
      <c r="K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forbrug'!K$2,'Forbrug af biomasse'!$B$2:$B$437,$E174)</f>
        <v>0</v>
      </c>
      <c r="L174" s="190">
        <f>IF(A174&lt;&gt;"Biogas",SUMIFS('Forbrug af biomasse'!$E$2:$E$437,'Forbrug af biomasse'!$C$2:$C$437,'Resultat-Produktion &amp; forbrug'!$A174,'Forbrug af biomasse'!$D$2:$D$437,'Resultat-Produktion &amp; forbrug'!$D174,'Forbrug af biomasse'!$A$2:$A$437,'Resultat-Produktion &amp; forbrug'!L$2,'Forbrug af biomasse'!$B$2:$B$437,$E174),F174)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222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forbrug'!G$2,'Forbrug af biomasse'!$B$2:$B$437,$E175)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forbrug'!I$2,'Forbrug af biomasse'!$B$2:$B$437,$E175)</f>
        <v>0</v>
      </c>
      <c r="J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forbrug'!J$2,'Forbrug af biomasse'!$B$2:$B$437,$E175)</f>
        <v>0</v>
      </c>
      <c r="K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forbrug'!K$2,'Forbrug af biomasse'!$B$2:$B$437,$E175)</f>
        <v>0</v>
      </c>
      <c r="L175" s="190">
        <f>IF(A175&lt;&gt;"Biogas",SUMIFS('Forbrug af biomasse'!$E$2:$E$437,'Forbrug af biomasse'!$C$2:$C$437,'Resultat-Produktion &amp; forbrug'!$A175,'Forbrug af biomasse'!$D$2:$D$437,'Resultat-Produktion &amp; forbrug'!$D175,'Forbrug af biomasse'!$A$2:$A$437,'Resultat-Produktion &amp; forbrug'!L$2,'Forbrug af biomasse'!$B$2:$B$437,$E175),F175)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forbrug'!G$2,'Forbrug af biomasse'!$B$2:$B$437,$E176)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forbrug'!I$2,'Forbrug af biomasse'!$B$2:$B$437,$E176)</f>
        <v>49527.399127557059</v>
      </c>
      <c r="J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forbrug'!J$2,'Forbrug af biomasse'!$B$2:$B$437,$E176)</f>
        <v>0</v>
      </c>
      <c r="K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forbrug'!K$2,'Forbrug af biomasse'!$B$2:$B$437,$E176)</f>
        <v>0</v>
      </c>
      <c r="L176" s="190">
        <f>IF(A176&lt;&gt;"Biogas",SUMIFS('Forbrug af biomasse'!$E$2:$E$437,'Forbrug af biomasse'!$C$2:$C$437,'Resultat-Produktion &amp; forbrug'!$A176,'Forbrug af biomasse'!$D$2:$D$437,'Resultat-Produktion &amp; forbrug'!$D176,'Forbrug af biomasse'!$A$2:$A$437,'Resultat-Produktion &amp; forbrug'!L$2,'Forbrug af biomasse'!$B$2:$B$437,$E176),F176)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forbrug'!G$2,'Forbrug af biomasse'!$B$2:$B$437,$E177)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forbrug'!I$2,'Forbrug af biomasse'!$B$2:$B$437,$E177)</f>
        <v>0</v>
      </c>
      <c r="J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forbrug'!J$2,'Forbrug af biomasse'!$B$2:$B$437,$E177)</f>
        <v>0</v>
      </c>
      <c r="K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forbrug'!K$2,'Forbrug af biomasse'!$B$2:$B$437,$E177)</f>
        <v>0</v>
      </c>
      <c r="L177" s="190">
        <f>IF(A177&lt;&gt;"Biogas",SUMIFS('Forbrug af biomasse'!$E$2:$E$437,'Forbrug af biomasse'!$C$2:$C$437,'Resultat-Produktion &amp; forbrug'!$A177,'Forbrug af biomasse'!$D$2:$D$437,'Resultat-Produktion &amp; forbrug'!$D177,'Forbrug af biomasse'!$A$2:$A$437,'Resultat-Produktion &amp; forbrug'!L$2,'Forbrug af biomasse'!$B$2:$B$437,$E177),F177)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221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forbrug'!G$2,'Forbrug af biomasse'!$B$2:$B$437,$E178)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forbrug'!I$2,'Forbrug af biomasse'!$B$2:$B$437,$E178)</f>
        <v>0</v>
      </c>
      <c r="J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forbrug'!J$2,'Forbrug af biomasse'!$B$2:$B$437,$E178)</f>
        <v>0</v>
      </c>
      <c r="K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forbrug'!K$2,'Forbrug af biomasse'!$B$2:$B$437,$E178)</f>
        <v>0</v>
      </c>
      <c r="L178" s="190">
        <f>IF(A178&lt;&gt;"Biogas",SUMIFS('Forbrug af biomasse'!$E$2:$E$437,'Forbrug af biomasse'!$C$2:$C$437,'Resultat-Produktion &amp; forbrug'!$A178,'Forbrug af biomasse'!$D$2:$D$437,'Resultat-Produktion &amp; forbrug'!$D178,'Forbrug af biomasse'!$A$2:$A$437,'Resultat-Produktion &amp; forbrug'!L$2,'Forbrug af biomasse'!$B$2:$B$437,$E178),F178)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305</v>
      </c>
      <c r="B179" s="189" t="s">
        <v>310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 ca="1"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forbrug'!G$2,'Forbrug af biomasse'!$B$2:$B$437,$E179)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forbrug'!I$2,'Forbrug af biomasse'!$B$2:$B$437,$E179)</f>
        <v>0</v>
      </c>
      <c r="J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forbrug'!J$2,'Forbrug af biomasse'!$B$2:$B$437,$E179)</f>
        <v>0</v>
      </c>
      <c r="K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forbrug'!K$2,'Forbrug af biomasse'!$B$2:$B$437,$E179)</f>
        <v>0</v>
      </c>
      <c r="L179" s="190">
        <f ca="1">IF(A179&lt;&gt;"Biogas",SUMIFS('Forbrug af biomasse'!$E$2:$E$437,'Forbrug af biomasse'!$C$2:$C$437,'Resultat-Produktion &amp; forbrug'!$A179,'Forbrug af biomasse'!$D$2:$D$437,'Resultat-Produktion &amp; forbrug'!$D179,'Forbrug af biomasse'!$A$2:$A$437,'Resultat-Produktion &amp; forbrug'!L$2,'Forbrug af biomasse'!$B$2:$B$437,$E179),F179)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ca="1" si="52">F179-SUM(G179:M179)</f>
        <v>0</v>
      </c>
      <c r="O179" s="190">
        <f t="shared" ca="1" si="39"/>
        <v>0</v>
      </c>
      <c r="P179" s="200">
        <f t="shared" ref="P179:P180" ca="1" si="53">SUM(J179,L179)</f>
        <v>0</v>
      </c>
      <c r="Q179" s="187">
        <f ca="1">IFERROR(VLOOKUP(A179,[1]Energiindhold!$A$2:$C$11,3,FALSE),IFERROR(VLOOKUP(A179,[1]Biogasudbytte!$A$2:$B$18,2,FALSE)*[1]Energiindhold!$C$10,0))*O179</f>
        <v>0</v>
      </c>
      <c r="R179" s="187">
        <f ca="1"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ca="1" si="54">R179-S179</f>
        <v>0</v>
      </c>
      <c r="U179" s="186">
        <f ca="1">O179*IFERROR(VLOOKUP(A179,[1]Tørstofindhold!A$2:B$24,2,FALSE),0)</f>
        <v>0</v>
      </c>
      <c r="V179" s="187">
        <f ca="1"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ca="1" si="55">V179-W179</f>
        <v>0</v>
      </c>
      <c r="Y179" s="168">
        <f t="shared" ca="1" si="43"/>
        <v>0</v>
      </c>
      <c r="Z179" s="103">
        <f t="shared" ca="1" si="44"/>
        <v>0</v>
      </c>
    </row>
    <row r="180" spans="1:26" x14ac:dyDescent="0.25">
      <c r="A180" s="189" t="s">
        <v>306</v>
      </c>
      <c r="B180" s="189" t="s">
        <v>310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 ca="1"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forbrug'!G$2,'Forbrug af biomasse'!$B$2:$B$437,$E180)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forbrug'!I$2,'Forbrug af biomasse'!$B$2:$B$437,$E180)</f>
        <v>0</v>
      </c>
      <c r="J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forbrug'!J$2,'Forbrug af biomasse'!$B$2:$B$437,$E180)</f>
        <v>0</v>
      </c>
      <c r="K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forbrug'!K$2,'Forbrug af biomasse'!$B$2:$B$437,$E180)</f>
        <v>0</v>
      </c>
      <c r="L180" s="190">
        <f ca="1">IF(A180&lt;&gt;"Biogas",SUMIFS('Forbrug af biomasse'!$E$2:$E$437,'Forbrug af biomasse'!$C$2:$C$437,'Resultat-Produktion &amp; forbrug'!$A180,'Forbrug af biomasse'!$D$2:$D$437,'Resultat-Produktion &amp; forbrug'!$D180,'Forbrug af biomasse'!$A$2:$A$437,'Resultat-Produktion &amp; forbrug'!L$2,'Forbrug af biomasse'!$B$2:$B$437,$E180),F180)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ca="1" si="52"/>
        <v>0</v>
      </c>
      <c r="O180" s="190">
        <f t="shared" ca="1" si="39"/>
        <v>0</v>
      </c>
      <c r="P180" s="200">
        <f t="shared" ca="1" si="53"/>
        <v>0</v>
      </c>
      <c r="Q180" s="187">
        <f ca="1">IFERROR(VLOOKUP(A180,[1]Energiindhold!$A$2:$C$11,3,FALSE),IFERROR(VLOOKUP(A180,[1]Biogasudbytte!$A$2:$B$18,2,FALSE)*[1]Energiindhold!$C$10,0))*O180</f>
        <v>0</v>
      </c>
      <c r="R180" s="187">
        <f ca="1"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ca="1" si="54"/>
        <v>0</v>
      </c>
      <c r="U180" s="186">
        <f ca="1">O180*IFERROR(VLOOKUP(A180,[1]Tørstofindhold!A$2:B$24,2,FALSE),0)</f>
        <v>0</v>
      </c>
      <c r="V180" s="187">
        <f ca="1"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ca="1" si="55"/>
        <v>0</v>
      </c>
      <c r="Y180" s="168">
        <f t="shared" ca="1" si="43"/>
        <v>0</v>
      </c>
      <c r="Z180" s="103">
        <f t="shared" ca="1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forbrug'!G$2,'Forbrug af biomasse'!$B$2:$B$437,$E181)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forbrug'!I$2,'Forbrug af biomasse'!$B$2:$B$437,$E181)</f>
        <v>0</v>
      </c>
      <c r="J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forbrug'!J$2,'Forbrug af biomasse'!$B$2:$B$437,$E181)</f>
        <v>0</v>
      </c>
      <c r="K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forbrug'!K$2,'Forbrug af biomasse'!$B$2:$B$437,$E181)</f>
        <v>0</v>
      </c>
      <c r="L181" s="190">
        <f>IF(A181&lt;&gt;"Biogas",SUMIFS('Forbrug af biomasse'!$E$2:$E$437,'Forbrug af biomasse'!$C$2:$C$437,'Resultat-Produktion &amp; forbrug'!$A181,'Forbrug af biomasse'!$D$2:$D$437,'Resultat-Produktion &amp; forbrug'!$D181,'Forbrug af biomasse'!$A$2:$A$437,'Resultat-Produktion &amp; forbrug'!L$2,'Forbrug af biomasse'!$B$2:$B$437,$E181),F181)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forbrug'!G$2,'Forbrug af biomasse'!$B$2:$B$437,$E182)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forbrug'!I$2,'Forbrug af biomasse'!$B$2:$B$437,$E182)</f>
        <v>0</v>
      </c>
      <c r="J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forbrug'!J$2,'Forbrug af biomasse'!$B$2:$B$437,$E182)</f>
        <v>0</v>
      </c>
      <c r="K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forbrug'!K$2,'Forbrug af biomasse'!$B$2:$B$437,$E182)</f>
        <v>0</v>
      </c>
      <c r="L182" s="190">
        <f>IF(A182&lt;&gt;"Biogas",SUMIFS('Forbrug af biomasse'!$E$2:$E$437,'Forbrug af biomasse'!$C$2:$C$437,'Resultat-Produktion &amp; forbrug'!$A182,'Forbrug af biomasse'!$D$2:$D$437,'Resultat-Produktion &amp; forbrug'!$D182,'Forbrug af biomasse'!$A$2:$A$437,'Resultat-Produktion &amp; forbrug'!L$2,'Forbrug af biomasse'!$B$2:$B$437,$E182),F182)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234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forbrug'!G$2,'Forbrug af biomasse'!$B$2:$B$437,$E183)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forbrug'!I$2,'Forbrug af biomasse'!$B$2:$B$437,$E183)</f>
        <v>0</v>
      </c>
      <c r="J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forbrug'!J$2,'Forbrug af biomasse'!$B$2:$B$437,$E183)</f>
        <v>0</v>
      </c>
      <c r="K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forbrug'!K$2,'Forbrug af biomasse'!$B$2:$B$437,$E183)</f>
        <v>0</v>
      </c>
      <c r="L183" s="190">
        <f>IF(A183&lt;&gt;"Biogas",SUMIFS('Forbrug af biomasse'!$E$2:$E$437,'Forbrug af biomasse'!$C$2:$C$437,'Resultat-Produktion &amp; forbrug'!$A183,'Forbrug af biomasse'!$D$2:$D$437,'Resultat-Produktion &amp; forbrug'!$D183,'Forbrug af biomasse'!$A$2:$A$437,'Resultat-Produktion &amp; forbrug'!L$2,'Forbrug af biomasse'!$B$2:$B$437,$E183),F183)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227</v>
      </c>
      <c r="B184" s="189" t="s">
        <v>227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forbrug'!G$2,'Forbrug af biomasse'!$B$2:$B$437,$E184)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forbrug'!I$2,'Forbrug af biomasse'!$B$2:$B$437,$E184)</f>
        <v>0</v>
      </c>
      <c r="J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forbrug'!J$2,'Forbrug af biomasse'!$B$2:$B$437,$E184)</f>
        <v>0</v>
      </c>
      <c r="K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forbrug'!K$2,'Forbrug af biomasse'!$B$2:$B$437,$E184)</f>
        <v>0</v>
      </c>
      <c r="L184" s="190">
        <f>IF(A184&lt;&gt;"Biogas",SUMIFS('Forbrug af biomasse'!$E$2:$E$437,'Forbrug af biomasse'!$C$2:$C$437,'Resultat-Produktion &amp; forbrug'!$A184,'Forbrug af biomasse'!$D$2:$D$437,'Resultat-Produktion &amp; forbrug'!$D184,'Forbrug af biomasse'!$A$2:$A$437,'Resultat-Produktion &amp; forbrug'!L$2,'Forbrug af biomasse'!$B$2:$B$437,$E184),F184)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220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forbrug'!G$2,'Forbrug af biomasse'!$B$2:$B$437,$E185)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forbrug'!I$2,'Forbrug af biomasse'!$B$2:$B$437,$E185)</f>
        <v>0</v>
      </c>
      <c r="J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forbrug'!J$2,'Forbrug af biomasse'!$B$2:$B$437,$E185)</f>
        <v>24503.032029712213</v>
      </c>
      <c r="K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forbrug'!K$2,'Forbrug af biomasse'!$B$2:$B$437,$E185)</f>
        <v>0</v>
      </c>
      <c r="L185" s="190">
        <f>IF(A185&lt;&gt;"Biogas",SUMIFS('Forbrug af biomasse'!$E$2:$E$437,'Forbrug af biomasse'!$C$2:$C$437,'Resultat-Produktion &amp; forbrug'!$A185,'Forbrug af biomasse'!$D$2:$D$437,'Resultat-Produktion &amp; forbrug'!$D185,'Forbrug af biomasse'!$A$2:$A$437,'Resultat-Produktion &amp; forbrug'!L$2,'Forbrug af biomasse'!$B$2:$B$437,$E185),F185)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forbrug'!G$2,'Forbrug af biomasse'!$B$2:$B$437,$E186)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forbrug'!I$2,'Forbrug af biomasse'!$B$2:$B$437,$E186)</f>
        <v>0</v>
      </c>
      <c r="J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forbrug'!J$2,'Forbrug af biomasse'!$B$2:$B$437,$E186)</f>
        <v>0</v>
      </c>
      <c r="K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forbrug'!K$2,'Forbrug af biomasse'!$B$2:$B$437,$E186)</f>
        <v>0</v>
      </c>
      <c r="L186" s="190">
        <f>IF(A186&lt;&gt;"Biogas",SUMIFS('Forbrug af biomasse'!$E$2:$E$437,'Forbrug af biomasse'!$C$2:$C$437,'Resultat-Produktion &amp; forbrug'!$A186,'Forbrug af biomasse'!$D$2:$D$437,'Resultat-Produktion &amp; forbrug'!$D186,'Forbrug af biomasse'!$A$2:$A$437,'Resultat-Produktion &amp; forbrug'!L$2,'Forbrug af biomasse'!$B$2:$B$437,$E186),F186)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forbrug'!G$2,'Forbrug af biomasse'!$B$2:$B$437,$E187)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forbrug'!I$2,'Forbrug af biomasse'!$B$2:$B$437,$E187)</f>
        <v>0</v>
      </c>
      <c r="J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forbrug'!J$2,'Forbrug af biomasse'!$B$2:$B$437,$E187)</f>
        <v>0</v>
      </c>
      <c r="K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forbrug'!K$2,'Forbrug af biomasse'!$B$2:$B$437,$E187)</f>
        <v>0</v>
      </c>
      <c r="L187" s="190">
        <f>IF(A187&lt;&gt;"Biogas",SUMIFS('Forbrug af biomasse'!$E$2:$E$437,'Forbrug af biomasse'!$C$2:$C$437,'Resultat-Produktion &amp; forbrug'!$A187,'Forbrug af biomasse'!$D$2:$D$437,'Resultat-Produktion &amp; forbrug'!$D187,'Forbrug af biomasse'!$A$2:$A$437,'Resultat-Produktion &amp; forbrug'!L$2,'Forbrug af biomasse'!$B$2:$B$437,$E187),F187)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226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forbrug'!G$2,'Forbrug af biomasse'!$B$2:$B$437,$E188)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forbrug'!I$2,'Forbrug af biomasse'!$B$2:$B$437,$E188)</f>
        <v>0</v>
      </c>
      <c r="J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forbrug'!J$2,'Forbrug af biomasse'!$B$2:$B$437,$E188)</f>
        <v>1208651.4125341829</v>
      </c>
      <c r="K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forbrug'!K$2,'Forbrug af biomasse'!$B$2:$B$437,$E188)</f>
        <v>0</v>
      </c>
      <c r="L188" s="190">
        <f>IF(A188&lt;&gt;"Biogas",SUMIFS('Forbrug af biomasse'!$E$2:$E$437,'Forbrug af biomasse'!$C$2:$C$437,'Resultat-Produktion &amp; forbrug'!$A188,'Forbrug af biomasse'!$D$2:$D$437,'Resultat-Produktion &amp; forbrug'!$D188,'Forbrug af biomasse'!$A$2:$A$437,'Resultat-Produktion &amp; forbrug'!L$2,'Forbrug af biomasse'!$B$2:$B$437,$E188),F188)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218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forbrug'!G$2,'Forbrug af biomasse'!$B$2:$B$437,$E189)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forbrug'!I$2,'Forbrug af biomasse'!$B$2:$B$437,$E189)</f>
        <v>0</v>
      </c>
      <c r="J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forbrug'!J$2,'Forbrug af biomasse'!$B$2:$B$437,$E189)</f>
        <v>380427.26035611134</v>
      </c>
      <c r="K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forbrug'!K$2,'Forbrug af biomasse'!$B$2:$B$437,$E189)</f>
        <v>1924034.2327518209</v>
      </c>
      <c r="L189" s="190">
        <f>IF(A189&lt;&gt;"Biogas",SUMIFS('Forbrug af biomasse'!$E$2:$E$437,'Forbrug af biomasse'!$C$2:$C$437,'Resultat-Produktion &amp; forbrug'!$A189,'Forbrug af biomasse'!$D$2:$D$437,'Resultat-Produktion &amp; forbrug'!$D189,'Forbrug af biomasse'!$A$2:$A$437,'Resultat-Produktion &amp; forbrug'!L$2,'Forbrug af biomasse'!$B$2:$B$437,$E189),F189)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forbrug'!G$2,'Forbrug af biomasse'!$B$2:$B$437,$E190)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forbrug'!I$2,'Forbrug af biomasse'!$B$2:$B$437,$E190)</f>
        <v>100555.62853170674</v>
      </c>
      <c r="J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forbrug'!J$2,'Forbrug af biomasse'!$B$2:$B$437,$E190)</f>
        <v>0</v>
      </c>
      <c r="K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forbrug'!K$2,'Forbrug af biomasse'!$B$2:$B$437,$E190)</f>
        <v>0</v>
      </c>
      <c r="L190" s="190">
        <f>IF(A190&lt;&gt;"Biogas",SUMIFS('Forbrug af biomasse'!$E$2:$E$437,'Forbrug af biomasse'!$C$2:$C$437,'Resultat-Produktion &amp; forbrug'!$A190,'Forbrug af biomasse'!$D$2:$D$437,'Resultat-Produktion &amp; forbrug'!$D190,'Forbrug af biomasse'!$A$2:$A$437,'Resultat-Produktion &amp; forbrug'!L$2,'Forbrug af biomasse'!$B$2:$B$437,$E190),F190)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222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forbrug'!G$2,'Forbrug af biomasse'!$B$2:$B$437,$E191)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forbrug'!I$2,'Forbrug af biomasse'!$B$2:$B$437,$E191)</f>
        <v>0</v>
      </c>
      <c r="J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forbrug'!J$2,'Forbrug af biomasse'!$B$2:$B$437,$E191)</f>
        <v>0</v>
      </c>
      <c r="K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forbrug'!K$2,'Forbrug af biomasse'!$B$2:$B$437,$E191)</f>
        <v>0</v>
      </c>
      <c r="L191" s="190">
        <f>IF(A191&lt;&gt;"Biogas",SUMIFS('Forbrug af biomasse'!$E$2:$E$437,'Forbrug af biomasse'!$C$2:$C$437,'Resultat-Produktion &amp; forbrug'!$A191,'Forbrug af biomasse'!$D$2:$D$437,'Resultat-Produktion &amp; forbrug'!$D191,'Forbrug af biomasse'!$A$2:$A$437,'Resultat-Produktion &amp; forbrug'!L$2,'Forbrug af biomasse'!$B$2:$B$437,$E191),F191)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forbrug'!G$2,'Forbrug af biomasse'!$B$2:$B$437,$E192)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forbrug'!I$2,'Forbrug af biomasse'!$B$2:$B$437,$E192)</f>
        <v>0</v>
      </c>
      <c r="J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forbrug'!J$2,'Forbrug af biomasse'!$B$2:$B$437,$E192)</f>
        <v>0</v>
      </c>
      <c r="K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forbrug'!K$2,'Forbrug af biomasse'!$B$2:$B$437,$E192)</f>
        <v>0</v>
      </c>
      <c r="L192" s="190">
        <f>IF(A192&lt;&gt;"Biogas",SUMIFS('Forbrug af biomasse'!$E$2:$E$437,'Forbrug af biomasse'!$C$2:$C$437,'Resultat-Produktion &amp; forbrug'!$A192,'Forbrug af biomasse'!$D$2:$D$437,'Resultat-Produktion &amp; forbrug'!$D192,'Forbrug af biomasse'!$A$2:$A$437,'Resultat-Produktion &amp; forbrug'!L$2,'Forbrug af biomasse'!$B$2:$B$437,$E192),F192)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221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364819.33528776863</v>
      </c>
      <c r="G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forbrug'!G$2,'Forbrug af biomasse'!$B$2:$B$437,$E193)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forbrug'!I$2,'Forbrug af biomasse'!$B$2:$B$437,$E193)</f>
        <v>0</v>
      </c>
      <c r="J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forbrug'!J$2,'Forbrug af biomasse'!$B$2:$B$437,$E193)</f>
        <v>0</v>
      </c>
      <c r="K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forbrug'!K$2,'Forbrug af biomasse'!$B$2:$B$437,$E193)</f>
        <v>0</v>
      </c>
      <c r="L193" s="190">
        <f ca="1">IF(A193&lt;&gt;"Biogas",SUMIFS('Forbrug af biomasse'!$E$2:$E$437,'Forbrug af biomasse'!$C$2:$C$437,'Resultat-Produktion &amp; forbrug'!$A193,'Forbrug af biomasse'!$D$2:$D$437,'Resultat-Produktion &amp; forbrug'!$D193,'Forbrug af biomasse'!$A$2:$A$437,'Resultat-Produktion &amp; forbrug'!L$2,'Forbrug af biomasse'!$B$2:$B$437,$E193),F193)</f>
        <v>364819.33528776863</v>
      </c>
      <c r="M193" s="154">
        <f ca="1"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364819.33528776863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9.7401348943751529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9.7401348943751529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299151.85493597027</v>
      </c>
      <c r="W193" s="187">
        <f>J193*IFERROR(VLOOKUP(A193,[1]Tørstofindhold!A$2:B$24,2,FALSE),0)</f>
        <v>0</v>
      </c>
      <c r="X193" s="188">
        <f t="shared" ca="1" si="51"/>
        <v>299151.85493597027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112332.11179209981</v>
      </c>
      <c r="G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forbrug'!G$2,'Forbrug af biomasse'!$B$2:$B$437,$E194)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forbrug'!I$2,'Forbrug af biomasse'!$B$2:$B$437,$E194)</f>
        <v>0</v>
      </c>
      <c r="J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forbrug'!J$2,'Forbrug af biomasse'!$B$2:$B$437,$E194)</f>
        <v>0</v>
      </c>
      <c r="K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forbrug'!K$2,'Forbrug af biomasse'!$B$2:$B$437,$E194)</f>
        <v>0</v>
      </c>
      <c r="L194" s="190">
        <f>IF(A194&lt;&gt;"Biogas",SUMIFS('Forbrug af biomasse'!$E$2:$E$437,'Forbrug af biomasse'!$C$2:$C$437,'Resultat-Produktion &amp; forbrug'!$A194,'Forbrug af biomasse'!$D$2:$D$437,'Resultat-Produktion &amp; forbrug'!$D194,'Forbrug af biomasse'!$A$2:$A$437,'Resultat-Produktion &amp; forbrug'!L$2,'Forbrug af biomasse'!$B$2:$B$437,$E194),F194)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112332.11179209981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21532.175325477547</v>
      </c>
      <c r="G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forbrug'!G$2,'Forbrug af biomasse'!$B$2:$B$437,$E195)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forbrug'!I$2,'Forbrug af biomasse'!$B$2:$B$437,$E195)</f>
        <v>28209.340124628539</v>
      </c>
      <c r="J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forbrug'!J$2,'Forbrug af biomasse'!$B$2:$B$437,$E195)</f>
        <v>0</v>
      </c>
      <c r="K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forbrug'!K$2,'Forbrug af biomasse'!$B$2:$B$437,$E195)</f>
        <v>0</v>
      </c>
      <c r="L195" s="190">
        <f>IF(A195&lt;&gt;"Biogas",SUMIFS('Forbrug af biomasse'!$E$2:$E$437,'Forbrug af biomasse'!$C$2:$C$437,'Resultat-Produktion &amp; forbrug'!$A195,'Forbrug af biomasse'!$D$2:$D$437,'Resultat-Produktion &amp; forbrug'!$D195,'Forbrug af biomasse'!$A$2:$A$437,'Resultat-Produktion &amp; forbrug'!L$2,'Forbrug af biomasse'!$B$2:$B$437,$E195),F195)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-6677.1647991509926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65459.686512202337</v>
      </c>
      <c r="G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forbrug'!G$2,'Forbrug af biomasse'!$B$2:$B$437,$E196)</f>
        <v>9499.9401044881142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forbrug'!I$2,'Forbrug af biomasse'!$B$2:$B$437,$E196)</f>
        <v>0</v>
      </c>
      <c r="J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forbrug'!J$2,'Forbrug af biomasse'!$B$2:$B$437,$E196)</f>
        <v>0</v>
      </c>
      <c r="K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forbrug'!K$2,'Forbrug af biomasse'!$B$2:$B$437,$E196)</f>
        <v>0</v>
      </c>
      <c r="L196" s="190">
        <f>IF(A196&lt;&gt;"Biogas",SUMIFS('Forbrug af biomasse'!$E$2:$E$437,'Forbrug af biomasse'!$C$2:$C$437,'Resultat-Produktion &amp; forbrug'!$A196,'Forbrug af biomasse'!$D$2:$D$437,'Resultat-Produktion &amp; forbrug'!$D196,'Forbrug af biomasse'!$A$2:$A$437,'Resultat-Produktion &amp; forbrug'!L$2,'Forbrug af biomasse'!$B$2:$B$437,$E196),F196)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55959.746407714221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forbrug'!G$2,'Forbrug af biomasse'!$B$2:$B$437,$E197)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forbrug'!I$2,'Forbrug af biomasse'!$B$2:$B$437,$E197)</f>
        <v>0</v>
      </c>
      <c r="J197" s="190">
        <f ca="1">SUMIFS('Forbrug af biomasse'!$E$2:$E$437,'Forbrug af biomasse'!$C$2:$C$437,'Resultat-Produktion &amp; forbrug'!$A197,'Forbrug af biomasse'!$D$2:$D$437,'Resultat-Produktion &amp; forbrug'!$D197,'Forbrug af biomasse'!$A$2:$A$437,'Resultat-Produktion &amp; forbrug'!J$2,'Forbrug af biomasse'!$B$2:$B$437,$E197)</f>
        <v>168912.75887120995</v>
      </c>
      <c r="K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forbrug'!K$2,'Forbrug af biomasse'!$B$2:$B$437,$E197)</f>
        <v>0</v>
      </c>
      <c r="L197" s="190">
        <f ca="1">IF(A197&lt;&gt;"Biogas",SUMIFS('Forbrug af biomasse'!$E$2:$E$437,'Forbrug af biomasse'!$C$2:$C$437,'Resultat-Produktion &amp; forbrug'!$A197,'Forbrug af biomasse'!$D$2:$D$437,'Resultat-Produktion &amp; forbrug'!$D197,'Forbrug af biomasse'!$A$2:$A$437,'Resultat-Produktion &amp; forbrug'!L$2,'Forbrug af biomasse'!$B$2:$B$437,$E197),F197)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132766894.56690092</v>
      </c>
      <c r="G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forbrug'!G$2,'Forbrug af biomasse'!$B$2:$B$437,$E198)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forbrug'!I$2,'Forbrug af biomasse'!$B$2:$B$437,$E198)</f>
        <v>0</v>
      </c>
      <c r="J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forbrug'!J$2,'Forbrug af biomasse'!$B$2:$B$437,$E198)</f>
        <v>0</v>
      </c>
      <c r="K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forbrug'!K$2,'Forbrug af biomasse'!$B$2:$B$437,$E198)</f>
        <v>0</v>
      </c>
      <c r="L198" s="190">
        <f ca="1">IF(A198&lt;&gt;"Biogas",SUMIFS('Forbrug af biomasse'!$E$2:$E$437,'Forbrug af biomasse'!$C$2:$C$437,'Resultat-Produktion &amp; forbrug'!$A198,'Forbrug af biomasse'!$D$2:$D$437,'Resultat-Produktion &amp; forbrug'!$D198,'Forbrug af biomasse'!$A$2:$A$437,'Resultat-Produktion &amp; forbrug'!L$2,'Forbrug af biomasse'!$B$2:$B$437,$E198),F198)</f>
        <v>132766894.56690092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132766894.56690092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4917085.926186448</v>
      </c>
      <c r="G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forbrug'!G$2,'Forbrug af biomasse'!$B$2:$B$437,$E199)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forbrug'!I$2,'Forbrug af biomasse'!$B$2:$B$437,$E199)</f>
        <v>0</v>
      </c>
      <c r="J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forbrug'!J$2,'Forbrug af biomasse'!$B$2:$B$437,$E199)</f>
        <v>0</v>
      </c>
      <c r="K199" s="190">
        <f ca="1">SUMIFS('Forbrug af biomasse'!$E$2:$E$437,'Forbrug af biomasse'!$C$2:$C$437,'Resultat-Produktion &amp; forbrug'!$A199,'Forbrug af biomasse'!$D$2:$D$437,'Resultat-Produktion &amp; forbrug'!$D199,'Forbrug af biomasse'!$A$2:$A$437,'Resultat-Produktion &amp; forbrug'!K$2,'Forbrug af biomasse'!$B$2:$B$437,$E199)</f>
        <v>4541398.494094627</v>
      </c>
      <c r="L199" s="190">
        <f>IF(A199&lt;&gt;"Biogas",SUMIFS('Forbrug af biomasse'!$E$2:$E$437,'Forbrug af biomasse'!$C$2:$C$437,'Resultat-Produktion &amp; forbrug'!$A199,'Forbrug af biomasse'!$D$2:$D$437,'Resultat-Produktion &amp; forbrug'!$D199,'Forbrug af biomasse'!$A$2:$A$437,'Resultat-Produktion &amp; forbrug'!L$2,'Forbrug af biomasse'!$B$2:$B$437,$E199),F199)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375687.43209182099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forbrug'!G$2,'Forbrug af biomasse'!$B$2:$B$437,$E200)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forbrug'!I$2,'Forbrug af biomasse'!$B$2:$B$437,$E200)</f>
        <v>0</v>
      </c>
      <c r="J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forbrug'!J$2,'Forbrug af biomasse'!$B$2:$B$437,$E200)</f>
        <v>0</v>
      </c>
      <c r="K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forbrug'!K$2,'Forbrug af biomasse'!$B$2:$B$437,$E200)</f>
        <v>0</v>
      </c>
      <c r="L200" s="190">
        <f>IF(A200&lt;&gt;"Biogas",SUMIFS('Forbrug af biomasse'!$E$2:$E$437,'Forbrug af biomasse'!$C$2:$C$437,'Resultat-Produktion &amp; forbrug'!$A200,'Forbrug af biomasse'!$D$2:$D$437,'Resultat-Produktion &amp; forbrug'!$D200,'Forbrug af biomasse'!$A$2:$A$437,'Resultat-Produktion &amp; forbrug'!L$2,'Forbrug af biomasse'!$B$2:$B$437,$E200),F200)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429666.13151061774</v>
      </c>
      <c r="G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forbrug'!G$2,'Forbrug af biomasse'!$B$2:$B$437,$E201)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forbrug'!I$2,'Forbrug af biomasse'!$B$2:$B$437,$E201)</f>
        <v>0</v>
      </c>
      <c r="J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forbrug'!J$2,'Forbrug af biomasse'!$B$2:$B$437,$E201)</f>
        <v>214833.06575530887</v>
      </c>
      <c r="K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forbrug'!K$2,'Forbrug af biomasse'!$B$2:$B$437,$E201)</f>
        <v>81329.660607366925</v>
      </c>
      <c r="L201" s="190">
        <f>IF(A201&lt;&gt;"Biogas",SUMIFS('Forbrug af biomasse'!$E$2:$E$437,'Forbrug af biomasse'!$C$2:$C$437,'Resultat-Produktion &amp; forbrug'!$A201,'Forbrug af biomasse'!$D$2:$D$437,'Resultat-Produktion &amp; forbrug'!$D201,'Forbrug af biomasse'!$A$2:$A$437,'Resultat-Produktion &amp; forbrug'!L$2,'Forbrug af biomasse'!$B$2:$B$437,$E201),F201)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133503.40514794196</v>
      </c>
      <c r="O201" s="190">
        <f t="shared" si="59"/>
        <v>133503.40514794196</v>
      </c>
      <c r="P201" s="200">
        <f t="shared" si="49"/>
        <v>214833.06575530887</v>
      </c>
      <c r="Q201" s="187">
        <f>IFERROR(VLOOKUP(A201,[1]Energiindhold!$A$2:$C$11,3,FALSE),IFERROR(VLOOKUP(A201,[1]Biogasudbytte!$A$2:$B$18,2,FALSE)*[1]Energiindhold!$C$10,0))*O201</f>
        <v>0.28756633468866699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0.7503167583256023</v>
      </c>
      <c r="S201" s="187">
        <f>IFERROR(VLOOKUP(A201,[1]Biogasudbytte!$A$2:$B$18,2,FALSE)*[1]Energiindhold!$C$10,0)*J201*IFERROR(VLOOKUP(A201,Biogasanlæg!$F$3:$G$8,2,FALSE),1)</f>
        <v>0.4627504236369353</v>
      </c>
      <c r="T201" s="188">
        <f t="shared" si="50"/>
        <v>0.28756633468866699</v>
      </c>
      <c r="U201" s="186">
        <f>O201*IFERROR(VLOOKUP(A201,[1]Tørstofindhold!A$2:B$24,2,FALSE),0)</f>
        <v>40051.021544382587</v>
      </c>
      <c r="V201" s="187">
        <f>IF(D201=År1,P201,SUM(O201,P201))*IFERROR(VLOOKUP(A201,[1]Tørstofindhold!A$2:B$24,2,FALSE),0)</f>
        <v>104500.94127097525</v>
      </c>
      <c r="W201" s="187">
        <f>J201*IFERROR(VLOOKUP(A201,[1]Tørstofindhold!A$2:B$24,2,FALSE),0)</f>
        <v>64449.919726592656</v>
      </c>
      <c r="X201" s="188">
        <f t="shared" si="51"/>
        <v>40051.021544382595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forbrug'!G$2,'Forbrug af biomasse'!$B$2:$B$437,$E202)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forbrug'!I$2,'Forbrug af biomasse'!$B$2:$B$437,$E202)</f>
        <v>0</v>
      </c>
      <c r="J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forbrug'!J$2,'Forbrug af biomasse'!$B$2:$B$437,$E202)</f>
        <v>0</v>
      </c>
      <c r="K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forbrug'!K$2,'Forbrug af biomasse'!$B$2:$B$437,$E202)</f>
        <v>0</v>
      </c>
      <c r="L202" s="190">
        <f>IF(A202&lt;&gt;"Biogas",SUMIFS('Forbrug af biomasse'!$E$2:$E$437,'Forbrug af biomasse'!$C$2:$C$437,'Resultat-Produktion &amp; forbrug'!$A202,'Forbrug af biomasse'!$D$2:$D$437,'Resultat-Produktion &amp; forbrug'!$D202,'Forbrug af biomasse'!$A$2:$A$437,'Resultat-Produktion &amp; forbrug'!L$2,'Forbrug af biomasse'!$B$2:$B$437,$E202),F202)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840.2423101834255</v>
      </c>
      <c r="G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forbrug'!G$2,'Forbrug af biomasse'!$B$2:$B$437,$E203)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forbrug'!I$2,'Forbrug af biomasse'!$B$2:$B$437,$E203)</f>
        <v>0</v>
      </c>
      <c r="J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forbrug'!J$2,'Forbrug af biomasse'!$B$2:$B$437,$E203)</f>
        <v>756.21807916508294</v>
      </c>
      <c r="K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forbrug'!K$2,'Forbrug af biomasse'!$B$2:$B$437,$E203)</f>
        <v>84.024231018342533</v>
      </c>
      <c r="L203" s="190">
        <f>IF(A203&lt;&gt;"Biogas",SUMIFS('Forbrug af biomasse'!$E$2:$E$437,'Forbrug af biomasse'!$C$2:$C$437,'Resultat-Produktion &amp; forbrug'!$A203,'Forbrug af biomasse'!$D$2:$D$437,'Resultat-Produktion &amp; forbrug'!$D203,'Forbrug af biomasse'!$A$2:$A$437,'Resultat-Produktion &amp; forbrug'!L$2,'Forbrug af biomasse'!$B$2:$B$437,$E203),F203)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756.21807916508294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3.5564180045054685E-4</v>
      </c>
      <c r="S203" s="187">
        <f>IFERROR(VLOOKUP(A203,[1]Biogasudbytte!$A$2:$B$18,2,FALSE)*[1]Energiindhold!$C$10,0)*J203*IFERROR(VLOOKUP(A203,Biogasanlæg!$F$3:$G$8,2,FALSE),1)</f>
        <v>3.5564180045054685E-4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47.641738987400224</v>
      </c>
      <c r="W203" s="187">
        <f>J203*IFERROR(VLOOKUP(A203,[1]Tørstofindhold!A$2:B$24,2,FALSE),0)</f>
        <v>47.641738987400224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18292.854791513339</v>
      </c>
      <c r="G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forbrug'!G$2,'Forbrug af biomasse'!$B$2:$B$437,$E204)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forbrug'!I$2,'Forbrug af biomasse'!$B$2:$B$437,$E204)</f>
        <v>30560.118468347584</v>
      </c>
      <c r="J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forbrug'!J$2,'Forbrug af biomasse'!$B$2:$B$437,$E204)</f>
        <v>0</v>
      </c>
      <c r="K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forbrug'!K$2,'Forbrug af biomasse'!$B$2:$B$437,$E204)</f>
        <v>0</v>
      </c>
      <c r="L204" s="190">
        <f>IF(A204&lt;&gt;"Biogas",SUMIFS('Forbrug af biomasse'!$E$2:$E$437,'Forbrug af biomasse'!$C$2:$C$437,'Resultat-Produktion &amp; forbrug'!$A204,'Forbrug af biomasse'!$D$2:$D$437,'Resultat-Produktion &amp; forbrug'!$D204,'Forbrug af biomasse'!$A$2:$A$437,'Resultat-Produktion &amp; forbrug'!L$2,'Forbrug af biomasse'!$B$2:$B$437,$E204),F204)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-12267.263676834245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346630.49211305089</v>
      </c>
      <c r="G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forbrug'!G$2,'Forbrug af biomasse'!$B$2:$B$437,$E205)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forbrug'!I$2,'Forbrug af biomasse'!$B$2:$B$437,$E205)</f>
        <v>0</v>
      </c>
      <c r="J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forbrug'!J$2,'Forbrug af biomasse'!$B$2:$B$437,$E205)</f>
        <v>0</v>
      </c>
      <c r="K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forbrug'!K$2,'Forbrug af biomasse'!$B$2:$B$437,$E205)</f>
        <v>0</v>
      </c>
      <c r="L205" s="190">
        <f>IF(A205&lt;&gt;"Biogas",SUMIFS('Forbrug af biomasse'!$E$2:$E$437,'Forbrug af biomasse'!$C$2:$C$437,'Resultat-Produktion &amp; forbrug'!$A205,'Forbrug af biomasse'!$D$2:$D$437,'Resultat-Produktion &amp; forbrug'!$D205,'Forbrug af biomasse'!$A$2:$A$437,'Resultat-Produktion &amp; forbrug'!L$2,'Forbrug af biomasse'!$B$2:$B$437,$E205),F205)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346630.49211305089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9699.0512854034223</v>
      </c>
      <c r="G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forbrug'!G$2,'Forbrug af biomasse'!$B$2:$B$437,$E206)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forbrug'!I$2,'Forbrug af biomasse'!$B$2:$B$437,$E206)</f>
        <v>223323.94265330929</v>
      </c>
      <c r="J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forbrug'!J$2,'Forbrug af biomasse'!$B$2:$B$437,$E206)</f>
        <v>0</v>
      </c>
      <c r="K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forbrug'!K$2,'Forbrug af biomasse'!$B$2:$B$437,$E206)</f>
        <v>0</v>
      </c>
      <c r="L206" s="190">
        <f>IF(A206&lt;&gt;"Biogas",SUMIFS('Forbrug af biomasse'!$E$2:$E$437,'Forbrug af biomasse'!$C$2:$C$437,'Resultat-Produktion &amp; forbrug'!$A206,'Forbrug af biomasse'!$D$2:$D$437,'Resultat-Produktion &amp; forbrug'!$D206,'Forbrug af biomasse'!$A$2:$A$437,'Resultat-Produktion &amp; forbrug'!L$2,'Forbrug af biomasse'!$B$2:$B$437,$E206),F206)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-213624.89136790586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forbrug'!G$2,'Forbrug af biomasse'!$B$2:$B$437,$E207)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forbrug'!I$2,'Forbrug af biomasse'!$B$2:$B$437,$E207)</f>
        <v>0</v>
      </c>
      <c r="J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forbrug'!J$2,'Forbrug af biomasse'!$B$2:$B$437,$E207)</f>
        <v>28548.400000000001</v>
      </c>
      <c r="K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forbrug'!K$2,'Forbrug af biomasse'!$B$2:$B$437,$E207)</f>
        <v>0</v>
      </c>
      <c r="L207" s="190">
        <f>IF(A207&lt;&gt;"Biogas",SUMIFS('Forbrug af biomasse'!$E$2:$E$437,'Forbrug af biomasse'!$C$2:$C$437,'Resultat-Produktion &amp; forbrug'!$A207,'Forbrug af biomasse'!$D$2:$D$437,'Resultat-Produktion &amp; forbrug'!$D207,'Forbrug af biomasse'!$A$2:$A$437,'Resultat-Produktion &amp; forbrug'!L$2,'Forbrug af biomasse'!$B$2:$B$437,$E207),F207)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7895881.161335798</v>
      </c>
      <c r="G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forbrug'!G$2,'Forbrug af biomasse'!$B$2:$B$437,$E208)</f>
        <v>1802481.6912140569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forbrug'!I$2,'Forbrug af biomasse'!$B$2:$B$437,$E208)</f>
        <v>0</v>
      </c>
      <c r="J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forbrug'!J$2,'Forbrug af biomasse'!$B$2:$B$437,$E208)</f>
        <v>18638.04269080954</v>
      </c>
      <c r="K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forbrug'!K$2,'Forbrug af biomasse'!$B$2:$B$437,$E208)</f>
        <v>0</v>
      </c>
      <c r="L208" s="190">
        <f>IF(A208&lt;&gt;"Biogas",SUMIFS('Forbrug af biomasse'!$E$2:$E$437,'Forbrug af biomasse'!$C$2:$C$437,'Resultat-Produktion &amp; forbrug'!$A208,'Forbrug af biomasse'!$D$2:$D$437,'Resultat-Produktion &amp; forbrug'!$D208,'Forbrug af biomasse'!$A$2:$A$437,'Resultat-Produktion &amp; forbrug'!L$2,'Forbrug af biomasse'!$B$2:$B$437,$E208),F208)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6074761.4274309315</v>
      </c>
      <c r="O208" s="190">
        <f t="shared" si="59"/>
        <v>6074761.4274309315</v>
      </c>
      <c r="P208" s="200">
        <f t="shared" si="49"/>
        <v>18638.04269080954</v>
      </c>
      <c r="Q208" s="187">
        <f>IFERROR(VLOOKUP(A208,[1]Energiindhold!$A$2:$C$11,3,FALSE),IFERROR(VLOOKUP(A208,[1]Biogasudbytte!$A$2:$B$18,2,FALSE)*[1]Energiindhold!$C$10,0))*O208</f>
        <v>11.176801681294485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11.211093350090238</v>
      </c>
      <c r="S208" s="187">
        <f>IFERROR(VLOOKUP(A208,[1]Biogasudbytte!$A$2:$B$18,2,FALSE)*[1]Energiindhold!$C$10,0)*J208*IFERROR(VLOOKUP(A208,Biogasanlæg!$F$3:$G$8,2,FALSE),1)</f>
        <v>3.4291668795753204E-2</v>
      </c>
      <c r="T208" s="188">
        <f t="shared" si="50"/>
        <v>11.176801681294485</v>
      </c>
      <c r="U208" s="186">
        <f>O208*IFERROR(VLOOKUP(A208,[1]Tørstofindhold!A$2:B$24,2,FALSE),0)</f>
        <v>1700933.1996806611</v>
      </c>
      <c r="V208" s="187">
        <f>IF(D208=År1,P208,SUM(O208,P208))*IFERROR(VLOOKUP(A208,[1]Tørstofindhold!A$2:B$24,2,FALSE),0)</f>
        <v>1706151.8516340877</v>
      </c>
      <c r="W208" s="187">
        <f>J208*IFERROR(VLOOKUP(A208,[1]Tørstofindhold!A$2:B$24,2,FALSE),0)</f>
        <v>5218.6519534266718</v>
      </c>
      <c r="X208" s="188">
        <f t="shared" si="51"/>
        <v>1700933.1996806611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forbrug'!G$2,'Forbrug af biomasse'!$B$2:$B$437,$E209)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forbrug'!I$2,'Forbrug af biomasse'!$B$2:$B$437,$E209)</f>
        <v>0</v>
      </c>
      <c r="J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forbrug'!J$2,'Forbrug af biomasse'!$B$2:$B$437,$E209)</f>
        <v>0</v>
      </c>
      <c r="K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forbrug'!K$2,'Forbrug af biomasse'!$B$2:$B$437,$E209)</f>
        <v>0</v>
      </c>
      <c r="L209" s="190">
        <f>IF(A209&lt;&gt;"Biogas",SUMIFS('Forbrug af biomasse'!$E$2:$E$437,'Forbrug af biomasse'!$C$2:$C$437,'Resultat-Produktion &amp; forbrug'!$A209,'Forbrug af biomasse'!$D$2:$D$437,'Resultat-Produktion &amp; forbrug'!$D209,'Forbrug af biomasse'!$A$2:$A$437,'Resultat-Produktion &amp; forbrug'!L$2,'Forbrug af biomasse'!$B$2:$B$437,$E209),F209)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65388.861876856266</v>
      </c>
      <c r="G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forbrug'!G$2,'Forbrug af biomasse'!$B$2:$B$437,$E210)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forbrug'!I$2,'Forbrug af biomasse'!$B$2:$B$437,$E210)</f>
        <v>233902.44520004498</v>
      </c>
      <c r="J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forbrug'!J$2,'Forbrug af biomasse'!$B$2:$B$437,$E210)</f>
        <v>0</v>
      </c>
      <c r="K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forbrug'!K$2,'Forbrug af biomasse'!$B$2:$B$437,$E210)</f>
        <v>0</v>
      </c>
      <c r="L210" s="190">
        <f>IF(A210&lt;&gt;"Biogas",SUMIFS('Forbrug af biomasse'!$E$2:$E$437,'Forbrug af biomasse'!$C$2:$C$437,'Resultat-Produktion &amp; forbrug'!$A210,'Forbrug af biomasse'!$D$2:$D$437,'Resultat-Produktion &amp; forbrug'!$D210,'Forbrug af biomasse'!$A$2:$A$437,'Resultat-Produktion &amp; forbrug'!L$2,'Forbrug af biomasse'!$B$2:$B$437,$E210),F210)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-168513.58332318871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882480.82740038994</v>
      </c>
      <c r="G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forbrug'!G$2,'Forbrug af biomasse'!$B$2:$B$437,$E211)</f>
        <v>113867.33764129503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124225.03152224726</v>
      </c>
      <c r="I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forbrug'!I$2,'Forbrug af biomasse'!$B$2:$B$437,$E211)</f>
        <v>0</v>
      </c>
      <c r="J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forbrug'!J$2,'Forbrug af biomasse'!$B$2:$B$437,$E211)</f>
        <v>20123.248785795862</v>
      </c>
      <c r="K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forbrug'!K$2,'Forbrug af biomasse'!$B$2:$B$437,$E211)</f>
        <v>0</v>
      </c>
      <c r="L211" s="190">
        <f>IF(A211&lt;&gt;"Biogas",SUMIFS('Forbrug af biomasse'!$E$2:$E$437,'Forbrug af biomasse'!$C$2:$C$437,'Resultat-Produktion &amp; forbrug'!$A211,'Forbrug af biomasse'!$D$2:$D$437,'Resultat-Produktion &amp; forbrug'!$D211,'Forbrug af biomasse'!$A$2:$A$437,'Resultat-Produktion &amp; forbrug'!L$2,'Forbrug af biomasse'!$B$2:$B$437,$E211),F211)</f>
        <v>624265.20945105178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644388.45823684765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6.5683057049496805</v>
      </c>
      <c r="S211" s="187">
        <f>IFERROR(VLOOKUP(A211,[1]Biogasudbytte!$A$2:$B$18,2,FALSE)*[1]Energiindhold!$C$10,0)*J211*IFERROR(VLOOKUP(A211,Biogasanlæg!$F$3:$G$8,2,FALSE),1)</f>
        <v>0.11602139580445749</v>
      </c>
      <c r="T211" s="188">
        <f t="shared" si="50"/>
        <v>6.4522843091452229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547730.18950132048</v>
      </c>
      <c r="W211" s="187">
        <f>J211*IFERROR(VLOOKUP(A211,[1]Tørstofindhold!A$2:B$24,2,FALSE),0)</f>
        <v>17104.761467926481</v>
      </c>
      <c r="X211" s="188">
        <f t="shared" si="51"/>
        <v>530625.42803339404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forbrug'!G$2,'Forbrug af biomasse'!$B$2:$B$437,$E212)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forbrug'!I$2,'Forbrug af biomasse'!$B$2:$B$437,$E212)</f>
        <v>0</v>
      </c>
      <c r="J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forbrug'!J$2,'Forbrug af biomasse'!$B$2:$B$437,$E212)</f>
        <v>36.19608838570413</v>
      </c>
      <c r="K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forbrug'!K$2,'Forbrug af biomasse'!$B$2:$B$437,$E212)</f>
        <v>0</v>
      </c>
      <c r="L212" s="190">
        <f>IF(A212&lt;&gt;"Biogas",SUMIFS('Forbrug af biomasse'!$E$2:$E$437,'Forbrug af biomasse'!$C$2:$C$437,'Resultat-Produktion &amp; forbrug'!$A212,'Forbrug af biomasse'!$D$2:$D$437,'Resultat-Produktion &amp; forbrug'!$D212,'Forbrug af biomasse'!$A$2:$A$437,'Resultat-Produktion &amp; forbrug'!L$2,'Forbrug af biomasse'!$B$2:$B$437,$E212),F212)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forbrug'!G$2,'Forbrug af biomasse'!$B$2:$B$437,$E213)</f>
        <v>711176.07171098527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forbrug'!I$2,'Forbrug af biomasse'!$B$2:$B$437,$E213)</f>
        <v>0</v>
      </c>
      <c r="J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forbrug'!J$2,'Forbrug af biomasse'!$B$2:$B$437,$E213)</f>
        <v>0</v>
      </c>
      <c r="K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forbrug'!K$2,'Forbrug af biomasse'!$B$2:$B$437,$E213)</f>
        <v>0</v>
      </c>
      <c r="L213" s="190">
        <f>IF(A213&lt;&gt;"Biogas",SUMIFS('Forbrug af biomasse'!$E$2:$E$437,'Forbrug af biomasse'!$C$2:$C$437,'Resultat-Produktion &amp; forbrug'!$A213,'Forbrug af biomasse'!$D$2:$D$437,'Resultat-Produktion &amp; forbrug'!$D213,'Forbrug af biomasse'!$A$2:$A$437,'Resultat-Produktion &amp; forbrug'!L$2,'Forbrug af biomasse'!$B$2:$B$437,$E213),F213)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-711176.07171098527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210543.78587843414</v>
      </c>
      <c r="G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forbrug'!G$2,'Forbrug af biomasse'!$B$2:$B$437,$E214)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forbrug'!I$2,'Forbrug af biomasse'!$B$2:$B$437,$E214)</f>
        <v>0</v>
      </c>
      <c r="J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forbrug'!J$2,'Forbrug af biomasse'!$B$2:$B$437,$E214)</f>
        <v>191022.2216043165</v>
      </c>
      <c r="K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forbrug'!K$2,'Forbrug af biomasse'!$B$2:$B$437,$E214)</f>
        <v>0</v>
      </c>
      <c r="L214" s="190">
        <f>IF(A214&lt;&gt;"Biogas",SUMIFS('Forbrug af biomasse'!$E$2:$E$437,'Forbrug af biomasse'!$C$2:$C$437,'Resultat-Produktion &amp; forbrug'!$A214,'Forbrug af biomasse'!$D$2:$D$437,'Resultat-Produktion &amp; forbrug'!$D214,'Forbrug af biomasse'!$A$2:$A$437,'Resultat-Produktion &amp; forbrug'!L$2,'Forbrug af biomasse'!$B$2:$B$437,$E214),F214)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19521.564274117642</v>
      </c>
      <c r="O214" s="190">
        <f t="shared" si="59"/>
        <v>19521.564274117642</v>
      </c>
      <c r="P214" s="200">
        <f t="shared" si="49"/>
        <v>191022.2216043165</v>
      </c>
      <c r="Q214" s="187">
        <f>IFERROR(VLOOKUP(A214,[1]Energiindhold!$A$2:$C$11,3,FALSE),IFERROR(VLOOKUP(A214,[1]Biogasudbytte!$A$2:$B$18,2,FALSE)*[1]Energiindhold!$C$10,0))*O214</f>
        <v>8.4589475803107383E-2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0.78815497703837267</v>
      </c>
      <c r="S214" s="187">
        <f>IFERROR(VLOOKUP(A214,[1]Biogasudbytte!$A$2:$B$18,2,FALSE)*[1]Energiindhold!$C$10,0)*J214*IFERROR(VLOOKUP(A214,Biogasanlæg!$F$3:$G$8,2,FALSE),1)</f>
        <v>0.70356550123526529</v>
      </c>
      <c r="T214" s="188">
        <f t="shared" si="50"/>
        <v>8.4589475803107383E-2</v>
      </c>
      <c r="U214" s="186">
        <f>O214*IFERROR(VLOOKUP(A214,[1]Tørstofindhold!A$2:B$24,2,FALSE),0)</f>
        <v>8199.0569951294092</v>
      </c>
      <c r="V214" s="187">
        <f>IF(D214=År1,P214,SUM(O214,P214))*IFERROR(VLOOKUP(A214,[1]Tørstofindhold!A$2:B$24,2,FALSE),0)</f>
        <v>88428.390068942332</v>
      </c>
      <c r="W214" s="187">
        <f>J214*IFERROR(VLOOKUP(A214,[1]Tørstofindhold!A$2:B$24,2,FALSE),0)</f>
        <v>80229.33307381293</v>
      </c>
      <c r="X214" s="188">
        <f t="shared" si="51"/>
        <v>8199.0569951294019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209163.10303539436</v>
      </c>
      <c r="G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forbrug'!G$2,'Forbrug af biomasse'!$B$2:$B$437,$E215)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forbrug'!I$2,'Forbrug af biomasse'!$B$2:$B$437,$E215)</f>
        <v>0</v>
      </c>
      <c r="J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forbrug'!J$2,'Forbrug af biomasse'!$B$2:$B$437,$E215)</f>
        <v>0</v>
      </c>
      <c r="K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forbrug'!K$2,'Forbrug af biomasse'!$B$2:$B$437,$E215)</f>
        <v>0</v>
      </c>
      <c r="L215" s="190">
        <f>IF(A215&lt;&gt;"Biogas",SUMIFS('Forbrug af biomasse'!$E$2:$E$437,'Forbrug af biomasse'!$C$2:$C$437,'Resultat-Produktion &amp; forbrug'!$A215,'Forbrug af biomasse'!$D$2:$D$437,'Resultat-Produktion &amp; forbrug'!$D215,'Forbrug af biomasse'!$A$2:$A$437,'Resultat-Produktion &amp; forbrug'!L$2,'Forbrug af biomasse'!$B$2:$B$437,$E215),F215)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209163.10303539436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508362.7913025436</v>
      </c>
      <c r="G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forbrug'!G$2,'Forbrug af biomasse'!$B$2:$B$437,$E216)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forbrug'!I$2,'Forbrug af biomasse'!$B$2:$B$437,$E216)</f>
        <v>106960.41463921656</v>
      </c>
      <c r="J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forbrug'!J$2,'Forbrug af biomasse'!$B$2:$B$437,$E216)</f>
        <v>0</v>
      </c>
      <c r="K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forbrug'!K$2,'Forbrug af biomasse'!$B$2:$B$437,$E216)</f>
        <v>0</v>
      </c>
      <c r="L216" s="190">
        <f>IF(A216&lt;&gt;"Biogas",SUMIFS('Forbrug af biomasse'!$E$2:$E$437,'Forbrug af biomasse'!$C$2:$C$437,'Resultat-Produktion &amp; forbrug'!$A216,'Forbrug af biomasse'!$D$2:$D$437,'Resultat-Produktion &amp; forbrug'!$D216,'Forbrug af biomasse'!$A$2:$A$437,'Resultat-Produktion &amp; forbrug'!L$2,'Forbrug af biomasse'!$B$2:$B$437,$E216),F216)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401402.37666332704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1594975.3137968828</v>
      </c>
      <c r="G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forbrug'!G$2,'Forbrug af biomasse'!$B$2:$B$437,$E217)</f>
        <v>842246.48763373005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forbrug'!I$2,'Forbrug af biomasse'!$B$2:$B$437,$E217)</f>
        <v>256234.83946537593</v>
      </c>
      <c r="J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forbrug'!J$2,'Forbrug af biomasse'!$B$2:$B$437,$E217)</f>
        <v>863.45444688969167</v>
      </c>
      <c r="K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forbrug'!K$2,'Forbrug af biomasse'!$B$2:$B$437,$E217)</f>
        <v>0</v>
      </c>
      <c r="L217" s="190">
        <f>IF(A217&lt;&gt;"Biogas",SUMIFS('Forbrug af biomasse'!$E$2:$E$437,'Forbrug af biomasse'!$C$2:$C$437,'Resultat-Produktion &amp; forbrug'!$A217,'Forbrug af biomasse'!$D$2:$D$437,'Resultat-Produktion &amp; forbrug'!$D217,'Forbrug af biomasse'!$A$2:$A$437,'Resultat-Produktion &amp; forbrug'!L$2,'Forbrug af biomasse'!$B$2:$B$437,$E217),F217)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495630.53225088702</v>
      </c>
      <c r="O217" s="190">
        <f t="shared" si="59"/>
        <v>0</v>
      </c>
      <c r="P217" s="200">
        <f t="shared" si="63"/>
        <v>863.45444688969167</v>
      </c>
      <c r="Q217" s="187">
        <f>IFERROR(VLOOKUP(A217,[1]Energiindhold!$A$2:$C$11,3,FALSE),IFERROR(VLOOKUP(A217,[1]Biogasudbytte!$A$2:$B$18,2,FALSE)*[1]Energiindhold!$C$10,0))*O217</f>
        <v>0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2.9572105969746299E-3</v>
      </c>
      <c r="S217" s="187">
        <f>IFERROR(VLOOKUP(A217,[1]Biogasudbytte!$A$2:$B$18,2,FALSE)*[1]Energiindhold!$C$10,0)*J217*IFERROR(VLOOKUP(A217,Biogasanlæg!$F$3:$G$8,2,FALSE),1)</f>
        <v>2.9572105969746299E-3</v>
      </c>
      <c r="T217" s="188">
        <f t="shared" si="64"/>
        <v>0</v>
      </c>
      <c r="U217" s="186">
        <f>O217*IFERROR(VLOOKUP(A217,[1]Tørstofindhold!A$2:B$24,2,FALSE),0)</f>
        <v>0</v>
      </c>
      <c r="V217" s="187">
        <f>IF(D217=År1,P217,SUM(O217,P217))*IFERROR(VLOOKUP(A217,[1]Tørstofindhold!A$2:B$24,2,FALSE),0)</f>
        <v>267.67087853580443</v>
      </c>
      <c r="W217" s="187">
        <f>J217*IFERROR(VLOOKUP(A217,[1]Tørstofindhold!A$2:B$24,2,FALSE),0)</f>
        <v>267.67087853580443</v>
      </c>
      <c r="X217" s="188">
        <f t="shared" si="65"/>
        <v>0</v>
      </c>
      <c r="Y217" s="168">
        <f t="shared" si="60"/>
        <v>1</v>
      </c>
      <c r="Z217" s="103">
        <f t="shared" si="61"/>
        <v>0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forbrug'!G$2,'Forbrug af biomasse'!$B$2:$B$437,$E218)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forbrug'!I$2,'Forbrug af biomasse'!$B$2:$B$437,$E218)</f>
        <v>0</v>
      </c>
      <c r="J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forbrug'!J$2,'Forbrug af biomasse'!$B$2:$B$437,$E218)</f>
        <v>0</v>
      </c>
      <c r="K218" s="190">
        <f ca="1">SUMIFS('Forbrug af biomasse'!$E$2:$E$437,'Forbrug af biomasse'!$C$2:$C$437,'Resultat-Produktion &amp; forbrug'!$A218,'Forbrug af biomasse'!$D$2:$D$437,'Resultat-Produktion &amp; forbrug'!$D218,'Forbrug af biomasse'!$A$2:$A$437,'Resultat-Produktion &amp; forbrug'!K$2,'Forbrug af biomasse'!$B$2:$B$437,$E218)</f>
        <v>291668.74326721171</v>
      </c>
      <c r="L218" s="190">
        <f>IF(A218&lt;&gt;"Biogas",SUMIFS('Forbrug af biomasse'!$E$2:$E$437,'Forbrug af biomasse'!$C$2:$C$437,'Resultat-Produktion &amp; forbrug'!$A218,'Forbrug af biomasse'!$D$2:$D$437,'Resultat-Produktion &amp; forbrug'!$D218,'Forbrug af biomasse'!$A$2:$A$437,'Resultat-Produktion &amp; forbrug'!L$2,'Forbrug af biomasse'!$B$2:$B$437,$E218),F218)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-291668.74326721171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1107347.0071994506</v>
      </c>
      <c r="G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forbrug'!G$2,'Forbrug af biomasse'!$B$2:$B$437,$E219)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forbrug'!I$2,'Forbrug af biomasse'!$B$2:$B$437,$E219)</f>
        <v>0</v>
      </c>
      <c r="J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forbrug'!J$2,'Forbrug af biomasse'!$B$2:$B$437,$E219)</f>
        <v>996612.30647950561</v>
      </c>
      <c r="K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forbrug'!K$2,'Forbrug af biomasse'!$B$2:$B$437,$E219)</f>
        <v>110734.70071994505</v>
      </c>
      <c r="L219" s="190">
        <f>IF(A219&lt;&gt;"Biogas",SUMIFS('Forbrug af biomasse'!$E$2:$E$437,'Forbrug af biomasse'!$C$2:$C$437,'Resultat-Produktion &amp; forbrug'!$A219,'Forbrug af biomasse'!$D$2:$D$437,'Resultat-Produktion &amp; forbrug'!$D219,'Forbrug af biomasse'!$A$2:$A$437,'Resultat-Produktion &amp; forbrug'!L$2,'Forbrug af biomasse'!$B$2:$B$437,$E219),F219)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996612.30647950561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0.50447518341686104</v>
      </c>
      <c r="S219" s="187">
        <f>IFERROR(VLOOKUP(A219,[1]Biogasudbytte!$A$2:$B$18,2,FALSE)*[1]Energiindhold!$C$10,0)*J219*IFERROR(VLOOKUP(A219,Biogasanlæg!$F$3:$G$8,2,FALSE),1)</f>
        <v>0.50447518341686104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75742.535292442422</v>
      </c>
      <c r="W219" s="187">
        <f>J219*IFERROR(VLOOKUP(A219,[1]Tørstofindhold!A$2:B$24,2,FALSE),0)</f>
        <v>75742.535292442422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138252.64067231142</v>
      </c>
      <c r="G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forbrug'!G$2,'Forbrug af biomasse'!$B$2:$B$437,$E220)</f>
        <v>223248.59245547064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forbrug'!I$2,'Forbrug af biomasse'!$B$2:$B$437,$E220)</f>
        <v>0</v>
      </c>
      <c r="J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forbrug'!J$2,'Forbrug af biomasse'!$B$2:$B$437,$E220)</f>
        <v>0</v>
      </c>
      <c r="K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forbrug'!K$2,'Forbrug af biomasse'!$B$2:$B$437,$E220)</f>
        <v>0</v>
      </c>
      <c r="L220" s="190">
        <f>IF(A220&lt;&gt;"Biogas",SUMIFS('Forbrug af biomasse'!$E$2:$E$437,'Forbrug af biomasse'!$C$2:$C$437,'Resultat-Produktion &amp; forbrug'!$A220,'Forbrug af biomasse'!$D$2:$D$437,'Resultat-Produktion &amp; forbrug'!$D220,'Forbrug af biomasse'!$A$2:$A$437,'Resultat-Produktion &amp; forbrug'!L$2,'Forbrug af biomasse'!$B$2:$B$437,$E220),F220)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-84995.951783159224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1706260.1464788285</v>
      </c>
      <c r="G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forbrug'!G$2,'Forbrug af biomasse'!$B$2:$B$437,$E221)</f>
        <v>833223.91333114496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forbrug'!I$2,'Forbrug af biomasse'!$B$2:$B$437,$E221)</f>
        <v>0</v>
      </c>
      <c r="J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forbrug'!J$2,'Forbrug af biomasse'!$B$2:$B$437,$E221)</f>
        <v>73827.130043599784</v>
      </c>
      <c r="K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forbrug'!K$2,'Forbrug af biomasse'!$B$2:$B$437,$E221)</f>
        <v>0</v>
      </c>
      <c r="L221" s="190">
        <f>IF(A221&lt;&gt;"Biogas",SUMIFS('Forbrug af biomasse'!$E$2:$E$437,'Forbrug af biomasse'!$C$2:$C$437,'Resultat-Produktion &amp; forbrug'!$A221,'Forbrug af biomasse'!$D$2:$D$437,'Resultat-Produktion &amp; forbrug'!$D221,'Forbrug af biomasse'!$A$2:$A$437,'Resultat-Produktion &amp; forbrug'!L$2,'Forbrug af biomasse'!$B$2:$B$437,$E221),F221)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799209.1031040838</v>
      </c>
      <c r="O221" s="190">
        <f t="shared" si="59"/>
        <v>0</v>
      </c>
      <c r="P221" s="200">
        <f t="shared" si="63"/>
        <v>73827.130043599784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0.26503939685652322</v>
      </c>
      <c r="S221" s="187">
        <f>IFERROR(VLOOKUP(A221,[1]Biogasudbytte!$A$2:$B$18,2,FALSE)*[1]Energiindhold!$C$10,0)*J221*IFERROR(VLOOKUP(A221,Biogasanlæg!$F$3:$G$8,2,FALSE),1)</f>
        <v>0.26503939685652322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22148.139013079934</v>
      </c>
      <c r="W221" s="187">
        <f>J221*IFERROR(VLOOKUP(A221,[1]Tørstofindhold!A$2:B$24,2,FALSE),0)</f>
        <v>22148.139013079934</v>
      </c>
      <c r="X221" s="188">
        <f t="shared" si="65"/>
        <v>0</v>
      </c>
      <c r="Y221" s="168">
        <f t="shared" si="60"/>
        <v>1</v>
      </c>
      <c r="Z221" s="103">
        <f t="shared" si="61"/>
        <v>0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266755.84485045663</v>
      </c>
      <c r="G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forbrug'!G$2,'Forbrug af biomasse'!$B$2:$B$437,$E222)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forbrug'!I$2,'Forbrug af biomasse'!$B$2:$B$437,$E222)</f>
        <v>409035.43180711387</v>
      </c>
      <c r="J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forbrug'!J$2,'Forbrug af biomasse'!$B$2:$B$437,$E222)</f>
        <v>0</v>
      </c>
      <c r="K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forbrug'!K$2,'Forbrug af biomasse'!$B$2:$B$437,$E222)</f>
        <v>0</v>
      </c>
      <c r="L222" s="190">
        <f>IF(A222&lt;&gt;"Biogas",SUMIFS('Forbrug af biomasse'!$E$2:$E$437,'Forbrug af biomasse'!$C$2:$C$437,'Resultat-Produktion &amp; forbrug'!$A222,'Forbrug af biomasse'!$D$2:$D$437,'Resultat-Produktion &amp; forbrug'!$D222,'Forbrug af biomasse'!$A$2:$A$437,'Resultat-Produktion &amp; forbrug'!L$2,'Forbrug af biomasse'!$B$2:$B$437,$E222),F222)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-142279.58695665724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forbrug'!G$2,'Forbrug af biomasse'!$B$2:$B$437,$E223)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forbrug'!I$2,'Forbrug af biomasse'!$B$2:$B$437,$E223)</f>
        <v>0</v>
      </c>
      <c r="J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forbrug'!J$2,'Forbrug af biomasse'!$B$2:$B$437,$E223)</f>
        <v>0</v>
      </c>
      <c r="K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forbrug'!K$2,'Forbrug af biomasse'!$B$2:$B$437,$E223)</f>
        <v>0</v>
      </c>
      <c r="L223" s="190">
        <f>IF(A223&lt;&gt;"Biogas",SUMIFS('Forbrug af biomasse'!$E$2:$E$437,'Forbrug af biomasse'!$C$2:$C$437,'Resultat-Produktion &amp; forbrug'!$A223,'Forbrug af biomasse'!$D$2:$D$437,'Resultat-Produktion &amp; forbrug'!$D223,'Forbrug af biomasse'!$A$2:$A$437,'Resultat-Produktion &amp; forbrug'!L$2,'Forbrug af biomasse'!$B$2:$B$437,$E223),F223)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9054.9543846077213</v>
      </c>
      <c r="G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forbrug'!G$2,'Forbrug af biomasse'!$B$2:$B$437,$E224)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forbrug'!I$2,'Forbrug af biomasse'!$B$2:$B$437,$E224)</f>
        <v>51975.70917962808</v>
      </c>
      <c r="J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forbrug'!J$2,'Forbrug af biomasse'!$B$2:$B$437,$E224)</f>
        <v>0</v>
      </c>
      <c r="K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forbrug'!K$2,'Forbrug af biomasse'!$B$2:$B$437,$E224)</f>
        <v>0</v>
      </c>
      <c r="L224" s="190">
        <f>IF(A224&lt;&gt;"Biogas",SUMIFS('Forbrug af biomasse'!$E$2:$E$437,'Forbrug af biomasse'!$C$2:$C$437,'Resultat-Produktion &amp; forbrug'!$A224,'Forbrug af biomasse'!$D$2:$D$437,'Resultat-Produktion &amp; forbrug'!$D224,'Forbrug af biomasse'!$A$2:$A$437,'Resultat-Produktion &amp; forbrug'!L$2,'Forbrug af biomasse'!$B$2:$B$437,$E224),F224)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-42920.754795020359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299252.17599197297</v>
      </c>
      <c r="G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forbrug'!G$2,'Forbrug af biomasse'!$B$2:$B$437,$E225)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forbrug'!I$2,'Forbrug af biomasse'!$B$2:$B$437,$E225)</f>
        <v>0</v>
      </c>
      <c r="J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forbrug'!J$2,'Forbrug af biomasse'!$B$2:$B$437,$E225)</f>
        <v>0</v>
      </c>
      <c r="K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forbrug'!K$2,'Forbrug af biomasse'!$B$2:$B$437,$E225)</f>
        <v>0</v>
      </c>
      <c r="L225" s="190">
        <f>IF(A225&lt;&gt;"Biogas",SUMIFS('Forbrug af biomasse'!$E$2:$E$437,'Forbrug af biomasse'!$C$2:$C$437,'Resultat-Produktion &amp; forbrug'!$A225,'Forbrug af biomasse'!$D$2:$D$437,'Resultat-Produktion &amp; forbrug'!$D225,'Forbrug af biomasse'!$A$2:$A$437,'Resultat-Produktion &amp; forbrug'!L$2,'Forbrug af biomasse'!$B$2:$B$437,$E225),F225)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299252.17599197297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42488.00877346145</v>
      </c>
      <c r="G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forbrug'!G$2,'Forbrug af biomasse'!$B$2:$B$437,$E226)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forbrug'!I$2,'Forbrug af biomasse'!$B$2:$B$437,$E226)</f>
        <v>0</v>
      </c>
      <c r="J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forbrug'!J$2,'Forbrug af biomasse'!$B$2:$B$437,$E226)</f>
        <v>0</v>
      </c>
      <c r="K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forbrug'!K$2,'Forbrug af biomasse'!$B$2:$B$437,$E226)</f>
        <v>0</v>
      </c>
      <c r="L226" s="190">
        <f>IF(A226&lt;&gt;"Biogas",SUMIFS('Forbrug af biomasse'!$E$2:$E$437,'Forbrug af biomasse'!$C$2:$C$437,'Resultat-Produktion &amp; forbrug'!$A226,'Forbrug af biomasse'!$D$2:$D$437,'Resultat-Produktion &amp; forbrug'!$D226,'Forbrug af biomasse'!$A$2:$A$437,'Resultat-Produktion &amp; forbrug'!L$2,'Forbrug af biomasse'!$B$2:$B$437,$E226),F226)</f>
        <v>42488.00877346145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42488.00877346145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0.78177936143169058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0.78177936143169058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17632.523640986503</v>
      </c>
      <c r="W226" s="187">
        <f>J226*IFERROR(VLOOKUP(A226,[1]Tørstofindhold!A$2:B$24,2,FALSE),0)</f>
        <v>0</v>
      </c>
      <c r="X226" s="188">
        <f t="shared" si="65"/>
        <v>17632.523640986503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 ca="1"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forbrug'!G$2,'Forbrug af biomasse'!$B$2:$B$437,$E227)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forbrug'!I$2,'Forbrug af biomasse'!$B$2:$B$437,$E227)</f>
        <v>0</v>
      </c>
      <c r="J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forbrug'!J$2,'Forbrug af biomasse'!$B$2:$B$437,$E227)</f>
        <v>0</v>
      </c>
      <c r="K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forbrug'!K$2,'Forbrug af biomasse'!$B$2:$B$437,$E227)</f>
        <v>0</v>
      </c>
      <c r="L227" s="190">
        <f ca="1">IF(A227&lt;&gt;"Biogas",SUMIFS('Forbrug af biomasse'!$E$2:$E$437,'Forbrug af biomasse'!$C$2:$C$437,'Resultat-Produktion &amp; forbrug'!$A227,'Forbrug af biomasse'!$D$2:$D$437,'Resultat-Produktion &amp; forbrug'!$D227,'Forbrug af biomasse'!$A$2:$A$437,'Resultat-Produktion &amp; forbrug'!L$2,'Forbrug af biomasse'!$B$2:$B$437,$E227),F227)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ca="1" si="68">F227-SUM(G227:M227)</f>
        <v>0</v>
      </c>
      <c r="O227" s="190">
        <f t="shared" ca="1" si="59"/>
        <v>0</v>
      </c>
      <c r="P227" s="200">
        <f t="shared" ref="P227:P228" ca="1" si="69">SUM(J227,L227)</f>
        <v>0</v>
      </c>
      <c r="Q227" s="187">
        <f ca="1">IFERROR(VLOOKUP(A227,[1]Energiindhold!$A$2:$C$11,3,FALSE),IFERROR(VLOOKUP(A227,[1]Biogasudbytte!$A$2:$B$18,2,FALSE)*[1]Energiindhold!$C$10,0))*O227</f>
        <v>0</v>
      </c>
      <c r="R227" s="187">
        <f ca="1"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ca="1" si="70">R227-S227</f>
        <v>0</v>
      </c>
      <c r="U227" s="186">
        <f ca="1">O227*IFERROR(VLOOKUP(A227,[1]Tørstofindhold!A$2:B$24,2,FALSE),0)</f>
        <v>0</v>
      </c>
      <c r="V227" s="187">
        <f ca="1"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ca="1" si="71">V227-W227</f>
        <v>0</v>
      </c>
      <c r="Y227" s="168">
        <f t="shared" ca="1" si="60"/>
        <v>0</v>
      </c>
      <c r="Z227" s="103">
        <f t="shared" ca="1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 ca="1"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forbrug'!G$2,'Forbrug af biomasse'!$B$2:$B$437,$E228)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forbrug'!I$2,'Forbrug af biomasse'!$B$2:$B$437,$E228)</f>
        <v>0</v>
      </c>
      <c r="J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forbrug'!J$2,'Forbrug af biomasse'!$B$2:$B$437,$E228)</f>
        <v>0</v>
      </c>
      <c r="K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forbrug'!K$2,'Forbrug af biomasse'!$B$2:$B$437,$E228)</f>
        <v>0</v>
      </c>
      <c r="L228" s="190">
        <f ca="1">IF(A228&lt;&gt;"Biogas",SUMIFS('Forbrug af biomasse'!$E$2:$E$437,'Forbrug af biomasse'!$C$2:$C$437,'Resultat-Produktion &amp; forbrug'!$A228,'Forbrug af biomasse'!$D$2:$D$437,'Resultat-Produktion &amp; forbrug'!$D228,'Forbrug af biomasse'!$A$2:$A$437,'Resultat-Produktion &amp; forbrug'!L$2,'Forbrug af biomasse'!$B$2:$B$437,$E228),F228)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ca="1" si="68"/>
        <v>0</v>
      </c>
      <c r="O228" s="190">
        <f t="shared" ca="1" si="59"/>
        <v>0</v>
      </c>
      <c r="P228" s="200">
        <f t="shared" ca="1" si="69"/>
        <v>0</v>
      </c>
      <c r="Q228" s="187">
        <f ca="1">IFERROR(VLOOKUP(A228,[1]Energiindhold!$A$2:$C$11,3,FALSE),IFERROR(VLOOKUP(A228,[1]Biogasudbytte!$A$2:$B$18,2,FALSE)*[1]Energiindhold!$C$10,0))*O228</f>
        <v>0</v>
      </c>
      <c r="R228" s="187">
        <f ca="1"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ca="1" si="70"/>
        <v>0</v>
      </c>
      <c r="U228" s="186">
        <f ca="1">O228*IFERROR(VLOOKUP(A228,[1]Tørstofindhold!A$2:B$24,2,FALSE),0)</f>
        <v>0</v>
      </c>
      <c r="V228" s="187">
        <f ca="1"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ca="1" si="71"/>
        <v>0</v>
      </c>
      <c r="Y228" s="168">
        <f t="shared" ca="1" si="60"/>
        <v>0</v>
      </c>
      <c r="Z228" s="103">
        <f t="shared" ca="1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415393.31848489033</v>
      </c>
      <c r="G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forbrug'!G$2,'Forbrug af biomasse'!$B$2:$B$437,$E229)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forbrug'!I$2,'Forbrug af biomasse'!$B$2:$B$437,$E229)</f>
        <v>0</v>
      </c>
      <c r="J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forbrug'!J$2,'Forbrug af biomasse'!$B$2:$B$437,$E229)</f>
        <v>0</v>
      </c>
      <c r="K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forbrug'!K$2,'Forbrug af biomasse'!$B$2:$B$437,$E229)</f>
        <v>0</v>
      </c>
      <c r="L229" s="190">
        <f>IF(A229&lt;&gt;"Biogas",SUMIFS('Forbrug af biomasse'!$E$2:$E$437,'Forbrug af biomasse'!$C$2:$C$437,'Resultat-Produktion &amp; forbrug'!$A229,'Forbrug af biomasse'!$D$2:$D$437,'Resultat-Produktion &amp; forbrug'!$D229,'Forbrug af biomasse'!$A$2:$A$437,'Resultat-Produktion &amp; forbrug'!L$2,'Forbrug af biomasse'!$B$2:$B$437,$E229),F229)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415393.31848489033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110532.40398074606</v>
      </c>
      <c r="G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forbrug'!G$2,'Forbrug af biomasse'!$B$2:$B$437,$E230)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forbrug'!I$2,'Forbrug af biomasse'!$B$2:$B$437,$E230)</f>
        <v>0</v>
      </c>
      <c r="J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forbrug'!J$2,'Forbrug af biomasse'!$B$2:$B$437,$E230)</f>
        <v>0</v>
      </c>
      <c r="K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forbrug'!K$2,'Forbrug af biomasse'!$B$2:$B$437,$E230)</f>
        <v>0</v>
      </c>
      <c r="L230" s="190">
        <f>IF(A230&lt;&gt;"Biogas",SUMIFS('Forbrug af biomasse'!$E$2:$E$437,'Forbrug af biomasse'!$C$2:$C$437,'Resultat-Produktion &amp; forbrug'!$A230,'Forbrug af biomasse'!$D$2:$D$437,'Resultat-Produktion &amp; forbrug'!$D230,'Forbrug af biomasse'!$A$2:$A$437,'Resultat-Produktion &amp; forbrug'!L$2,'Forbrug af biomasse'!$B$2:$B$437,$E230),F230)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110532.40398074606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55266.201990373032</v>
      </c>
      <c r="G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forbrug'!G$2,'Forbrug af biomasse'!$B$2:$B$437,$E231)</f>
        <v>31534.523402398045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forbrug'!I$2,'Forbrug af biomasse'!$B$2:$B$437,$E231)</f>
        <v>0</v>
      </c>
      <c r="J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forbrug'!J$2,'Forbrug af biomasse'!$B$2:$B$437,$E231)</f>
        <v>0</v>
      </c>
      <c r="K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forbrug'!K$2,'Forbrug af biomasse'!$B$2:$B$437,$E231)</f>
        <v>0</v>
      </c>
      <c r="L231" s="190">
        <f>IF(A231&lt;&gt;"Biogas",SUMIFS('Forbrug af biomasse'!$E$2:$E$437,'Forbrug af biomasse'!$C$2:$C$437,'Resultat-Produktion &amp; forbrug'!$A231,'Forbrug af biomasse'!$D$2:$D$437,'Resultat-Produktion &amp; forbrug'!$D231,'Forbrug af biomasse'!$A$2:$A$437,'Resultat-Produktion &amp; forbrug'!L$2,'Forbrug af biomasse'!$B$2:$B$437,$E231),F231)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23731.678587974988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1</v>
      </c>
      <c r="Z231" s="103">
        <f t="shared" si="61"/>
        <v>0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35370.36927383874</v>
      </c>
      <c r="G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forbrug'!G$2,'Forbrug af biomasse'!$B$2:$B$437,$E232)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forbrug'!I$2,'Forbrug af biomasse'!$B$2:$B$437,$E232)</f>
        <v>0</v>
      </c>
      <c r="J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forbrug'!J$2,'Forbrug af biomasse'!$B$2:$B$437,$E232)</f>
        <v>0</v>
      </c>
      <c r="K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forbrug'!K$2,'Forbrug af biomasse'!$B$2:$B$437,$E232)</f>
        <v>0</v>
      </c>
      <c r="L232" s="190">
        <f>IF(A232&lt;&gt;"Biogas",SUMIFS('Forbrug af biomasse'!$E$2:$E$437,'Forbrug af biomasse'!$C$2:$C$437,'Resultat-Produktion &amp; forbrug'!$A232,'Forbrug af biomasse'!$D$2:$D$437,'Resultat-Produktion &amp; forbrug'!$D232,'Forbrug af biomasse'!$A$2:$A$437,'Resultat-Produktion &amp; forbrug'!L$2,'Forbrug af biomasse'!$B$2:$B$437,$E232),F232)</f>
        <v>35370.36927383874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35370.36927383874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1.2379629245843558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1.2379629245843558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1488741.8735992862</v>
      </c>
      <c r="G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forbrug'!G$2,'Forbrug af biomasse'!$B$2:$B$437,$E233)</f>
        <v>263942.56226655166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forbrug'!I$2,'Forbrug af biomasse'!$B$2:$B$437,$E233)</f>
        <v>0</v>
      </c>
      <c r="J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forbrug'!J$2,'Forbrug af biomasse'!$B$2:$B$437,$E233)</f>
        <v>6626.3775331903453</v>
      </c>
      <c r="K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forbrug'!K$2,'Forbrug af biomasse'!$B$2:$B$437,$E233)</f>
        <v>0</v>
      </c>
      <c r="L233" s="190">
        <f>IF(A233&lt;&gt;"Biogas",SUMIFS('Forbrug af biomasse'!$E$2:$E$437,'Forbrug af biomasse'!$C$2:$C$437,'Resultat-Produktion &amp; forbrug'!$A233,'Forbrug af biomasse'!$D$2:$D$437,'Resultat-Produktion &amp; forbrug'!$D233,'Forbrug af biomasse'!$A$2:$A$437,'Resultat-Produktion &amp; forbrug'!L$2,'Forbrug af biomasse'!$B$2:$B$437,$E233),F233)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1218172.9337995441</v>
      </c>
      <c r="O233" s="190">
        <f t="shared" si="59"/>
        <v>1218172.9337995441</v>
      </c>
      <c r="P233" s="200">
        <f t="shared" si="63"/>
        <v>6626.3775331903453</v>
      </c>
      <c r="Q233" s="187">
        <f>IFERROR(VLOOKUP(A233,[1]Energiindhold!$A$2:$C$11,3,FALSE),IFERROR(VLOOKUP(A233,[1]Biogasudbytte!$A$2:$B$18,2,FALSE)*[1]Energiindhold!$C$10,0))*O233</f>
        <v>3.3061700692493146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3.3241543229294943</v>
      </c>
      <c r="S233" s="187">
        <f>IFERROR(VLOOKUP(A233,[1]Biogasudbytte!$A$2:$B$18,2,FALSE)*[1]Energiindhold!$C$10,0)*J233*IFERROR(VLOOKUP(A233,Biogasanlæg!$F$3:$G$8,2,FALSE),1)</f>
        <v>1.7984253680179925E-2</v>
      </c>
      <c r="T233" s="188">
        <f t="shared" si="64"/>
        <v>3.3061700692493146</v>
      </c>
      <c r="U233" s="186">
        <f>O233*IFERROR(VLOOKUP(A233,[1]Tørstofindhold!A$2:B$24,2,FALSE),0)</f>
        <v>243634.58675990882</v>
      </c>
      <c r="V233" s="187">
        <f>IF(D233=År1,P233,SUM(O233,P233))*IFERROR(VLOOKUP(A233,[1]Tørstofindhold!A$2:B$24,2,FALSE),0)</f>
        <v>244959.86226654693</v>
      </c>
      <c r="W233" s="187">
        <f>J233*IFERROR(VLOOKUP(A233,[1]Tørstofindhold!A$2:B$24,2,FALSE),0)</f>
        <v>1325.2755066380691</v>
      </c>
      <c r="X233" s="188">
        <f t="shared" si="65"/>
        <v>243634.58675990885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27042.987950784696</v>
      </c>
      <c r="G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forbrug'!G$2,'Forbrug af biomasse'!$B$2:$B$437,$E234)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forbrug'!I$2,'Forbrug af biomasse'!$B$2:$B$437,$E234)</f>
        <v>0</v>
      </c>
      <c r="J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forbrug'!J$2,'Forbrug af biomasse'!$B$2:$B$437,$E234)</f>
        <v>0</v>
      </c>
      <c r="K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forbrug'!K$2,'Forbrug af biomasse'!$B$2:$B$437,$E234)</f>
        <v>0</v>
      </c>
      <c r="L234" s="190">
        <f>IF(A234&lt;&gt;"Biogas",SUMIFS('Forbrug af biomasse'!$E$2:$E$437,'Forbrug af biomasse'!$C$2:$C$437,'Resultat-Produktion &amp; forbrug'!$A234,'Forbrug af biomasse'!$D$2:$D$437,'Resultat-Produktion &amp; forbrug'!$D234,'Forbrug af biomasse'!$A$2:$A$437,'Resultat-Produktion &amp; forbrug'!L$2,'Forbrug af biomasse'!$B$2:$B$437,$E234),F234)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27042.987950784696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21948.511505172726</v>
      </c>
      <c r="G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forbrug'!G$2,'Forbrug af biomasse'!$B$2:$B$437,$E235)</f>
        <v>5805.5189527427374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forbrug'!I$2,'Forbrug af biomasse'!$B$2:$B$437,$E235)</f>
        <v>0</v>
      </c>
      <c r="J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forbrug'!J$2,'Forbrug af biomasse'!$B$2:$B$437,$E235)</f>
        <v>0</v>
      </c>
      <c r="K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forbrug'!K$2,'Forbrug af biomasse'!$B$2:$B$437,$E235)</f>
        <v>0</v>
      </c>
      <c r="L235" s="190">
        <f>IF(A235&lt;&gt;"Biogas",SUMIFS('Forbrug af biomasse'!$E$2:$E$437,'Forbrug af biomasse'!$C$2:$C$437,'Resultat-Produktion &amp; forbrug'!$A235,'Forbrug af biomasse'!$D$2:$D$437,'Resultat-Produktion &amp; forbrug'!$D235,'Forbrug af biomasse'!$A$2:$A$437,'Resultat-Produktion &amp; forbrug'!L$2,'Forbrug af biomasse'!$B$2:$B$437,$E235),F235)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16142.992552429989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3345784.8962579207</v>
      </c>
      <c r="G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forbrug'!G$2,'Forbrug af biomasse'!$B$2:$B$437,$E236)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forbrug'!I$2,'Forbrug af biomasse'!$B$2:$B$437,$E236)</f>
        <v>0</v>
      </c>
      <c r="J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forbrug'!J$2,'Forbrug af biomasse'!$B$2:$B$437,$E236)</f>
        <v>1268885.054531686</v>
      </c>
      <c r="K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forbrug'!K$2,'Forbrug af biomasse'!$B$2:$B$437,$E236)</f>
        <v>0</v>
      </c>
      <c r="L236" s="190">
        <f>IF(A236&lt;&gt;"Biogas",SUMIFS('Forbrug af biomasse'!$E$2:$E$437,'Forbrug af biomasse'!$C$2:$C$437,'Resultat-Produktion &amp; forbrug'!$A236,'Forbrug af biomasse'!$D$2:$D$437,'Resultat-Produktion &amp; forbrug'!$D236,'Forbrug af biomasse'!$A$2:$A$437,'Resultat-Produktion &amp; forbrug'!L$2,'Forbrug af biomasse'!$B$2:$B$437,$E236),F236)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2076899.8417262346</v>
      </c>
      <c r="O236" s="190">
        <f t="shared" si="59"/>
        <v>2076899.8417262346</v>
      </c>
      <c r="P236" s="200">
        <f t="shared" si="63"/>
        <v>1268885.054531686</v>
      </c>
      <c r="Q236" s="187">
        <f>IFERROR(VLOOKUP(A236,[1]Energiindhold!$A$2:$C$11,3,FALSE),IFERROR(VLOOKUP(A236,[1]Biogasudbytte!$A$2:$B$18,2,FALSE)*[1]Energiindhold!$C$10,0))*O236</f>
        <v>1.0363937900198086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1.6695801210816654</v>
      </c>
      <c r="S236" s="187">
        <f>IFERROR(VLOOKUP(A236,[1]Biogasudbytte!$A$2:$B$18,2,FALSE)*[1]Energiindhold!$C$10,0)*J236*IFERROR(VLOOKUP(A236,Biogasanlæg!$F$3:$G$8,2,FALSE),1)</f>
        <v>0.63318633106185673</v>
      </c>
      <c r="T236" s="188">
        <f t="shared" si="64"/>
        <v>1.0363937900198086</v>
      </c>
      <c r="U236" s="186">
        <f>O236*IFERROR(VLOOKUP(A236,[1]Tørstofindhold!A$2:B$24,2,FALSE),0)</f>
        <v>124613.99050357408</v>
      </c>
      <c r="V236" s="187">
        <f>IF(D236=År1,P236,SUM(O236,P236))*IFERROR(VLOOKUP(A236,[1]Tørstofindhold!A$2:B$24,2,FALSE),0)</f>
        <v>200747.09377547522</v>
      </c>
      <c r="W236" s="187">
        <f>J236*IFERROR(VLOOKUP(A236,[1]Tørstofindhold!A$2:B$24,2,FALSE),0)</f>
        <v>76133.103271901156</v>
      </c>
      <c r="X236" s="188">
        <f t="shared" si="65"/>
        <v>124613.99050357407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2621159.8056514151</v>
      </c>
      <c r="G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forbrug'!G$2,'Forbrug af biomasse'!$B$2:$B$437,$E237)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forbrug'!I$2,'Forbrug af biomasse'!$B$2:$B$437,$E237)</f>
        <v>0</v>
      </c>
      <c r="J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forbrug'!J$2,'Forbrug af biomasse'!$B$2:$B$437,$E237)</f>
        <v>2359043.8250862737</v>
      </c>
      <c r="K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forbrug'!K$2,'Forbrug af biomasse'!$B$2:$B$437,$E237)</f>
        <v>262115.98056514148</v>
      </c>
      <c r="L237" s="190">
        <f>IF(A237&lt;&gt;"Biogas",SUMIFS('Forbrug af biomasse'!$E$2:$E$437,'Forbrug af biomasse'!$C$2:$C$437,'Resultat-Produktion &amp; forbrug'!$A237,'Forbrug af biomasse'!$D$2:$D$437,'Resultat-Produktion &amp; forbrug'!$D237,'Forbrug af biomasse'!$A$2:$A$437,'Resultat-Produktion &amp; forbrug'!L$2,'Forbrug af biomasse'!$B$2:$B$437,$E237),F237)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2359043.8250862737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1.0162760798471668</v>
      </c>
      <c r="S237" s="187">
        <f>IFERROR(VLOOKUP(A237,[1]Biogasudbytte!$A$2:$B$18,2,FALSE)*[1]Energiindhold!$C$10,0)*J237*IFERROR(VLOOKUP(A237,Biogasanlæg!$F$3:$G$8,2,FALSE),1)</f>
        <v>1.0162760798471668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117952.19125431369</v>
      </c>
      <c r="W237" s="187">
        <f>J237*IFERROR(VLOOKUP(A237,[1]Tørstofindhold!A$2:B$24,2,FALSE),0)</f>
        <v>117952.19125431369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239604.1344339604</v>
      </c>
      <c r="G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forbrug'!G$2,'Forbrug af biomasse'!$B$2:$B$437,$E238)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forbrug'!I$2,'Forbrug af biomasse'!$B$2:$B$437,$E238)</f>
        <v>105526.43984954793</v>
      </c>
      <c r="J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forbrug'!J$2,'Forbrug af biomasse'!$B$2:$B$437,$E238)</f>
        <v>0</v>
      </c>
      <c r="K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forbrug'!K$2,'Forbrug af biomasse'!$B$2:$B$437,$E238)</f>
        <v>0</v>
      </c>
      <c r="L238" s="190">
        <f>IF(A238&lt;&gt;"Biogas",SUMIFS('Forbrug af biomasse'!$E$2:$E$437,'Forbrug af biomasse'!$C$2:$C$437,'Resultat-Produktion &amp; forbrug'!$A238,'Forbrug af biomasse'!$D$2:$D$437,'Resultat-Produktion &amp; forbrug'!$D238,'Forbrug af biomasse'!$A$2:$A$437,'Resultat-Produktion &amp; forbrug'!L$2,'Forbrug af biomasse'!$B$2:$B$437,$E238),F238)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134077.69458441247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forbrug'!G$2,'Forbrug af biomasse'!$B$2:$B$437,$E239)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forbrug'!I$2,'Forbrug af biomasse'!$B$2:$B$437,$E239)</f>
        <v>0</v>
      </c>
      <c r="J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forbrug'!J$2,'Forbrug af biomasse'!$B$2:$B$437,$E239)</f>
        <v>0</v>
      </c>
      <c r="K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forbrug'!K$2,'Forbrug af biomasse'!$B$2:$B$437,$E239)</f>
        <v>0</v>
      </c>
      <c r="L239" s="190">
        <f>IF(A239&lt;&gt;"Biogas",SUMIFS('Forbrug af biomasse'!$E$2:$E$437,'Forbrug af biomasse'!$C$2:$C$437,'Resultat-Produktion &amp; forbrug'!$A239,'Forbrug af biomasse'!$D$2:$D$437,'Resultat-Produktion &amp; forbrug'!$D239,'Forbrug af biomasse'!$A$2:$A$437,'Resultat-Produktion &amp; forbrug'!L$2,'Forbrug af biomasse'!$B$2:$B$437,$E239),F239)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forbrug'!G$2,'Forbrug af biomasse'!$B$2:$B$437,$E240)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forbrug'!I$2,'Forbrug af biomasse'!$B$2:$B$437,$E240)</f>
        <v>0</v>
      </c>
      <c r="J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forbrug'!J$2,'Forbrug af biomasse'!$B$2:$B$437,$E240)</f>
        <v>0</v>
      </c>
      <c r="K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forbrug'!K$2,'Forbrug af biomasse'!$B$2:$B$437,$E240)</f>
        <v>0</v>
      </c>
      <c r="L240" s="190">
        <f>IF(A240&lt;&gt;"Biogas",SUMIFS('Forbrug af biomasse'!$E$2:$E$437,'Forbrug af biomasse'!$C$2:$C$437,'Resultat-Produktion &amp; forbrug'!$A240,'Forbrug af biomasse'!$D$2:$D$437,'Resultat-Produktion &amp; forbrug'!$D240,'Forbrug af biomasse'!$A$2:$A$437,'Resultat-Produktion &amp; forbrug'!L$2,'Forbrug af biomasse'!$B$2:$B$437,$E240),F240)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371256.09920674853</v>
      </c>
      <c r="G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forbrug'!G$2,'Forbrug af biomasse'!$B$2:$B$437,$E241)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forbrug'!I$2,'Forbrug af biomasse'!$B$2:$B$437,$E241)</f>
        <v>0</v>
      </c>
      <c r="J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forbrug'!J$2,'Forbrug af biomasse'!$B$2:$B$437,$E241)</f>
        <v>0</v>
      </c>
      <c r="K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forbrug'!K$2,'Forbrug af biomasse'!$B$2:$B$437,$E241)</f>
        <v>0</v>
      </c>
      <c r="L241" s="190">
        <f ca="1">IF(A241&lt;&gt;"Biogas",SUMIFS('Forbrug af biomasse'!$E$2:$E$437,'Forbrug af biomasse'!$C$2:$C$437,'Resultat-Produktion &amp; forbrug'!$A241,'Forbrug af biomasse'!$D$2:$D$437,'Resultat-Produktion &amp; forbrug'!$D241,'Forbrug af biomasse'!$A$2:$A$437,'Resultat-Produktion &amp; forbrug'!L$2,'Forbrug af biomasse'!$B$2:$B$437,$E241),F241)</f>
        <v>371256.09920674853</v>
      </c>
      <c r="M241" s="154">
        <f ca="1"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371256.09920674853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9.9119869394556517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9.9119869394556517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304430.00134953379</v>
      </c>
      <c r="W241" s="187">
        <f>J241*IFERROR(VLOOKUP(A241,[1]Tørstofindhold!A$2:B$24,2,FALSE),0)</f>
        <v>0</v>
      </c>
      <c r="X241" s="188">
        <f t="shared" ca="1" si="65"/>
        <v>304430.00134953379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114713.46881530106</v>
      </c>
      <c r="G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forbrug'!G$2,'Forbrug af biomasse'!$B$2:$B$437,$E242)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forbrug'!I$2,'Forbrug af biomasse'!$B$2:$B$437,$E242)</f>
        <v>0</v>
      </c>
      <c r="J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forbrug'!J$2,'Forbrug af biomasse'!$B$2:$B$437,$E242)</f>
        <v>0</v>
      </c>
      <c r="K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forbrug'!K$2,'Forbrug af biomasse'!$B$2:$B$437,$E242)</f>
        <v>0</v>
      </c>
      <c r="L242" s="190">
        <f>IF(A242&lt;&gt;"Biogas",SUMIFS('Forbrug af biomasse'!$E$2:$E$437,'Forbrug af biomasse'!$C$2:$C$437,'Resultat-Produktion &amp; forbrug'!$A242,'Forbrug af biomasse'!$D$2:$D$437,'Resultat-Produktion &amp; forbrug'!$D242,'Forbrug af biomasse'!$A$2:$A$437,'Resultat-Produktion &amp; forbrug'!L$2,'Forbrug af biomasse'!$B$2:$B$437,$E242),F242)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114713.46881530106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20971.319509081128</v>
      </c>
      <c r="G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forbrug'!G$2,'Forbrug af biomasse'!$B$2:$B$437,$E243)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forbrug'!I$2,'Forbrug af biomasse'!$B$2:$B$437,$E243)</f>
        <v>29532.002020101954</v>
      </c>
      <c r="J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forbrug'!J$2,'Forbrug af biomasse'!$B$2:$B$437,$E243)</f>
        <v>0</v>
      </c>
      <c r="K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forbrug'!K$2,'Forbrug af biomasse'!$B$2:$B$437,$E243)</f>
        <v>0</v>
      </c>
      <c r="L243" s="190">
        <f>IF(A243&lt;&gt;"Biogas",SUMIFS('Forbrug af biomasse'!$E$2:$E$437,'Forbrug af biomasse'!$C$2:$C$437,'Resultat-Produktion &amp; forbrug'!$A243,'Forbrug af biomasse'!$D$2:$D$437,'Resultat-Produktion &amp; forbrug'!$D243,'Forbrug af biomasse'!$A$2:$A$437,'Resultat-Produktion &amp; forbrug'!L$2,'Forbrug af biomasse'!$B$2:$B$437,$E243),F243)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-8560.6825110208265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67062.574851910627</v>
      </c>
      <c r="G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forbrug'!G$2,'Forbrug af biomasse'!$B$2:$B$437,$E244)</f>
        <v>9499.9401044881179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forbrug'!I$2,'Forbrug af biomasse'!$B$2:$B$437,$E244)</f>
        <v>0</v>
      </c>
      <c r="J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forbrug'!J$2,'Forbrug af biomasse'!$B$2:$B$437,$E244)</f>
        <v>0</v>
      </c>
      <c r="K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forbrug'!K$2,'Forbrug af biomasse'!$B$2:$B$437,$E244)</f>
        <v>0</v>
      </c>
      <c r="L244" s="190">
        <f>IF(A244&lt;&gt;"Biogas",SUMIFS('Forbrug af biomasse'!$E$2:$E$437,'Forbrug af biomasse'!$C$2:$C$437,'Resultat-Produktion &amp; forbrug'!$A244,'Forbrug af biomasse'!$D$2:$D$437,'Resultat-Produktion &amp; forbrug'!$D244,'Forbrug af biomasse'!$A$2:$A$437,'Resultat-Produktion &amp; forbrug'!L$2,'Forbrug af biomasse'!$B$2:$B$437,$E244),F244)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57562.634747422511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forbrug'!G$2,'Forbrug af biomasse'!$B$2:$B$437,$E245)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forbrug'!I$2,'Forbrug af biomasse'!$B$2:$B$437,$E245)</f>
        <v>0</v>
      </c>
      <c r="J245" s="190">
        <f ca="1">SUMIFS('Forbrug af biomasse'!$E$2:$E$437,'Forbrug af biomasse'!$C$2:$C$437,'Resultat-Produktion &amp; forbrug'!$A245,'Forbrug af biomasse'!$D$2:$D$437,'Resultat-Produktion &amp; forbrug'!$D245,'Forbrug af biomasse'!$A$2:$A$437,'Resultat-Produktion &amp; forbrug'!J$2,'Forbrug af biomasse'!$B$2:$B$437,$E245)</f>
        <v>172292.76645701908</v>
      </c>
      <c r="K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forbrug'!K$2,'Forbrug af biomasse'!$B$2:$B$437,$E245)</f>
        <v>0</v>
      </c>
      <c r="L245" s="190">
        <f ca="1">IF(A245&lt;&gt;"Biogas",SUMIFS('Forbrug af biomasse'!$E$2:$E$437,'Forbrug af biomasse'!$C$2:$C$437,'Resultat-Produktion &amp; forbrug'!$A245,'Forbrug af biomasse'!$D$2:$D$437,'Resultat-Produktion &amp; forbrug'!$D245,'Forbrug af biomasse'!$A$2:$A$437,'Resultat-Produktion &amp; forbrug'!L$2,'Forbrug af biomasse'!$B$2:$B$437,$E245),F245)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133454421.99457155</v>
      </c>
      <c r="G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forbrug'!G$2,'Forbrug af biomasse'!$B$2:$B$437,$E246)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forbrug'!I$2,'Forbrug af biomasse'!$B$2:$B$437,$E246)</f>
        <v>0</v>
      </c>
      <c r="J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forbrug'!J$2,'Forbrug af biomasse'!$B$2:$B$437,$E246)</f>
        <v>0</v>
      </c>
      <c r="K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forbrug'!K$2,'Forbrug af biomasse'!$B$2:$B$437,$E246)</f>
        <v>0</v>
      </c>
      <c r="L246" s="190">
        <f ca="1">IF(A246&lt;&gt;"Biogas",SUMIFS('Forbrug af biomasse'!$E$2:$E$437,'Forbrug af biomasse'!$C$2:$C$437,'Resultat-Produktion &amp; forbrug'!$A246,'Forbrug af biomasse'!$D$2:$D$437,'Resultat-Produktion &amp; forbrug'!$D246,'Forbrug af biomasse'!$A$2:$A$437,'Resultat-Produktion &amp; forbrug'!L$2,'Forbrug af biomasse'!$B$2:$B$437,$E246),F246)</f>
        <v>133454421.99457155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133454421.99457155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4878052.7970464919</v>
      </c>
      <c r="G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forbrug'!G$2,'Forbrug af biomasse'!$B$2:$B$437,$E247)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forbrug'!I$2,'Forbrug af biomasse'!$B$2:$B$437,$E247)</f>
        <v>0</v>
      </c>
      <c r="J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forbrug'!J$2,'Forbrug af biomasse'!$B$2:$B$437,$E247)</f>
        <v>0</v>
      </c>
      <c r="K247" s="190">
        <f ca="1">SUMIFS('Forbrug af biomasse'!$E$2:$E$437,'Forbrug af biomasse'!$C$2:$C$437,'Resultat-Produktion &amp; forbrug'!$A247,'Forbrug af biomasse'!$D$2:$D$437,'Resultat-Produktion &amp; forbrug'!$D247,'Forbrug af biomasse'!$A$2:$A$437,'Resultat-Produktion &amp; forbrug'!K$2,'Forbrug af biomasse'!$B$2:$B$437,$E247)</f>
        <v>4479372.2000002153</v>
      </c>
      <c r="L247" s="190">
        <f>IF(A247&lt;&gt;"Biogas",SUMIFS('Forbrug af biomasse'!$E$2:$E$437,'Forbrug af biomasse'!$C$2:$C$437,'Resultat-Produktion &amp; forbrug'!$A247,'Forbrug af biomasse'!$D$2:$D$437,'Resultat-Produktion &amp; forbrug'!$D247,'Forbrug af biomasse'!$A$2:$A$437,'Resultat-Produktion &amp; forbrug'!L$2,'Forbrug af biomasse'!$B$2:$B$437,$E247),F247)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398680.59704627655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forbrug'!G$2,'Forbrug af biomasse'!$B$2:$B$437,$E248)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forbrug'!I$2,'Forbrug af biomasse'!$B$2:$B$437,$E248)</f>
        <v>0</v>
      </c>
      <c r="J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forbrug'!J$2,'Forbrug af biomasse'!$B$2:$B$437,$E248)</f>
        <v>0</v>
      </c>
      <c r="K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forbrug'!K$2,'Forbrug af biomasse'!$B$2:$B$437,$E248)</f>
        <v>0</v>
      </c>
      <c r="L248" s="190">
        <f>IF(A248&lt;&gt;"Biogas",SUMIFS('Forbrug af biomasse'!$E$2:$E$437,'Forbrug af biomasse'!$C$2:$C$437,'Resultat-Produktion &amp; forbrug'!$A248,'Forbrug af biomasse'!$D$2:$D$437,'Resultat-Produktion &amp; forbrug'!$D248,'Forbrug af biomasse'!$A$2:$A$437,'Resultat-Produktion &amp; forbrug'!L$2,'Forbrug af biomasse'!$B$2:$B$437,$E248),F248)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452469.72841919982</v>
      </c>
      <c r="G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forbrug'!G$2,'Forbrug af biomasse'!$B$2:$B$437,$E249)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forbrug'!I$2,'Forbrug af biomasse'!$B$2:$B$437,$E249)</f>
        <v>0</v>
      </c>
      <c r="J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forbrug'!J$2,'Forbrug af biomasse'!$B$2:$B$437,$E249)</f>
        <v>226234.86420959991</v>
      </c>
      <c r="K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forbrug'!K$2,'Forbrug af biomasse'!$B$2:$B$437,$E249)</f>
        <v>85646.055736491384</v>
      </c>
      <c r="L249" s="190">
        <f>IF(A249&lt;&gt;"Biogas",SUMIFS('Forbrug af biomasse'!$E$2:$E$437,'Forbrug af biomasse'!$C$2:$C$437,'Resultat-Produktion &amp; forbrug'!$A249,'Forbrug af biomasse'!$D$2:$D$437,'Resultat-Produktion &amp; forbrug'!$D249,'Forbrug af biomasse'!$A$2:$A$437,'Resultat-Produktion &amp; forbrug'!L$2,'Forbrug af biomasse'!$B$2:$B$437,$E249),F249)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140588.80847310851</v>
      </c>
      <c r="O249" s="190">
        <f t="shared" si="59"/>
        <v>140588.80847310851</v>
      </c>
      <c r="P249" s="200">
        <f t="shared" si="63"/>
        <v>226234.86420959991</v>
      </c>
      <c r="Q249" s="187">
        <f>IFERROR(VLOOKUP(A249,[1]Energiindhold!$A$2:$C$11,3,FALSE),IFERROR(VLOOKUP(A249,[1]Biogasudbytte!$A$2:$B$18,2,FALSE)*[1]Energiindhold!$C$10,0))*O249</f>
        <v>0.30282829345107576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0.79013819095855398</v>
      </c>
      <c r="S249" s="187">
        <f>IFERROR(VLOOKUP(A249,[1]Biogasudbytte!$A$2:$B$18,2,FALSE)*[1]Energiindhold!$C$10,0)*J249*IFERROR(VLOOKUP(A249,Biogasanlæg!$F$3:$G$8,2,FALSE),1)</f>
        <v>0.48730989750747822</v>
      </c>
      <c r="T249" s="188">
        <f t="shared" si="64"/>
        <v>0.30282829345107576</v>
      </c>
      <c r="U249" s="186">
        <f>O249*IFERROR(VLOOKUP(A249,[1]Tørstofindhold!A$2:B$24,2,FALSE),0)</f>
        <v>42176.642541932553</v>
      </c>
      <c r="V249" s="187">
        <f>IF(D249=År1,P249,SUM(O249,P249))*IFERROR(VLOOKUP(A249,[1]Tørstofindhold!A$2:B$24,2,FALSE),0)</f>
        <v>110047.10180481253</v>
      </c>
      <c r="W249" s="187">
        <f>J249*IFERROR(VLOOKUP(A249,[1]Tørstofindhold!A$2:B$24,2,FALSE),0)</f>
        <v>67870.459262879973</v>
      </c>
      <c r="X249" s="188">
        <f t="shared" si="65"/>
        <v>42176.642541932553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forbrug'!G$2,'Forbrug af biomasse'!$B$2:$B$437,$E250)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forbrug'!I$2,'Forbrug af biomasse'!$B$2:$B$437,$E250)</f>
        <v>0</v>
      </c>
      <c r="J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forbrug'!J$2,'Forbrug af biomasse'!$B$2:$B$437,$E250)</f>
        <v>0</v>
      </c>
      <c r="K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forbrug'!K$2,'Forbrug af biomasse'!$B$2:$B$437,$E250)</f>
        <v>0</v>
      </c>
      <c r="L250" s="190">
        <f>IF(A250&lt;&gt;"Biogas",SUMIFS('Forbrug af biomasse'!$E$2:$E$437,'Forbrug af biomasse'!$C$2:$C$437,'Resultat-Produktion &amp; forbrug'!$A250,'Forbrug af biomasse'!$D$2:$D$437,'Resultat-Produktion &amp; forbrug'!$D250,'Forbrug af biomasse'!$A$2:$A$437,'Resultat-Produktion &amp; forbrug'!L$2,'Forbrug af biomasse'!$B$2:$B$437,$E250),F250)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867.71807684226371</v>
      </c>
      <c r="G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forbrug'!G$2,'Forbrug af biomasse'!$B$2:$B$437,$E251)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forbrug'!I$2,'Forbrug af biomasse'!$B$2:$B$437,$E251)</f>
        <v>0</v>
      </c>
      <c r="J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forbrug'!J$2,'Forbrug af biomasse'!$B$2:$B$437,$E251)</f>
        <v>780.94626915803735</v>
      </c>
      <c r="K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forbrug'!K$2,'Forbrug af biomasse'!$B$2:$B$437,$E251)</f>
        <v>86.771807684226346</v>
      </c>
      <c r="L251" s="190">
        <f>IF(A251&lt;&gt;"Biogas",SUMIFS('Forbrug af biomasse'!$E$2:$E$437,'Forbrug af biomasse'!$C$2:$C$437,'Resultat-Produktion &amp; forbrug'!$A251,'Forbrug af biomasse'!$D$2:$D$437,'Resultat-Produktion &amp; forbrug'!$D251,'Forbrug af biomasse'!$A$2:$A$437,'Resultat-Produktion &amp; forbrug'!L$2,'Forbrug af biomasse'!$B$2:$B$437,$E251),F251)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780.94626915803735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3.6727122092233339E-4</v>
      </c>
      <c r="S251" s="187">
        <f>IFERROR(VLOOKUP(A251,[1]Biogasudbytte!$A$2:$B$18,2,FALSE)*[1]Energiindhold!$C$10,0)*J251*IFERROR(VLOOKUP(A251,Biogasanlæg!$F$3:$G$8,2,FALSE),1)</f>
        <v>3.6727122092233339E-4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49.199614956956353</v>
      </c>
      <c r="W251" s="187">
        <f>J251*IFERROR(VLOOKUP(A251,[1]Tørstofindhold!A$2:B$24,2,FALSE),0)</f>
        <v>49.199614956956353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17490.137871374405</v>
      </c>
      <c r="G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forbrug'!G$2,'Forbrug af biomasse'!$B$2:$B$437,$E252)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forbrug'!I$2,'Forbrug af biomasse'!$B$2:$B$437,$E252)</f>
        <v>31993.002188443785</v>
      </c>
      <c r="J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forbrug'!J$2,'Forbrug af biomasse'!$B$2:$B$437,$E252)</f>
        <v>0</v>
      </c>
      <c r="K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forbrug'!K$2,'Forbrug af biomasse'!$B$2:$B$437,$E252)</f>
        <v>0</v>
      </c>
      <c r="L252" s="190">
        <f>IF(A252&lt;&gt;"Biogas",SUMIFS('Forbrug af biomasse'!$E$2:$E$437,'Forbrug af biomasse'!$C$2:$C$437,'Resultat-Produktion &amp; forbrug'!$A252,'Forbrug af biomasse'!$D$2:$D$437,'Resultat-Produktion &amp; forbrug'!$D252,'Forbrug af biomasse'!$A$2:$A$437,'Resultat-Produktion &amp; forbrug'!L$2,'Forbrug af biomasse'!$B$2:$B$437,$E252),F252)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-14502.864317069379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355996.9988204384</v>
      </c>
      <c r="G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forbrug'!G$2,'Forbrug af biomasse'!$B$2:$B$437,$E253)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forbrug'!I$2,'Forbrug af biomasse'!$B$2:$B$437,$E253)</f>
        <v>0</v>
      </c>
      <c r="J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forbrug'!J$2,'Forbrug af biomasse'!$B$2:$B$437,$E253)</f>
        <v>0</v>
      </c>
      <c r="K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forbrug'!K$2,'Forbrug af biomasse'!$B$2:$B$437,$E253)</f>
        <v>0</v>
      </c>
      <c r="L253" s="190">
        <f>IF(A253&lt;&gt;"Biogas",SUMIFS('Forbrug af biomasse'!$E$2:$E$437,'Forbrug af biomasse'!$C$2:$C$437,'Resultat-Produktion &amp; forbrug'!$A253,'Forbrug af biomasse'!$D$2:$D$437,'Resultat-Produktion &amp; forbrug'!$D253,'Forbrug af biomasse'!$A$2:$A$437,'Resultat-Produktion &amp; forbrug'!L$2,'Forbrug af biomasse'!$B$2:$B$437,$E253),F253)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355996.9988204384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9944.0855806479794</v>
      </c>
      <c r="G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forbrug'!G$2,'Forbrug af biomasse'!$B$2:$B$437,$E254)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forbrug'!I$2,'Forbrug af biomasse'!$B$2:$B$437,$E254)</f>
        <v>233795.01599247381</v>
      </c>
      <c r="J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forbrug'!J$2,'Forbrug af biomasse'!$B$2:$B$437,$E254)</f>
        <v>0</v>
      </c>
      <c r="K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forbrug'!K$2,'Forbrug af biomasse'!$B$2:$B$437,$E254)</f>
        <v>0</v>
      </c>
      <c r="L254" s="190">
        <f>IF(A254&lt;&gt;"Biogas",SUMIFS('Forbrug af biomasse'!$E$2:$E$437,'Forbrug af biomasse'!$C$2:$C$437,'Resultat-Produktion &amp; forbrug'!$A254,'Forbrug af biomasse'!$D$2:$D$437,'Resultat-Produktion &amp; forbrug'!$D254,'Forbrug af biomasse'!$A$2:$A$437,'Resultat-Produktion &amp; forbrug'!L$2,'Forbrug af biomasse'!$B$2:$B$437,$E254),F254)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-223850.93041182583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forbrug'!G$2,'Forbrug af biomasse'!$B$2:$B$437,$E255)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forbrug'!I$2,'Forbrug af biomasse'!$B$2:$B$437,$E255)</f>
        <v>0</v>
      </c>
      <c r="J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forbrug'!J$2,'Forbrug af biomasse'!$B$2:$B$437,$E255)</f>
        <v>28548.400000000001</v>
      </c>
      <c r="K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forbrug'!K$2,'Forbrug af biomasse'!$B$2:$B$437,$E255)</f>
        <v>0</v>
      </c>
      <c r="L255" s="190">
        <f>IF(A255&lt;&gt;"Biogas",SUMIFS('Forbrug af biomasse'!$E$2:$E$437,'Forbrug af biomasse'!$C$2:$C$437,'Resultat-Produktion &amp; forbrug'!$A255,'Forbrug af biomasse'!$D$2:$D$437,'Resultat-Produktion &amp; forbrug'!$D255,'Forbrug af biomasse'!$A$2:$A$437,'Resultat-Produktion &amp; forbrug'!L$2,'Forbrug af biomasse'!$B$2:$B$437,$E255),F255)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8181363.2306406535</v>
      </c>
      <c r="G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forbrug'!G$2,'Forbrug af biomasse'!$B$2:$B$437,$E256)</f>
        <v>1802481.6912140576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forbrug'!I$2,'Forbrug af biomasse'!$B$2:$B$437,$E256)</f>
        <v>0</v>
      </c>
      <c r="J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forbrug'!J$2,'Forbrug af biomasse'!$B$2:$B$437,$E256)</f>
        <v>18966.695347643046</v>
      </c>
      <c r="K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forbrug'!K$2,'Forbrug af biomasse'!$B$2:$B$437,$E256)</f>
        <v>0</v>
      </c>
      <c r="L256" s="190">
        <f>IF(A256&lt;&gt;"Biogas",SUMIFS('Forbrug af biomasse'!$E$2:$E$437,'Forbrug af biomasse'!$C$2:$C$437,'Resultat-Produktion &amp; forbrug'!$A256,'Forbrug af biomasse'!$D$2:$D$437,'Resultat-Produktion &amp; forbrug'!$D256,'Forbrug af biomasse'!$A$2:$A$437,'Resultat-Produktion &amp; forbrug'!L$2,'Forbrug af biomasse'!$B$2:$B$437,$E256),F256)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6359914.8440789524</v>
      </c>
      <c r="O256" s="190">
        <f t="shared" si="59"/>
        <v>6359914.8440789524</v>
      </c>
      <c r="P256" s="200">
        <f t="shared" si="63"/>
        <v>18966.695347643046</v>
      </c>
      <c r="Q256" s="187">
        <f>IFERROR(VLOOKUP(A256,[1]Energiindhold!$A$2:$C$11,3,FALSE),IFERROR(VLOOKUP(A256,[1]Biogasudbytte!$A$2:$B$18,2,FALSE)*[1]Energiindhold!$C$10,0))*O256</f>
        <v>11.701448323749764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11.736344672352509</v>
      </c>
      <c r="S256" s="187">
        <f>IFERROR(VLOOKUP(A256,[1]Biogasudbytte!$A$2:$B$18,2,FALSE)*[1]Energiindhold!$C$10,0)*J256*IFERROR(VLOOKUP(A256,Biogasanlæg!$F$3:$G$8,2,FALSE),1)</f>
        <v>3.4896348602744751E-2</v>
      </c>
      <c r="T256" s="188">
        <f t="shared" si="64"/>
        <v>11.701448323749764</v>
      </c>
      <c r="U256" s="186">
        <f>O256*IFERROR(VLOOKUP(A256,[1]Tørstofindhold!A$2:B$24,2,FALSE),0)</f>
        <v>1780776.1563421069</v>
      </c>
      <c r="V256" s="187">
        <f>IF(D256=År1,P256,SUM(O256,P256))*IFERROR(VLOOKUP(A256,[1]Tørstofindhold!A$2:B$24,2,FALSE),0)</f>
        <v>1786086.8310394471</v>
      </c>
      <c r="W256" s="187">
        <f>J256*IFERROR(VLOOKUP(A256,[1]Tørstofindhold!A$2:B$24,2,FALSE),0)</f>
        <v>5310.6746973400532</v>
      </c>
      <c r="X256" s="188">
        <f t="shared" si="65"/>
        <v>1780776.1563421071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forbrug'!G$2,'Forbrug af biomasse'!$B$2:$B$437,$E257)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forbrug'!I$2,'Forbrug af biomasse'!$B$2:$B$437,$E257)</f>
        <v>0</v>
      </c>
      <c r="J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forbrug'!J$2,'Forbrug af biomasse'!$B$2:$B$437,$E257)</f>
        <v>0</v>
      </c>
      <c r="K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forbrug'!K$2,'Forbrug af biomasse'!$B$2:$B$437,$E257)</f>
        <v>0</v>
      </c>
      <c r="L257" s="190">
        <f>IF(A257&lt;&gt;"Biogas",SUMIFS('Forbrug af biomasse'!$E$2:$E$437,'Forbrug af biomasse'!$C$2:$C$437,'Resultat-Produktion &amp; forbrug'!$A257,'Forbrug af biomasse'!$D$2:$D$437,'Resultat-Produktion &amp; forbrug'!$D257,'Forbrug af biomasse'!$A$2:$A$437,'Resultat-Produktion &amp; forbrug'!L$2,'Forbrug af biomasse'!$B$2:$B$437,$E257),F257)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66539.660453061777</v>
      </c>
      <c r="G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forbrug'!G$2,'Forbrug af biomasse'!$B$2:$B$437,$E258)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forbrug'!I$2,'Forbrug af biomasse'!$B$2:$B$437,$E258)</f>
        <v>244869.51675001203</v>
      </c>
      <c r="J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forbrug'!J$2,'Forbrug af biomasse'!$B$2:$B$437,$E258)</f>
        <v>0</v>
      </c>
      <c r="K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forbrug'!K$2,'Forbrug af biomasse'!$B$2:$B$437,$E258)</f>
        <v>0</v>
      </c>
      <c r="L258" s="190">
        <f>IF(A258&lt;&gt;"Biogas",SUMIFS('Forbrug af biomasse'!$E$2:$E$437,'Forbrug af biomasse'!$C$2:$C$437,'Resultat-Produktion &amp; forbrug'!$A258,'Forbrug af biomasse'!$D$2:$D$437,'Resultat-Produktion &amp; forbrug'!$D258,'Forbrug af biomasse'!$A$2:$A$437,'Resultat-Produktion &amp; forbrug'!L$2,'Forbrug af biomasse'!$B$2:$B$437,$E258),F258)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-178329.85629695025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846268.68837888993</v>
      </c>
      <c r="G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forbrug'!G$2,'Forbrug af biomasse'!$B$2:$B$437,$E259)</f>
        <v>113867.33764129507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123674.90928891925</v>
      </c>
      <c r="I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forbrug'!I$2,'Forbrug af biomasse'!$B$2:$B$437,$E259)</f>
        <v>0</v>
      </c>
      <c r="J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forbrug'!J$2,'Forbrug af biomasse'!$B$2:$B$437,$E259)</f>
        <v>20841.108581072287</v>
      </c>
      <c r="K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forbrug'!K$2,'Forbrug af biomasse'!$B$2:$B$437,$E259)</f>
        <v>0</v>
      </c>
      <c r="L259" s="190">
        <f>IF(A259&lt;&gt;"Biogas",SUMIFS('Forbrug af biomasse'!$E$2:$E$437,'Forbrug af biomasse'!$C$2:$C$437,'Resultat-Produktion &amp; forbrug'!$A259,'Forbrug af biomasse'!$D$2:$D$437,'Resultat-Produktion &amp; forbrug'!$D259,'Forbrug af biomasse'!$A$2:$A$437,'Resultat-Produktion &amp; forbrug'!L$2,'Forbrug af biomasse'!$B$2:$B$437,$E259),F259)</f>
        <v>587885.33286760328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608726.44144867558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6.1964291953056057</v>
      </c>
      <c r="S259" s="187">
        <f>IFERROR(VLOOKUP(A259,[1]Biogasudbytte!$A$2:$B$18,2,FALSE)*[1]Energiindhold!$C$10,0)*J259*IFERROR(VLOOKUP(A259,Biogasanlæg!$F$3:$G$8,2,FALSE),1)</f>
        <v>0.12016024516851552</v>
      </c>
      <c r="T259" s="188">
        <f t="shared" si="64"/>
        <v>6.0762689501370906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517417.47523137421</v>
      </c>
      <c r="W259" s="187">
        <f>J259*IFERROR(VLOOKUP(A259,[1]Tørstofindhold!A$2:B$24,2,FALSE),0)</f>
        <v>17714.942293911445</v>
      </c>
      <c r="X259" s="188">
        <f t="shared" si="65"/>
        <v>499702.53293746279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forbrug'!G$2,'Forbrug af biomasse'!$B$2:$B$437,$E260)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forbrug'!I$2,'Forbrug af biomasse'!$B$2:$B$437,$E260)</f>
        <v>0</v>
      </c>
      <c r="J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forbrug'!J$2,'Forbrug af biomasse'!$B$2:$B$437,$E260)</f>
        <v>36.343081867307831</v>
      </c>
      <c r="K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forbrug'!K$2,'Forbrug af biomasse'!$B$2:$B$437,$E260)</f>
        <v>0</v>
      </c>
      <c r="L260" s="190">
        <f>IF(A260&lt;&gt;"Biogas",SUMIFS('Forbrug af biomasse'!$E$2:$E$437,'Forbrug af biomasse'!$C$2:$C$437,'Resultat-Produktion &amp; forbrug'!$A260,'Forbrug af biomasse'!$D$2:$D$437,'Resultat-Produktion &amp; forbrug'!$D260,'Forbrug af biomasse'!$A$2:$A$437,'Resultat-Produktion &amp; forbrug'!L$2,'Forbrug af biomasse'!$B$2:$B$437,$E260),F260)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forbrug'!G$2,'Forbrug af biomasse'!$B$2:$B$437,$E261)</f>
        <v>711176.0717109855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forbrug'!I$2,'Forbrug af biomasse'!$B$2:$B$437,$E261)</f>
        <v>0</v>
      </c>
      <c r="J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forbrug'!J$2,'Forbrug af biomasse'!$B$2:$B$437,$E261)</f>
        <v>0</v>
      </c>
      <c r="K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forbrug'!K$2,'Forbrug af biomasse'!$B$2:$B$437,$E261)</f>
        <v>0</v>
      </c>
      <c r="L261" s="190">
        <f>IF(A261&lt;&gt;"Biogas",SUMIFS('Forbrug af biomasse'!$E$2:$E$437,'Forbrug af biomasse'!$C$2:$C$437,'Resultat-Produktion &amp; forbrug'!$A261,'Forbrug af biomasse'!$D$2:$D$437,'Resultat-Produktion &amp; forbrug'!$D261,'Forbrug af biomasse'!$A$2:$A$437,'Resultat-Produktion &amp; forbrug'!L$2,'Forbrug af biomasse'!$B$2:$B$437,$E261),F261)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-711176.0717109855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210918.57690717495</v>
      </c>
      <c r="G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forbrug'!G$2,'Forbrug af biomasse'!$B$2:$B$437,$E262)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forbrug'!I$2,'Forbrug af biomasse'!$B$2:$B$437,$E262)</f>
        <v>0</v>
      </c>
      <c r="J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forbrug'!J$2,'Forbrug af biomasse'!$B$2:$B$437,$E262)</f>
        <v>191431.38976525888</v>
      </c>
      <c r="K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forbrug'!K$2,'Forbrug af biomasse'!$B$2:$B$437,$E262)</f>
        <v>0</v>
      </c>
      <c r="L262" s="190">
        <f>IF(A262&lt;&gt;"Biogas",SUMIFS('Forbrug af biomasse'!$E$2:$E$437,'Forbrug af biomasse'!$C$2:$C$437,'Resultat-Produktion &amp; forbrug'!$A262,'Forbrug af biomasse'!$D$2:$D$437,'Resultat-Produktion &amp; forbrug'!$D262,'Forbrug af biomasse'!$A$2:$A$437,'Resultat-Produktion &amp; forbrug'!L$2,'Forbrug af biomasse'!$B$2:$B$437,$E262),F262)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19487.187141916074</v>
      </c>
      <c r="O262" s="190">
        <f t="shared" si="75"/>
        <v>19487.187141916074</v>
      </c>
      <c r="P262" s="200">
        <f t="shared" si="63"/>
        <v>191431.38976525888</v>
      </c>
      <c r="Q262" s="187">
        <f>IFERROR(VLOOKUP(A262,[1]Energiindhold!$A$2:$C$11,3,FALSE),IFERROR(VLOOKUP(A262,[1]Biogasudbytte!$A$2:$B$18,2,FALSE)*[1]Energiindhold!$C$10,0))*O262</f>
        <v>8.4440515220250811E-2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0.78951304846375669</v>
      </c>
      <c r="S262" s="187">
        <f>IFERROR(VLOOKUP(A262,[1]Biogasudbytte!$A$2:$B$18,2,FALSE)*[1]Energiindhold!$C$10,0)*J262*IFERROR(VLOOKUP(A262,Biogasanlæg!$F$3:$G$8,2,FALSE),1)</f>
        <v>0.70507253324350583</v>
      </c>
      <c r="T262" s="188">
        <f t="shared" si="64"/>
        <v>8.4440515220250867E-2</v>
      </c>
      <c r="U262" s="186">
        <f>O262*IFERROR(VLOOKUP(A262,[1]Tørstofindhold!A$2:B$24,2,FALSE),0)</f>
        <v>8184.6185996047507</v>
      </c>
      <c r="V262" s="187">
        <f>IF(D262=År1,P262,SUM(O262,P262))*IFERROR(VLOOKUP(A262,[1]Tørstofindhold!A$2:B$24,2,FALSE),0)</f>
        <v>88585.802301013478</v>
      </c>
      <c r="W262" s="187">
        <f>J262*IFERROR(VLOOKUP(A262,[1]Tørstofindhold!A$2:B$24,2,FALSE),0)</f>
        <v>80401.183701408721</v>
      </c>
      <c r="X262" s="188">
        <f t="shared" si="65"/>
        <v>8184.618599604757</v>
      </c>
      <c r="Y262" s="168">
        <f t="shared" si="76"/>
        <v>0</v>
      </c>
      <c r="Z262" s="103">
        <f t="shared" si="77"/>
        <v>1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214327.36252781507</v>
      </c>
      <c r="G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forbrug'!G$2,'Forbrug af biomasse'!$B$2:$B$437,$E263)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forbrug'!I$2,'Forbrug af biomasse'!$B$2:$B$437,$E263)</f>
        <v>0</v>
      </c>
      <c r="J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forbrug'!J$2,'Forbrug af biomasse'!$B$2:$B$437,$E263)</f>
        <v>0</v>
      </c>
      <c r="K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forbrug'!K$2,'Forbrug af biomasse'!$B$2:$B$437,$E263)</f>
        <v>0</v>
      </c>
      <c r="L263" s="190">
        <f>IF(A263&lt;&gt;"Biogas",SUMIFS('Forbrug af biomasse'!$E$2:$E$437,'Forbrug af biomasse'!$C$2:$C$437,'Resultat-Produktion &amp; forbrug'!$A263,'Forbrug af biomasse'!$D$2:$D$437,'Resultat-Produktion &amp; forbrug'!$D263,'Forbrug af biomasse'!$A$2:$A$437,'Resultat-Produktion &amp; forbrug'!L$2,'Forbrug af biomasse'!$B$2:$B$437,$E263),F263)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214327.36252781507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520788.5325158292</v>
      </c>
      <c r="G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forbrug'!G$2,'Forbrug af biomasse'!$B$2:$B$437,$E264)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forbrug'!I$2,'Forbrug af biomasse'!$B$2:$B$437,$E264)</f>
        <v>111975.50765955324</v>
      </c>
      <c r="J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forbrug'!J$2,'Forbrug af biomasse'!$B$2:$B$437,$E264)</f>
        <v>0</v>
      </c>
      <c r="K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forbrug'!K$2,'Forbrug af biomasse'!$B$2:$B$437,$E264)</f>
        <v>0</v>
      </c>
      <c r="L264" s="190">
        <f>IF(A264&lt;&gt;"Biogas",SUMIFS('Forbrug af biomasse'!$E$2:$E$437,'Forbrug af biomasse'!$C$2:$C$437,'Resultat-Produktion &amp; forbrug'!$A264,'Forbrug af biomasse'!$D$2:$D$437,'Resultat-Produktion &amp; forbrug'!$D264,'Forbrug af biomasse'!$A$2:$A$437,'Resultat-Produktion &amp; forbrug'!L$2,'Forbrug af biomasse'!$B$2:$B$437,$E264),F264)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408813.02485627594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1642235.7978092346</v>
      </c>
      <c r="G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forbrug'!G$2,'Forbrug af biomasse'!$B$2:$B$437,$E265)</f>
        <v>842246.48763373028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forbrug'!I$2,'Forbrug af biomasse'!$B$2:$B$437,$E265)</f>
        <v>268249.01834925939</v>
      </c>
      <c r="J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forbrug'!J$2,'Forbrug af biomasse'!$B$2:$B$437,$E265)</f>
        <v>881.1328326820676</v>
      </c>
      <c r="K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forbrug'!K$2,'Forbrug af biomasse'!$B$2:$B$437,$E265)</f>
        <v>0</v>
      </c>
      <c r="L265" s="190">
        <f>IF(A265&lt;&gt;"Biogas",SUMIFS('Forbrug af biomasse'!$E$2:$E$437,'Forbrug af biomasse'!$C$2:$C$437,'Resultat-Produktion &amp; forbrug'!$A265,'Forbrug af biomasse'!$D$2:$D$437,'Resultat-Produktion &amp; forbrug'!$D265,'Forbrug af biomasse'!$A$2:$A$437,'Resultat-Produktion &amp; forbrug'!L$2,'Forbrug af biomasse'!$B$2:$B$437,$E265),F265)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530859.15899356292</v>
      </c>
      <c r="O265" s="190">
        <f t="shared" si="75"/>
        <v>0</v>
      </c>
      <c r="P265" s="200">
        <f t="shared" si="63"/>
        <v>881.1328326820676</v>
      </c>
      <c r="Q265" s="187">
        <f>IFERROR(VLOOKUP(A265,[1]Energiindhold!$A$2:$C$11,3,FALSE),IFERROR(VLOOKUP(A265,[1]Biogasudbytte!$A$2:$B$18,2,FALSE)*[1]Energiindhold!$C$10,0))*O265</f>
        <v>0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3.0177565933395068E-3</v>
      </c>
      <c r="S265" s="187">
        <f>IFERROR(VLOOKUP(A265,[1]Biogasudbytte!$A$2:$B$18,2,FALSE)*[1]Energiindhold!$C$10,0)*J265*IFERROR(VLOOKUP(A265,Biogasanlæg!$F$3:$G$8,2,FALSE),1)</f>
        <v>3.0177565933395068E-3</v>
      </c>
      <c r="T265" s="188">
        <f t="shared" si="64"/>
        <v>0</v>
      </c>
      <c r="U265" s="186">
        <f>O265*IFERROR(VLOOKUP(A265,[1]Tørstofindhold!A$2:B$24,2,FALSE),0)</f>
        <v>0</v>
      </c>
      <c r="V265" s="187">
        <f>IF(D265=År1,P265,SUM(O265,P265))*IFERROR(VLOOKUP(A265,[1]Tørstofindhold!A$2:B$24,2,FALSE),0)</f>
        <v>273.15117813144093</v>
      </c>
      <c r="W265" s="187">
        <f>J265*IFERROR(VLOOKUP(A265,[1]Tørstofindhold!A$2:B$24,2,FALSE),0)</f>
        <v>273.15117813144093</v>
      </c>
      <c r="X265" s="188">
        <f t="shared" si="65"/>
        <v>0</v>
      </c>
      <c r="Y265" s="168">
        <f t="shared" si="76"/>
        <v>1</v>
      </c>
      <c r="Z265" s="103">
        <f t="shared" si="77"/>
        <v>0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forbrug'!G$2,'Forbrug af biomasse'!$B$2:$B$437,$E266)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forbrug'!I$2,'Forbrug af biomasse'!$B$2:$B$437,$E266)</f>
        <v>0</v>
      </c>
      <c r="J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forbrug'!J$2,'Forbrug af biomasse'!$B$2:$B$437,$E266)</f>
        <v>0</v>
      </c>
      <c r="K266" s="190">
        <f ca="1">SUMIFS('Forbrug af biomasse'!$E$2:$E$437,'Forbrug af biomasse'!$C$2:$C$437,'Resultat-Produktion &amp; forbrug'!$A266,'Forbrug af biomasse'!$D$2:$D$437,'Resultat-Produktion &amp; forbrug'!$D266,'Forbrug af biomasse'!$A$2:$A$437,'Resultat-Produktion &amp; forbrug'!K$2,'Forbrug af biomasse'!$B$2:$B$437,$E266)</f>
        <v>274342.70175766636</v>
      </c>
      <c r="L266" s="190">
        <f>IF(A266&lt;&gt;"Biogas",SUMIFS('Forbrug af biomasse'!$E$2:$E$437,'Forbrug af biomasse'!$C$2:$C$437,'Resultat-Produktion &amp; forbrug'!$A266,'Forbrug af biomasse'!$D$2:$D$437,'Resultat-Produktion &amp; forbrug'!$D266,'Forbrug af biomasse'!$A$2:$A$437,'Resultat-Produktion &amp; forbrug'!L$2,'Forbrug af biomasse'!$B$2:$B$437,$E266),F266)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-274342.70175766636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1086187.6880789888</v>
      </c>
      <c r="G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forbrug'!G$2,'Forbrug af biomasse'!$B$2:$B$437,$E267)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forbrug'!I$2,'Forbrug af biomasse'!$B$2:$B$437,$E267)</f>
        <v>0</v>
      </c>
      <c r="J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forbrug'!J$2,'Forbrug af biomasse'!$B$2:$B$437,$E267)</f>
        <v>977568.91927108995</v>
      </c>
      <c r="K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forbrug'!K$2,'Forbrug af biomasse'!$B$2:$B$437,$E267)</f>
        <v>108618.76880789886</v>
      </c>
      <c r="L267" s="190">
        <f>IF(A267&lt;&gt;"Biogas",SUMIFS('Forbrug af biomasse'!$E$2:$E$437,'Forbrug af biomasse'!$C$2:$C$437,'Resultat-Produktion &amp; forbrug'!$A267,'Forbrug af biomasse'!$D$2:$D$437,'Resultat-Produktion &amp; forbrug'!$D267,'Forbrug af biomasse'!$A$2:$A$437,'Resultat-Produktion &amp; forbrug'!L$2,'Forbrug af biomasse'!$B$2:$B$437,$E267),F267)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977568.91927108995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0.49483561124583308</v>
      </c>
      <c r="S267" s="187">
        <f>IFERROR(VLOOKUP(A267,[1]Biogasudbytte!$A$2:$B$18,2,FALSE)*[1]Energiindhold!$C$10,0)*J267*IFERROR(VLOOKUP(A267,Biogasanlæg!$F$3:$G$8,2,FALSE),1)</f>
        <v>0.49483561124583308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74295.237864602837</v>
      </c>
      <c r="W267" s="187">
        <f>J267*IFERROR(VLOOKUP(A267,[1]Tørstofindhold!A$2:B$24,2,FALSE),0)</f>
        <v>74295.237864602837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135684.56083605965</v>
      </c>
      <c r="G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forbrug'!G$2,'Forbrug af biomasse'!$B$2:$B$437,$E268)</f>
        <v>223248.59245547073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forbrug'!I$2,'Forbrug af biomasse'!$B$2:$B$437,$E268)</f>
        <v>0</v>
      </c>
      <c r="J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forbrug'!J$2,'Forbrug af biomasse'!$B$2:$B$437,$E268)</f>
        <v>0</v>
      </c>
      <c r="K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forbrug'!K$2,'Forbrug af biomasse'!$B$2:$B$437,$E268)</f>
        <v>0</v>
      </c>
      <c r="L268" s="190">
        <f>IF(A268&lt;&gt;"Biogas",SUMIFS('Forbrug af biomasse'!$E$2:$E$437,'Forbrug af biomasse'!$C$2:$C$437,'Resultat-Produktion &amp; forbrug'!$A268,'Forbrug af biomasse'!$D$2:$D$437,'Resultat-Produktion &amp; forbrug'!$D268,'Forbrug af biomasse'!$A$2:$A$437,'Resultat-Produktion &amp; forbrug'!L$2,'Forbrug af biomasse'!$B$2:$B$437,$E268),F268)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-87564.031619411078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1767975.5826667205</v>
      </c>
      <c r="G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forbrug'!G$2,'Forbrug af biomasse'!$B$2:$B$437,$E269)</f>
        <v>833223.91333114507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forbrug'!I$2,'Forbrug af biomasse'!$B$2:$B$437,$E269)</f>
        <v>0</v>
      </c>
      <c r="J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forbrug'!J$2,'Forbrug af biomasse'!$B$2:$B$437,$E269)</f>
        <v>75301.575249532107</v>
      </c>
      <c r="K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forbrug'!K$2,'Forbrug af biomasse'!$B$2:$B$437,$E269)</f>
        <v>0</v>
      </c>
      <c r="L269" s="190">
        <f>IF(A269&lt;&gt;"Biogas",SUMIFS('Forbrug af biomasse'!$E$2:$E$437,'Forbrug af biomasse'!$C$2:$C$437,'Resultat-Produktion &amp; forbrug'!$A269,'Forbrug af biomasse'!$D$2:$D$437,'Resultat-Produktion &amp; forbrug'!$D269,'Forbrug af biomasse'!$A$2:$A$437,'Resultat-Produktion &amp; forbrug'!L$2,'Forbrug af biomasse'!$B$2:$B$437,$E269),F269)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859450.0940860433</v>
      </c>
      <c r="O269" s="190">
        <f t="shared" si="75"/>
        <v>0</v>
      </c>
      <c r="P269" s="200">
        <f t="shared" si="63"/>
        <v>75301.575249532107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0.27033265514582028</v>
      </c>
      <c r="S269" s="187">
        <f>IFERROR(VLOOKUP(A269,[1]Biogasudbytte!$A$2:$B$18,2,FALSE)*[1]Energiindhold!$C$10,0)*J269*IFERROR(VLOOKUP(A269,Biogasanlæg!$F$3:$G$8,2,FALSE),1)</f>
        <v>0.27033265514582028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22590.472574859632</v>
      </c>
      <c r="W269" s="187">
        <f>J269*IFERROR(VLOOKUP(A269,[1]Tørstofindhold!A$2:B$24,2,FALSE),0)</f>
        <v>22590.472574859632</v>
      </c>
      <c r="X269" s="188">
        <f t="shared" si="65"/>
        <v>0</v>
      </c>
      <c r="Y269" s="168">
        <f t="shared" si="76"/>
        <v>1</v>
      </c>
      <c r="Z269" s="103">
        <f t="shared" si="77"/>
        <v>0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261800.78357255683</v>
      </c>
      <c r="G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forbrug'!G$2,'Forbrug af biomasse'!$B$2:$B$437,$E270)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forbrug'!I$2,'Forbrug af biomasse'!$B$2:$B$437,$E270)</f>
        <v>428214.02929147833</v>
      </c>
      <c r="J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forbrug'!J$2,'Forbrug af biomasse'!$B$2:$B$437,$E270)</f>
        <v>0</v>
      </c>
      <c r="K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forbrug'!K$2,'Forbrug af biomasse'!$B$2:$B$437,$E270)</f>
        <v>0</v>
      </c>
      <c r="L270" s="190">
        <f>IF(A270&lt;&gt;"Biogas",SUMIFS('Forbrug af biomasse'!$E$2:$E$437,'Forbrug af biomasse'!$C$2:$C$437,'Resultat-Produktion &amp; forbrug'!$A270,'Forbrug af biomasse'!$D$2:$D$437,'Resultat-Produktion &amp; forbrug'!$D270,'Forbrug af biomasse'!$A$2:$A$437,'Resultat-Produktion &amp; forbrug'!L$2,'Forbrug af biomasse'!$B$2:$B$437,$E270),F270)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-166413.24571892151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forbrug'!G$2,'Forbrug af biomasse'!$B$2:$B$437,$E271)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forbrug'!I$2,'Forbrug af biomasse'!$B$2:$B$437,$E271)</f>
        <v>0</v>
      </c>
      <c r="J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forbrug'!J$2,'Forbrug af biomasse'!$B$2:$B$437,$E271)</f>
        <v>0</v>
      </c>
      <c r="K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forbrug'!K$2,'Forbrug af biomasse'!$B$2:$B$437,$E271)</f>
        <v>0</v>
      </c>
      <c r="L271" s="190">
        <f>IF(A271&lt;&gt;"Biogas",SUMIFS('Forbrug af biomasse'!$E$2:$E$437,'Forbrug af biomasse'!$C$2:$C$437,'Resultat-Produktion &amp; forbrug'!$A271,'Forbrug af biomasse'!$D$2:$D$437,'Resultat-Produktion &amp; forbrug'!$D271,'Forbrug af biomasse'!$A$2:$A$437,'Resultat-Produktion &amp; forbrug'!L$2,'Forbrug af biomasse'!$B$2:$B$437,$E271),F271)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8766.6762558976552</v>
      </c>
      <c r="G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forbrug'!G$2,'Forbrug af biomasse'!$B$2:$B$437,$E272)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forbrug'!I$2,'Forbrug af biomasse'!$B$2:$B$437,$E272)</f>
        <v>54412.71372203785</v>
      </c>
      <c r="J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forbrug'!J$2,'Forbrug af biomasse'!$B$2:$B$437,$E272)</f>
        <v>0</v>
      </c>
      <c r="K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forbrug'!K$2,'Forbrug af biomasse'!$B$2:$B$437,$E272)</f>
        <v>0</v>
      </c>
      <c r="L272" s="190">
        <f>IF(A272&lt;&gt;"Biogas",SUMIFS('Forbrug af biomasse'!$E$2:$E$437,'Forbrug af biomasse'!$C$2:$C$437,'Resultat-Produktion &amp; forbrug'!$A272,'Forbrug af biomasse'!$D$2:$D$437,'Resultat-Produktion &amp; forbrug'!$D272,'Forbrug af biomasse'!$A$2:$A$437,'Resultat-Produktion &amp; forbrug'!L$2,'Forbrug af biomasse'!$B$2:$B$437,$E272),F272)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-45646.037466140195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0</v>
      </c>
      <c r="Z272" s="103">
        <f t="shared" si="77"/>
        <v>1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306756.0551149071</v>
      </c>
      <c r="G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forbrug'!G$2,'Forbrug af biomasse'!$B$2:$B$437,$E273)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forbrug'!I$2,'Forbrug af biomasse'!$B$2:$B$437,$E273)</f>
        <v>0</v>
      </c>
      <c r="J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forbrug'!J$2,'Forbrug af biomasse'!$B$2:$B$437,$E273)</f>
        <v>0</v>
      </c>
      <c r="K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forbrug'!K$2,'Forbrug af biomasse'!$B$2:$B$437,$E273)</f>
        <v>0</v>
      </c>
      <c r="L273" s="190">
        <f>IF(A273&lt;&gt;"Biogas",SUMIFS('Forbrug af biomasse'!$E$2:$E$437,'Forbrug af biomasse'!$C$2:$C$437,'Resultat-Produktion &amp; forbrug'!$A273,'Forbrug af biomasse'!$D$2:$D$437,'Resultat-Produktion &amp; forbrug'!$D273,'Forbrug af biomasse'!$A$2:$A$437,'Resultat-Produktion &amp; forbrug'!L$2,'Forbrug af biomasse'!$B$2:$B$437,$E273),F273)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306756.0551149071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43629.687083109289</v>
      </c>
      <c r="G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forbrug'!G$2,'Forbrug af biomasse'!$B$2:$B$437,$E274)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forbrug'!I$2,'Forbrug af biomasse'!$B$2:$B$437,$E274)</f>
        <v>0</v>
      </c>
      <c r="J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forbrug'!J$2,'Forbrug af biomasse'!$B$2:$B$437,$E274)</f>
        <v>0</v>
      </c>
      <c r="K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forbrug'!K$2,'Forbrug af biomasse'!$B$2:$B$437,$E274)</f>
        <v>0</v>
      </c>
      <c r="L274" s="190">
        <f>IF(A274&lt;&gt;"Biogas",SUMIFS('Forbrug af biomasse'!$E$2:$E$437,'Forbrug af biomasse'!$C$2:$C$437,'Resultat-Produktion &amp; forbrug'!$A274,'Forbrug af biomasse'!$D$2:$D$437,'Resultat-Produktion &amp; forbrug'!$D274,'Forbrug af biomasse'!$A$2:$A$437,'Resultat-Produktion &amp; forbrug'!L$2,'Forbrug af biomasse'!$B$2:$B$437,$E274),F274)</f>
        <v>43629.687083109289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43629.687083109289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0.80278624232921081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0.80278624232921081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18106.320139490355</v>
      </c>
      <c r="W274" s="187">
        <f>J274*IFERROR(VLOOKUP(A274,[1]Tørstofindhold!A$2:B$24,2,FALSE),0)</f>
        <v>0</v>
      </c>
      <c r="X274" s="188">
        <f t="shared" si="65"/>
        <v>18106.320139490355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 ca="1"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forbrug'!G$2,'Forbrug af biomasse'!$B$2:$B$437,$E275)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forbrug'!I$2,'Forbrug af biomasse'!$B$2:$B$437,$E275)</f>
        <v>0</v>
      </c>
      <c r="J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forbrug'!J$2,'Forbrug af biomasse'!$B$2:$B$437,$E275)</f>
        <v>0</v>
      </c>
      <c r="K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forbrug'!K$2,'Forbrug af biomasse'!$B$2:$B$437,$E275)</f>
        <v>0</v>
      </c>
      <c r="L275" s="190">
        <f ca="1">IF(A275&lt;&gt;"Biogas",SUMIFS('Forbrug af biomasse'!$E$2:$E$437,'Forbrug af biomasse'!$C$2:$C$437,'Resultat-Produktion &amp; forbrug'!$A275,'Forbrug af biomasse'!$D$2:$D$437,'Resultat-Produktion &amp; forbrug'!$D275,'Forbrug af biomasse'!$A$2:$A$437,'Resultat-Produktion &amp; forbrug'!L$2,'Forbrug af biomasse'!$B$2:$B$437,$E275),F275)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ca="1" si="80">F275-SUM(G275:M275)</f>
        <v>0</v>
      </c>
      <c r="O275" s="190">
        <f t="shared" ref="O275:O276" ca="1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ca="1" si="82">SUM(J275,L275)</f>
        <v>0</v>
      </c>
      <c r="Q275" s="187">
        <f ca="1">IFERROR(VLOOKUP(A275,[1]Energiindhold!$A$2:$C$11,3,FALSE),IFERROR(VLOOKUP(A275,[1]Biogasudbytte!$A$2:$B$18,2,FALSE)*[1]Energiindhold!$C$10,0))*O275</f>
        <v>0</v>
      </c>
      <c r="R275" s="187">
        <f ca="1"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ca="1" si="83">R275-S275</f>
        <v>0</v>
      </c>
      <c r="U275" s="186">
        <f ca="1">O275*IFERROR(VLOOKUP(A275,[1]Tørstofindhold!A$2:B$24,2,FALSE),0)</f>
        <v>0</v>
      </c>
      <c r="V275" s="187">
        <f ca="1"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ca="1" si="84">V275-W275</f>
        <v>0</v>
      </c>
      <c r="Y275" s="168">
        <f t="shared" ref="Y275:Y276" ca="1" si="85">IF(SUMIFS($N$3:$N$290,$A$3:$A$290,A275,$D$3:$D$290,D275)&lt;0,1,0)</f>
        <v>0</v>
      </c>
      <c r="Z275" s="103">
        <f t="shared" ref="Z275:Z276" ca="1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 ca="1"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forbrug'!G$2,'Forbrug af biomasse'!$B$2:$B$437,$E276)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forbrug'!I$2,'Forbrug af biomasse'!$B$2:$B$437,$E276)</f>
        <v>0</v>
      </c>
      <c r="J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forbrug'!J$2,'Forbrug af biomasse'!$B$2:$B$437,$E276)</f>
        <v>0</v>
      </c>
      <c r="K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forbrug'!K$2,'Forbrug af biomasse'!$B$2:$B$437,$E276)</f>
        <v>0</v>
      </c>
      <c r="L276" s="190">
        <f ca="1">IF(A276&lt;&gt;"Biogas",SUMIFS('Forbrug af biomasse'!$E$2:$E$437,'Forbrug af biomasse'!$C$2:$C$437,'Resultat-Produktion &amp; forbrug'!$A276,'Forbrug af biomasse'!$D$2:$D$437,'Resultat-Produktion &amp; forbrug'!$D276,'Forbrug af biomasse'!$A$2:$A$437,'Resultat-Produktion &amp; forbrug'!L$2,'Forbrug af biomasse'!$B$2:$B$437,$E276),F276)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ca="1" si="80"/>
        <v>0</v>
      </c>
      <c r="O276" s="190">
        <f t="shared" ca="1" si="81"/>
        <v>0</v>
      </c>
      <c r="P276" s="200">
        <f t="shared" ca="1" si="82"/>
        <v>0</v>
      </c>
      <c r="Q276" s="187">
        <f ca="1">IFERROR(VLOOKUP(A276,[1]Energiindhold!$A$2:$C$11,3,FALSE),IFERROR(VLOOKUP(A276,[1]Biogasudbytte!$A$2:$B$18,2,FALSE)*[1]Energiindhold!$C$10,0))*O276</f>
        <v>0</v>
      </c>
      <c r="R276" s="187">
        <f ca="1"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ca="1" si="83"/>
        <v>0</v>
      </c>
      <c r="U276" s="186">
        <f ca="1">O276*IFERROR(VLOOKUP(A276,[1]Tørstofindhold!A$2:B$24,2,FALSE),0)</f>
        <v>0</v>
      </c>
      <c r="V276" s="187">
        <f ca="1"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ca="1" si="84"/>
        <v>0</v>
      </c>
      <c r="Y276" s="168">
        <f t="shared" ca="1" si="85"/>
        <v>0</v>
      </c>
      <c r="Z276" s="103">
        <f t="shared" ca="1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407677.27631652972</v>
      </c>
      <c r="G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forbrug'!G$2,'Forbrug af biomasse'!$B$2:$B$437,$E277)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forbrug'!I$2,'Forbrug af biomasse'!$B$2:$B$437,$E277)</f>
        <v>0</v>
      </c>
      <c r="J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forbrug'!J$2,'Forbrug af biomasse'!$B$2:$B$437,$E277)</f>
        <v>0</v>
      </c>
      <c r="K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forbrug'!K$2,'Forbrug af biomasse'!$B$2:$B$437,$E277)</f>
        <v>0</v>
      </c>
      <c r="L277" s="190">
        <f>IF(A277&lt;&gt;"Biogas",SUMIFS('Forbrug af biomasse'!$E$2:$E$437,'Forbrug af biomasse'!$C$2:$C$437,'Resultat-Produktion &amp; forbrug'!$A277,'Forbrug af biomasse'!$D$2:$D$437,'Resultat-Produktion &amp; forbrug'!$D277,'Forbrug af biomasse'!$A$2:$A$437,'Resultat-Produktion &amp; forbrug'!L$2,'Forbrug af biomasse'!$B$2:$B$437,$E277),F277)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407677.27631652972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113182.04384415773</v>
      </c>
      <c r="G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forbrug'!G$2,'Forbrug af biomasse'!$B$2:$B$437,$E278)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forbrug'!I$2,'Forbrug af biomasse'!$B$2:$B$437,$E278)</f>
        <v>0</v>
      </c>
      <c r="J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forbrug'!J$2,'Forbrug af biomasse'!$B$2:$B$437,$E278)</f>
        <v>0</v>
      </c>
      <c r="K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forbrug'!K$2,'Forbrug af biomasse'!$B$2:$B$437,$E278)</f>
        <v>0</v>
      </c>
      <c r="L278" s="190">
        <f>IF(A278&lt;&gt;"Biogas",SUMIFS('Forbrug af biomasse'!$E$2:$E$437,'Forbrug af biomasse'!$C$2:$C$437,'Resultat-Produktion &amp; forbrug'!$A278,'Forbrug af biomasse'!$D$2:$D$437,'Resultat-Produktion &amp; forbrug'!$D278,'Forbrug af biomasse'!$A$2:$A$437,'Resultat-Produktion &amp; forbrug'!L$2,'Forbrug af biomasse'!$B$2:$B$437,$E278),F278)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113182.04384415773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56591.021922078864</v>
      </c>
      <c r="G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forbrug'!G$2,'Forbrug af biomasse'!$B$2:$B$437,$E279)</f>
        <v>31534.523402398052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forbrug'!I$2,'Forbrug af biomasse'!$B$2:$B$437,$E279)</f>
        <v>0</v>
      </c>
      <c r="J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forbrug'!J$2,'Forbrug af biomasse'!$B$2:$B$437,$E279)</f>
        <v>0</v>
      </c>
      <c r="K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forbrug'!K$2,'Forbrug af biomasse'!$B$2:$B$437,$E279)</f>
        <v>0</v>
      </c>
      <c r="L279" s="190">
        <f>IF(A279&lt;&gt;"Biogas",SUMIFS('Forbrug af biomasse'!$E$2:$E$437,'Forbrug af biomasse'!$C$2:$C$437,'Resultat-Produktion &amp; forbrug'!$A279,'Forbrug af biomasse'!$D$2:$D$437,'Resultat-Produktion &amp; forbrug'!$D279,'Forbrug af biomasse'!$A$2:$A$437,'Resultat-Produktion &amp; forbrug'!L$2,'Forbrug af biomasse'!$B$2:$B$437,$E279),F279)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25056.498519680812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1</v>
      </c>
      <c r="Z279" s="103">
        <f t="shared" si="91"/>
        <v>0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36218.254030130476</v>
      </c>
      <c r="G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forbrug'!G$2,'Forbrug af biomasse'!$B$2:$B$437,$E280)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forbrug'!I$2,'Forbrug af biomasse'!$B$2:$B$437,$E280)</f>
        <v>0</v>
      </c>
      <c r="J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forbrug'!J$2,'Forbrug af biomasse'!$B$2:$B$437,$E280)</f>
        <v>0</v>
      </c>
      <c r="K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forbrug'!K$2,'Forbrug af biomasse'!$B$2:$B$437,$E280)</f>
        <v>0</v>
      </c>
      <c r="L280" s="190">
        <f>IF(A280&lt;&gt;"Biogas",SUMIFS('Forbrug af biomasse'!$E$2:$E$437,'Forbrug af biomasse'!$C$2:$C$437,'Resultat-Produktion &amp; forbrug'!$A280,'Forbrug af biomasse'!$D$2:$D$437,'Resultat-Produktion &amp; forbrug'!$D280,'Forbrug af biomasse'!$A$2:$A$437,'Resultat-Produktion &amp; forbrug'!L$2,'Forbrug af biomasse'!$B$2:$B$437,$E280),F280)</f>
        <v>36218.254030130476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36218.254030130476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1.2676388910545666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1.2676388910545666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1525196.4678207021</v>
      </c>
      <c r="G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forbrug'!G$2,'Forbrug af biomasse'!$B$2:$B$437,$E281)</f>
        <v>263942.56226655171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forbrug'!I$2,'Forbrug af biomasse'!$B$2:$B$437,$E281)</f>
        <v>0</v>
      </c>
      <c r="J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forbrug'!J$2,'Forbrug af biomasse'!$B$2:$B$437,$E281)</f>
        <v>6769.3785578800062</v>
      </c>
      <c r="K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forbrug'!K$2,'Forbrug af biomasse'!$B$2:$B$437,$E281)</f>
        <v>0</v>
      </c>
      <c r="L281" s="190">
        <f>IF(A281&lt;&gt;"Biogas",SUMIFS('Forbrug af biomasse'!$E$2:$E$437,'Forbrug af biomasse'!$C$2:$C$437,'Resultat-Produktion &amp; forbrug'!$A281,'Forbrug af biomasse'!$D$2:$D$437,'Resultat-Produktion &amp; forbrug'!$D281,'Forbrug af biomasse'!$A$2:$A$437,'Resultat-Produktion &amp; forbrug'!L$2,'Forbrug af biomasse'!$B$2:$B$437,$E281),F281)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1254484.5269962703</v>
      </c>
      <c r="O281" s="190">
        <f t="shared" si="89"/>
        <v>1254484.5269962703</v>
      </c>
      <c r="P281" s="200">
        <f t="shared" si="63"/>
        <v>6769.3785578800062</v>
      </c>
      <c r="Q281" s="187">
        <f>IFERROR(VLOOKUP(A281,[1]Energiindhold!$A$2:$C$11,3,FALSE),IFERROR(VLOOKUP(A281,[1]Biogasudbytte!$A$2:$B$18,2,FALSE)*[1]Energiindhold!$C$10,0))*O281</f>
        <v>3.4047211856489574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3.423093549830186</v>
      </c>
      <c r="S281" s="187">
        <f>IFERROR(VLOOKUP(A281,[1]Biogasudbytte!$A$2:$B$18,2,FALSE)*[1]Energiindhold!$C$10,0)*J281*IFERROR(VLOOKUP(A281,Biogasanlæg!$F$3:$G$8,2,FALSE),1)</f>
        <v>1.8372364181228652E-2</v>
      </c>
      <c r="T281" s="188">
        <f t="shared" si="64"/>
        <v>3.4047211856489574</v>
      </c>
      <c r="U281" s="186">
        <f>O281*IFERROR(VLOOKUP(A281,[1]Tørstofindhold!A$2:B$24,2,FALSE),0)</f>
        <v>250896.90539925406</v>
      </c>
      <c r="V281" s="187">
        <f>IF(D281=År1,P281,SUM(O281,P281))*IFERROR(VLOOKUP(A281,[1]Tørstofindhold!A$2:B$24,2,FALSE),0)</f>
        <v>252250.78111083005</v>
      </c>
      <c r="W281" s="187">
        <f>J281*IFERROR(VLOOKUP(A281,[1]Tørstofindhold!A$2:B$24,2,FALSE),0)</f>
        <v>1353.8757115760013</v>
      </c>
      <c r="X281" s="188">
        <f t="shared" si="65"/>
        <v>250896.90539925406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26273.975378565505</v>
      </c>
      <c r="G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forbrug'!G$2,'Forbrug af biomasse'!$B$2:$B$437,$E282)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forbrug'!I$2,'Forbrug af biomasse'!$B$2:$B$437,$E282)</f>
        <v>0</v>
      </c>
      <c r="J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forbrug'!J$2,'Forbrug af biomasse'!$B$2:$B$437,$E282)</f>
        <v>0</v>
      </c>
      <c r="K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forbrug'!K$2,'Forbrug af biomasse'!$B$2:$B$437,$E282)</f>
        <v>0</v>
      </c>
      <c r="L282" s="190">
        <f>IF(A282&lt;&gt;"Biogas",SUMIFS('Forbrug af biomasse'!$E$2:$E$437,'Forbrug af biomasse'!$C$2:$C$437,'Resultat-Produktion &amp; forbrug'!$A282,'Forbrug af biomasse'!$D$2:$D$437,'Resultat-Produktion &amp; forbrug'!$D282,'Forbrug af biomasse'!$A$2:$A$437,'Resultat-Produktion &amp; forbrug'!L$2,'Forbrug af biomasse'!$B$2:$B$437,$E282),F282)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26273.975378565505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21342.928539613244</v>
      </c>
      <c r="G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forbrug'!G$2,'Forbrug af biomasse'!$B$2:$B$437,$E283)</f>
        <v>5805.5189527427383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forbrug'!I$2,'Forbrug af biomasse'!$B$2:$B$437,$E283)</f>
        <v>0</v>
      </c>
      <c r="J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forbrug'!J$2,'Forbrug af biomasse'!$B$2:$B$437,$E283)</f>
        <v>0</v>
      </c>
      <c r="K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forbrug'!K$2,'Forbrug af biomasse'!$B$2:$B$437,$E283)</f>
        <v>0</v>
      </c>
      <c r="L283" s="190">
        <f>IF(A283&lt;&gt;"Biogas",SUMIFS('Forbrug af biomasse'!$E$2:$E$437,'Forbrug af biomasse'!$C$2:$C$437,'Resultat-Produktion &amp; forbrug'!$A283,'Forbrug af biomasse'!$D$2:$D$437,'Resultat-Produktion &amp; forbrug'!$D283,'Forbrug af biomasse'!$A$2:$A$437,'Resultat-Produktion &amp; forbrug'!L$2,'Forbrug af biomasse'!$B$2:$B$437,$E283),F283)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15537.409586870504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3501980.1471558851</v>
      </c>
      <c r="G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forbrug'!G$2,'Forbrug af biomasse'!$B$2:$B$437,$E284)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forbrug'!I$2,'Forbrug af biomasse'!$B$2:$B$437,$E284)</f>
        <v>0</v>
      </c>
      <c r="J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forbrug'!J$2,'Forbrug af biomasse'!$B$2:$B$437,$E284)</f>
        <v>1328121.9228895183</v>
      </c>
      <c r="K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forbrug'!K$2,'Forbrug af biomasse'!$B$2:$B$437,$E284)</f>
        <v>0</v>
      </c>
      <c r="L284" s="190">
        <f>IF(A284&lt;&gt;"Biogas",SUMIFS('Forbrug af biomasse'!$E$2:$E$437,'Forbrug af biomasse'!$C$2:$C$437,'Resultat-Produktion &amp; forbrug'!$A284,'Forbrug af biomasse'!$D$2:$D$437,'Resultat-Produktion &amp; forbrug'!$D284,'Forbrug af biomasse'!$A$2:$A$437,'Resultat-Produktion &amp; forbrug'!L$2,'Forbrug af biomasse'!$B$2:$B$437,$E284),F284)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2173858.224266367</v>
      </c>
      <c r="O284" s="190">
        <f t="shared" si="89"/>
        <v>2173858.224266367</v>
      </c>
      <c r="P284" s="200">
        <f t="shared" si="94"/>
        <v>1328121.9228895183</v>
      </c>
      <c r="Q284" s="187">
        <f>IFERROR(VLOOKUP(A284,[1]Energiindhold!$A$2:$C$11,3,FALSE),IFERROR(VLOOKUP(A284,[1]Biogasudbytte!$A$2:$B$18,2,FALSE)*[1]Energiindhold!$C$10,0))*O284</f>
        <v>1.0847769924911599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1.7475231132322584</v>
      </c>
      <c r="S284" s="187">
        <f>IFERROR(VLOOKUP(A284,[1]Biogasudbytte!$A$2:$B$18,2,FALSE)*[1]Energiindhold!$C$10,0)*J284*IFERROR(VLOOKUP(A284,Biogasanlæg!$F$3:$G$8,2,FALSE),1)</f>
        <v>0.66274612074109862</v>
      </c>
      <c r="T284" s="188">
        <f t="shared" si="95"/>
        <v>1.0847769924911597</v>
      </c>
      <c r="U284" s="186">
        <f>O284*IFERROR(VLOOKUP(A284,[1]Tørstofindhold!A$2:B$24,2,FALSE),0)</f>
        <v>130431.49345598201</v>
      </c>
      <c r="V284" s="187">
        <f>IF(D284=År1,P284,SUM(O284,P284))*IFERROR(VLOOKUP(A284,[1]Tørstofindhold!A$2:B$24,2,FALSE),0)</f>
        <v>210118.80882935313</v>
      </c>
      <c r="W284" s="187">
        <f>J284*IFERROR(VLOOKUP(A284,[1]Tørstofindhold!A$2:B$24,2,FALSE),0)</f>
        <v>79687.315373371093</v>
      </c>
      <c r="X284" s="188">
        <f t="shared" si="96"/>
        <v>130431.49345598204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2509436.929964724</v>
      </c>
      <c r="G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forbrug'!G$2,'Forbrug af biomasse'!$B$2:$B$437,$E285)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forbrug'!I$2,'Forbrug af biomasse'!$B$2:$B$437,$E285)</f>
        <v>0</v>
      </c>
      <c r="J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forbrug'!J$2,'Forbrug af biomasse'!$B$2:$B$437,$E285)</f>
        <v>2258493.2369682519</v>
      </c>
      <c r="K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forbrug'!K$2,'Forbrug af biomasse'!$B$2:$B$437,$E285)</f>
        <v>250943.69299647235</v>
      </c>
      <c r="L285" s="190">
        <f>IF(A285&lt;&gt;"Biogas",SUMIFS('Forbrug af biomasse'!$E$2:$E$437,'Forbrug af biomasse'!$C$2:$C$437,'Resultat-Produktion &amp; forbrug'!$A285,'Forbrug af biomasse'!$D$2:$D$437,'Resultat-Produktion &amp; forbrug'!$D285,'Forbrug af biomasse'!$A$2:$A$437,'Resultat-Produktion &amp; forbrug'!L$2,'Forbrug af biomasse'!$B$2:$B$437,$E285),F285)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2258493.2369682519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0.9729588864859231</v>
      </c>
      <c r="S285" s="187">
        <f>IFERROR(VLOOKUP(A285,[1]Biogasudbytte!$A$2:$B$18,2,FALSE)*[1]Energiindhold!$C$10,0)*J285*IFERROR(VLOOKUP(A285,Biogasanlæg!$F$3:$G$8,2,FALSE),1)</f>
        <v>0.9729588864859231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112924.66184841259</v>
      </c>
      <c r="W285" s="187">
        <f>J285*IFERROR(VLOOKUP(A285,[1]Tørstofindhold!A$2:B$24,2,FALSE),0)</f>
        <v>112924.66184841259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233020.79470926209</v>
      </c>
      <c r="G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forbrug'!G$2,'Forbrug af biomasse'!$B$2:$B$437,$E286)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forbrug'!I$2,'Forbrug af biomasse'!$B$2:$B$437,$E286)</f>
        <v>110474.29755686472</v>
      </c>
      <c r="J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forbrug'!J$2,'Forbrug af biomasse'!$B$2:$B$437,$E286)</f>
        <v>0</v>
      </c>
      <c r="K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forbrug'!K$2,'Forbrug af biomasse'!$B$2:$B$437,$E286)</f>
        <v>0</v>
      </c>
      <c r="L286" s="190">
        <f>IF(A286&lt;&gt;"Biogas",SUMIFS('Forbrug af biomasse'!$E$2:$E$437,'Forbrug af biomasse'!$C$2:$C$437,'Resultat-Produktion &amp; forbrug'!$A286,'Forbrug af biomasse'!$D$2:$D$437,'Resultat-Produktion &amp; forbrug'!$D286,'Forbrug af biomasse'!$A$2:$A$437,'Resultat-Produktion &amp; forbrug'!L$2,'Forbrug af biomasse'!$B$2:$B$437,$E286),F286)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122546.49715239737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forbrug'!G$2,'Forbrug af biomasse'!$B$2:$B$437,$E287)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forbrug'!I$2,'Forbrug af biomasse'!$B$2:$B$437,$E287)</f>
        <v>0</v>
      </c>
      <c r="J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forbrug'!J$2,'Forbrug af biomasse'!$B$2:$B$437,$E287)</f>
        <v>0</v>
      </c>
      <c r="K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forbrug'!K$2,'Forbrug af biomasse'!$B$2:$B$437,$E287)</f>
        <v>0</v>
      </c>
      <c r="L287" s="190">
        <f>IF(A287&lt;&gt;"Biogas",SUMIFS('Forbrug af biomasse'!$E$2:$E$437,'Forbrug af biomasse'!$C$2:$C$437,'Resultat-Produktion &amp; forbrug'!$A287,'Forbrug af biomasse'!$D$2:$D$437,'Resultat-Produktion &amp; forbrug'!$D287,'Forbrug af biomasse'!$A$2:$A$437,'Resultat-Produktion &amp; forbrug'!L$2,'Forbrug af biomasse'!$B$2:$B$437,$E287),F287)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forbrug'!G$2,'Forbrug af biomasse'!$B$2:$B$437,$E288)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forbrug'!I$2,'Forbrug af biomasse'!$B$2:$B$437,$E288)</f>
        <v>0</v>
      </c>
      <c r="J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forbrug'!J$2,'Forbrug af biomasse'!$B$2:$B$437,$E288)</f>
        <v>0</v>
      </c>
      <c r="K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forbrug'!K$2,'Forbrug af biomasse'!$B$2:$B$437,$E288)</f>
        <v>0</v>
      </c>
      <c r="L288" s="190">
        <f>IF(A288&lt;&gt;"Biogas",SUMIFS('Forbrug af biomasse'!$E$2:$E$437,'Forbrug af biomasse'!$C$2:$C$437,'Resultat-Produktion &amp; forbrug'!$A288,'Forbrug af biomasse'!$D$2:$D$437,'Resultat-Produktion &amp; forbrug'!$D288,'Forbrug af biomasse'!$A$2:$A$437,'Resultat-Produktion &amp; forbrug'!L$2,'Forbrug af biomasse'!$B$2:$B$437,$E288),F288)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385847.82849847211</v>
      </c>
      <c r="G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forbrug'!G$2,'Forbrug af biomasse'!$B$2:$B$437,$E289)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forbrug'!I$2,'Forbrug af biomasse'!$B$2:$B$437,$E289)</f>
        <v>0</v>
      </c>
      <c r="J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forbrug'!J$2,'Forbrug af biomasse'!$B$2:$B$437,$E289)</f>
        <v>0</v>
      </c>
      <c r="K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forbrug'!K$2,'Forbrug af biomasse'!$B$2:$B$437,$E289)</f>
        <v>0</v>
      </c>
      <c r="L289" s="190">
        <f ca="1">IF(A289&lt;&gt;"Biogas",SUMIFS('Forbrug af biomasse'!$E$2:$E$437,'Forbrug af biomasse'!$C$2:$C$437,'Resultat-Produktion &amp; forbrug'!$A289,'Forbrug af biomasse'!$D$2:$D$437,'Resultat-Produktion &amp; forbrug'!$D289,'Forbrug af biomasse'!$A$2:$A$437,'Resultat-Produktion &amp; forbrug'!L$2,'Forbrug af biomasse'!$B$2:$B$437,$E289),F289)</f>
        <v>385847.82849847211</v>
      </c>
      <c r="M289" s="154">
        <f ca="1"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385847.82849847211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10.301564458781717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10.301564458781717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316395.21936874709</v>
      </c>
      <c r="W289" s="187">
        <f>J289*IFERROR(VLOOKUP(A289,[1]Tørstofindhold!A$2:B$24,2,FALSE),0)</f>
        <v>0</v>
      </c>
      <c r="X289" s="188">
        <f t="shared" ca="1" si="96"/>
        <v>316395.21936874709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127046.30450353827</v>
      </c>
      <c r="G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forbrug'!G$2,'Forbrug af biomasse'!$B$2:$B$437,$E290)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forbrug'!I$2,'Forbrug af biomasse'!$B$2:$B$437,$E290)</f>
        <v>0</v>
      </c>
      <c r="J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forbrug'!J$2,'Forbrug af biomasse'!$B$2:$B$437,$E290)</f>
        <v>0</v>
      </c>
      <c r="K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forbrug'!K$2,'Forbrug af biomasse'!$B$2:$B$437,$E290)</f>
        <v>0</v>
      </c>
      <c r="L290" s="190">
        <f>IF(A290&lt;&gt;"Biogas",SUMIFS('Forbrug af biomasse'!$E$2:$E$437,'Forbrug af biomasse'!$C$2:$C$437,'Resultat-Produktion &amp; forbrug'!$A290,'Forbrug af biomasse'!$D$2:$D$437,'Resultat-Produktion &amp; forbrug'!$D290,'Forbrug af biomasse'!$A$2:$A$437,'Resultat-Produktion &amp; forbrug'!L$2,'Forbrug af biomasse'!$B$2:$B$437,$E290),F290)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127046.30450353827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70" t="s">
        <v>23</v>
      </c>
      <c r="B2" s="471"/>
      <c r="C2" s="471"/>
      <c r="D2" s="471"/>
      <c r="E2" s="471"/>
      <c r="F2" s="471"/>
      <c r="G2" s="471"/>
      <c r="H2" s="471"/>
      <c r="I2" s="471"/>
      <c r="J2" s="471"/>
      <c r="K2" s="471"/>
      <c r="L2" s="471"/>
      <c r="M2" s="471"/>
      <c r="N2" s="471"/>
      <c r="O2" s="471"/>
      <c r="P2" s="471"/>
      <c r="Q2" s="471"/>
      <c r="R2" s="471"/>
      <c r="S2" s="471"/>
      <c r="T2" s="471"/>
      <c r="U2" s="47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76" t="s">
        <v>7</v>
      </c>
      <c r="D3" s="477"/>
      <c r="E3" s="477"/>
      <c r="F3" s="477"/>
      <c r="G3" s="477"/>
      <c r="H3" s="477"/>
      <c r="I3" s="477"/>
      <c r="J3" s="477"/>
      <c r="K3" s="478"/>
      <c r="L3" s="476" t="s">
        <v>8</v>
      </c>
      <c r="M3" s="477"/>
      <c r="N3" s="477"/>
      <c r="O3" s="477"/>
      <c r="P3" s="477"/>
      <c r="Q3" s="477"/>
      <c r="R3" s="477"/>
      <c r="S3" s="477"/>
      <c r="T3" s="478"/>
      <c r="U3" s="71"/>
      <c r="W3" s="31" t="s">
        <v>270</v>
      </c>
      <c r="X3" s="35">
        <f>C24+C51</f>
        <v>11808068</v>
      </c>
      <c r="Y3" s="11">
        <f>D24+D51</f>
        <v>13630231.620137766</v>
      </c>
      <c r="Z3" s="23">
        <f>E24+E51</f>
        <v>13099114.768305516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271</v>
      </c>
      <c r="X4" s="35">
        <f t="shared" ref="X4:Z5" si="0">C25+C52</f>
        <v>1267084</v>
      </c>
      <c r="Y4" s="11">
        <f t="shared" si="0"/>
        <v>1463535.0663842489</v>
      </c>
      <c r="Z4" s="23">
        <f t="shared" si="0"/>
        <v>1392305.7560659221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272</v>
      </c>
      <c r="X5" s="48">
        <f t="shared" si="0"/>
        <v>19782594</v>
      </c>
      <c r="Y5" s="16">
        <f t="shared" si="0"/>
        <v>22886516.421233561</v>
      </c>
      <c r="Z5" s="24">
        <f t="shared" si="0"/>
        <v>21804840.113497604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626883.0692116532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11922.834521505016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6568.2132942811186</v>
      </c>
      <c r="I6" s="11">
        <f>IF(Landbrug!$E$47&gt;0,SUMIF(Landbrug!$B$32:$B$45,$B6,IF($I$4=År2,Landbrug!$D$32:$D$45,Landbrug!$E$32:$E$45)),'[1]Afgrødefordeling - jordtype'!$G4)*(1-Landbrug!$E$5)*Arealanvendelse!P$26</f>
        <v>565604.28432456835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11371.489572533685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6264.4808876091583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97837.242015691561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1860.7892027782393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1025.0968725178625</v>
      </c>
      <c r="R6" s="11">
        <f>IF(Landbrug!$E$47&gt;0,SUMIF(Landbrug!$B$32:$B$45,$B6,IF($R$4=År2,Landbrug!$D$32:$D$45,Landbrug!$E$32:$E$45)),'[1]Afgrødefordeling - jordtype'!$G4)*(Landbrug!$E$5)*Arealanvendelse!P$26</f>
        <v>119976.66637187812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2412.1341517495694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1328.8292791898216</v>
      </c>
      <c r="U6" s="94"/>
      <c r="W6" s="31" t="s">
        <v>273</v>
      </c>
      <c r="X6" s="34">
        <f t="shared" ref="X6:Z8" si="1">F24+F51</f>
        <v>490924</v>
      </c>
      <c r="Y6" s="11">
        <f t="shared" si="1"/>
        <v>817248.97986223281</v>
      </c>
      <c r="Z6" s="23">
        <f t="shared" si="1"/>
        <v>1348365.8316944833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48240.728267248036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1022.0754868257757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378.19261338172629</v>
      </c>
      <c r="I7" s="11">
        <f>IF(Landbrug!$E$47&gt;0,SUMIF(Landbrug!$B$32:$B$45,$B7,IF($I$4=År2,Landbrug!$D$32:$D$45,Landbrug!$E$32:$E$45)),'[1]Afgrødefordeling - jordtype'!$G5)*(1-Landbrug!$E$5)*Arealanvendelse!P$26</f>
        <v>43525.122829055959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974.81188049857212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360.7039376184095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7528.8997873739718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159.51467135431182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59.024280701194286</v>
      </c>
      <c r="R7" s="11">
        <f>IF(Landbrug!$E$47&gt;0,SUMIF(Landbrug!$B$32:$B$45,$B7,IF($R$4=År2,Landbrug!$D$32:$D$45,Landbrug!$E$32:$E$45)),'[1]Afgrødefordeling - jordtype'!$G5)*(Landbrug!$E$5)*Arealanvendelse!P$26</f>
        <v>9232.6018122239911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206.77827768151528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76.512956464511106</v>
      </c>
      <c r="U7" s="94"/>
      <c r="W7" s="31" t="s">
        <v>274</v>
      </c>
      <c r="X7" s="34">
        <f t="shared" si="1"/>
        <v>224348</v>
      </c>
      <c r="Y7" s="11">
        <f t="shared" si="1"/>
        <v>306389.73361575109</v>
      </c>
      <c r="Z7" s="23">
        <f t="shared" si="1"/>
        <v>377619.04393407796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70593.939138620815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1094.4210545362032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489.74230890359979</v>
      </c>
      <c r="I8" s="11">
        <f>IF(Landbrug!$E$47&gt;0,SUMIF(Landbrug!$B$32:$B$45,$B8,IF($I$4=År2,Landbrug!$D$32:$D$45,Landbrug!$E$32:$E$45)),'[1]Afgrødefordeling - jordtype'!$G6)*(1-Landbrug!$E$5)*Arealanvendelse!P$26</f>
        <v>63693.272932644599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1043.8119884304829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467.09526571730612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11017.551195044869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170.80559810680631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76.433770753741015</v>
      </c>
      <c r="R8" s="11">
        <f>IF(Landbrug!$E$47&gt;0,SUMIF(Landbrug!$B$32:$B$45,$B8,IF($R$4=År2,Landbrug!$D$32:$D$45,Landbrug!$E$32:$E$45)),'[1]Afgrødefordeling - jordtype'!$G6)*(Landbrug!$E$5)*Arealanvendelse!P$26</f>
        <v>13510.694258439762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221.41466421252667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99.080813940034645</v>
      </c>
      <c r="U8" s="94"/>
      <c r="W8" s="46" t="s">
        <v>275</v>
      </c>
      <c r="X8" s="47">
        <f t="shared" si="1"/>
        <v>3277287</v>
      </c>
      <c r="Y8" s="16">
        <f t="shared" si="1"/>
        <v>4428231.3787664389</v>
      </c>
      <c r="Z8" s="24">
        <f t="shared" si="1"/>
        <v>5509907.6865023999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390893.45805628493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10099.70379845663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11295.003626335274</v>
      </c>
      <c r="I9" s="11">
        <f>IF(Landbrug!$E$47&gt;0,SUMIF(Landbrug!$B$32:$B$45,$B9,IF($I$4=År2,Landbrug!$D$32:$D$45,Landbrug!$E$32:$E$45)),'[1]Afgrødefordeling - jordtype'!$G7)*(1-Landbrug!$E$5)*Arealanvendelse!P$26</f>
        <v>352683.02088476752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9632.665472516439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10772.691319915146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61006.493453871066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1576.2543500481449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1762.8040341679332</v>
      </c>
      <c r="R9" s="11">
        <f>IF(Landbrug!$E$47&gt;0,SUMIF(Landbrug!$B$32:$B$45,$B9,IF($R$4=År2,Landbrug!$D$32:$D$45,Landbrug!$E$32:$E$45)),'[1]Afgrødefordeling - jordtype'!$G7)*(Landbrug!$E$5)*Arealanvendelse!P$26</f>
        <v>74811.549884647669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2043.2926759883358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2285.1163405880611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8107.6700316972328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47.236694555604771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13.128323987624659</v>
      </c>
      <c r="I10" s="11">
        <f>IF(Landbrug!$E$47&gt;0,SUMIF(Landbrug!$B$32:$B$45,$B10,IF($I$4=År2,Landbrug!$D$32:$D$45,Landbrug!$E$32:$E$45)),'[1]Afgrødefordeling - jordtype'!$G8)*(1-Landbrug!$E$5)*Arealanvendelse!P$26</f>
        <v>7315.1328071193957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45.052338738004543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12.5212338610293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1265.3589066810709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7.3722008844007449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2.0489291772593399</v>
      </c>
      <c r="R10" s="11">
        <f>IF(Landbrug!$E$47&gt;0,SUMIF(Landbrug!$B$32:$B$45,$B10,IF($R$4=År2,Landbrug!$D$32:$D$45,Landbrug!$E$32:$E$45)),'[1]Afgrødefordeling - jordtype'!$G8)*(Landbrug!$E$5)*Arealanvendelse!P$26</f>
        <v>1551.6948378738111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9.5565567020009645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2.6560193038547002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34101.613418011875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745.74497398137646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694.88603847076718</v>
      </c>
      <c r="I11" s="11">
        <f>IF(Landbrug!$E$47&gt;0,SUMIF(Landbrug!$B$32:$B$45,$B11,IF($I$4=År2,Landbrug!$D$32:$D$45,Landbrug!$E$32:$E$45)),'[1]Afgrødefordeling - jordtype'!$G9)*(1-Landbrug!$E$5)*Arealanvendelse!P$26</f>
        <v>30768.128218654325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711.25965726547463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662.7525800443733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5322.2171230423164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116.3879439161686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108.45042218907928</v>
      </c>
      <c r="R11" s="11">
        <f>IF(Landbrug!$E$47&gt;0,SUMIF(Landbrug!$B$32:$B$45,$B11,IF($R$4=År2,Landbrug!$D$32:$D$45,Landbrug!$E$32:$E$45)),'[1]Afgrødefordeling - jordtype'!$G9)*(Landbrug!$E$5)*Arealanvendelse!P$26</f>
        <v>6526.5726524418269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150.87326063207038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140.58388061547313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52119.510438661928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19.564857598470493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7.5145411853341644</v>
      </c>
      <c r="I12" s="11">
        <f>IF(Landbrug!$E$47&gt;0,SUMIF(Landbrug!$B$32:$B$45,$B12,IF($I$4=År2,Landbrug!$D$32:$D$45,Landbrug!$E$32:$E$45)),'[1]Afgrødefordeling - jordtype'!$G10)*(1-Landbrug!$E$5)*Arealanvendelse!P$26</f>
        <v>47024.748073158291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18.660124299119257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7.1670479513302716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8134.2588545888566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3.0534748853104241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1.1727896647631355</v>
      </c>
      <c r="R12" s="11">
        <f>IF(Landbrug!$E$47&gt;0,SUMIF(Landbrug!$B$32:$B$45,$B12,IF($R$4=År2,Landbrug!$D$32:$D$45,Landbrug!$E$32:$E$45)),'[1]Afgrødefordeling - jordtype'!$G10)*(Landbrug!$E$5)*Arealanvendelse!P$26</f>
        <v>9974.9465609729705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3.9582081846616606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1.5202828987670274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105524.55030616655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2525.5291048375989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934.50676064688525</v>
      </c>
      <c r="I13" s="11">
        <f>IF(Landbrug!$E$47&gt;0,SUMIF(Landbrug!$B$32:$B$45,$B13,IF($I$4=År2,Landbrug!$D$32:$D$45,Landbrug!$E$32:$E$45)),'[1]Afgrødefordeling - jordtype'!$G11)*(1-Landbrug!$E$5)*Arealanvendelse!P$26</f>
        <v>95209.363094857908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2408.741631781525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891.29257518344548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16469.14946974854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394.15772156424953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145.84787593910929</v>
      </c>
      <c r="R13" s="11">
        <f>IF(Landbrug!$E$47&gt;0,SUMIF(Landbrug!$B$32:$B$45,$B13,IF($R$4=År2,Landbrug!$D$32:$D$45,Landbrug!$E$32:$E$45)),'[1]Afgrødefordeling - jordtype'!$G11)*(Landbrug!$E$5)*Arealanvendelse!P$26</f>
        <v>20195.925504969862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510.94519462032349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189.06206140254903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3161.7072804056943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43.024559384581636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26.780123981156589</v>
      </c>
      <c r="I14" s="11">
        <f>IF(Landbrug!$E$47&gt;0,SUMIF(Landbrug!$B$32:$B$45,$B14,IF($I$4=År2,Landbrug!$D$32:$D$45,Landbrug!$E$32:$E$45)),'[1]Afgrødefordeling - jordtype'!$G12)*(1-Landbrug!$E$5)*Arealanvendelse!P$26</f>
        <v>2852.6455273812289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41.034984384138554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25.541736745033738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493.44564491880783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6.7148156264954011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4.179556921914612</v>
      </c>
      <c r="R14" s="11">
        <f>IF(Landbrug!$E$47&gt;0,SUMIF(Landbrug!$B$32:$B$45,$B14,IF($R$4=År2,Landbrug!$D$32:$D$45,Landbrug!$E$32:$E$45)),'[1]Afgrødefordeling - jordtype'!$G12)*(Landbrug!$E$5)*Arealanvendelse!P$26</f>
        <v>605.1066270202607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8.7043906269384816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5.4179441580374599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27983.408918054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760.92811477857106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473.63063203897667</v>
      </c>
      <c r="I15" s="11">
        <f>IF(Landbrug!$E$47&gt;0,SUMIF(Landbrug!$B$32:$B$45,$B15,IF($I$4=År2,Landbrug!$D$32:$D$45,Landbrug!$E$32:$E$45)),'[1]Afgrødefordeling - jordtype'!$G13)*(1-Landbrug!$E$5)*Arealanvendelse!P$26</f>
        <v>25247.987625446389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725.74068750557353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451.72863749382168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4367.3528369217229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118.75756704636659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73.919231589898089</v>
      </c>
      <c r="R15" s="11">
        <f>IF(Landbrug!$E$47&gt;0,SUMIF(Landbrug!$B$32:$B$45,$B15,IF($R$4=År2,Landbrug!$D$32:$D$45,Landbrug!$E$32:$E$45)),'[1]Afgrødefordeling - jordtype'!$G13)*(Landbrug!$E$5)*Arealanvendelse!P$26</f>
        <v>5355.6337387310523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153.9449943193641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95.821226135053067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62909.407824974456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1878.1949843406051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1506.9343192300419</v>
      </c>
      <c r="I16" s="11">
        <f>IF(Landbrug!$E$47&gt;0,SUMIF(Landbrug!$B$32:$B$45,$B16,IF($I$4=År2,Landbrug!$D$32:$D$45,Landbrug!$E$32:$E$45)),'[1]Afgrødefordeling - jordtype'!$G14)*(1-Landbrug!$E$5)*Arealanvendelse!P$26</f>
        <v>56759.916382609546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1791.3420370878605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1437.2494952194038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9818.2312790422566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293.12869697801352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235.18628103590248</v>
      </c>
      <c r="R16" s="11">
        <f>IF(Landbrug!$E$47&gt;0,SUMIF(Landbrug!$B$32:$B$45,$B16,IF($R$4=År2,Landbrug!$D$32:$D$45,Landbrug!$E$32:$E$45)),'[1]Afgrødefordeling - jordtype'!$G14)*(Landbrug!$E$5)*Arealanvendelse!P$26</f>
        <v>12039.982262977783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379.98164423075826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304.87110504654026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11815.471108305517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215.79157245738358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134.31689126300301</v>
      </c>
      <c r="I17" s="11">
        <f>IF(Landbrug!$E$47&gt;0,SUMIF(Landbrug!$B$32:$B$45,$B17,IF($I$4=År2,Landbrug!$D$32:$D$45,Landbrug!$E$32:$E$45)),'[1]Afgrødefordeling - jordtype'!$G15)*(1-Landbrug!$E$5)*Arealanvendelse!P$26</f>
        <v>10660.490621600164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205.81277141889186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128.10570553985832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1844.0330631459478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33.678453504909584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20.962751815613185</v>
      </c>
      <c r="R17" s="11">
        <f>IF(Landbrug!$E$47&gt;0,SUMIF(Landbrug!$B$32:$B$45,$B17,IF($R$4=År2,Landbrug!$D$32:$D$45,Landbrug!$E$32:$E$45)),'[1]Afgrødefordeling - jordtype'!$G15)*(Landbrug!$E$5)*Arealanvendelse!P$26</f>
        <v>2261.3161924606407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43.657254543401301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27.173937538757826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4543.567209346289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354.40933333477273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317.05822466486404</v>
      </c>
      <c r="I18" s="11">
        <f>IF(Landbrug!$E$47&gt;0,SUMIF(Landbrug!$B$32:$B$45,$B18,IF($I$4=År2,Landbrug!$D$32:$D$45,Landbrug!$E$32:$E$45)),'[1]Afgrødefordeling - jordtype'!$G16)*(1-Landbrug!$E$5)*Arealanvendelse!P$26</f>
        <v>4099.4265213680974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338.02046242911848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302.39657265724026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709.11164538930529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55.312439306583023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49.483075525730229</v>
      </c>
      <c r="R18" s="11">
        <f>IF(Landbrug!$E$47&gt;0,SUMIF(Landbrug!$B$32:$B$45,$B18,IF($R$4=År2,Landbrug!$D$32:$D$45,Landbrug!$E$32:$E$45)),'[1]Afgrødefordeling - jordtype'!$G16)*(Landbrug!$E$5)*Arealanvendelse!P$26</f>
        <v>869.57532271444495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71.701310212237246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64.144727533353986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110217.685427045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39110.220617481486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30276.156716444439</v>
      </c>
      <c r="I19" s="11">
        <f>IF(Landbrug!$E$47&gt;0,SUMIF(Landbrug!$B$32:$B$45,$B19,IF($I$4=År2,Landbrug!$D$32:$D$45,Landbrug!$E$32:$E$45)),'[1]Afgrødefordeling - jordtype'!$G17)*(1-Landbrug!$E$5)*Arealanvendelse!P$26</f>
        <v>99443.737034197344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37301.655502222224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28876.103226666663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17201.604083989681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6103.9072640000013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4725.1805279999999</v>
      </c>
      <c r="R19" s="11">
        <f>IF(Landbrug!$E$47&gt;0,SUMIF(Landbrug!$B$32:$B$45,$B19,IF($R$4=År2,Landbrug!$D$32:$D$45,Landbrug!$E$32:$E$45)),'[1]Afgrødefordeling - jordtype'!$G17)*(Landbrug!$E$5)*Arealanvendelse!P$26</f>
        <v>21094.126037557013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7912.4723792592595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6125.2340177777769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1557095.7866364757</v>
      </c>
      <c r="G20" s="38">
        <f t="shared" si="2"/>
        <v>69839.679674074083</v>
      </c>
      <c r="H20" s="38">
        <f t="shared" si="2"/>
        <v>53116.064414814806</v>
      </c>
      <c r="I20" s="38">
        <f t="shared" si="2"/>
        <v>1404887.2768774293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243014.94935944999</v>
      </c>
      <c r="P20" s="38">
        <f t="shared" si="2"/>
        <v>10899.8344</v>
      </c>
      <c r="Q20" s="38">
        <f t="shared" si="2"/>
        <v>8289.7904000000017</v>
      </c>
      <c r="R20" s="38">
        <f t="shared" si="2"/>
        <v>298006.39206490928</v>
      </c>
      <c r="S20" s="38">
        <f t="shared" si="2"/>
        <v>14129.414962962961</v>
      </c>
      <c r="T20" s="39">
        <f t="shared" si="2"/>
        <v>10746.024592592592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76" t="s">
        <v>7</v>
      </c>
      <c r="D22" s="477"/>
      <c r="E22" s="478"/>
      <c r="F22" s="482" t="s">
        <v>8</v>
      </c>
      <c r="G22" s="477"/>
      <c r="H22" s="47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12097501.629685199</v>
      </c>
      <c r="E24" s="23">
        <f>($F24+$C24)*Landbrug!E11*(1-Landbrug!E6)</f>
        <v>11581864.3656852</v>
      </c>
      <c r="F24" s="34">
        <f>SUM([1]Dyrehold!E58:G61)</f>
        <v>475477</v>
      </c>
      <c r="G24" s="11">
        <f>($F24+$C24)*Landbrug!D11*Landbrug!D6</f>
        <v>793429.97031479969</v>
      </c>
      <c r="H24" s="23">
        <f>($F24+$C24)*Landbrug!E11*Landbrug!E6</f>
        <v>1309067.2343147993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1383454.9238496127</v>
      </c>
      <c r="E25" s="23">
        <f>($F25+$C25)*Landbrug!E12*(1-Landbrug!E7)</f>
        <v>1316616.6518496128</v>
      </c>
      <c r="F25" s="34">
        <f>SUM([1]Dyrehold!E36:G51)</f>
        <v>207835</v>
      </c>
      <c r="G25" s="11">
        <f>($F25+$C25)*Landbrug!D12*Landbrug!D7</f>
        <v>287501.87615038722</v>
      </c>
      <c r="H25" s="23">
        <f>($F25+$C25)*Landbrug!E12*Landbrug!E7</f>
        <v>354340.14815038722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21348681.831473798</v>
      </c>
      <c r="E26" s="24">
        <f>($F26+$C26)*Landbrug!E13*(1-Landbrug!E8)</f>
        <v>20327513.7994738</v>
      </c>
      <c r="F26" s="47">
        <f>SUM([1]Dyrehold!E65:G78)</f>
        <v>3062300</v>
      </c>
      <c r="G26" s="16">
        <f>($F26+$C26)*Landbrug!D13*Landbrug!D8</f>
        <v>4180518.9685262032</v>
      </c>
      <c r="H26" s="24">
        <f>($F26+$C26)*Landbrug!E13*Landbrug!E8</f>
        <v>5201687.0005262028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73" t="s">
        <v>24</v>
      </c>
      <c r="B29" s="474"/>
      <c r="C29" s="474"/>
      <c r="D29" s="474"/>
      <c r="E29" s="474"/>
      <c r="F29" s="474"/>
      <c r="G29" s="474"/>
      <c r="H29" s="474"/>
      <c r="I29" s="474"/>
      <c r="J29" s="474"/>
      <c r="K29" s="474"/>
      <c r="L29" s="474"/>
      <c r="M29" s="474"/>
      <c r="N29" s="474"/>
      <c r="O29" s="474"/>
      <c r="P29" s="474"/>
      <c r="Q29" s="474"/>
      <c r="R29" s="474"/>
      <c r="S29" s="474"/>
      <c r="T29" s="474"/>
      <c r="U29" s="475"/>
    </row>
    <row r="30" spans="1:21" x14ac:dyDescent="0.25">
      <c r="A30" s="56"/>
      <c r="B30" s="53"/>
      <c r="C30" s="479" t="s">
        <v>7</v>
      </c>
      <c r="D30" s="480"/>
      <c r="E30" s="480"/>
      <c r="F30" s="480"/>
      <c r="G30" s="480"/>
      <c r="H30" s="480"/>
      <c r="I30" s="480"/>
      <c r="J30" s="480"/>
      <c r="K30" s="481"/>
      <c r="L30" s="479" t="s">
        <v>8</v>
      </c>
      <c r="M30" s="480"/>
      <c r="N30" s="480"/>
      <c r="O30" s="480"/>
      <c r="P30" s="480"/>
      <c r="Q30" s="480"/>
      <c r="R30" s="480"/>
      <c r="S30" s="480"/>
      <c r="T30" s="481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187305.27967177058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2375.5987604442375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1427.1048367650103</v>
      </c>
      <c r="I33" s="11">
        <f>IF(Landbrug!$E$47&gt;0,SUMIF(Landbrug!$B$32:$B$45,$B33,IF($I$31=År2,Landbrug!$D$32:$D$45,Landbrug!$E$32:$E$45)),'[1]Afgrødefordeling - jordtype'!$P4)*(1-Landbrug!$E$5)*Arealanvendelse!P$36</f>
        <v>173739.65540685106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2265.7444825046196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1361.1115495157612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29232.61590253067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370.75818804621053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222.72734446621553</v>
      </c>
      <c r="R33" s="11">
        <f>IF(Landbrug!$E$47&gt;0,SUMIF(Landbrug!$B$32:$B$45,$B33,IF($R$31=År2,Landbrug!$D$32:$D$45,Landbrug!$E$32:$E$45)),'[1]Afgrødefordeling - jordtype'!$P4)*(Landbrug!$E$5)*Arealanvendelse!P$36</f>
        <v>36853.866298422952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480.61246598582835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288.72063171546455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14413.761582410933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64.239987833704873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25.920929852399002</v>
      </c>
      <c r="I34" s="11">
        <f>IF(Landbrug!$E$47&gt;0,SUMIF(Landbrug!$B$32:$B$45,$B34,IF($I$31=År2,Landbrug!$D$32:$D$45,Landbrug!$E$32:$E$45)),'[1]Afgrødefordeling - jordtype'!$P5)*(1-Landbrug!$E$5)*Arealanvendelse!P$36</f>
        <v>13369.841869022375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61.269352558157827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24.722274136681126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2249.5466053473715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10.025894054971282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4.0454630405478218</v>
      </c>
      <c r="R34" s="11">
        <f>IF(Landbrug!$E$47&gt;0,SUMIF(Landbrug!$B$32:$B$45,$B34,IF($R$31=År2,Landbrug!$D$32:$D$45,Landbrug!$E$32:$E$45)),'[1]Afgrødefordeling - jordtype'!$P5)*(Landbrug!$E$5)*Arealanvendelse!P$36</f>
        <v>2836.0270631259582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12.996529330518326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5.2441187562656939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21092.637786692238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259.47534600330442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126.61767705687262</v>
      </c>
      <c r="I35" s="11">
        <f>IF(Landbrug!$E$47&gt;0,SUMIF(Landbrug!$B$32:$B$45,$B35,IF($I$31=År2,Landbrug!$D$32:$D$45,Landbrug!$E$32:$E$45)),'[1]Afgrødefordeling - jordtype'!$P6)*(1-Landbrug!$E$5)*Arealanvendelse!P$36</f>
        <v>19564.999059840939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247.47648607251574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120.76252436060103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3291.9145678652631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40.49615226641167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19.761140349916538</v>
      </c>
      <c r="R35" s="11">
        <f>IF(Landbrug!$E$47&gt;0,SUMIF(Landbrug!$B$32:$B$45,$B35,IF($R$31=År2,Landbrug!$D$32:$D$45,Landbrug!$E$32:$E$45)),'[1]Afgrødefordeling - jordtype'!$P6)*(Landbrug!$E$5)*Arealanvendelse!P$36</f>
        <v>4150.1513157238351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52.49501219720031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25.616293046188098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116794.36258371505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762.96623833418812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930.46087280069128</v>
      </c>
      <c r="I36" s="11">
        <f>IF(Landbrug!$E$47&gt;0,SUMIF(Landbrug!$B$32:$B$45,$B36,IF($I$31=År2,Landbrug!$D$32:$D$45,Landbrug!$E$32:$E$45)),'[1]Afgrødefordeling - jordtype'!$P7)*(1-Landbrug!$E$5)*Arealanvendelse!P$36</f>
        <v>108335.50631523239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727.68456257306946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887.43378041684423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18228.021906128943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119.07565569377503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145.21643679548362</v>
      </c>
      <c r="R36" s="11">
        <f>IF(Landbrug!$E$47&gt;0,SUMIF(Landbrug!$B$32:$B$45,$B36,IF($R$31=År2,Landbrug!$D$32:$D$45,Landbrug!$E$32:$E$45)),'[1]Afgrødefordeling - jordtype'!$P7)*(Landbrug!$E$5)*Arealanvendelse!P$36</f>
        <v>22980.258915352326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154.35733145489354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188.24352917933061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2422.4763394602992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14.449754284656063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4.3793061312021848</v>
      </c>
      <c r="I37" s="11">
        <f>IF(Landbrug!$E$47&gt;0,SUMIF(Landbrug!$B$32:$B$45,$B37,IF($I$31=År2,Landbrug!$D$32:$D$45,Landbrug!$E$32:$E$45)),'[1]Afgrødefordeling - jordtype'!$P8)*(1-Landbrug!$E$5)*Arealanvendelse!P$36</f>
        <v>2247.0279812006529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13.781557554729771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4.1767948650194251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378.0743419966941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2.2551639635012357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0.68347552336681505</v>
      </c>
      <c r="R37" s="11">
        <f>IF(Landbrug!$E$47&gt;0,SUMIF(Landbrug!$B$32:$B$45,$B37,IF($R$31=År2,Landbrug!$D$32:$D$45,Landbrug!$E$32:$E$45)),'[1]Afgrødefordeling - jordtype'!$P8)*(Landbrug!$E$5)*Arealanvendelse!P$36</f>
        <v>476.64229904256274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2.9233606934275271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0.88598678954957488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10189.160550390856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24.565904760198027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24.96152253063563</v>
      </c>
      <c r="I38" s="11">
        <f>IF(Landbrug!$E$47&gt;0,SUMIF(Landbrug!$B$32:$B$45,$B38,IF($I$31=År2,Landbrug!$D$32:$D$45,Landbrug!$E$32:$E$45)),'[1]Afgrødefordeling - jordtype'!$P9)*(1-Landbrug!$E$5)*Arealanvendelse!P$36</f>
        <v>9451.2084550534455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23.429909164350718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23.807232471415485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1590.2158084425039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3.8339851359846633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3.8957289498679888</v>
      </c>
      <c r="R38" s="11">
        <f>IF(Landbrug!$E$47&gt;0,SUMIF(Landbrug!$B$32:$B$45,$B38,IF($R$31=År2,Landbrug!$D$32:$D$45,Landbrug!$E$32:$E$45)),'[1]Afgrødefordeling - jordtype'!$P9)*(Landbrug!$E$5)*Arealanvendelse!P$36</f>
        <v>2004.8017934961854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4.9699807318319706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5.0500190090881336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15572.696023432285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68.631969490483968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28.745329849000054</v>
      </c>
      <c r="I39" s="11">
        <f>IF(Landbrug!$E$47&gt;0,SUMIF(Landbrug!$B$32:$B$45,$B39,IF($I$31=År2,Landbrug!$D$32:$D$45,Landbrug!$E$32:$E$45)),'[1]Afgrødefordeling - jordtype'!$P10)*(1-Landbrug!$E$5)*Arealanvendelse!P$36</f>
        <v>14444.840239463545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65.45823679728241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27.416066040953808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2430.4207666628422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10.711347839555303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4.486265352156078</v>
      </c>
      <c r="R39" s="11">
        <f>IF(Landbrug!$E$47&gt;0,SUMIF(Landbrug!$B$32:$B$45,$B39,IF($R$31=År2,Landbrug!$D$32:$D$45,Landbrug!$E$32:$E$45)),'[1]Afgrødefordeling - jordtype'!$P10)*(Landbrug!$E$5)*Arealanvendelse!P$36</f>
        <v>3064.0570204922674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13.885080532756874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5.8155291602023231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31529.493103379747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73.172270559585186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29.525119108453932</v>
      </c>
      <c r="I40" s="11">
        <f>IF(Landbrug!$E$47&gt;0,SUMIF(Landbrug!$B$32:$B$45,$B40,IF($I$31=År2,Landbrug!$D$32:$D$45,Landbrug!$E$32:$E$45)),'[1]Afgrødefordeling - jordtype'!$P11)*(1-Landbrug!$E$5)*Arealanvendelse!P$36</f>
        <v>29245.962935659205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69.788581747581247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28.159795681473401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4920.7879409899033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11.419949740513296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4.6079665660592841</v>
      </c>
      <c r="R40" s="11">
        <f>IF(Landbrug!$E$47&gt;0,SUMIF(Landbrug!$B$32:$B$45,$B40,IF($R$31=År2,Landbrug!$D$32:$D$45,Landbrug!$E$32:$E$45)),'[1]Afgrødefordeling - jordtype'!$P11)*(Landbrug!$E$5)*Arealanvendelse!P$36</f>
        <v>6203.6891075640742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14.803638552517233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5.9732899930398125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944.68090698540937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15.784762928163095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10.713941541908843</v>
      </c>
      <c r="I41" s="11">
        <f>IF(Landbrug!$E$47&gt;0,SUMIF(Landbrug!$B$32:$B$45,$B41,IF($I$31=År2,Landbrug!$D$32:$D$45,Landbrug!$E$32:$E$45)),'[1]Afgrødefordeling - jordtype'!$P12)*(1-Landbrug!$E$5)*Arealanvendelse!P$36</f>
        <v>876.26219365888448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15.054831694490812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10.218499158467973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147.43574848905234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2.4635179136439516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1.6721180441129408</v>
      </c>
      <c r="R41" s="11">
        <f>IF(Landbrug!$E$47&gt;0,SUMIF(Landbrug!$B$32:$B$45,$B41,IF($R$31=År2,Landbrug!$D$32:$D$45,Landbrug!$E$32:$E$45)),'[1]Afgrødefordeling - jordtype'!$P12)*(Landbrug!$E$5)*Arealanvendelse!P$36</f>
        <v>185.87379865491488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3.1934491473162328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2.1675604275538123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8361.1130863002563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112.71086310178345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76.502738996228061</v>
      </c>
      <c r="I42" s="11">
        <f>IF(Landbrug!$E$47&gt;0,SUMIF(Landbrug!$B$32:$B$45,$B42,IF($I$31=År2,Landbrug!$D$32:$D$45,Landbrug!$E$32:$E$45)),'[1]Afgrødefordeling - jordtype'!$P13)*(1-Landbrug!$E$5)*Arealanvendelse!P$36</f>
        <v>7755.5577129332478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107.49880006817496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72.965040083107695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1304.9136030642019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17.590712738428632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11.939733831781261</v>
      </c>
      <c r="R42" s="11">
        <f>IF(Landbrug!$E$47&gt;0,SUMIF(Landbrug!$B$32:$B$45,$B42,IF($R$31=År2,Landbrug!$D$32:$D$45,Landbrug!$E$32:$E$45)),'[1]Afgrødefordeling - jordtype'!$P13)*(Landbrug!$E$5)*Arealanvendelse!P$36</f>
        <v>1645.1183027434163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22.802775772037112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15.47743274490163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18796.590313821274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818.27552117261337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715.92621229665679</v>
      </c>
      <c r="I43" s="11">
        <f>IF(Landbrug!$E$47&gt;0,SUMIF(Landbrug!$B$32:$B$45,$B43,IF($I$31=År2,Landbrug!$D$32:$D$45,Landbrug!$E$32:$E$45)),'[1]Afgrødefordeling - jordtype'!$P14)*(1-Landbrug!$E$5)*Arealanvendelse!P$36</f>
        <v>17435.243307982681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780.43619071376429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682.81979785519286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2933.5718986888692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127.70774029861599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111.73414873994066</v>
      </c>
      <c r="R43" s="11">
        <f>IF(Landbrug!$E$47&gt;0,SUMIF(Landbrug!$B$32:$B$45,$B43,IF($R$31=År2,Landbrug!$D$32:$D$45,Landbrug!$E$32:$E$45)),'[1]Afgrødefordeling - jordtype'!$P14)*(Landbrug!$E$5)*Arealanvendelse!P$36</f>
        <v>3698.3849441175385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165.54707075746515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144.84056318140455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3530.3236426180865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24.7346336830864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16.788685427026323</v>
      </c>
      <c r="I44" s="11">
        <f>IF(Landbrug!$E$47&gt;0,SUMIF(Landbrug!$B$32:$B$45,$B44,IF($I$31=År2,Landbrug!$D$32:$D$45,Landbrug!$E$32:$E$45)),'[1]Afgrødefordeling - jordtype'!$P15)*(1-Landbrug!$E$5)*Arealanvendelse!P$36</f>
        <v>3274.6392104801239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23.590835593695122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16.012330031556893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550.97536618894992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3.860318551695566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2.6201994597093101</v>
      </c>
      <c r="R44" s="11">
        <f>IF(Landbrug!$E$47&gt;0,SUMIF(Landbrug!$B$32:$B$45,$B44,IF($R$31=År2,Landbrug!$D$32:$D$45,Landbrug!$E$32:$E$45)),'[1]Afgrødefordeling - jordtype'!$P15)*(Landbrug!$E$5)*Arealanvendelse!P$36</f>
        <v>694.6204385866929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5.0041166410868438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3.3965548551787355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1357.5643826596311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52.496130811402679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51.212529273544646</v>
      </c>
      <c r="I45" s="11">
        <f>IF(Landbrug!$E$47&gt;0,SUMIF(Landbrug!$B$32:$B$45,$B45,IF($I$31=År2,Landbrug!$D$32:$D$45,Landbrug!$E$32:$E$45)),'[1]Afgrødefordeling - jordtype'!$P16)*(1-Landbrug!$E$5)*Arealanvendelse!P$36</f>
        <v>1259.2424967903694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50.06856406867886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48.844319827369169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211.87421001046266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8.1930377566929042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7.9927068808422277</v>
      </c>
      <c r="R45" s="11">
        <f>IF(Landbrug!$E$47&gt;0,SUMIF(Landbrug!$B$32:$B$45,$B45,IF($R$31=År2,Landbrug!$D$32:$D$45,Landbrug!$E$32:$E$45)),'[1]Afgrødefordeling - jordtype'!$P16)*(Landbrug!$E$5)*Arealanvendelse!P$36</f>
        <v>267.11204477371473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10.620604499416729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10.3609163270177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32931.746616876299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5939.9481825185194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4598.2558835555546</v>
      </c>
      <c r="I46" s="11">
        <f>IF(Landbrug!$E$47&gt;0,SUMIF(Landbrug!$B$32:$B$45,$B46,IF($I$31=År2,Landbrug!$D$32:$D$45,Landbrug!$E$32:$E$45)),'[1]Afgrødefordeling - jordtype'!$P17)*(1-Landbrug!$E$5)*Arealanvendelse!P$36</f>
        <v>30546.657943588849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5665.2684977777781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4385.6197733333329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5139.6367552350293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927.04393600000026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717.64687200000003</v>
      </c>
      <c r="R46" s="11">
        <f>IF(Landbrug!$E$47&gt;0,SUMIF(Landbrug!$B$32:$B$45,$B46,IF($R$31=År2,Landbrug!$D$32:$D$45,Landbrug!$E$32:$E$45)),'[1]Afgrødefordeling - jordtype'!$P17)*(Landbrug!$E$5)*Arealanvendelse!P$36</f>
        <v>6479.5941092461198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1201.7236207407409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930.28298222222213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465241.88659051288</v>
      </c>
      <c r="G47" s="38">
        <f t="shared" si="3"/>
        <v>10607.050325925928</v>
      </c>
      <c r="H47" s="38">
        <f t="shared" si="3"/>
        <v>8067.1155851851845</v>
      </c>
      <c r="I47" s="38">
        <f t="shared" si="3"/>
        <v>431546.64512775786</v>
      </c>
      <c r="J47" s="38">
        <f t="shared" si="3"/>
        <v>10116.550888888889</v>
      </c>
      <c r="K47" s="39">
        <f t="shared" si="3"/>
        <v>7694.0697777777768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72610.005421640759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91540.197451342552</v>
      </c>
      <c r="S47" s="38">
        <f t="shared" si="3"/>
        <v>2145.9350370370366</v>
      </c>
      <c r="T47" s="39">
        <f t="shared" si="3"/>
        <v>1632.0754074074073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76" t="s">
        <v>7</v>
      </c>
      <c r="D49" s="477"/>
      <c r="E49" s="478"/>
      <c r="F49" s="482" t="s">
        <v>8</v>
      </c>
      <c r="G49" s="477"/>
      <c r="H49" s="47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7"/>
  <sheetViews>
    <sheetView topLeftCell="A2" workbookViewId="0">
      <selection activeCell="Q40" sqref="Q40"/>
    </sheetView>
  </sheetViews>
  <sheetFormatPr defaultRowHeight="15" x14ac:dyDescent="0.25"/>
  <cols>
    <col min="1" max="1" width="21.425781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7" width="11.28515625" bestFit="1" customWidth="1"/>
    <col min="38" max="38" width="12.28515625" bestFit="1" customWidth="1"/>
    <col min="39" max="39" width="10.14062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173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234</v>
      </c>
      <c r="AG4" s="168" t="s">
        <v>227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4456697.0576533619</v>
      </c>
      <c r="F5" s="237"/>
      <c r="G5" s="237">
        <v>24293.582834993256</v>
      </c>
      <c r="H5" s="237"/>
      <c r="I5" s="237"/>
      <c r="J5" s="237">
        <v>428226</v>
      </c>
      <c r="K5" s="237">
        <v>257031</v>
      </c>
      <c r="L5" s="237"/>
      <c r="M5" s="237">
        <v>227801.99999999994</v>
      </c>
      <c r="N5" s="237">
        <v>234</v>
      </c>
      <c r="O5" s="237"/>
      <c r="P5" s="237">
        <v>2444653.9999999995</v>
      </c>
      <c r="Q5" s="237"/>
      <c r="R5" s="237">
        <v>11358</v>
      </c>
      <c r="S5" s="237">
        <v>34104106.363413721</v>
      </c>
      <c r="T5" s="237"/>
      <c r="U5" s="237">
        <v>990078</v>
      </c>
      <c r="V5" s="237"/>
      <c r="W5" s="237"/>
      <c r="X5" s="237"/>
      <c r="Y5" s="237">
        <v>85934.999999999985</v>
      </c>
      <c r="Z5" s="237"/>
      <c r="AA5" s="237">
        <v>8354441.8810100975</v>
      </c>
      <c r="AB5" s="237">
        <v>39400101.334325343</v>
      </c>
      <c r="AC5" s="237"/>
      <c r="AD5" s="237"/>
      <c r="AE5" s="237"/>
      <c r="AF5" s="237"/>
      <c r="AG5" s="237"/>
      <c r="AH5" s="237"/>
      <c r="AI5" s="237"/>
      <c r="AJ5" s="237"/>
      <c r="AK5" s="237">
        <v>92247864.219237506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85676.999999999956</v>
      </c>
      <c r="L6" s="237"/>
      <c r="M6" s="237">
        <v>75933.999999999971</v>
      </c>
      <c r="N6" s="237">
        <v>78</v>
      </c>
      <c r="O6" s="237"/>
      <c r="P6" s="237">
        <v>995654</v>
      </c>
      <c r="Q6" s="237"/>
      <c r="R6" s="237">
        <v>3786</v>
      </c>
      <c r="S6" s="237">
        <v>4353509.666666667</v>
      </c>
      <c r="T6" s="237"/>
      <c r="U6" s="237">
        <v>330026.00000000006</v>
      </c>
      <c r="V6" s="237"/>
      <c r="W6" s="237"/>
      <c r="X6" s="237"/>
      <c r="Y6" s="237">
        <v>28644.999999999993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1806588.5568306167</v>
      </c>
      <c r="F7" s="237"/>
      <c r="G7" s="237">
        <v>9766.3623055542048</v>
      </c>
      <c r="H7" s="237"/>
      <c r="I7" s="237"/>
      <c r="J7" s="237">
        <v>142742</v>
      </c>
      <c r="K7" s="237">
        <v>85677</v>
      </c>
      <c r="L7" s="237"/>
      <c r="M7" s="237">
        <v>75933.999999999985</v>
      </c>
      <c r="N7" s="237">
        <v>78</v>
      </c>
      <c r="O7" s="237"/>
      <c r="P7" s="237">
        <v>725967.99999999977</v>
      </c>
      <c r="Q7" s="237"/>
      <c r="R7" s="237">
        <v>3785.9999999999995</v>
      </c>
      <c r="S7" s="237">
        <v>15018788.754722154</v>
      </c>
      <c r="T7" s="237"/>
      <c r="U7" s="237">
        <v>330026</v>
      </c>
      <c r="V7" s="237"/>
      <c r="W7" s="237"/>
      <c r="X7" s="237"/>
      <c r="Y7" s="237">
        <v>28644.999999999996</v>
      </c>
      <c r="Z7" s="237"/>
      <c r="AA7" s="237">
        <v>2785221.7345641684</v>
      </c>
      <c r="AB7" s="237">
        <v>18639863.655037832</v>
      </c>
      <c r="AC7" s="237"/>
      <c r="AD7" s="237"/>
      <c r="AE7" s="237"/>
      <c r="AF7" s="237"/>
      <c r="AG7" s="237"/>
      <c r="AH7" s="237"/>
      <c r="AI7" s="237"/>
      <c r="AJ7" s="237"/>
      <c r="AK7" s="237">
        <v>40017080.06346032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1893021.5008227448</v>
      </c>
      <c r="F8" s="237"/>
      <c r="G8" s="237">
        <v>10085.720529439053</v>
      </c>
      <c r="H8" s="237"/>
      <c r="I8" s="237"/>
      <c r="J8" s="237">
        <v>142742</v>
      </c>
      <c r="K8" s="237">
        <v>85677.000000000058</v>
      </c>
      <c r="L8" s="237"/>
      <c r="M8" s="237">
        <v>75934</v>
      </c>
      <c r="N8" s="237">
        <v>78</v>
      </c>
      <c r="O8" s="237"/>
      <c r="P8" s="237">
        <v>723031.99999999988</v>
      </c>
      <c r="Q8" s="237"/>
      <c r="R8" s="237">
        <v>3786.0000000000005</v>
      </c>
      <c r="S8" s="237">
        <v>14731807.942024902</v>
      </c>
      <c r="T8" s="237"/>
      <c r="U8" s="237">
        <v>330026</v>
      </c>
      <c r="V8" s="237"/>
      <c r="W8" s="237"/>
      <c r="X8" s="237"/>
      <c r="Y8" s="237">
        <v>28644.999999999996</v>
      </c>
      <c r="Z8" s="237"/>
      <c r="AA8" s="237">
        <v>2900386.1464459291</v>
      </c>
      <c r="AB8" s="237">
        <v>17845368.345954176</v>
      </c>
      <c r="AC8" s="237"/>
      <c r="AD8" s="237"/>
      <c r="AE8" s="237"/>
      <c r="AF8" s="237"/>
      <c r="AG8" s="237"/>
      <c r="AH8" s="237"/>
      <c r="AI8" s="237"/>
      <c r="AJ8" s="237"/>
      <c r="AK8" s="237">
        <v>39140366.655777186</v>
      </c>
    </row>
    <row r="9" spans="1:37" x14ac:dyDescent="0.25">
      <c r="A9" s="78" t="s">
        <v>112</v>
      </c>
      <c r="B9" s="237"/>
      <c r="C9" s="237">
        <v>246211.3135783691</v>
      </c>
      <c r="D9" s="237"/>
      <c r="E9" s="237"/>
      <c r="F9" s="237"/>
      <c r="G9" s="237"/>
      <c r="H9" s="237"/>
      <c r="I9" s="237"/>
      <c r="J9" s="237"/>
      <c r="K9" s="237">
        <v>46715177.14991805</v>
      </c>
      <c r="L9" s="237"/>
      <c r="M9" s="237">
        <v>2951116.1613629516</v>
      </c>
      <c r="N9" s="237"/>
      <c r="O9" s="237">
        <v>18431652.502602909</v>
      </c>
      <c r="P9" s="237"/>
      <c r="Q9" s="237">
        <v>0</v>
      </c>
      <c r="R9" s="237">
        <v>22009276.7983304</v>
      </c>
      <c r="S9" s="237"/>
      <c r="T9" s="237">
        <v>5785965.8690916728</v>
      </c>
      <c r="U9" s="237">
        <v>21594783.96176945</v>
      </c>
      <c r="V9" s="237"/>
      <c r="W9" s="237"/>
      <c r="X9" s="237"/>
      <c r="Y9" s="237">
        <v>5773098.6725683548</v>
      </c>
      <c r="Z9" s="237">
        <v>150462.46940900333</v>
      </c>
      <c r="AA9" s="237"/>
      <c r="AB9" s="237"/>
      <c r="AC9" s="237"/>
      <c r="AD9" s="237"/>
      <c r="AE9" s="237"/>
      <c r="AF9" s="237">
        <v>817284.77701708628</v>
      </c>
      <c r="AG9" s="237"/>
      <c r="AH9" s="237"/>
      <c r="AI9" s="237"/>
      <c r="AJ9" s="237"/>
      <c r="AK9" s="237">
        <v>124475029.67564824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86898.110674718482</v>
      </c>
      <c r="D11" s="237"/>
      <c r="E11" s="237"/>
      <c r="F11" s="237"/>
      <c r="G11" s="237"/>
      <c r="H11" s="237"/>
      <c r="I11" s="237"/>
      <c r="J11" s="237"/>
      <c r="K11" s="237">
        <v>16487709.582324015</v>
      </c>
      <c r="L11" s="237"/>
      <c r="M11" s="237">
        <v>1041570.4098928064</v>
      </c>
      <c r="N11" s="237"/>
      <c r="O11" s="237">
        <v>6505289.1185657317</v>
      </c>
      <c r="P11" s="237"/>
      <c r="Q11" s="237">
        <v>0</v>
      </c>
      <c r="R11" s="237">
        <v>7704219.9943146361</v>
      </c>
      <c r="S11" s="237"/>
      <c r="T11" s="237">
        <v>2042105.6008558844</v>
      </c>
      <c r="U11" s="237">
        <v>7621688.4570950996</v>
      </c>
      <c r="V11" s="237"/>
      <c r="W11" s="237"/>
      <c r="X11" s="237"/>
      <c r="Y11" s="237">
        <v>2414342.5890413495</v>
      </c>
      <c r="Z11" s="237">
        <v>53104.400967883521</v>
      </c>
      <c r="AA11" s="237"/>
      <c r="AB11" s="237"/>
      <c r="AC11" s="237"/>
      <c r="AD11" s="237"/>
      <c r="AE11" s="237"/>
      <c r="AF11" s="237">
        <v>288453.45071191277</v>
      </c>
      <c r="AG11" s="237"/>
      <c r="AH11" s="237"/>
      <c r="AI11" s="237"/>
      <c r="AJ11" s="237"/>
      <c r="AK11" s="237">
        <v>44245381.714444041</v>
      </c>
    </row>
    <row r="12" spans="1:37" x14ac:dyDescent="0.25">
      <c r="A12" s="79">
        <v>2050</v>
      </c>
      <c r="B12" s="237"/>
      <c r="C12" s="237">
        <v>86898.110674718497</v>
      </c>
      <c r="D12" s="237"/>
      <c r="E12" s="237"/>
      <c r="F12" s="237"/>
      <c r="G12" s="237"/>
      <c r="H12" s="237"/>
      <c r="I12" s="237"/>
      <c r="J12" s="237"/>
      <c r="K12" s="237">
        <v>16487709.582324017</v>
      </c>
      <c r="L12" s="237"/>
      <c r="M12" s="237">
        <v>1041570.4098928064</v>
      </c>
      <c r="N12" s="237"/>
      <c r="O12" s="237">
        <v>6505289.1185657317</v>
      </c>
      <c r="P12" s="237"/>
      <c r="Q12" s="237">
        <v>0</v>
      </c>
      <c r="R12" s="237">
        <v>7704219.9943146361</v>
      </c>
      <c r="S12" s="237"/>
      <c r="T12" s="237">
        <v>2042105.6008558844</v>
      </c>
      <c r="U12" s="237">
        <v>7621688.4570951005</v>
      </c>
      <c r="V12" s="237"/>
      <c r="W12" s="237"/>
      <c r="X12" s="237"/>
      <c r="Y12" s="237">
        <v>2414342.5890413499</v>
      </c>
      <c r="Z12" s="237">
        <v>53104.400967883521</v>
      </c>
      <c r="AA12" s="237"/>
      <c r="AB12" s="237"/>
      <c r="AC12" s="237"/>
      <c r="AD12" s="237"/>
      <c r="AE12" s="237"/>
      <c r="AF12" s="237">
        <v>288453.45071191277</v>
      </c>
      <c r="AG12" s="237"/>
      <c r="AH12" s="237"/>
      <c r="AI12" s="237"/>
      <c r="AJ12" s="237"/>
      <c r="AK12" s="237">
        <v>44245381.714444041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5154473.632123882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605047.78132287296</v>
      </c>
      <c r="AE17" s="237">
        <v>5003247.4634568831</v>
      </c>
      <c r="AF17" s="237"/>
      <c r="AG17" s="237">
        <v>422048.58083762252</v>
      </c>
      <c r="AH17" s="237"/>
      <c r="AI17" s="237"/>
      <c r="AJ17" s="237"/>
      <c r="AK17" s="237">
        <v>14133010.457741261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1895494.5192748315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209867.13867694439</v>
      </c>
      <c r="AE18" s="237">
        <v>1611192.2070124748</v>
      </c>
      <c r="AF18" s="237"/>
      <c r="AG18" s="237">
        <v>112873.31802427149</v>
      </c>
      <c r="AH18" s="237"/>
      <c r="AI18" s="237"/>
      <c r="AJ18" s="237"/>
      <c r="AK18" s="237">
        <v>4812158.1829885216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1743733.1674536662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196601.20651859304</v>
      </c>
      <c r="AE19" s="237">
        <v>1641575.358461577</v>
      </c>
      <c r="AF19" s="237"/>
      <c r="AG19" s="237">
        <v>154345.60798437634</v>
      </c>
      <c r="AH19" s="237"/>
      <c r="AI19" s="237"/>
      <c r="AJ19" s="237"/>
      <c r="AK19" s="237">
        <v>4718986.340418213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1515245.9453953844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198579.43612733553</v>
      </c>
      <c r="AE20" s="237">
        <v>1750479.8979828311</v>
      </c>
      <c r="AF20" s="237"/>
      <c r="AG20" s="237">
        <v>154829.65482897466</v>
      </c>
      <c r="AH20" s="237"/>
      <c r="AI20" s="237"/>
      <c r="AJ20" s="237"/>
      <c r="AK20" s="237">
        <v>4601865.9343345258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104190.75509932752</v>
      </c>
      <c r="AH21" s="237"/>
      <c r="AI21" s="237"/>
      <c r="AJ21" s="237">
        <v>1593740.7561130091</v>
      </c>
      <c r="AK21" s="237">
        <v>1697931.5112123366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104190.75509932752</v>
      </c>
      <c r="AH22" s="237"/>
      <c r="AI22" s="237"/>
      <c r="AJ22" s="237">
        <v>496104.79930818896</v>
      </c>
      <c r="AK22" s="237">
        <v>600295.55440751649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507903.43810879742</v>
      </c>
      <c r="AK23" s="237">
        <v>507903.43810879742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589732.51869602269</v>
      </c>
      <c r="AK24" s="237">
        <v>589732.51869602269</v>
      </c>
    </row>
    <row r="25" spans="1:37" x14ac:dyDescent="0.25">
      <c r="A25" s="78" t="s">
        <v>114</v>
      </c>
      <c r="B25" s="237"/>
      <c r="C25" s="237"/>
      <c r="D25" s="237"/>
      <c r="E25" s="237">
        <v>2224331.6575402012</v>
      </c>
      <c r="F25" s="237"/>
      <c r="G25" s="237">
        <v>6647.2869816659168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13002112.18852745</v>
      </c>
      <c r="T25" s="237"/>
      <c r="U25" s="237"/>
      <c r="V25" s="237"/>
      <c r="W25" s="237"/>
      <c r="X25" s="237"/>
      <c r="Y25" s="237"/>
      <c r="Z25" s="237"/>
      <c r="AA25" s="237"/>
      <c r="AB25" s="237">
        <v>18796045.333443552</v>
      </c>
      <c r="AC25" s="237"/>
      <c r="AD25" s="237"/>
      <c r="AE25" s="237"/>
      <c r="AF25" s="237"/>
      <c r="AG25" s="237"/>
      <c r="AH25" s="237">
        <v>75821419.067929298</v>
      </c>
      <c r="AI25" s="237">
        <v>1973436.6611202888</v>
      </c>
      <c r="AJ25" s="237"/>
      <c r="AK25" s="237">
        <v>111823992.19554247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944817.29105430027</v>
      </c>
      <c r="AJ26" s="237"/>
      <c r="AK26" s="237">
        <v>35015136.519419931</v>
      </c>
    </row>
    <row r="27" spans="1:37" x14ac:dyDescent="0.25">
      <c r="A27" s="79">
        <v>2030</v>
      </c>
      <c r="B27" s="237"/>
      <c r="C27" s="237"/>
      <c r="D27" s="237"/>
      <c r="E27" s="237">
        <v>683922.81080016203</v>
      </c>
      <c r="F27" s="237"/>
      <c r="G27" s="237">
        <v>1085.1513672838003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1668754.3060802389</v>
      </c>
      <c r="T27" s="237"/>
      <c r="U27" s="237"/>
      <c r="V27" s="237"/>
      <c r="W27" s="237"/>
      <c r="X27" s="237"/>
      <c r="Y27" s="237"/>
      <c r="Z27" s="237"/>
      <c r="AA27" s="237"/>
      <c r="AB27" s="237">
        <v>2071095.9616708695</v>
      </c>
      <c r="AC27" s="237"/>
      <c r="AD27" s="237"/>
      <c r="AE27" s="237"/>
      <c r="AF27" s="237"/>
      <c r="AG27" s="237"/>
      <c r="AH27" s="237">
        <v>33976956.193193458</v>
      </c>
      <c r="AI27" s="237">
        <v>558852.297304651</v>
      </c>
      <c r="AJ27" s="237"/>
      <c r="AK27" s="237">
        <v>38960666.720416665</v>
      </c>
    </row>
    <row r="28" spans="1:37" x14ac:dyDescent="0.25">
      <c r="A28" s="79">
        <v>2050</v>
      </c>
      <c r="B28" s="237"/>
      <c r="C28" s="237"/>
      <c r="D28" s="237"/>
      <c r="E28" s="237">
        <v>716643.85388289625</v>
      </c>
      <c r="F28" s="237"/>
      <c r="G28" s="237">
        <v>1120.6356143821167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1636867.5491138776</v>
      </c>
      <c r="T28" s="237"/>
      <c r="U28" s="237"/>
      <c r="V28" s="237"/>
      <c r="W28" s="237"/>
      <c r="X28" s="237"/>
      <c r="Y28" s="237"/>
      <c r="Z28" s="237"/>
      <c r="AA28" s="237"/>
      <c r="AB28" s="237">
        <v>1982818.705106019</v>
      </c>
      <c r="AC28" s="237"/>
      <c r="AD28" s="237"/>
      <c r="AE28" s="237"/>
      <c r="AF28" s="237"/>
      <c r="AG28" s="237"/>
      <c r="AH28" s="237">
        <v>33040971.139227357</v>
      </c>
      <c r="AI28" s="237">
        <v>469767.07276133751</v>
      </c>
      <c r="AJ28" s="237"/>
      <c r="AK28" s="237">
        <v>37848188.955705866</v>
      </c>
    </row>
    <row r="29" spans="1:37" x14ac:dyDescent="0.25">
      <c r="A29" s="78" t="s">
        <v>233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1644497.9248029687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1644497.9248029687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678325.22851124685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678325.22851124685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482330.02495117608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482330.02495117608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483842.67134054581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483842.67134054581</v>
      </c>
    </row>
    <row r="33" spans="1:37" x14ac:dyDescent="0.25">
      <c r="A33" s="78" t="s">
        <v>124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>
        <v>2821431.5223068609</v>
      </c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>
        <v>2821431.5223068609</v>
      </c>
    </row>
    <row r="34" spans="1:37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>
        <v>832345.429947</v>
      </c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>
        <v>832345.429947</v>
      </c>
    </row>
    <row r="35" spans="1:37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>
        <v>996594.97635080235</v>
      </c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>
        <v>996594.97635080235</v>
      </c>
    </row>
    <row r="36" spans="1:37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>
        <v>992491.11600905855</v>
      </c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>
        <v>992491.11600905855</v>
      </c>
    </row>
    <row r="37" spans="1:37" x14ac:dyDescent="0.25">
      <c r="A37" s="78" t="s">
        <v>61</v>
      </c>
      <c r="B37" s="237">
        <v>182574.19618217932</v>
      </c>
      <c r="C37" s="237">
        <v>246211.3135783691</v>
      </c>
      <c r="D37" s="237">
        <v>1462906</v>
      </c>
      <c r="E37" s="237">
        <v>6681028.7151935641</v>
      </c>
      <c r="F37" s="237">
        <v>281468.55244752642</v>
      </c>
      <c r="G37" s="237">
        <v>30940.869816659175</v>
      </c>
      <c r="H37" s="237">
        <v>197788.71253069426</v>
      </c>
      <c r="I37" s="237">
        <v>1445379.0531089196</v>
      </c>
      <c r="J37" s="237">
        <v>428226</v>
      </c>
      <c r="K37" s="237">
        <v>46972208.14991805</v>
      </c>
      <c r="L37" s="237">
        <v>1513844.376677237</v>
      </c>
      <c r="M37" s="237">
        <v>11154823.315793695</v>
      </c>
      <c r="N37" s="237">
        <v>2948427</v>
      </c>
      <c r="O37" s="237">
        <v>18431652.502602909</v>
      </c>
      <c r="P37" s="237">
        <v>2444653.9999999995</v>
      </c>
      <c r="Q37" s="237">
        <v>692260.49385742994</v>
      </c>
      <c r="R37" s="237">
        <v>23679017.080318529</v>
      </c>
      <c r="S37" s="237">
        <v>47106218.551941171</v>
      </c>
      <c r="T37" s="237">
        <v>5785965.8690916728</v>
      </c>
      <c r="U37" s="237">
        <v>22584861.96176945</v>
      </c>
      <c r="V37" s="237">
        <v>2647325.8446415998</v>
      </c>
      <c r="W37" s="237">
        <v>336392.95646566537</v>
      </c>
      <c r="X37" s="237">
        <v>1644497.9248029687</v>
      </c>
      <c r="Y37" s="237">
        <v>5859033.6725683548</v>
      </c>
      <c r="Z37" s="237">
        <v>150462.46940900333</v>
      </c>
      <c r="AA37" s="237">
        <v>8354441.8810100975</v>
      </c>
      <c r="AB37" s="237">
        <v>58196146.667768896</v>
      </c>
      <c r="AC37" s="237">
        <v>682979.63888483576</v>
      </c>
      <c r="AD37" s="237">
        <v>605047.78132287296</v>
      </c>
      <c r="AE37" s="237">
        <v>5003247.4634568831</v>
      </c>
      <c r="AF37" s="237">
        <v>817284.77701708628</v>
      </c>
      <c r="AG37" s="237">
        <v>526239.33593695005</v>
      </c>
      <c r="AH37" s="237">
        <v>75821419.067929298</v>
      </c>
      <c r="AI37" s="237">
        <v>1973436.6611202888</v>
      </c>
      <c r="AJ37" s="237">
        <v>1593740.7561130091</v>
      </c>
      <c r="AK37" s="237">
        <v>358482153.61327583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L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7109375" bestFit="1" customWidth="1"/>
    <col min="2" max="2" width="16.5703125" bestFit="1" customWidth="1"/>
    <col min="3" max="3" width="10.85546875" bestFit="1" customWidth="1"/>
    <col min="4" max="4" width="13.140625" bestFit="1" customWidth="1"/>
    <col min="5" max="5" width="8.42578125" bestFit="1" customWidth="1"/>
    <col min="6" max="6" width="13.28515625" bestFit="1" customWidth="1"/>
    <col min="7" max="7" width="7.42578125" bestFit="1" customWidth="1"/>
    <col min="8" max="9" width="8.42578125" bestFit="1" customWidth="1"/>
    <col min="10" max="10" width="14.5703125" bestFit="1" customWidth="1"/>
    <col min="11" max="11" width="9.42578125" bestFit="1" customWidth="1"/>
    <col min="12" max="12" width="11.570312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570312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570312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570312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570312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2" spans="1:12" x14ac:dyDescent="0.25">
      <c r="A2" s="77" t="s">
        <v>276</v>
      </c>
      <c r="B2" s="78">
        <v>1</v>
      </c>
    </row>
    <row r="4" spans="1:12" x14ac:dyDescent="0.25">
      <c r="A4" s="77" t="s">
        <v>304</v>
      </c>
      <c r="B4" s="77" t="s">
        <v>62</v>
      </c>
    </row>
    <row r="5" spans="1:12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48</v>
      </c>
      <c r="F5" s="168" t="s">
        <v>115</v>
      </c>
      <c r="G5" s="168" t="s">
        <v>53</v>
      </c>
      <c r="H5" s="168" t="s">
        <v>158</v>
      </c>
      <c r="I5" s="168" t="s">
        <v>54</v>
      </c>
      <c r="J5" s="168" t="s">
        <v>159</v>
      </c>
      <c r="K5" s="168" t="s">
        <v>234</v>
      </c>
      <c r="L5" s="168" t="s">
        <v>61</v>
      </c>
    </row>
    <row r="6" spans="1:12" x14ac:dyDescent="0.25">
      <c r="A6" s="78">
        <v>2019</v>
      </c>
      <c r="B6" s="76">
        <v>370459.67448149773</v>
      </c>
      <c r="C6" s="76">
        <v>203936.60569913458</v>
      </c>
      <c r="D6" s="76">
        <v>282332.03034110228</v>
      </c>
      <c r="E6" s="76">
        <v>0</v>
      </c>
      <c r="F6" s="76">
        <v>944817.29105430027</v>
      </c>
      <c r="G6" s="76">
        <v>0</v>
      </c>
      <c r="H6" s="76">
        <v>142742</v>
      </c>
      <c r="I6" s="76">
        <v>420628.93071698514</v>
      </c>
      <c r="J6" s="76">
        <v>5421074.2654714445</v>
      </c>
      <c r="K6" s="76">
        <v>0</v>
      </c>
      <c r="L6" s="76">
        <v>7785990.7977644643</v>
      </c>
    </row>
    <row r="7" spans="1:12" x14ac:dyDescent="0.25">
      <c r="A7" s="78">
        <v>2030</v>
      </c>
      <c r="B7" s="76">
        <v>2.825725611182861E-2</v>
      </c>
      <c r="C7" s="76">
        <v>219898.5132226024</v>
      </c>
      <c r="D7" s="76">
        <v>0</v>
      </c>
      <c r="E7" s="76">
        <v>1266664.7695340689</v>
      </c>
      <c r="F7" s="76">
        <v>558852.297304651</v>
      </c>
      <c r="G7" s="76">
        <v>324298.75274267327</v>
      </c>
      <c r="H7" s="76">
        <v>142742</v>
      </c>
      <c r="I7" s="76">
        <v>439329.46193400631</v>
      </c>
      <c r="J7" s="76">
        <v>6505289.1185657317</v>
      </c>
      <c r="K7" s="76">
        <v>47288.43823632472</v>
      </c>
      <c r="L7" s="76">
        <v>9504363.3797973134</v>
      </c>
    </row>
    <row r="8" spans="1:12" x14ac:dyDescent="0.25">
      <c r="A8" s="78">
        <v>2050</v>
      </c>
      <c r="B8" s="76">
        <v>0.18489040050189942</v>
      </c>
      <c r="C8" s="76">
        <v>242421.15404586628</v>
      </c>
      <c r="D8" s="76">
        <v>0</v>
      </c>
      <c r="E8" s="76">
        <v>1227462.8752921631</v>
      </c>
      <c r="F8" s="76">
        <v>469767.07276133751</v>
      </c>
      <c r="G8" s="76">
        <v>203165.93454885227</v>
      </c>
      <c r="H8" s="76">
        <v>142742</v>
      </c>
      <c r="I8" s="76">
        <v>459680.26561219688</v>
      </c>
      <c r="J8" s="76">
        <v>6505289.1185657317</v>
      </c>
      <c r="K8" s="76">
        <v>46532.11504163986</v>
      </c>
      <c r="L8" s="76">
        <v>9297060.7207581885</v>
      </c>
    </row>
    <row r="9" spans="1:12" x14ac:dyDescent="0.25">
      <c r="A9" s="78" t="s">
        <v>61</v>
      </c>
      <c r="B9" s="76">
        <v>370459.88762915425</v>
      </c>
      <c r="C9" s="76">
        <v>666256.27296760329</v>
      </c>
      <c r="D9" s="76">
        <v>282332.03034110228</v>
      </c>
      <c r="E9" s="76">
        <v>2494127.644826232</v>
      </c>
      <c r="F9" s="76">
        <v>1973436.6611202888</v>
      </c>
      <c r="G9" s="76">
        <v>527464.68729152554</v>
      </c>
      <c r="H9" s="76">
        <v>428226</v>
      </c>
      <c r="I9" s="76">
        <v>1319638.6582631883</v>
      </c>
      <c r="J9" s="76">
        <v>18431652.502602909</v>
      </c>
      <c r="K9" s="76">
        <v>93820.553277964587</v>
      </c>
      <c r="L9" s="76">
        <v>26587414.898319967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.42578125" style="168" bestFit="1" customWidth="1"/>
    <col min="2" max="2" width="16.57031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42578125" style="168" bestFit="1" customWidth="1"/>
    <col min="8" max="8" width="10.5703125" style="168" bestFit="1" customWidth="1"/>
    <col min="9" max="9" width="13.140625" style="168" bestFit="1" customWidth="1"/>
    <col min="10" max="11" width="9.42578125" style="168" bestFit="1" customWidth="1"/>
    <col min="12" max="12" width="13.85546875" style="168" bestFit="1" customWidth="1"/>
    <col min="13" max="13" width="9.42578125" style="168" bestFit="1" customWidth="1"/>
    <col min="14" max="14" width="16" style="168" bestFit="1" customWidth="1"/>
    <col min="15" max="15" width="10" style="168" bestFit="1" customWidth="1"/>
    <col min="16" max="16" width="8.85546875" style="168" bestFit="1" customWidth="1"/>
    <col min="17" max="17" width="10.5703125" style="168" bestFit="1" customWidth="1"/>
    <col min="18" max="18" width="9.42578125" style="168" bestFit="1" customWidth="1"/>
    <col min="19" max="19" width="21" style="168" bestFit="1" customWidth="1"/>
    <col min="20" max="20" width="20.7109375" style="168" bestFit="1" customWidth="1"/>
    <col min="21" max="21" width="9.42578125" style="168" bestFit="1" customWidth="1"/>
    <col min="22" max="22" width="7.85546875" style="168" bestFit="1" customWidth="1"/>
    <col min="23" max="23" width="16" style="168" bestFit="1" customWidth="1"/>
    <col min="24" max="24" width="9.5703125" style="168" bestFit="1" customWidth="1"/>
    <col min="25" max="26" width="9.42578125" style="168" bestFit="1" customWidth="1"/>
    <col min="27" max="27" width="11.5703125" style="168" bestFit="1" customWidth="1"/>
    <col min="28" max="28" width="10.7109375" style="168" bestFit="1" customWidth="1"/>
    <col min="29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570312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570312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570312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570312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570312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5703125" style="168" bestFit="1" customWidth="1"/>
    <col min="168" max="169" width="14.28515625" style="168" bestFit="1" customWidth="1"/>
    <col min="170" max="173" width="11.570312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298</v>
      </c>
      <c r="B2" s="78">
        <v>1</v>
      </c>
    </row>
    <row r="4" spans="1:48" x14ac:dyDescent="0.25">
      <c r="A4" s="77" t="s">
        <v>247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234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212954.7645341866</v>
      </c>
      <c r="D6" s="98">
        <v>3230529.0722415126</v>
      </c>
      <c r="E6" s="98">
        <v>1352218.0071428574</v>
      </c>
      <c r="F6" s="98">
        <v>138275.28002889914</v>
      </c>
      <c r="G6" s="98">
        <v>1508282.669250763</v>
      </c>
      <c r="H6" s="98">
        <v>4087571.5535632996</v>
      </c>
      <c r="I6" s="98"/>
      <c r="J6" s="98">
        <v>2041731.0676095125</v>
      </c>
      <c r="K6" s="98">
        <v>1976968.2090253732</v>
      </c>
      <c r="L6" s="98">
        <v>51892.132620096323</v>
      </c>
      <c r="M6" s="98">
        <v>1274488.0820395502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1637775.5474174484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912099.45136908058</v>
      </c>
      <c r="Y6" s="98">
        <v>2006067.2488276002</v>
      </c>
      <c r="Z6" s="98">
        <v>98784.738662362797</v>
      </c>
      <c r="AA6" s="98">
        <v>34594970.783268616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217293.39047131393</v>
      </c>
      <c r="C7" s="98">
        <v>203848.02665897482</v>
      </c>
      <c r="D7" s="98">
        <v>2810745.5091456175</v>
      </c>
      <c r="E7" s="98">
        <v>1122665.7460304548</v>
      </c>
      <c r="F7" s="98">
        <v>170392.63720029866</v>
      </c>
      <c r="G7" s="98">
        <v>1468764.1887479573</v>
      </c>
      <c r="H7" s="98">
        <v>19723096.985306639</v>
      </c>
      <c r="I7" s="98">
        <v>74190.483462749107</v>
      </c>
      <c r="J7" s="98">
        <v>2061195.911101847</v>
      </c>
      <c r="K7" s="98"/>
      <c r="L7" s="98">
        <v>41339.678256422805</v>
      </c>
      <c r="M7" s="98"/>
      <c r="N7" s="98">
        <v>3138525.7949652532</v>
      </c>
      <c r="O7" s="98">
        <v>279460.19505556813</v>
      </c>
      <c r="P7" s="98">
        <v>24452.758415859222</v>
      </c>
      <c r="Q7" s="98">
        <v>6259911.1609263299</v>
      </c>
      <c r="R7" s="98">
        <v>3992657.0381550752</v>
      </c>
      <c r="S7" s="98">
        <v>256390.68053839679</v>
      </c>
      <c r="T7" s="98">
        <v>124476.10379382074</v>
      </c>
      <c r="U7" s="98">
        <v>1665817.7814738885</v>
      </c>
      <c r="V7" s="98">
        <v>120600</v>
      </c>
      <c r="W7" s="98">
        <v>4558826.316875292</v>
      </c>
      <c r="X7" s="98">
        <v>924901.47457127715</v>
      </c>
      <c r="Y7" s="98">
        <v>1327415.9661959796</v>
      </c>
      <c r="Z7" s="98"/>
      <c r="AA7" s="98">
        <v>50566967.827349022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207457.23539403747</v>
      </c>
      <c r="C8" s="98">
        <v>205066.21856529321</v>
      </c>
      <c r="D8" s="98">
        <v>2940767.9274286088</v>
      </c>
      <c r="E8" s="98">
        <v>1176377.6469398488</v>
      </c>
      <c r="F8" s="98">
        <v>157216.83755586346</v>
      </c>
      <c r="G8" s="98">
        <v>1478112.8037585691</v>
      </c>
      <c r="H8" s="98">
        <v>20383745.098430581</v>
      </c>
      <c r="I8" s="98">
        <v>73602.662086251483</v>
      </c>
      <c r="J8" s="98">
        <v>2062449.7356180362</v>
      </c>
      <c r="K8" s="98"/>
      <c r="L8" s="98">
        <v>2639.1240738517372</v>
      </c>
      <c r="M8" s="98"/>
      <c r="N8" s="98">
        <v>3026257.5402487507</v>
      </c>
      <c r="O8" s="98">
        <v>279460.19505556813</v>
      </c>
      <c r="P8" s="98">
        <v>15331.133745803432</v>
      </c>
      <c r="Q8" s="98">
        <v>6143631.6341778617</v>
      </c>
      <c r="R8" s="98">
        <v>4010965.6722763837</v>
      </c>
      <c r="S8" s="98">
        <v>248954.56944042741</v>
      </c>
      <c r="T8" s="98">
        <v>119558.82549268498</v>
      </c>
      <c r="U8" s="98">
        <v>1604100.4550699559</v>
      </c>
      <c r="V8" s="98">
        <v>120600</v>
      </c>
      <c r="W8" s="98">
        <v>4747326.4083181694</v>
      </c>
      <c r="X8" s="98">
        <v>928897.71794674185</v>
      </c>
      <c r="Y8" s="98">
        <v>1334228.5614368762</v>
      </c>
      <c r="Z8" s="98"/>
      <c r="AA8" s="98">
        <v>51266748.003060177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601347.52526734723</v>
      </c>
      <c r="C9" s="98">
        <v>621869.00975845463</v>
      </c>
      <c r="D9" s="98">
        <v>8982042.5088157393</v>
      </c>
      <c r="E9" s="98">
        <v>3651261.4001131607</v>
      </c>
      <c r="F9" s="98">
        <v>465884.75478506123</v>
      </c>
      <c r="G9" s="98">
        <v>4455159.6617572894</v>
      </c>
      <c r="H9" s="98">
        <v>44194413.637300521</v>
      </c>
      <c r="I9" s="98">
        <v>147793.14554900059</v>
      </c>
      <c r="J9" s="98">
        <v>6165376.7143293954</v>
      </c>
      <c r="K9" s="98">
        <v>1976968.2090253732</v>
      </c>
      <c r="L9" s="98">
        <v>95870.934950370865</v>
      </c>
      <c r="M9" s="98">
        <v>1274488.0820395502</v>
      </c>
      <c r="N9" s="98">
        <v>8701566.5765429437</v>
      </c>
      <c r="O9" s="98">
        <v>559800.49011113623</v>
      </c>
      <c r="P9" s="98">
        <v>47848.098501759217</v>
      </c>
      <c r="Q9" s="98">
        <v>17672542.795104191</v>
      </c>
      <c r="R9" s="98">
        <v>9641398.2578489073</v>
      </c>
      <c r="S9" s="98">
        <v>722355.61741434736</v>
      </c>
      <c r="T9" s="98">
        <v>349981.24085846095</v>
      </c>
      <c r="U9" s="98">
        <v>4652569.6677227505</v>
      </c>
      <c r="V9" s="98">
        <v>241276.5</v>
      </c>
      <c r="W9" s="98">
        <v>13674476.62687212</v>
      </c>
      <c r="X9" s="98">
        <v>2765898.6438870993</v>
      </c>
      <c r="Y9" s="98">
        <v>4667711.7764604557</v>
      </c>
      <c r="Z9" s="98">
        <v>98784.738662362797</v>
      </c>
      <c r="AA9" s="98">
        <v>136428686.6136778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2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570312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5703125" bestFit="1" customWidth="1"/>
    <col min="22" max="22" width="8.42578125" bestFit="1" customWidth="1"/>
    <col min="23" max="23" width="7.85546875" bestFit="1" customWidth="1"/>
    <col min="24" max="24" width="10.5703125" bestFit="1" customWidth="1"/>
    <col min="25" max="25" width="11.85546875" bestFit="1" customWidth="1"/>
    <col min="26" max="26" width="11.5703125" bestFit="1" customWidth="1"/>
    <col min="27" max="27" width="12.140625" bestFit="1" customWidth="1"/>
    <col min="28" max="28" width="11.5703125" bestFit="1" customWidth="1"/>
    <col min="29" max="29" width="14.28515625" bestFit="1" customWidth="1"/>
    <col min="30" max="30" width="11.5703125" bestFit="1" customWidth="1"/>
    <col min="31" max="31" width="7.85546875" bestFit="1" customWidth="1"/>
    <col min="32" max="32" width="6" bestFit="1" customWidth="1"/>
    <col min="33" max="33" width="11.5703125" bestFit="1" customWidth="1"/>
    <col min="34" max="34" width="7.28515625" bestFit="1" customWidth="1"/>
    <col min="35" max="35" width="4.5703125" bestFit="1" customWidth="1"/>
    <col min="36" max="36" width="11.570312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570312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5703125" bestFit="1" customWidth="1"/>
    <col min="45" max="45" width="12.28515625" bestFit="1" customWidth="1"/>
    <col min="46" max="46" width="8.42578125" bestFit="1" customWidth="1"/>
    <col min="47" max="48" width="11.570312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570312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570312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570312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226</v>
      </c>
      <c r="C4" s="168" t="s">
        <v>158</v>
      </c>
      <c r="D4" s="168" t="s">
        <v>220</v>
      </c>
      <c r="E4" s="168" t="s">
        <v>223</v>
      </c>
      <c r="F4" s="168" t="s">
        <v>222</v>
      </c>
      <c r="G4" s="168" t="s">
        <v>218</v>
      </c>
      <c r="H4" s="168" t="s">
        <v>310</v>
      </c>
      <c r="I4" s="168" t="s">
        <v>227</v>
      </c>
      <c r="J4" s="168" t="s">
        <v>221</v>
      </c>
      <c r="K4" s="168" t="s">
        <v>61</v>
      </c>
    </row>
    <row r="5" spans="1:11" x14ac:dyDescent="0.25">
      <c r="A5" s="78" t="s">
        <v>283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19.591464268115253</v>
      </c>
      <c r="F6" s="235">
        <v>0</v>
      </c>
      <c r="G6" s="235">
        <v>0</v>
      </c>
      <c r="H6" s="235">
        <v>0</v>
      </c>
      <c r="I6" s="235">
        <v>3.9505661308495017</v>
      </c>
      <c r="J6" s="235">
        <v>46.877996420188339</v>
      </c>
      <c r="K6" s="235">
        <v>87.963957343655395</v>
      </c>
    </row>
    <row r="7" spans="1:11" x14ac:dyDescent="0.25">
      <c r="A7" s="79">
        <v>2030</v>
      </c>
      <c r="B7" s="235">
        <v>20.140307454493183</v>
      </c>
      <c r="C7" s="235">
        <v>0</v>
      </c>
      <c r="D7" s="235">
        <v>47.124263973675454</v>
      </c>
      <c r="E7" s="235">
        <v>18.022888325926449</v>
      </c>
      <c r="F7" s="235">
        <v>0.35905402506237244</v>
      </c>
      <c r="G7" s="235">
        <v>2.4182220169495992</v>
      </c>
      <c r="H7" s="235">
        <v>0</v>
      </c>
      <c r="I7" s="235">
        <v>5.4020962794531719</v>
      </c>
      <c r="J7" s="235">
        <v>47.445088326407671</v>
      </c>
      <c r="K7" s="235">
        <v>140.9119204019679</v>
      </c>
    </row>
    <row r="8" spans="1:11" x14ac:dyDescent="0.25">
      <c r="A8" s="79">
        <v>2050</v>
      </c>
      <c r="B8" s="235">
        <v>20.231823778682948</v>
      </c>
      <c r="C8" s="235">
        <v>0</v>
      </c>
      <c r="D8" s="235">
        <v>48.389464286159964</v>
      </c>
      <c r="E8" s="235">
        <v>15.661288647765257</v>
      </c>
      <c r="F8" s="235">
        <v>0.35905402506237249</v>
      </c>
      <c r="G8" s="235">
        <v>2.5339174515084348</v>
      </c>
      <c r="H8" s="235">
        <v>0</v>
      </c>
      <c r="I8" s="235">
        <v>5.4190379190141131</v>
      </c>
      <c r="J8" s="235">
        <v>50.389077352264387</v>
      </c>
      <c r="K8" s="235">
        <v>142.98366346045748</v>
      </c>
    </row>
    <row r="9" spans="1:11" x14ac:dyDescent="0.25">
      <c r="A9" s="78" t="s">
        <v>239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</v>
      </c>
      <c r="E10" s="235">
        <v>0.45076703431999982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5.3039408145388656</v>
      </c>
      <c r="C11" s="235">
        <v>2.1694819870080004</v>
      </c>
      <c r="D11" s="235">
        <v>1.4201719861750002</v>
      </c>
      <c r="E11" s="235">
        <v>0.45076703431999993</v>
      </c>
      <c r="F11" s="235">
        <v>0</v>
      </c>
      <c r="G11" s="235">
        <v>19.528398716284933</v>
      </c>
      <c r="H11" s="235">
        <v>0</v>
      </c>
      <c r="I11" s="235">
        <v>0</v>
      </c>
      <c r="J11" s="235">
        <v>0</v>
      </c>
      <c r="K11" s="235">
        <v>28.872760538326801</v>
      </c>
    </row>
    <row r="12" spans="1:11" x14ac:dyDescent="0.25">
      <c r="A12" s="79">
        <v>2050</v>
      </c>
      <c r="B12" s="235">
        <v>5.3702940021039831</v>
      </c>
      <c r="C12" s="235">
        <v>2.1694819870080004</v>
      </c>
      <c r="D12" s="235">
        <v>1.4201719861750002</v>
      </c>
      <c r="E12" s="235">
        <v>0.45076703432000009</v>
      </c>
      <c r="F12" s="235">
        <v>0</v>
      </c>
      <c r="G12" s="235">
        <v>19.227190071890632</v>
      </c>
      <c r="H12" s="235">
        <v>0</v>
      </c>
      <c r="I12" s="235">
        <v>0</v>
      </c>
      <c r="J12" s="235">
        <v>0</v>
      </c>
      <c r="K12" s="235">
        <v>28.637905081497614</v>
      </c>
    </row>
    <row r="13" spans="1:11" x14ac:dyDescent="0.25">
      <c r="A13" s="78" t="s">
        <v>284</v>
      </c>
      <c r="B13" s="235">
        <v>57.916061757678435</v>
      </c>
      <c r="C13" s="235">
        <v>0</v>
      </c>
      <c r="D13" s="235">
        <v>95.513728259835418</v>
      </c>
      <c r="E13" s="235">
        <v>53.275641241806966</v>
      </c>
      <c r="F13" s="235">
        <v>0.71810805012474499</v>
      </c>
      <c r="G13" s="235">
        <v>4.952139468458034</v>
      </c>
      <c r="H13" s="235">
        <v>0</v>
      </c>
      <c r="I13" s="235">
        <v>14.771700329316786</v>
      </c>
      <c r="J13" s="235">
        <v>144.7121620988604</v>
      </c>
      <c r="K13" s="235">
        <v>371.85954120608079</v>
      </c>
    </row>
    <row r="14" spans="1:11" x14ac:dyDescent="0.25">
      <c r="A14" s="78" t="s">
        <v>240</v>
      </c>
      <c r="B14" s="235">
        <v>18.157389520849851</v>
      </c>
      <c r="C14" s="235">
        <v>6.5084459610240017</v>
      </c>
      <c r="D14" s="235">
        <v>4.2605159585250005</v>
      </c>
      <c r="E14" s="235">
        <v>1.3523011029599998</v>
      </c>
      <c r="F14" s="235">
        <v>0</v>
      </c>
      <c r="G14" s="235">
        <v>43.847871746180566</v>
      </c>
      <c r="H14" s="235">
        <v>0</v>
      </c>
      <c r="I14" s="235">
        <v>0</v>
      </c>
      <c r="J14" s="235">
        <v>0</v>
      </c>
      <c r="K14" s="235">
        <v>74.126524289539418</v>
      </c>
    </row>
  </sheetData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.140625" bestFit="1" customWidth="1"/>
    <col min="4" max="4" width="13.28515625" bestFit="1" customWidth="1"/>
    <col min="5" max="5" width="12" bestFit="1" customWidth="1"/>
    <col min="6" max="6" width="12.7109375" bestFit="1" customWidth="1"/>
    <col min="7" max="7" width="14.42578125" bestFit="1" customWidth="1"/>
    <col min="8" max="8" width="10.7109375" bestFit="1" customWidth="1"/>
    <col min="9" max="9" width="11.7109375" bestFit="1" customWidth="1"/>
    <col min="10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570312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570312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570312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570312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570312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570312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235</v>
      </c>
      <c r="B1" s="77" t="s">
        <v>62</v>
      </c>
    </row>
    <row r="2" spans="1:9" x14ac:dyDescent="0.25">
      <c r="A2" s="77" t="s">
        <v>60</v>
      </c>
      <c r="B2" s="168" t="s">
        <v>226</v>
      </c>
      <c r="C2" s="168" t="s">
        <v>158</v>
      </c>
      <c r="D2" s="168" t="s">
        <v>220</v>
      </c>
      <c r="E2" s="168" t="s">
        <v>223</v>
      </c>
      <c r="F2" s="168" t="s">
        <v>222</v>
      </c>
      <c r="G2" s="168" t="s">
        <v>218</v>
      </c>
      <c r="H2" s="168" t="s">
        <v>221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1676887.9013836067</v>
      </c>
      <c r="F3" s="236">
        <v>0</v>
      </c>
      <c r="G3" s="236">
        <v>704016.11583333346</v>
      </c>
      <c r="H3" s="236">
        <v>1408272.4723011611</v>
      </c>
      <c r="I3" s="236">
        <v>5123675.589518101</v>
      </c>
    </row>
    <row r="4" spans="1:9" x14ac:dyDescent="0.25">
      <c r="A4" s="78">
        <v>2030</v>
      </c>
      <c r="B4" s="236">
        <v>1173470.7461407222</v>
      </c>
      <c r="C4" s="236">
        <v>128467.8</v>
      </c>
      <c r="D4" s="236">
        <v>6449724.9235168751</v>
      </c>
      <c r="E4" s="236">
        <v>1547890.7523356159</v>
      </c>
      <c r="F4" s="236">
        <v>60009.02925833522</v>
      </c>
      <c r="G4" s="236">
        <v>2952812.6997943465</v>
      </c>
      <c r="H4" s="236">
        <v>1427681.2946437092</v>
      </c>
      <c r="I4" s="236">
        <v>13740057.245689604</v>
      </c>
    </row>
    <row r="5" spans="1:9" x14ac:dyDescent="0.25">
      <c r="A5" s="78">
        <v>2050</v>
      </c>
      <c r="B5" s="236">
        <v>1191829.5713620714</v>
      </c>
      <c r="C5" s="236">
        <v>128467.8</v>
      </c>
      <c r="D5" s="236">
        <v>6638368.1220158413</v>
      </c>
      <c r="E5" s="236">
        <v>1353676.6135860768</v>
      </c>
      <c r="F5" s="236">
        <v>60009.02925833522</v>
      </c>
      <c r="G5" s="236">
        <v>2933340.9656137344</v>
      </c>
      <c r="H5" s="236">
        <v>1517803.9823387656</v>
      </c>
      <c r="I5" s="236">
        <v>13823496.084174825</v>
      </c>
    </row>
    <row r="6" spans="1:9" x14ac:dyDescent="0.25">
      <c r="A6" s="78" t="s">
        <v>61</v>
      </c>
      <c r="B6" s="236">
        <v>3442605.2575027933</v>
      </c>
      <c r="C6" s="236">
        <v>385403.4</v>
      </c>
      <c r="D6" s="236">
        <v>13216819.405532718</v>
      </c>
      <c r="E6" s="236">
        <v>4578455.2673052996</v>
      </c>
      <c r="F6" s="236">
        <v>120018.05851667044</v>
      </c>
      <c r="G6" s="236">
        <v>6590169.7812414151</v>
      </c>
      <c r="H6" s="236">
        <v>4353757.749283636</v>
      </c>
      <c r="I6" s="236">
        <v>32687228.919382527</v>
      </c>
    </row>
  </sheetData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42578125" bestFit="1" customWidth="1"/>
    <col min="4" max="5" width="10.42578125" bestFit="1" customWidth="1"/>
    <col min="6" max="6" width="10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570312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197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199</v>
      </c>
      <c r="D2" s="168" t="s">
        <v>192</v>
      </c>
      <c r="E2" s="168" t="s">
        <v>193</v>
      </c>
      <c r="F2" s="168" t="s">
        <v>10</v>
      </c>
      <c r="G2" s="168" t="s">
        <v>256</v>
      </c>
      <c r="H2" s="168" t="s">
        <v>308</v>
      </c>
      <c r="I2" s="168" t="s">
        <v>330</v>
      </c>
      <c r="J2" s="168" t="s">
        <v>61</v>
      </c>
    </row>
    <row r="3" spans="1:10" x14ac:dyDescent="0.25">
      <c r="A3" s="78">
        <v>2019</v>
      </c>
      <c r="B3" s="98">
        <v>13854810.878545959</v>
      </c>
      <c r="C3" s="98">
        <v>-158.43719999999996</v>
      </c>
      <c r="D3" s="98">
        <v>5519261.9007367166</v>
      </c>
      <c r="E3" s="98">
        <v>9725344.026449265</v>
      </c>
      <c r="F3" s="98">
        <v>-562410</v>
      </c>
      <c r="G3" s="98">
        <v>-165207.21089505972</v>
      </c>
      <c r="H3" s="98">
        <v>0</v>
      </c>
      <c r="I3" s="98">
        <v>-662019.400544959</v>
      </c>
      <c r="J3" s="98">
        <v>27709621.757091921</v>
      </c>
    </row>
    <row r="4" spans="1:10" x14ac:dyDescent="0.25">
      <c r="A4" s="78">
        <v>2030</v>
      </c>
      <c r="B4" s="98">
        <v>12339324.054456778</v>
      </c>
      <c r="C4" s="98">
        <v>-50273.43159900204</v>
      </c>
      <c r="D4" s="98">
        <v>6608780.2582464404</v>
      </c>
      <c r="E4" s="98">
        <v>8853337.2019279227</v>
      </c>
      <c r="F4" s="98">
        <v>-1708770.5520295242</v>
      </c>
      <c r="G4" s="98">
        <v>-679188.93523194815</v>
      </c>
      <c r="H4" s="98">
        <v>0</v>
      </c>
      <c r="I4" s="98">
        <v>-684560.48685710598</v>
      </c>
      <c r="J4" s="98">
        <v>24678648.108913563</v>
      </c>
    </row>
    <row r="5" spans="1:10" x14ac:dyDescent="0.25">
      <c r="A5" s="78">
        <v>2050</v>
      </c>
      <c r="B5" s="98">
        <v>9741434.0715830307</v>
      </c>
      <c r="C5" s="98">
        <v>-50273.43159900204</v>
      </c>
      <c r="D5" s="98">
        <v>6582277.0918141343</v>
      </c>
      <c r="E5" s="98">
        <v>8601332.71908742</v>
      </c>
      <c r="F5" s="98">
        <v>-2974861.5241716038</v>
      </c>
      <c r="G5" s="98">
        <v>-660632.11750079249</v>
      </c>
      <c r="H5" s="98">
        <v>0</v>
      </c>
      <c r="I5" s="98">
        <v>-1756408.6660471277</v>
      </c>
      <c r="J5" s="98">
        <v>19482868.143166061</v>
      </c>
    </row>
    <row r="6" spans="1:10" x14ac:dyDescent="0.25">
      <c r="A6" s="78" t="s">
        <v>61</v>
      </c>
      <c r="B6" s="98">
        <v>35935569.004585765</v>
      </c>
      <c r="C6" s="98">
        <v>-100705.30039800408</v>
      </c>
      <c r="D6" s="98">
        <v>18710319.25079729</v>
      </c>
      <c r="E6" s="98">
        <v>27180013.947464608</v>
      </c>
      <c r="F6" s="98">
        <v>-5246042.0762011278</v>
      </c>
      <c r="G6" s="98">
        <v>-1505028.2636278004</v>
      </c>
      <c r="H6" s="98">
        <v>0</v>
      </c>
      <c r="I6" s="98">
        <v>-3102988.553449193</v>
      </c>
      <c r="J6" s="98">
        <v>71871138.009171546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5" workbookViewId="0">
      <selection activeCell="C2" sqref="C2:C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198</v>
      </c>
      <c r="E1" t="s">
        <v>200</v>
      </c>
    </row>
    <row r="2" spans="1:9" x14ac:dyDescent="0.25">
      <c r="A2" t="s">
        <v>23</v>
      </c>
      <c r="B2">
        <f t="shared" ref="B2:B11" si="0">År1</f>
        <v>2019</v>
      </c>
      <c r="C2" s="98">
        <f ca="1">SUMIF('Resultater - Vestdanmark'!$F:$F,'CO2-udledning'!$D$2,'Resultater - Vestdanmark'!H:H)</f>
        <v>11898437.662623612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192</v>
      </c>
      <c r="G3" s="98" t="s">
        <v>166</v>
      </c>
      <c r="H3" s="98" t="s">
        <v>167</v>
      </c>
      <c r="I3" s="98" t="s">
        <v>168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193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193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193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199</v>
      </c>
      <c r="E7" t="s">
        <v>199</v>
      </c>
      <c r="G7" t="s">
        <v>194</v>
      </c>
      <c r="H7" t="s">
        <v>195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196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-512119.54588872992</v>
      </c>
      <c r="D9" s="168" t="s">
        <v>329</v>
      </c>
      <c r="E9" s="168" t="s">
        <v>330</v>
      </c>
      <c r="G9" s="168" t="s">
        <v>328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256</v>
      </c>
      <c r="E10" s="168" t="s">
        <v>256</v>
      </c>
      <c r="G10" s="168" t="s">
        <v>256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 ca="1">SUMIFS('Resultater - Vestdanmark'!H:H,'Resultater - Vestdanmark'!$F:$F,'CO2-udledning'!$D$2,'Resultater - Vestdanmark'!$A:$A,'CO2-udledning'!$G11)</f>
        <v>0</v>
      </c>
      <c r="D11" s="168" t="s">
        <v>308</v>
      </c>
      <c r="E11" s="168" t="s">
        <v>308</v>
      </c>
      <c r="G11" s="168" t="s">
        <v>308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10652241.704938838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6069868.2390794745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4050999.7757368749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1046391.7276882209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2072025.0312862033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-1396531.3776739447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-533211.89581500459</v>
      </c>
      <c r="D19" s="168" t="s">
        <v>329</v>
      </c>
      <c r="E19" s="98" t="str">
        <f t="shared" si="4"/>
        <v>Træprodukter</v>
      </c>
      <c r="G19" s="168" t="s">
        <v>328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-619837.3016637282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 ca="1">SUMIFS('Resultater - Vestdanmark'!I:I,'Resultater - Vestdanmark'!$F:$F,'CO2-udledning'!$D$2,'Resultater - Vestdanmark'!$A:$A,'CO2-udledning'!$G11)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8456862.1842019558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6044724.7524874648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3832222.5506338608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1046391.7276882206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2072025.0312862035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-2463056.8824032876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-1434861.8727212753</v>
      </c>
      <c r="D29" s="168" t="s">
        <v>329</v>
      </c>
      <c r="E29" s="98" t="str">
        <f t="shared" si="4"/>
        <v>Træprodukter</v>
      </c>
      <c r="G29" s="168" t="s">
        <v>328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-603120.62906998093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 ca="1">SUMIFS('Resultater - Vestdanmark'!J:J,'Resultater - Vestdanmark'!$F:$F,'CO2-udledning'!$D$2,'Resultater - Vestdanmark'!$A:$A,'CO2-udledning'!$G11)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1956373.2159223468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-149899.85465622912</v>
      </c>
      <c r="D39" s="168" t="s">
        <v>329</v>
      </c>
      <c r="E39" s="98" t="str">
        <f t="shared" si="4"/>
        <v>Træprodukter</v>
      </c>
      <c r="G39" s="168" t="s">
        <v>328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 ca="1"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1687082.3495179396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538912.0191669655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1210391.4501010706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158923.71142052949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314605.50569502515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-312239.17435557954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-151348.59104210144</v>
      </c>
      <c r="D49" s="168" t="s">
        <v>329</v>
      </c>
      <c r="E49" s="98" t="str">
        <f t="shared" si="4"/>
        <v>Træprodukter</v>
      </c>
      <c r="G49" s="168" t="s">
        <v>328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-59351.633568219971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 ca="1">SUMIFS('Resultater - Østdanmark'!I:I,'Resultater - Østdanmark'!$F:$F,'CO2-udledning'!$D$2,'Resultater - Østdanmark'!$A:$A,'CO2-udledning'!$G41)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1284571.887381075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537552.33932666946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1177164.1923635819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158923.71142052949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314605.50569502515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-511804.64176831604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-321546.79332585231</v>
      </c>
      <c r="D59" s="168" t="s">
        <v>329</v>
      </c>
      <c r="E59" s="98" t="str">
        <f t="shared" si="4"/>
        <v>Træprodukter</v>
      </c>
      <c r="G59" s="168" t="s">
        <v>328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-57511.488430811616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 ca="1">SUMIFS('Resultater - Østdanmark'!J:J,'Resultater - Østdanmark'!$F:$F,'CO2-udledning'!$D$2,'Resultater - Østdanmark'!$A:$A,'CO2-udledning'!$G41)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42578125" bestFit="1" customWidth="1"/>
    <col min="4" max="4" width="7.7109375" bestFit="1" customWidth="1"/>
    <col min="5" max="5" width="10.42578125" bestFit="1" customWidth="1"/>
    <col min="6" max="6" width="10.85546875" bestFit="1" customWidth="1"/>
    <col min="7" max="7" width="9.5703125" bestFit="1" customWidth="1"/>
    <col min="8" max="8" width="9.42578125" bestFit="1" customWidth="1"/>
    <col min="9" max="10" width="10.42578125" bestFit="1" customWidth="1"/>
    <col min="11" max="11" width="9.42578125" bestFit="1" customWidth="1"/>
    <col min="12" max="12" width="12" bestFit="1" customWidth="1"/>
    <col min="13" max="13" width="9.42578125" bestFit="1" customWidth="1"/>
    <col min="14" max="14" width="10.42578125" bestFit="1" customWidth="1"/>
    <col min="15" max="15" width="11.425781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285369.85676311865</v>
      </c>
      <c r="C5" s="98">
        <v>1508282.669250763</v>
      </c>
      <c r="D5" s="98">
        <v>41728.949017214291</v>
      </c>
      <c r="E5" s="98">
        <v>17913006.538833313</v>
      </c>
      <c r="F5" s="98">
        <v>280322.43675931642</v>
      </c>
      <c r="G5" s="98">
        <v>912099.45136908058</v>
      </c>
      <c r="H5" s="98">
        <v>2263176.157376945</v>
      </c>
      <c r="I5" s="98">
        <v>9112085.8491583709</v>
      </c>
      <c r="J5" s="98">
        <v>7955921.1296188012</v>
      </c>
      <c r="K5" s="98">
        <v>2006067.2488276002</v>
      </c>
      <c r="L5" s="98">
        <v>209867.13867694439</v>
      </c>
      <c r="M5" s="98">
        <v>678325.22851124685</v>
      </c>
      <c r="N5" s="98">
        <v>2610834.0419031042</v>
      </c>
      <c r="O5" s="98">
        <v>45777086.696065806</v>
      </c>
    </row>
    <row r="6" spans="1:15" x14ac:dyDescent="0.25">
      <c r="A6" s="78">
        <v>2030</v>
      </c>
      <c r="B6" s="98">
        <v>290746.13733369333</v>
      </c>
      <c r="C6" s="98">
        <v>1468764.1887479573</v>
      </c>
      <c r="D6" s="98">
        <v>41917.775097218626</v>
      </c>
      <c r="E6" s="98">
        <v>36296483.567630656</v>
      </c>
      <c r="F6" s="98">
        <v>284144.64556273317</v>
      </c>
      <c r="G6" s="98">
        <v>924901.47457127715</v>
      </c>
      <c r="H6" s="98">
        <v>2291688.0088378545</v>
      </c>
      <c r="I6" s="98">
        <v>6993509.1072690254</v>
      </c>
      <c r="J6" s="98">
        <v>7627415.7043524273</v>
      </c>
      <c r="K6" s="98">
        <v>1327415.9661959796</v>
      </c>
      <c r="L6" s="98">
        <v>196601.20651859304</v>
      </c>
      <c r="M6" s="98">
        <v>482330.02495117608</v>
      </c>
      <c r="N6" s="98">
        <v>6435644.6271964246</v>
      </c>
      <c r="O6" s="98">
        <v>64661562.434265018</v>
      </c>
    </row>
    <row r="7" spans="1:15" x14ac:dyDescent="0.25">
      <c r="A7" s="78">
        <v>2050</v>
      </c>
      <c r="B7" s="98">
        <v>291964.32924001169</v>
      </c>
      <c r="C7" s="98">
        <v>1478112.8037585691</v>
      </c>
      <c r="D7" s="98">
        <v>42093.670731298393</v>
      </c>
      <c r="E7" s="98">
        <v>36957131.680754602</v>
      </c>
      <c r="F7" s="98">
        <v>283121.02138758404</v>
      </c>
      <c r="G7" s="98">
        <v>928897.71794674185</v>
      </c>
      <c r="H7" s="98">
        <v>2302773.0419720262</v>
      </c>
      <c r="I7" s="98">
        <v>7056262.6880902732</v>
      </c>
      <c r="J7" s="98">
        <v>7748548.5225462476</v>
      </c>
      <c r="K7" s="98">
        <v>1334228.5614368762</v>
      </c>
      <c r="L7" s="98">
        <v>198579.43612733553</v>
      </c>
      <c r="M7" s="98">
        <v>483842.67134054581</v>
      </c>
      <c r="N7" s="98">
        <v>6453953.2613177337</v>
      </c>
      <c r="O7" s="98">
        <v>65559509.406649843</v>
      </c>
    </row>
    <row r="8" spans="1:15" x14ac:dyDescent="0.25">
      <c r="A8" s="78" t="s">
        <v>61</v>
      </c>
      <c r="B8" s="98">
        <v>868080.32333682361</v>
      </c>
      <c r="C8" s="98">
        <v>4455159.6617572894</v>
      </c>
      <c r="D8" s="98">
        <v>125740.39484573131</v>
      </c>
      <c r="E8" s="98">
        <v>91166621.787218571</v>
      </c>
      <c r="F8" s="98">
        <v>847588.10370963369</v>
      </c>
      <c r="G8" s="98">
        <v>2765898.6438870993</v>
      </c>
      <c r="H8" s="98">
        <v>6857637.2081868257</v>
      </c>
      <c r="I8" s="98">
        <v>23161857.644517668</v>
      </c>
      <c r="J8" s="98">
        <v>23331885.356517475</v>
      </c>
      <c r="K8" s="98">
        <v>4667711.7764604557</v>
      </c>
      <c r="L8" s="98">
        <v>605047.78132287296</v>
      </c>
      <c r="M8" s="98">
        <v>1644497.9248029687</v>
      </c>
      <c r="N8" s="98">
        <v>15500431.930417262</v>
      </c>
      <c r="O8" s="98">
        <v>175998158.53698069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5398533.7934721429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225286.45082149099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371797.62097043003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28400602.406294856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218755.7836858769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1783325.2175353111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4946902.7535971384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5921155.5578735983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32218.723811815202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1028163.7902040067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1122133.6966349066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715738.37153588282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154113.19774513159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5414026.8902810384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224901.75438810108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370660.6274963881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28775768.450113945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216581.36093452224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1781984.509456197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4928756.7934970316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5980572.9398795273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32149.585150650411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1027472.506321969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1122115.8049381305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714570.3554189268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154949.74904422625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1594975.3137968828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65459.686512202337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110532.40398074606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7895881.161335798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65388.861876856266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508362.7913025436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1488741.8735992862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1706260.1464788285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9699.0512854034223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299252.17599197297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346630.49211305089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209163.10303539436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42488.00877346145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1642235.7978092346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67062.574851910627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113182.04384415773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8181363.2306406535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66539.660453061777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520788.5325158292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1525196.4678207021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1767975.5826667205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9944.0855806479794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306756.0551149071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355996.9988204384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214327.36252781507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43629.687083109289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3.42578125" bestFit="1" customWidth="1"/>
    <col min="2" max="2" width="17.140625" bestFit="1" customWidth="1"/>
    <col min="3" max="3" width="13.85546875" bestFit="1" customWidth="1"/>
    <col min="4" max="4" width="11.5703125" bestFit="1" customWidth="1"/>
    <col min="5" max="5" width="13.5703125" bestFit="1" customWidth="1"/>
    <col min="6" max="6" width="8.5703125" bestFit="1" customWidth="1"/>
    <col min="7" max="7" width="13.5703125" bestFit="1" customWidth="1"/>
    <col min="8" max="8" width="8.5703125" bestFit="1" customWidth="1"/>
    <col min="9" max="10" width="13.570312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570312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5703125" bestFit="1" customWidth="1"/>
    <col min="29" max="29" width="18.85546875" bestFit="1" customWidth="1"/>
    <col min="30" max="30" width="18.42578125" bestFit="1" customWidth="1"/>
    <col min="31" max="31" width="11.5703125" bestFit="1" customWidth="1"/>
    <col min="32" max="32" width="9.5703125" bestFit="1" customWidth="1"/>
    <col min="33" max="33" width="11.5703125" bestFit="1" customWidth="1"/>
    <col min="34" max="34" width="5.570312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570312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191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1611192.2070124748</v>
      </c>
      <c r="C6" s="236">
        <v>496104.79930818896</v>
      </c>
      <c r="D6" s="236">
        <v>2107297.0063206637</v>
      </c>
    </row>
    <row r="7" spans="1:4" x14ac:dyDescent="0.25">
      <c r="A7" s="78">
        <v>2030</v>
      </c>
      <c r="B7" s="236">
        <v>1641575.358461577</v>
      </c>
      <c r="C7" s="236">
        <v>507903.43810879742</v>
      </c>
      <c r="D7" s="236">
        <v>2149478.7965703746</v>
      </c>
    </row>
    <row r="8" spans="1:4" x14ac:dyDescent="0.25">
      <c r="A8" s="78">
        <v>2050</v>
      </c>
      <c r="B8" s="236">
        <v>1750479.8979828311</v>
      </c>
      <c r="C8" s="236">
        <v>589732.51869602269</v>
      </c>
      <c r="D8" s="236">
        <v>2340212.4166788538</v>
      </c>
    </row>
    <row r="9" spans="1:4" x14ac:dyDescent="0.25">
      <c r="A9" s="78" t="s">
        <v>61</v>
      </c>
      <c r="B9" s="236">
        <v>5003247.4634568831</v>
      </c>
      <c r="C9" s="236">
        <v>1593740.7561130091</v>
      </c>
      <c r="D9" s="236">
        <v>6596988.2195698917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3.42578125" bestFit="1" customWidth="1"/>
    <col min="2" max="2" width="17.140625" bestFit="1" customWidth="1"/>
    <col min="3" max="3" width="9.5703125" bestFit="1" customWidth="1"/>
    <col min="4" max="4" width="11.5703125" bestFit="1" customWidth="1"/>
    <col min="5" max="5" width="13.5703125" bestFit="1" customWidth="1"/>
    <col min="6" max="6" width="8.5703125" bestFit="1" customWidth="1"/>
    <col min="7" max="7" width="13.5703125" bestFit="1" customWidth="1"/>
    <col min="8" max="8" width="8.5703125" bestFit="1" customWidth="1"/>
    <col min="9" max="10" width="13.570312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570312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5703125" bestFit="1" customWidth="1"/>
    <col min="29" max="29" width="18.85546875" bestFit="1" customWidth="1"/>
    <col min="30" max="30" width="18.42578125" bestFit="1" customWidth="1"/>
    <col min="31" max="31" width="11.5703125" bestFit="1" customWidth="1"/>
    <col min="32" max="32" width="9.5703125" bestFit="1" customWidth="1"/>
    <col min="33" max="33" width="11.5703125" bestFit="1" customWidth="1"/>
    <col min="34" max="34" width="5.570312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570312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191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7109375" bestFit="1" customWidth="1"/>
    <col min="7" max="7" width="11.710937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66640</v>
      </c>
      <c r="C5" s="236">
        <v>592120</v>
      </c>
      <c r="D5" s="236">
        <v>2578669.9999999995</v>
      </c>
      <c r="E5" s="236">
        <v>505590.00000000006</v>
      </c>
      <c r="F5" s="236">
        <v>562410</v>
      </c>
      <c r="G5" s="236">
        <v>4305430</v>
      </c>
    </row>
    <row r="6" spans="1:7" x14ac:dyDescent="0.25">
      <c r="A6" s="78">
        <v>2030</v>
      </c>
      <c r="B6" s="236">
        <v>66640</v>
      </c>
      <c r="C6" s="236">
        <v>592120</v>
      </c>
      <c r="D6" s="236">
        <v>2502070</v>
      </c>
      <c r="E6" s="236">
        <v>520590.00000000006</v>
      </c>
      <c r="F6" s="236">
        <v>624010</v>
      </c>
      <c r="G6" s="236">
        <v>4305430</v>
      </c>
    </row>
    <row r="7" spans="1:7" x14ac:dyDescent="0.25">
      <c r="A7" s="78">
        <v>2050</v>
      </c>
      <c r="B7" s="236">
        <v>66640</v>
      </c>
      <c r="C7" s="236">
        <v>592120</v>
      </c>
      <c r="D7" s="236">
        <v>2390070</v>
      </c>
      <c r="E7" s="236">
        <v>520590.00000000006</v>
      </c>
      <c r="F7" s="236">
        <v>736010</v>
      </c>
      <c r="G7" s="236">
        <v>4305430</v>
      </c>
    </row>
    <row r="8" spans="1:7" x14ac:dyDescent="0.25">
      <c r="A8" s="78" t="s">
        <v>61</v>
      </c>
      <c r="B8" s="236">
        <v>199920</v>
      </c>
      <c r="C8" s="236">
        <v>1776360</v>
      </c>
      <c r="D8" s="236">
        <v>7470810</v>
      </c>
      <c r="E8" s="236">
        <v>1546770.0000000002</v>
      </c>
      <c r="F8" s="236">
        <v>1922430</v>
      </c>
      <c r="G8" s="236">
        <v>12916290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7109375" bestFit="1" customWidth="1"/>
    <col min="5" max="5" width="10.85546875" bestFit="1" customWidth="1"/>
    <col min="6" max="6" width="9.5703125" bestFit="1" customWidth="1"/>
    <col min="7" max="7" width="9.140625" bestFit="1" customWidth="1"/>
    <col min="8" max="8" width="10.7109375" bestFit="1" customWidth="1"/>
    <col min="9" max="12" width="9.140625" bestFit="1" customWidth="1"/>
    <col min="13" max="13" width="15.7109375" bestFit="1" customWidth="1"/>
    <col min="14" max="14" width="12" bestFit="1" customWidth="1"/>
    <col min="15" max="15" width="9.140625" bestFit="1" customWidth="1"/>
    <col min="16" max="16" width="11.28515625" bestFit="1" customWidth="1"/>
    <col min="17" max="21" width="11.5703125" bestFit="1" customWidth="1"/>
    <col min="22" max="22" width="7.85546875" bestFit="1" customWidth="1"/>
    <col min="23" max="27" width="11.5703125" bestFit="1" customWidth="1"/>
    <col min="28" max="28" width="14.140625" bestFit="1" customWidth="1"/>
    <col min="29" max="29" width="9.5703125" bestFit="1" customWidth="1"/>
    <col min="30" max="35" width="11.5703125" bestFit="1" customWidth="1"/>
    <col min="36" max="36" width="7.85546875" bestFit="1" customWidth="1"/>
    <col min="37" max="41" width="11.570312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5703125" bestFit="1" customWidth="1"/>
    <col min="50" max="50" width="16" bestFit="1" customWidth="1"/>
    <col min="51" max="52" width="11.5703125" bestFit="1" customWidth="1"/>
    <col min="53" max="53" width="18.570312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76936.491003913645</v>
      </c>
      <c r="C6" s="236">
        <v>5112.5796318426765</v>
      </c>
      <c r="D6" s="236">
        <v>288510.97448626079</v>
      </c>
      <c r="E6" s="236">
        <v>12737.861407364735</v>
      </c>
      <c r="F6" s="236">
        <v>18955.494408534123</v>
      </c>
      <c r="G6" s="236">
        <v>55123.467536910946</v>
      </c>
      <c r="H6" s="236">
        <v>1338020.0537015593</v>
      </c>
      <c r="I6" s="236">
        <v>180387.32565123856</v>
      </c>
      <c r="J6" s="236">
        <v>69972.60108508839</v>
      </c>
      <c r="K6" s="236">
        <v>161391.51776080468</v>
      </c>
      <c r="L6" s="236">
        <v>33713.005264576917</v>
      </c>
      <c r="M6" s="236">
        <v>221142.47330260737</v>
      </c>
      <c r="N6" s="236">
        <v>8583.1535453348897</v>
      </c>
      <c r="O6" s="236">
        <v>108083.00121396239</v>
      </c>
      <c r="P6" s="236">
        <v>2578669.9999999995</v>
      </c>
    </row>
    <row r="7" spans="1:16" x14ac:dyDescent="0.25">
      <c r="A7" s="78">
        <v>2030</v>
      </c>
      <c r="B7" s="236">
        <v>74155.975569424932</v>
      </c>
      <c r="C7" s="236">
        <v>4858.6029771409403</v>
      </c>
      <c r="D7" s="236">
        <v>613613.82101263222</v>
      </c>
      <c r="E7" s="236">
        <v>12265.133468342916</v>
      </c>
      <c r="F7" s="236">
        <v>18193.556686420929</v>
      </c>
      <c r="G7" s="236">
        <v>52925.933419821624</v>
      </c>
      <c r="H7" s="236">
        <v>967031.32982244994</v>
      </c>
      <c r="I7" s="236">
        <v>162562.74758924721</v>
      </c>
      <c r="J7" s="236">
        <v>43662.768038462207</v>
      </c>
      <c r="K7" s="236">
        <v>108273.79573620003</v>
      </c>
      <c r="L7" s="236">
        <v>78400.766659210989</v>
      </c>
      <c r="M7" s="236">
        <v>257889.03288314602</v>
      </c>
      <c r="N7" s="236">
        <v>7718.2749249601193</v>
      </c>
      <c r="O7" s="236">
        <v>100144.88922061925</v>
      </c>
      <c r="P7" s="236">
        <v>2501696.6280080788</v>
      </c>
    </row>
    <row r="8" spans="1:16" x14ac:dyDescent="0.25">
      <c r="A8" s="78">
        <v>2050</v>
      </c>
      <c r="B8" s="236">
        <v>70686.63290047292</v>
      </c>
      <c r="C8" s="236">
        <v>4631.2215430572669</v>
      </c>
      <c r="D8" s="236">
        <v>585501.82101263199</v>
      </c>
      <c r="E8" s="236">
        <v>11682.05177374404</v>
      </c>
      <c r="F8" s="236">
        <v>17343.819969290049</v>
      </c>
      <c r="G8" s="236">
        <v>50473.437639579861</v>
      </c>
      <c r="H8" s="236">
        <v>921947.59542252438</v>
      </c>
      <c r="I8" s="236">
        <v>154973.70741201349</v>
      </c>
      <c r="J8" s="236">
        <v>41650.276973976142</v>
      </c>
      <c r="K8" s="236">
        <v>103196.87061462598</v>
      </c>
      <c r="L8" s="236">
        <v>74652.472469952132</v>
      </c>
      <c r="M8" s="236">
        <v>249962.47512458937</v>
      </c>
      <c r="N8" s="236">
        <v>7391.5138632010585</v>
      </c>
      <c r="O8" s="236">
        <v>95620.614801779942</v>
      </c>
      <c r="P8" s="236">
        <v>2389714.5115214386</v>
      </c>
    </row>
    <row r="9" spans="1:16" x14ac:dyDescent="0.25">
      <c r="A9" s="78" t="s">
        <v>61</v>
      </c>
      <c r="B9" s="236">
        <v>221779.09947381151</v>
      </c>
      <c r="C9" s="236">
        <v>14602.404152040885</v>
      </c>
      <c r="D9" s="236">
        <v>1487626.6165115251</v>
      </c>
      <c r="E9" s="236">
        <v>36685.046649451688</v>
      </c>
      <c r="F9" s="236">
        <v>54492.871064245104</v>
      </c>
      <c r="G9" s="236">
        <v>158522.83859631245</v>
      </c>
      <c r="H9" s="236">
        <v>3226998.9789465335</v>
      </c>
      <c r="I9" s="236">
        <v>497923.78065249923</v>
      </c>
      <c r="J9" s="236">
        <v>155285.64609752674</v>
      </c>
      <c r="K9" s="236">
        <v>372862.18411163066</v>
      </c>
      <c r="L9" s="236">
        <v>186766.24439374002</v>
      </c>
      <c r="M9" s="236">
        <v>728993.98131034279</v>
      </c>
      <c r="N9" s="236">
        <v>23692.942333496067</v>
      </c>
      <c r="O9" s="236">
        <v>303848.50523636158</v>
      </c>
      <c r="P9" s="236">
        <v>7470081.1395295169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1800398.2131878724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488542.44754899049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1703165.6205952798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585775.04014158307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537937.78681212745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135467.55245100948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523170.37940472004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150234.95985841687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12097501.629685199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1383454.9238496127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21348681.831473798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11581864.3656852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1316616.6518496128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20327513.7994738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793429.97031479969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287501.87615038722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626883.0692116532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4394450.3151736883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2066411.7099110438</v>
      </c>
      <c r="J16" s="76">
        <f t="shared" si="2"/>
        <v>2066411.7099110438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4180518.9685262032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48240.728267248036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186209.21111157746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79642.656105363611</v>
      </c>
      <c r="J17" s="76">
        <f t="shared" si="2"/>
        <v>79642.656105363611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1309067.2343147993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70593.939138620815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310613.33220993163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239007.87369557522</v>
      </c>
      <c r="J18" s="76">
        <f t="shared" si="2"/>
        <v>239007.87369557522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354340.14815038722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390893.45805628493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19396133.388752859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19396133.388752859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5201687.0005262028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8107.6700316972328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168234.15315771758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168234.15315771758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34101.613418011875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1448326.1952718589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1448326.1952718589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52119.510438661928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4234904.6989265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4234904.6989265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105524.55030616655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4696897.7341274731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4696897.7341274731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3161.7072804056943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26842.894810644346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26842.894810644346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27983.408918054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833792.07128881384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833792.07128881384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62909.407824974456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898903.76887326152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215141.99653839541</v>
      </c>
      <c r="J26" s="76">
        <f t="shared" si="2"/>
        <v>215141.99653839541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11815.471108305517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590773.55541527586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590773.55541527586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4543.567209346289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110818.71242308023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110818.71242308023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110217.685427045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1519901.8820389507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1519901.8820389507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565604.28432456835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3964886.033115224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1864416.7847345923</v>
      </c>
      <c r="J30" s="76">
        <f t="shared" si="2"/>
        <v>1864416.7847345923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43525.122829055959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168006.97412015602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71857.463888489583</v>
      </c>
      <c r="J31" s="76">
        <f t="shared" si="2"/>
        <v>71857.463888489583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63693.272932644599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280250.40090363624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215644.48617112168</v>
      </c>
      <c r="J32" s="76">
        <f t="shared" si="2"/>
        <v>215644.48617112168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352683.02088476752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17500131.496302165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17500131.496302165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7315.1328071193957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151789.00574772747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151789.00574772747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30768.128218654325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1306750.0804822131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1306750.0804822131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47024.748073158291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3820936.246421996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3820936.246421996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95209.363094857908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4237768.7513521258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4237768.7513521258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2852.6455273812289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24218.960527466639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24218.960527466639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25247.987625446389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752287.61298318754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752287.61298318754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56759.916382609546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811034.54191161145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194111.53523939487</v>
      </c>
      <c r="J40" s="76">
        <f t="shared" si="2"/>
        <v>194111.53523939487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10660.490621600164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533024.53108000825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533024.53108000825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4099.4265213680974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99986.012716295067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99986.012716295067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99443.737034197344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1371329.1337015815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1371329.1337015815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97837.242015691561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459512.17457509862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216077.38631381962</v>
      </c>
      <c r="J58" s="76">
        <f t="shared" si="2"/>
        <v>216077.38631381962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7528.8997873739718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16565.085312180214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7084.9738581592246</v>
      </c>
      <c r="J59" s="76">
        <f t="shared" si="2"/>
        <v>7084.9738581592246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11017.551195044869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26662.473892008591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20515.99378253927</v>
      </c>
      <c r="J60" s="76">
        <f t="shared" si="2"/>
        <v>20515.99378253927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61006.493453871066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2361170.9200412445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2361170.9200412445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1265.3589066810709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14966.032468770367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14966.032468770367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5322.2171230423164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128842.4285851671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128842.4285851671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8134.2588545888566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376735.16367906844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376735.16367906844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16469.14946974854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608424.72960576124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608424.72960576124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493.44564491880783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2387.9315094555868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2387.9315094555868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4367.3528369217229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74173.757093264998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74173.757093264998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9818.2312790422566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79966.063600921945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19138.9325244272</v>
      </c>
      <c r="J68" s="76">
        <f t="shared" si="2"/>
        <v>19138.9325244272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1844.0330631459478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52554.942299659517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52554.942299659517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709.11164538930529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9858.3814115098558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9858.3814115098558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17201.604083989681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237210.12031821773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237210.12031821773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119976.66637187812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563494.40894879994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264973.17334561324</v>
      </c>
      <c r="J72" s="76">
        <f t="shared" ref="J72:J139" si="15">IF(I72&lt;&gt;0,I72,H72)</f>
        <v>264973.17334561324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9232.6018122239911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20313.570507255226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8688.2206337901043</v>
      </c>
      <c r="J73" s="76">
        <f t="shared" si="15"/>
        <v>8688.2206337901043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13510.694258439762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32695.880105424225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25158.523386630863</v>
      </c>
      <c r="J74" s="76">
        <f t="shared" si="15"/>
        <v>25158.523386630863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74811.549884647669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2895476.3021154497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2895476.3021154497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1551.6948378738111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18352.6706949525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18352.6706949525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6526.5726524418269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157997.96427648576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157997.96427648576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9974.9465609729705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461985.92797647766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461985.92797647766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20195.925504969862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746104.1347077532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746104.1347077532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605.1066270202607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2928.2925001391477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2928.2925001391477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5355.6337387310523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90958.411387967208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90958.411387967208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12039.982262977783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98061.449158403935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23469.849260763207</v>
      </c>
      <c r="J82" s="76">
        <f t="shared" si="15"/>
        <v>23469.849260763207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2261.3161924606407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64447.511485128256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64447.511485128256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869.57532271444495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12089.217901152038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12089.217901152038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21094.126037557013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290887.99805791123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290887.99805791123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11922.834521505016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100294.88399490018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47161.876427550407</v>
      </c>
      <c r="J100" s="76">
        <f t="shared" si="15"/>
        <v>47161.876427550407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1022.0754868257757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4734.2536549769929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2024.86511546931</v>
      </c>
      <c r="J101" s="76">
        <f t="shared" si="15"/>
        <v>2024.86511546931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1094.4210545362032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5778.543167951153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4446.4199453507499</v>
      </c>
      <c r="J102" s="76">
        <f t="shared" si="15"/>
        <v>4446.4199453507499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10099.70379845663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601376.76297530159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601376.76297530159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47.236694555604771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1176.1936944345587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1176.1936944345587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745.74497398137646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38006.951785069898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38006.951785069898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19.564857598470493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1907.6612196908661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1907.6612196908661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2525.5291048375989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134893.56054758586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134893.56054758586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43.024559384581636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438.33421101011777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438.33421101011777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760.92811477857106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27207.085346079606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27207.085346079606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1878.1949843406051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32204.71993250676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7707.819217316287</v>
      </c>
      <c r="J110" s="76">
        <f t="shared" si="15"/>
        <v>7707.819217316287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215.79157245738358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12947.494347443017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12947.494347443017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354.40933333477273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10372.956097603106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10372.956097603106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39110.220617481486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647195.93077808362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647195.93077808362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11371.489572533685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95656.970284153344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44980.980407779287</v>
      </c>
      <c r="J114" s="76">
        <f t="shared" si="15"/>
        <v>44980.980407779287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974.81188049857212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4515.3286304693866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1931.2297344071458</v>
      </c>
      <c r="J115" s="76">
        <f t="shared" si="15"/>
        <v>1931.2297344071458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1043.8119884304829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5511.32729891295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4240.8051501900218</v>
      </c>
      <c r="J116" s="76">
        <f t="shared" si="15"/>
        <v>4240.8051501900218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9632.665472516439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573567.43289551872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573567.43289551872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45.052338738004543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1121.8032345763129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1121.8032345763129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711.25965726547463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36249.404881714057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36249.404881714057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18.660124299119257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1819.4456719594964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1819.4456719594964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2408.741631781525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128655.70803671482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128655.70803671482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41.034984384138554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418.06442090560358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418.06442090560358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725.74068750557353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25948.954231810028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25948.954231810028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1791.3420370878605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30715.484328691426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7351.3882708507945</v>
      </c>
      <c r="J124" s="76">
        <f t="shared" si="15"/>
        <v>7351.3882708507945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205.81277141889186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12348.766285133512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12348.766285133512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338.02046242911848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9893.281827193714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9893.281827193714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37301.655502222224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617267.79525077331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617267.79525077331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1860.7892027782393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10487.482378426268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4931.5511247074392</v>
      </c>
      <c r="J142" s="76">
        <f t="shared" si="29"/>
        <v>4931.5511247074392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159.51467135431182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421.1570158965082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180.13106431833921</v>
      </c>
      <c r="J143" s="76">
        <f t="shared" si="29"/>
        <v>180.13106431833921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170.80559810680631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496.01945690216553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381.67246351710207</v>
      </c>
      <c r="J144" s="76">
        <f t="shared" si="29"/>
        <v>381.67246351710207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1576.2543500481449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73208.061435028067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73208.061435028067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7.3722008844007449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104.63364715229976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104.63364715229976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116.3879439161686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3381.0808553307843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3381.0808553307843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3.0534748853104241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169.70465994822214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169.70465994822214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394.15772156424953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17473.784346077446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17473.784346077446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6.7148156264954011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38.994008713559033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38.994008713559033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118.75756704636659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2420.3297310760991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2420.3297310760991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293.12869697801352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2864.9169928397628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685.68403326299199</v>
      </c>
      <c r="J152" s="76">
        <f t="shared" si="29"/>
        <v>685.68403326299199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33.678453504909584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1151.8031098679078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1151.8031098679078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55.312439306583023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922.77337770006784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922.77337770006784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6103.9072640000013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101007.45740467204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101007.45740467204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2412.1341517495694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13594.884564626642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6392.7514579540857</v>
      </c>
      <c r="J156" s="76">
        <f t="shared" si="29"/>
        <v>6392.7514579540857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206.77827768151528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545.94427986584378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233.50323152377305</v>
      </c>
      <c r="J157" s="76">
        <f t="shared" si="29"/>
        <v>233.50323152377305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221.41466421252667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642.98818487317749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494.76060085550256</v>
      </c>
      <c r="J158" s="76">
        <f t="shared" si="29"/>
        <v>494.76060085550256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2043.2926759883358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94899.338897258582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94899.338897258582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9.5565567020009645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135.63620927149969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135.63620927149969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150.87326063207038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4382.8825902436092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4382.8825902436092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3.9582081846616606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219.98752215510274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219.98752215510274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510.94519462032349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22651.201930100397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22651.201930100397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8.7043906269384816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50.547789073132073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50.547789073132073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153.9449943193641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3137.464466209758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3137.464466209758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379.98164423075826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3713.7812870145081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888.84967274832331</v>
      </c>
      <c r="J166" s="76">
        <f t="shared" si="29"/>
        <v>888.84967274832331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43.657254543401301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1493.0781053843243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1493.0781053843243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71.701310212237246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1196.1877118334212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1196.1877118334212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7912.4723792592595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130935.59293198223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130935.59293198223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6568.2132942811186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64460.445270074895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30311.372157793521</v>
      </c>
      <c r="J184" s="76">
        <f t="shared" si="29"/>
        <v>30311.372157793521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378.19261338172629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2043.752882714849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874.12382572670776</v>
      </c>
      <c r="J185" s="76">
        <f t="shared" si="29"/>
        <v>874.12382572670776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489.74230890359979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3016.8126228461747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2321.3490715109133</v>
      </c>
      <c r="J186" s="76">
        <f t="shared" si="29"/>
        <v>2321.3490715109133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11295.003626335274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784641.31191425875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784641.31191425875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13.128323987624659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381.37781184049635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381.37781184049635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694.88603847076718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41317.409117072944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41317.409117072944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7.5145411853341644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854.81831489765466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854.81831489765466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934.50676064688525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58232.854282950007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58232.854282950007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26.780123981156589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318.30855364002724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318.30855364002724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473.63063203897667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19757.180178371891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19757.180178371891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1506.9343192300419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30145.324525652635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7214.9272584273413</v>
      </c>
      <c r="J194" s="76">
        <f t="shared" si="29"/>
        <v>7214.9272584273413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134.31689126300301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9402.1823884102105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9402.1823884102105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317.05822466486404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10826.37840319048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10826.37840319048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30276.156716444439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584511.4815676763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584511.4815676763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6264.4808876091583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61479.61543099628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28909.69020830017</v>
      </c>
      <c r="J198" s="76">
        <f t="shared" si="29"/>
        <v>28909.69020830017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360.7039376184095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1949.244078889885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833.7019147104437</v>
      </c>
      <c r="J199" s="76">
        <f t="shared" si="29"/>
        <v>833.7019147104437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467.09526571730612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2877.3068368186059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2214.0034497069405</v>
      </c>
      <c r="J200" s="76">
        <f t="shared" si="29"/>
        <v>2214.0034497069405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10772.691319915146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748357.32061186526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748357.32061186526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12.5212338610293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363.74184366290115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363.74184366290115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662.7525800443733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39406.777481601363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39406.777481601363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7.1670479513302716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815.2891442665491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815.2891442665491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891.29257518344548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55540.005529981223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55540.005529981223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25.541736745033738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303.58908295147103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303.58908295147103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451.72863749382168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18843.553349314232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18843.553349314232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1437.2494952194038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28751.321079379675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6881.2890037023753</v>
      </c>
      <c r="J208" s="76">
        <f t="shared" si="29"/>
        <v>6881.2890037023753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128.10570553985832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8967.399387790083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8967.399387790083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302.39657265724026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10325.736627320399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10325.736627320399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28876.103226666663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557482.04889402667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557482.04889402667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1025.0968725178625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6740.4014736165018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3169.5533082918196</v>
      </c>
      <c r="J226" s="76">
        <f t="shared" si="42"/>
        <v>3169.5533082918196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59.024280701194286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181.81131135827471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77.761651317537769</v>
      </c>
      <c r="J227" s="76">
        <f t="shared" si="42"/>
        <v>77.761651317537769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76.433770753741015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258.95761531367458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199.26031047362466</v>
      </c>
      <c r="J228" s="76">
        <f t="shared" si="42"/>
        <v>199.26031047362466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1762.8040341679332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95517.607103550836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95517.607103550836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2.0489291772593399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33.927193781648775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33.927193781648775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108.45042218907928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3675.5776087384543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3675.5776087384543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1.1727896647631355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76.044242001589041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76.044242001589041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145.84787593910929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7543.3425692538149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7543.3425692538149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4.179556921914612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28.316581737109932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28.316581737109932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73.919231589898089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1757.5896123996729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1757.5896123996729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235.18628103590248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2681.7141297675953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641.83659252714904</v>
      </c>
      <c r="J236" s="76">
        <f t="shared" si="42"/>
        <v>641.83659252714904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20.962751815613185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836.41379744296592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836.41379744296592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49.483075525730229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963.10961633006627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963.10961633006627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4725.1805279999999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91224.335273567995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91224.335273567995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1328.8292791898216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8737.5574657991692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4108.6802144523581</v>
      </c>
      <c r="J240" s="76">
        <f t="shared" si="42"/>
        <v>4108.6802144523581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76.512956464511106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235.68132953850429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100.8021405968082</v>
      </c>
      <c r="J241" s="76">
        <f t="shared" si="42"/>
        <v>100.8021405968082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99.080813940034645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335.68579762883741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258.30040246580973</v>
      </c>
      <c r="J242" s="76">
        <f t="shared" si="42"/>
        <v>258.30040246580973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2285.1163405880611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123819.12031941771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123819.12031941771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2.6560193038547002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43.979695642878049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43.979695642878049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140.58388061547313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4764.6376409572558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4764.6376409572558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1.5202828987670274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98.575869261319113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98.575869261319113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189.06206140254903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9778.4070342179057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9778.4070342179057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5.4179441580374599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36.706680029586948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36.706680029586948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95.821226135053067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2278.3569049625385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2278.3569049625385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304.87110504654026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3476.2960941431793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832.01039772037825</v>
      </c>
      <c r="J250" s="76">
        <f t="shared" si="42"/>
        <v>832.01039772037825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27.173937538757826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1084.2401077964371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1084.2401077964371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64.144727533353986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1248.4754285760116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1248.4754285760116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6125.2340177777769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118253.76794721778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118253.76794721778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187305.27967177058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1313010.0104991116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617419.48738326959</v>
      </c>
      <c r="J268" s="76">
        <f t="shared" si="42"/>
        <v>617419.48738326959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14413.761582410933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55637.119708106206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23796.287869725853</v>
      </c>
      <c r="J269" s="76">
        <f t="shared" si="42"/>
        <v>23796.287869725853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21092.637786692238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92807.60626144585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71412.738395699431</v>
      </c>
      <c r="J270" s="76">
        <f t="shared" si="42"/>
        <v>71412.738395699431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116794.36258371505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5795336.2714039413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5795336.2714039413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2422.4763394602992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50266.384043801212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50266.384043801212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10189.160550390856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432742.8134285048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432742.8134285048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15572.696023432285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1265339.6589785875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1265339.6589785875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31529.493103379747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1403377.7380314327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1403377.7380314327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944.68090698540937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8020.3409003061261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8020.3409003061261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8361.1130863002563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249127.25318495967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249127.25318495967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18796.590313821274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268581.86174743966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64281.89531652796</v>
      </c>
      <c r="J278" s="76">
        <f t="shared" si="55"/>
        <v>64281.89531652796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3530.3236426180865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176516.18213090434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176516.18213090434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1357.5643826596311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33111.326406332468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33111.326406332468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32931.746616876299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454128.78584672417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454128.78584672417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173739.65540685106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1217914.9844020258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572702.75118470658</v>
      </c>
      <c r="J282" s="76">
        <f t="shared" si="55"/>
        <v>572702.75118470658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13369.841869022375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51607.589614426368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22072.836717114187</v>
      </c>
      <c r="J283" s="76">
        <f t="shared" si="55"/>
        <v>22072.836717114187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19564.999059840939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86085.995863300137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66240.655801430446</v>
      </c>
      <c r="J284" s="76">
        <f t="shared" si="55"/>
        <v>66240.655801430446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108335.50631523239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5375607.8233618317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5375607.8233618317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2247.0279812006529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46625.830609913552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46625.830609913552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9451.2084550534455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401401.32417308999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401401.32417308999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14444.840239463545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1173697.1681140231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1173697.1681140231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29245.962935659205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1301737.8102661914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1301737.8102661914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876.26219365888448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7439.4660241639303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7439.4660241639303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7755.5577129332478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231084.15948903761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231084.15948903761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17435.243307982681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249129.76393565835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59626.265531670739</v>
      </c>
      <c r="J292" s="76">
        <f t="shared" si="55"/>
        <v>59626.265531670739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3274.6392104801239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163731.96052400619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163731.96052400619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1259.2424967903694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30713.231629033398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30713.231629033398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30546.657943588849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421238.41304209031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421238.41304209031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29232.61590253067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137296.82710941581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64561.378767418202</v>
      </c>
      <c r="J310" s="76">
        <f t="shared" si="55"/>
        <v>64561.378767418202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2249.5466053473715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4949.4524410852864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2116.9067648270575</v>
      </c>
      <c r="J311" s="76">
        <f t="shared" si="55"/>
        <v>2116.9067648270575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3291.9145678652631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7966.4332542339389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6129.9373709603278</v>
      </c>
      <c r="J312" s="76">
        <f t="shared" si="55"/>
        <v>6129.9373709603278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18228.021906128943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705490.06864605215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705490.06864605215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378.0743419966941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4471.6742799658996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4471.6742799658996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1590.2158084425039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38496.600570316121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38496.600570316121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2430.4207666628422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112564.03093456913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112564.03093456913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4920.7879409899033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181790.1451403723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181790.1451403723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147.43574848905234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713.48581766307097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713.48581766307097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1304.9136030642019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22162.245239979937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22162.245239979937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2933.5718986888692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23892.918221347372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5718.4876816263886</v>
      </c>
      <c r="J320" s="76">
        <f t="shared" si="55"/>
        <v>5718.4876816263886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550.97536618894992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15702.79793638507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15702.79793638507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211.87421001046266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2945.56828551131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2945.56828551131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5139.6367552350293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70875.590854691065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70875.590854691065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36853.866298422952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173091.55384380309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81393.209183523446</v>
      </c>
      <c r="J324" s="76">
        <f t="shared" si="55"/>
        <v>81393.209183523446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2836.0270631259582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6239.8267442897341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2668.8066212510789</v>
      </c>
      <c r="J325" s="76">
        <f t="shared" si="55"/>
        <v>2668.8066212510789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4150.1513157238351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10043.366184051682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7728.0765101668867</v>
      </c>
      <c r="J326" s="76">
        <f t="shared" si="55"/>
        <v>7728.0765101668867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22980.258915352326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889418.74895623035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889418.74895623035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476.64229904256274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5637.4867919259104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5637.4867919259104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2004.8017934961854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48533.069195473596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48533.069195473596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3064.0570204922674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141910.65759924098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141910.65759924098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6203.6891075640742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229184.7478074719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229184.7478074719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185.87379865491488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899.49907383072957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899.49907383072957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1645.1183027434163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27940.175647310913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27940.175647310913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3698.3849441175385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30122.053275856873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7209.3575597383697</v>
      </c>
      <c r="J334" s="76">
        <f t="shared" si="55"/>
        <v>7209.3575597383697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694.6204385866929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19796.682499720748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19796.682499720748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267.11204477371473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3713.5089151467655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3713.5089151467655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6479.5941092461198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89353.602766504002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89353.602766504002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2375.5987604442375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19983.536772856925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9396.9009617161555</v>
      </c>
      <c r="J352" s="76">
        <f t="shared" si="60"/>
        <v>9396.9009617161555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64.239987833704873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297.55962364572099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127.26781148681933</v>
      </c>
      <c r="J353" s="76">
        <f t="shared" si="60"/>
        <v>127.26781148681933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259.47534600330442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1370.0298268974475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1054.1978784251492</v>
      </c>
      <c r="J354" s="76">
        <f t="shared" si="60"/>
        <v>1054.1978784251492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762.96623833418812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45430.061695370896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45430.061695370896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14.449754284656063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359.79888168793593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359.79888168793593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24.565904760198027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1252.0032857784734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1252.0032857784734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68.631969490483968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6691.9243326482629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6691.9243326482629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73.172270559585186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3908.2773151285642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3908.2773151285642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15.784762928163095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160.81516471212561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160.81516471212561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112.71086310178345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4029.9918116875911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4029.9918116875911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818.27552117261337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14030.669981925106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3358.0750879111024</v>
      </c>
      <c r="J362" s="76">
        <f t="shared" si="60"/>
        <v>3358.0750879111024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24.7346336830864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1484.0780209851841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1484.0780209851841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52.496130811402679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1536.4721213093469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1536.4721213093469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5939.9481825185194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98294.262524316466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98294.262524316466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2265.7444825046196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19059.44258682886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8962.3621889200313</v>
      </c>
      <c r="J366" s="76">
        <f t="shared" si="60"/>
        <v>8962.3621889200313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61.269352558157827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283.79964104938711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121.38259477066582</v>
      </c>
      <c r="J367" s="76">
        <f t="shared" si="60"/>
        <v>121.38259477066582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247.47648607251574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1306.6758464628831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1005.4488435846796</v>
      </c>
      <c r="J368" s="76">
        <f t="shared" si="60"/>
        <v>1005.4488435846796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727.68456257306946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43329.249593850851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43329.249593850851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13.781557554729771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343.1607831127713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343.1607831127713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23.429909164350718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1194.1071800777345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1194.1071800777345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65.45823679728241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6382.4711843177083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6382.4711843177083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69.788581747581247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3727.5477283018099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3727.5477283018099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15.054831694490812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153.3786253034724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153.3786253034724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107.49880006817496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3843.6338088349862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3843.6338088349862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780.43619071376429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13381.852872934351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3202.7883786435377</v>
      </c>
      <c r="J376" s="76">
        <f t="shared" si="60"/>
        <v>3202.7883786435377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23.590835593695122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1415.4501356217074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1415.4501356217074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50.06856406867886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1465.4213873759668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1465.4213873759668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5665.2684977777781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93748.863101226671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93748.863101226671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370.75818804621053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2089.6079781559647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982.6007999852327</v>
      </c>
      <c r="J394" s="76">
        <f t="shared" si="60"/>
        <v>982.6007999852327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10.025894054971282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26.470766519697374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11.321685657700286</v>
      </c>
      <c r="J395" s="76">
        <f t="shared" si="60"/>
        <v>11.321685657700286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40.49615226641167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117.6008261816595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90.490395922621161</v>
      </c>
      <c r="J396" s="76">
        <f t="shared" si="60"/>
        <v>90.490395922621161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119.07565569377503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5530.3878572515096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5530.3878572515096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2.2551639635012357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32.007542133973033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32.007542133973033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3.8339851359846633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111.37763334179597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111.37763334179597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10.711347839555303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595.31049410090623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595.31049410090623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11.419949740513296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506.26875509844587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506.26875509844587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2.4635179136439516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14.30604268739661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14.30604268739661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17.590712738428632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358.50620798769967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358.50620798769967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127.70774029861599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1248.1619134209677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298.7328069534791</v>
      </c>
      <c r="J404" s="76">
        <f t="shared" si="60"/>
        <v>298.7328069534791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3.860318551695566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132.02289446798835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132.02289446798835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8.1930377566929042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136.68384940434015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136.68384940434015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927.04393600000026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15340.723052928004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15340.723052928004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480.61246598582835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2708.7510827947681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1273.7417777586347</v>
      </c>
      <c r="J408" s="76">
        <f t="shared" si="64"/>
        <v>1273.7417777586347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12.996529330518326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34.3139565996077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14.676259185907776</v>
      </c>
      <c r="J409" s="76">
        <f t="shared" si="64"/>
        <v>14.676259185907776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52.49501219720031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152.44551542066969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117.30236508487928</v>
      </c>
      <c r="J410" s="76">
        <f t="shared" si="64"/>
        <v>117.30236508487928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154.35733145489354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7169.0212964371403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7169.0212964371403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2.9233606934275271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41.491258321816893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41.491258321816893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4.9699807318319706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144.378413591217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144.378413591217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13.885080532756874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771.69878864932286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771.69878864932286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14.803638552517233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656.27431216465186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656.27431216465186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3.1934491473162328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18.544870150328936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18.544870150328936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22.802775772037112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464.73026961368464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464.73026961368464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165.54707075746515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1617.9876655456985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387.24623123599127</v>
      </c>
      <c r="J418" s="76">
        <f t="shared" si="64"/>
        <v>387.24623123599127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5.0041166410868438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171.14078912517004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171.14078912517004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10.620604499416729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177.18276774636689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177.18276774636689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1201.7236207407409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19886.122476017783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19886.122476017783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1427.1048367650103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14005.606868011808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6585.8862794597881</v>
      </c>
      <c r="J436" s="76">
        <f t="shared" si="64"/>
        <v>6585.8862794597881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25.920929852399002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140.0767049223642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59.911541281486713</v>
      </c>
      <c r="J437" s="76">
        <f t="shared" si="64"/>
        <v>59.911541281486713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126.61767705687262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779.96489067033542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600.16016939777091</v>
      </c>
      <c r="J438" s="76">
        <f t="shared" si="64"/>
        <v>600.16016939777091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930.46087280069128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64637.255911718414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64637.255911718414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4.3793061312021848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127.21884311142347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127.21884311142347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24.96152253063563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1484.1936396549052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1484.1936396549052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28.745329849000054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3269.931432494609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3269.931432494609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29.525119108453932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1839.8282721241985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1839.8282721241985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10.713941541908843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127.34590916712851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127.34590916712851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76.502738996228061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3191.2598050943857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3191.2598050943857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715.92621229665679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14321.677946210086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3427.7244059057543</v>
      </c>
      <c r="J446" s="76">
        <f t="shared" si="64"/>
        <v>3427.7244059057543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16.788685427026323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1175.2079798918426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1175.2079798918426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51.212529273544646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1748.7205117795734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1748.7205117795734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4598.2558835555546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88773.928087923545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88773.928087923545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1361.1115495157612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13357.948746947681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6281.3366249182955</v>
      </c>
      <c r="J450" s="76">
        <f t="shared" si="64"/>
        <v>6281.3366249182955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24.722274136681126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133.59916943462483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57.141065384076924</v>
      </c>
      <c r="J451" s="76">
        <f t="shared" si="64"/>
        <v>57.141065384076924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120.76252436060103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743.89715006130234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572.40709798053285</v>
      </c>
      <c r="J452" s="76">
        <f t="shared" si="64"/>
        <v>572.40709798053285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887.43378041684423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61648.249857997325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61648.249857997325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4.1767948650194251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121.33589082881429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121.33589082881429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23.807232471415485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1415.5604077633488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1415.5604077633488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27.416066040953808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3118.7207304139333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3118.7207304139333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28.159795681473401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1754.7495080953338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1754.7495080953338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10.218499158467973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121.45708099755032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121.45708099755032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72.965040083107695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3043.6870973443565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3043.6870973443565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682.81979785519286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13659.40382152985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3269.2169189274537</v>
      </c>
      <c r="J460" s="76">
        <f t="shared" si="64"/>
        <v>3269.2169189274537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16.012330031556893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1120.8631022089824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1120.8631022089824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48.844319827369169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1667.8548233735817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1667.8548233735817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4385.6197733333329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84668.775343973335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84668.775343973335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222.72734446621553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1464.516926256264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688.66290633195149</v>
      </c>
      <c r="J478" s="76">
        <f t="shared" si="68"/>
        <v>688.66290633195149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4.0454630405478218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12.461158894538645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5.3297030076420846</v>
      </c>
      <c r="J479" s="76">
        <f t="shared" si="68"/>
        <v>5.3297030076420846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19.761140349916538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66.950743505517238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51.516638818247969</v>
      </c>
      <c r="J480" s="76">
        <f t="shared" si="68"/>
        <v>51.516638818247969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145.21643679548362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7868.5584364207507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7868.5584364207507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0.68347552336681505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11.317329453669405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11.317329453669405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3.8957289498679888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132.03317985138142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132.03317985138142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4.486265352156078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290.89158812769955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290.89158812769955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4.6079665660592841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238.32688773585716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238.32688773585716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1.6721180441129408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11.328633191226057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11.328633191226057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11.939733831781261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283.89299653411911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283.89299653411911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111.73414873994066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1274.0498473536027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304.92877807450617</v>
      </c>
      <c r="J488" s="76">
        <f t="shared" ref="J488:J505" si="70">IF(I488&lt;&gt;0,I488,H488)</f>
        <v>304.92877807450617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2.6201994597093101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104.54595844240148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104.54595844240148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7.9927068808422277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155.5653680710268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155.5653680710268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717.64687200000003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13854.890510832001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13854.890510832001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288.72063171546455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1898.4478673692311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892.71117487475169</v>
      </c>
      <c r="J492" s="76">
        <f t="shared" si="70"/>
        <v>892.71117487475169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5.2441187562656939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16.153354122550095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6.9088742691656639</v>
      </c>
      <c r="J493" s="76">
        <f t="shared" si="70"/>
        <v>6.9088742691656639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25.616293046188098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86.788000840485282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66.780828097728843</v>
      </c>
      <c r="J494" s="76">
        <f t="shared" si="70"/>
        <v>66.780828097728843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188.24352917933061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10199.983158323193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10199.983158323193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0.88598678954957488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14.670612254756634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14.670612254756634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5.0500190090881336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171.15412202956853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171.15412202956853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5.8155291602023231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377.08168831368459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377.08168831368459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5.9732899930398125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308.94226187981485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308.94226187981485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2.1675604275538123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14.685265247885631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14.685265247885631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15.47743274490163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368.00943995163584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368.00943995163584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144.84056318140455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1651.5460984213366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395.27804565213751</v>
      </c>
      <c r="J502" s="76">
        <f t="shared" si="70"/>
        <v>395.27804565213751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3.3965548551787355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135.52253872163155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135.52253872163155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10.3609163270177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201.65881046244206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201.65881046244206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930.28298222222213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17960.043254782224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17960.043254782224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11</vt:i4>
      </vt:variant>
    </vt:vector>
  </HeadingPairs>
  <TitlesOfParts>
    <vt:vector size="50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Pivot - Forbrug af biomasse 2</vt:lpstr>
      <vt:lpstr>Forbrug af biomasse (2)</vt:lpstr>
      <vt:lpstr>Oversættelse til tabel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2021-12-22T10:28:49Z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227382838726043</vt:r8>
  </property>
</Properties>
</file>