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D2B7D9AE-E1BF-4562-9FF1-D4CF83B28294}" xr6:coauthVersionLast="47" xr6:coauthVersionMax="47" xr10:uidLastSave="{00000000-0000-0000-0000-000000000000}"/>
  <bookViews>
    <workbookView xWindow="6615" yWindow="2610" windowWidth="19740" windowHeight="10215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361" r:id="rId41"/>
    <pivotCache cacheId="366" r:id="rId42"/>
    <pivotCache cacheId="371" r:id="rId43"/>
    <pivotCache cacheId="377" r:id="rId44"/>
    <pivotCache cacheId="382" r:id="rId45"/>
    <pivotCache cacheId="387" r:id="rId46"/>
    <pivotCache cacheId="391" r:id="rId47"/>
    <pivotCache cacheId="396" r:id="rId48"/>
    <pivotCache cacheId="401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34" l="1"/>
  <c r="E8" i="34"/>
  <c r="C6" i="9"/>
  <c r="C4" i="9"/>
  <c r="C3" i="9"/>
  <c r="G6" i="8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807" i="76" s="1"/>
  <c r="C15" i="34"/>
  <c r="C13" i="34"/>
  <c r="D13" i="34" s="1"/>
  <c r="E13" i="34" s="1"/>
  <c r="C196" i="38"/>
  <c r="C796" i="76" s="1"/>
  <c r="C12" i="34"/>
  <c r="D12" i="34" s="1"/>
  <c r="E12" i="34" s="1"/>
  <c r="C10" i="34"/>
  <c r="D10" i="34" s="1"/>
  <c r="E10" i="34" s="1"/>
  <c r="C7" i="34"/>
  <c r="D7" i="34" s="1"/>
  <c r="E7" i="34" s="1"/>
  <c r="C197" i="38"/>
  <c r="C797" i="76" s="1"/>
  <c r="C195" i="38"/>
  <c r="C795" i="76" s="1"/>
  <c r="C3" i="34"/>
  <c r="C14" i="34"/>
  <c r="C17" i="34"/>
  <c r="D17" i="34" s="1"/>
  <c r="E17" i="34" s="1"/>
  <c r="C11" i="34"/>
  <c r="D11" i="34" s="1"/>
  <c r="E11" i="34" s="1"/>
  <c r="C204" i="38"/>
  <c r="C804" i="76" s="1"/>
  <c r="C203" i="38"/>
  <c r="C803" i="76" s="1"/>
  <c r="C202" i="38"/>
  <c r="C802" i="76" s="1"/>
  <c r="C206" i="38"/>
  <c r="C806" i="76" s="1"/>
  <c r="C205" i="38"/>
  <c r="C805" i="76" s="1"/>
  <c r="C16" i="34"/>
  <c r="D16" i="34" s="1"/>
  <c r="E16" i="34" s="1"/>
  <c r="C201" i="38"/>
  <c r="C801" i="76" s="1"/>
  <c r="C6" i="34"/>
  <c r="D6" i="34" s="1"/>
  <c r="E6" i="34" s="1"/>
  <c r="C200" i="38"/>
  <c r="C800" i="76" s="1"/>
  <c r="C5" i="34"/>
  <c r="D5" i="34" s="1"/>
  <c r="E5" i="34" s="1"/>
  <c r="C199" i="38"/>
  <c r="C799" i="76" s="1"/>
  <c r="C4" i="34"/>
  <c r="D4" i="34" s="1"/>
  <c r="E4" i="34" s="1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185" i="38"/>
  <c r="D785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3" i="76" l="1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8" i="70"/>
  <c r="Q36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C355" i="38"/>
  <c r="C955" i="76" s="1"/>
  <c r="C354" i="38"/>
  <c r="C954" i="76" s="1"/>
  <c r="D10" i="53"/>
  <c r="D34" i="53"/>
  <c r="D9" i="53"/>
  <c r="D22" i="53"/>
  <c r="D33" i="53"/>
  <c r="D21" i="53"/>
  <c r="L16" i="66" l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29" i="58" s="1"/>
  <c r="I182" i="35"/>
  <c r="J134" i="58" s="1"/>
  <c r="H182" i="35"/>
  <c r="I136" i="58" s="1"/>
  <c r="H180" i="35"/>
  <c r="I131" i="58" s="1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38" i="58" l="1"/>
  <c r="J139" i="58"/>
  <c r="J133" i="58"/>
  <c r="J130" i="58"/>
  <c r="J132" i="58"/>
  <c r="J120" i="58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30" i="41" l="1"/>
  <c r="E283" i="38"/>
  <c r="E883" i="76" s="1"/>
  <c r="J122" i="41"/>
  <c r="E150" i="76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F249" i="66"/>
  <c r="E272" i="76" s="1"/>
  <c r="J112" i="41"/>
  <c r="J428" i="58"/>
  <c r="F277" i="66"/>
  <c r="J429" i="58"/>
  <c r="F268" i="66" s="1"/>
  <c r="E291" i="76" s="1"/>
  <c r="J427" i="58"/>
  <c r="J109" i="41"/>
  <c r="T47" i="66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Z142" i="66" l="1"/>
  <c r="P175" i="66"/>
  <c r="S175" i="66"/>
  <c r="Z238" i="66"/>
  <c r="Y238" i="66"/>
  <c r="Y94" i="66"/>
  <c r="Z94" i="66"/>
  <c r="J107" i="66"/>
  <c r="S107" i="66" s="1"/>
  <c r="E80" i="76"/>
  <c r="E128" i="76"/>
  <c r="E146" i="76"/>
  <c r="E98" i="76"/>
  <c r="Y142" i="66"/>
  <c r="Y286" i="66"/>
  <c r="Z286" i="66"/>
  <c r="J285" i="66"/>
  <c r="S285" i="66" s="1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459" i="41" s="1"/>
  <c r="J203" i="66"/>
  <c r="P203" i="66" s="1"/>
  <c r="K11" i="66"/>
  <c r="S223" i="66"/>
  <c r="P191" i="66"/>
  <c r="I459" i="58"/>
  <c r="I459" i="41" s="1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H121" i="41"/>
  <c r="F28" i="66"/>
  <c r="E51" i="76" s="1"/>
  <c r="H429" i="41"/>
  <c r="J437" i="41"/>
  <c r="F138" i="66"/>
  <c r="C40" i="39"/>
  <c r="C39" i="39"/>
  <c r="K39" i="39"/>
  <c r="J435" i="41"/>
  <c r="I439" i="41"/>
  <c r="F124" i="66"/>
  <c r="E147" i="76" s="1"/>
  <c r="J429" i="41"/>
  <c r="J434" i="41"/>
  <c r="F128" i="66"/>
  <c r="Y37" i="66"/>
  <c r="I438" i="41"/>
  <c r="F60" i="66"/>
  <c r="P93" i="66"/>
  <c r="S93" i="66"/>
  <c r="H437" i="41"/>
  <c r="F42" i="66"/>
  <c r="J427" i="41"/>
  <c r="E15" i="39" s="1"/>
  <c r="F140" i="66"/>
  <c r="E42" i="39"/>
  <c r="I435" i="41"/>
  <c r="F284" i="66"/>
  <c r="E307" i="76" s="1"/>
  <c r="M42" i="39"/>
  <c r="Y181" i="66" l="1"/>
  <c r="Z37" i="66"/>
  <c r="Z181" i="66"/>
  <c r="P107" i="66"/>
  <c r="P285" i="66"/>
  <c r="S11" i="66"/>
  <c r="T11" i="66" s="1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S105" i="66" s="1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H476" i="41"/>
  <c r="P13" i="39"/>
  <c r="Q13" i="39" s="1"/>
  <c r="O13" i="39"/>
  <c r="Y90" i="66"/>
  <c r="AC3" i="39"/>
  <c r="Z32" i="66"/>
  <c r="Z176" i="66"/>
  <c r="Y32" i="66"/>
  <c r="Y156" i="66"/>
  <c r="Z12" i="66"/>
  <c r="Z156" i="66"/>
  <c r="Y12" i="66"/>
  <c r="Y42" i="66"/>
  <c r="Z186" i="66"/>
  <c r="Z42" i="66"/>
  <c r="Z138" i="66"/>
  <c r="Y138" i="66"/>
  <c r="P105" i="66"/>
  <c r="E359" i="38"/>
  <c r="E959" i="76" s="1"/>
  <c r="H475" i="41"/>
  <c r="Z80" i="66"/>
  <c r="Y224" i="66"/>
  <c r="Y80" i="66"/>
  <c r="Q12" i="39"/>
  <c r="Y272" i="66"/>
  <c r="Z272" i="66"/>
  <c r="Y128" i="66"/>
  <c r="Z282" i="66" l="1"/>
  <c r="Y204" i="66"/>
  <c r="Y282" i="66"/>
  <c r="Z204" i="66"/>
  <c r="Z128" i="66"/>
  <c r="Z90" i="66"/>
  <c r="Y186" i="66"/>
  <c r="Y234" i="66"/>
  <c r="Y176" i="66"/>
  <c r="Z234" i="66"/>
  <c r="P219" i="66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C40" i="63" s="1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S45" i="66" l="1"/>
  <c r="N92" i="66"/>
  <c r="E403" i="76" s="1"/>
  <c r="F15" i="39"/>
  <c r="P284" i="66"/>
  <c r="P92" i="66"/>
  <c r="N140" i="66"/>
  <c r="O140" i="66" s="1"/>
  <c r="Q140" i="66" s="1"/>
  <c r="R140" i="66" s="1"/>
  <c r="G15" i="39"/>
  <c r="P189" i="66"/>
  <c r="S92" i="66"/>
  <c r="R45" i="66"/>
  <c r="S189" i="66"/>
  <c r="T189" i="66" s="1"/>
  <c r="E547" i="7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T140" i="66" l="1"/>
  <c r="Y140" i="66"/>
  <c r="T45" i="66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Y188" i="66"/>
  <c r="Z188" i="66" l="1"/>
  <c r="O44" i="66"/>
  <c r="Q44" i="66" s="1"/>
  <c r="Y44" i="66"/>
  <c r="E499" i="76"/>
  <c r="Z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203" i="66"/>
  <c r="G285" i="66"/>
  <c r="G237" i="66"/>
  <c r="G189" i="66"/>
  <c r="N189" i="66" s="1"/>
  <c r="O45" i="66" s="1"/>
  <c r="G141" i="66"/>
  <c r="G123" i="66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G53" i="66"/>
  <c r="G75" i="66"/>
  <c r="Z155" i="66"/>
  <c r="Z11" i="66"/>
  <c r="O9" i="66"/>
  <c r="Y9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F16" i="39" l="1"/>
  <c r="G16" i="39"/>
  <c r="G13" i="39"/>
  <c r="G14" i="39"/>
  <c r="Y11" i="66"/>
  <c r="Y171" i="66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G106" i="66"/>
  <c r="J451" i="37"/>
  <c r="H491" i="41"/>
  <c r="F10" i="66"/>
  <c r="N10" i="66" s="1"/>
  <c r="E321" i="76" s="1"/>
  <c r="Y107" i="66"/>
  <c r="Y251" i="66"/>
  <c r="Z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Y30" i="66" l="1"/>
  <c r="Y174" i="66"/>
  <c r="Z174" i="66"/>
  <c r="Z30" i="66"/>
  <c r="F28" i="39"/>
  <c r="Z141" i="66"/>
  <c r="Z285" i="66"/>
  <c r="O285" i="66"/>
  <c r="Q285" i="66" s="1"/>
  <c r="R285" i="66" s="1"/>
  <c r="T285" i="66" s="1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451" i="41"/>
  <c r="Q251" i="66"/>
  <c r="R251" i="66" s="1"/>
  <c r="T251" i="66" s="1"/>
  <c r="J471" i="58"/>
  <c r="Q105" i="66"/>
  <c r="R105" i="66" s="1"/>
  <c r="T105" i="66" s="1"/>
  <c r="J104" i="66" l="1"/>
  <c r="Z222" i="66"/>
  <c r="Y78" i="66"/>
  <c r="Y222" i="66"/>
  <c r="Z78" i="66"/>
  <c r="Z161" i="66"/>
  <c r="Y161" i="66"/>
  <c r="Y17" i="66"/>
  <c r="Z17" i="66"/>
  <c r="H471" i="37"/>
  <c r="J8" i="66"/>
  <c r="S8" i="66" s="1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Z270" i="66" l="1"/>
  <c r="Z126" i="66"/>
  <c r="Y126" i="66"/>
  <c r="H471" i="41"/>
  <c r="R8" i="66"/>
  <c r="T8" i="66" s="1"/>
  <c r="N8" i="66"/>
  <c r="E319" i="76" s="1"/>
  <c r="P8" i="66"/>
  <c r="G17" i="39"/>
  <c r="S248" i="66"/>
  <c r="P248" i="66"/>
  <c r="Y270" i="66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Q239" i="66"/>
  <c r="R239" i="66" s="1"/>
  <c r="T239" i="66" s="1"/>
  <c r="Q95" i="66"/>
  <c r="R95" i="66" s="1"/>
  <c r="T95" i="66" s="1"/>
  <c r="Q79" i="66"/>
  <c r="R79" i="66" s="1"/>
  <c r="T79" i="66" s="1"/>
  <c r="Z248" i="66"/>
  <c r="O104" i="66"/>
  <c r="Z104" i="66"/>
  <c r="Y248" i="66"/>
  <c r="Y104" i="66"/>
  <c r="Z152" i="66"/>
  <c r="O248" i="66"/>
  <c r="K29" i="39"/>
  <c r="J29" i="39"/>
  <c r="L29" i="39"/>
  <c r="Y152" i="66" l="1"/>
  <c r="O8" i="66"/>
  <c r="Q8" i="66" s="1"/>
  <c r="Y8" i="66"/>
  <c r="Z200" i="66"/>
  <c r="Z56" i="66"/>
  <c r="Z8" i="66"/>
  <c r="O152" i="66"/>
  <c r="Q152" i="66" s="1"/>
  <c r="T152" i="66"/>
  <c r="Y56" i="66"/>
  <c r="Y200" i="66"/>
  <c r="O56" i="66"/>
  <c r="Q56" i="66" s="1"/>
  <c r="R56" i="66" s="1"/>
  <c r="T56" i="66" s="1"/>
  <c r="O200" i="66"/>
  <c r="Q200" i="66" s="1"/>
  <c r="R200" i="66" s="1"/>
  <c r="T200" i="66" s="1"/>
  <c r="Q104" i="66"/>
  <c r="R104" i="66" s="1"/>
  <c r="T104" i="66" s="1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G19" i="39" s="1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 l="1"/>
  <c r="F24" i="53" s="1"/>
  <c r="H18" i="53" s="1"/>
  <c r="Z214" i="66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948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" i="76" s="1"/>
  <c r="E306" i="38"/>
  <c r="E906" i="76" s="1"/>
  <c r="L212" i="66"/>
  <c r="M20" i="66"/>
  <c r="L20" i="66"/>
  <c r="E36" i="76" l="1"/>
  <c r="G25" i="39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Y116" i="66" s="1"/>
  <c r="C19" i="8"/>
  <c r="B19" i="8"/>
  <c r="L68" i="66"/>
  <c r="P68" i="66" s="1"/>
  <c r="P212" i="66"/>
  <c r="P20" i="66"/>
  <c r="R20" i="66"/>
  <c r="T20" i="66" s="1"/>
  <c r="N20" i="66"/>
  <c r="E331" i="76" s="1"/>
  <c r="F25" i="39" l="1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O20" i="66" l="1"/>
  <c r="Q20" i="66" s="1"/>
  <c r="Y20" i="66"/>
  <c r="Z20" i="66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20" i="72" s="1" a="1"/>
  <c r="D220" i="72" s="1"/>
  <c r="D221" i="72" s="1" a="1"/>
  <c r="D221" i="72" s="1"/>
  <c r="D222" i="72" s="1" a="1"/>
  <c r="D222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M38" i="9" s="1" a="1"/>
  <c r="M38" i="9" s="1"/>
  <c r="E65" i="22" s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J8" i="9" l="1"/>
  <c r="J40" i="9"/>
  <c r="P38" i="9" a="1"/>
  <c r="P38" i="9" s="1"/>
  <c r="E80" i="22" s="1"/>
  <c r="G155" i="35" a="1"/>
  <c r="G155" i="35" s="1"/>
  <c r="G148" i="35" a="1"/>
  <c r="G148" i="35" s="1"/>
  <c r="G150" i="35" a="1"/>
  <c r="G150" i="35" s="1"/>
  <c r="G382" i="18" a="1"/>
  <c r="G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G393" i="18" a="1"/>
  <c r="G393" i="18" s="1"/>
  <c r="G147" i="35" a="1"/>
  <c r="G147" i="35" s="1"/>
  <c r="G381" i="18" a="1"/>
  <c r="G381" i="18" s="1"/>
  <c r="I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G144" i="35" a="1"/>
  <c r="G144" i="35" s="1"/>
  <c r="H242" i="58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338" i="18"/>
  <c r="I338" i="18"/>
  <c r="I392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84" i="18" l="1"/>
  <c r="I385" i="18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J211" i="66"/>
  <c r="J455" i="37" l="1"/>
  <c r="J115" i="66"/>
  <c r="W115" i="66" s="1"/>
  <c r="I455" i="58"/>
  <c r="J67" i="66"/>
  <c r="J455" i="58"/>
  <c r="I455" i="37"/>
  <c r="J259" i="66"/>
  <c r="S259" i="66" s="1"/>
  <c r="S211" i="66"/>
  <c r="W211" i="66"/>
  <c r="S115" i="66" l="1"/>
  <c r="J455" i="41"/>
  <c r="I455" i="41"/>
  <c r="W67" i="66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M259" i="66"/>
  <c r="E326" i="38"/>
  <c r="E926" i="76" s="1"/>
  <c r="E320" i="38"/>
  <c r="E8" i="76" s="1"/>
  <c r="D16" i="8"/>
  <c r="M115" i="66"/>
  <c r="J4" i="8" s="1"/>
  <c r="L115" i="66"/>
  <c r="M67" i="66"/>
  <c r="L67" i="66"/>
  <c r="L259" i="66"/>
  <c r="I4" i="8" l="1"/>
  <c r="G20" i="39"/>
  <c r="E26" i="76"/>
  <c r="E920" i="76"/>
  <c r="L211" i="66"/>
  <c r="M211" i="66"/>
  <c r="F20" i="39" s="1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Z67" i="66"/>
  <c r="O259" i="66"/>
  <c r="Z115" i="66"/>
  <c r="Y259" i="66"/>
  <c r="O115" i="66"/>
  <c r="Y115" i="66"/>
  <c r="Z259" i="66"/>
  <c r="Y211" i="66" l="1"/>
  <c r="Y67" i="66"/>
  <c r="Z211" i="66"/>
  <c r="O67" i="66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I323" i="41" l="1"/>
  <c r="H298" i="41"/>
  <c r="H363" i="41"/>
  <c r="H320" i="41"/>
  <c r="I301" i="41"/>
  <c r="E34" i="53"/>
  <c r="F34" i="53" s="1"/>
  <c r="J151" i="41"/>
  <c r="E4" i="53"/>
  <c r="F4" i="53" s="1"/>
  <c r="E22" i="53"/>
  <c r="E10" i="53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" i="53"/>
  <c r="H16" i="53" s="1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0" i="53"/>
  <c r="H4" i="53" s="1"/>
  <c r="F178" i="66"/>
  <c r="E201" i="76" s="1"/>
  <c r="J283" i="41"/>
  <c r="J294" i="41"/>
  <c r="H387" i="41"/>
  <c r="D14" i="57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E95" i="38" s="1"/>
  <c r="E695" i="76" s="1"/>
  <c r="D48" i="39"/>
  <c r="G22" i="53"/>
  <c r="E322" i="38" s="1"/>
  <c r="E922" i="76" s="1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K50" i="39"/>
  <c r="N278" i="66"/>
  <c r="E589" i="76" s="1"/>
  <c r="Y13" i="66"/>
  <c r="Z13" i="66"/>
  <c r="Y157" i="66"/>
  <c r="Z157" i="66"/>
  <c r="M49" i="39"/>
  <c r="O8" i="41"/>
  <c r="F33" i="53"/>
  <c r="F280" i="66"/>
  <c r="E303" i="76" s="1"/>
  <c r="K51" i="39"/>
  <c r="D51" i="39"/>
  <c r="M8" i="41"/>
  <c r="G34" i="53"/>
  <c r="H28" i="53"/>
  <c r="G28" i="53" s="1"/>
  <c r="Z158" i="66"/>
  <c r="Y158" i="66"/>
  <c r="Y14" i="66"/>
  <c r="N8" i="41"/>
  <c r="I5" i="6" l="1"/>
  <c r="Y62" i="66"/>
  <c r="Y206" i="66"/>
  <c r="Z62" i="66"/>
  <c r="Z148" i="66"/>
  <c r="Z23" i="66"/>
  <c r="Z4" i="66"/>
  <c r="Z206" i="66"/>
  <c r="Y23" i="66"/>
  <c r="Z167" i="66"/>
  <c r="Y205" i="66"/>
  <c r="Y167" i="66"/>
  <c r="H5" i="6"/>
  <c r="Y216" i="66"/>
  <c r="Y148" i="66"/>
  <c r="E328" i="38"/>
  <c r="E928" i="76" s="1"/>
  <c r="Z205" i="66"/>
  <c r="Y4" i="66"/>
  <c r="Y119" i="66"/>
  <c r="Y61" i="66"/>
  <c r="Z61" i="66"/>
  <c r="Z119" i="66"/>
  <c r="Z263" i="66"/>
  <c r="Y263" i="66"/>
  <c r="Z14" i="66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H465" i="37" l="1"/>
  <c r="J112" i="66"/>
  <c r="M226" i="66"/>
  <c r="I456" i="37"/>
  <c r="J29" i="66"/>
  <c r="P29" i="66" s="1"/>
  <c r="V29" i="66" s="1"/>
  <c r="Y135" i="66"/>
  <c r="Z135" i="66"/>
  <c r="Y279" i="66"/>
  <c r="J73" i="66"/>
  <c r="P73" i="66" s="1"/>
  <c r="Z279" i="66"/>
  <c r="J16" i="66"/>
  <c r="R16" i="66" s="1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S233" i="66"/>
  <c r="P233" i="66"/>
  <c r="W233" i="66"/>
  <c r="N233" i="66"/>
  <c r="E544" i="76" s="1"/>
  <c r="J173" i="66"/>
  <c r="H464" i="58"/>
  <c r="H464" i="41" s="1"/>
  <c r="B18" i="8"/>
  <c r="M34" i="66"/>
  <c r="H7" i="8" s="1"/>
  <c r="J464" i="58"/>
  <c r="J269" i="66"/>
  <c r="C18" i="8"/>
  <c r="M82" i="66"/>
  <c r="I7" i="8" s="1"/>
  <c r="L34" i="66"/>
  <c r="J169" i="66"/>
  <c r="H456" i="58"/>
  <c r="H456" i="41" s="1"/>
  <c r="N29" i="66"/>
  <c r="E340" i="76" s="1"/>
  <c r="L82" i="66"/>
  <c r="I464" i="37"/>
  <c r="J77" i="66"/>
  <c r="W16" i="66"/>
  <c r="N16" i="66"/>
  <c r="E327" i="76" s="1"/>
  <c r="E333" i="38"/>
  <c r="E933" i="76" s="1"/>
  <c r="E339" i="38"/>
  <c r="E939" i="76" s="1"/>
  <c r="P226" i="66"/>
  <c r="N226" i="66"/>
  <c r="E537" i="76" s="1"/>
  <c r="J456" i="58"/>
  <c r="J265" i="66"/>
  <c r="E345" i="38"/>
  <c r="E351" i="38"/>
  <c r="E951" i="76" s="1"/>
  <c r="J160" i="66"/>
  <c r="H457" i="58"/>
  <c r="L88" i="66" l="1"/>
  <c r="R29" i="66"/>
  <c r="W221" i="66"/>
  <c r="J457" i="41"/>
  <c r="H457" i="41"/>
  <c r="S29" i="66"/>
  <c r="W29" i="66"/>
  <c r="N221" i="66"/>
  <c r="E532" i="76" s="1"/>
  <c r="F23" i="39"/>
  <c r="S221" i="66"/>
  <c r="S73" i="66"/>
  <c r="N73" i="66"/>
  <c r="E384" i="76" s="1"/>
  <c r="W73" i="66"/>
  <c r="J456" i="41"/>
  <c r="J7" i="8"/>
  <c r="S16" i="66"/>
  <c r="T16" i="66" s="1"/>
  <c r="P16" i="66"/>
  <c r="V16" i="66" s="1"/>
  <c r="X16" i="66" s="1"/>
  <c r="I464" i="41"/>
  <c r="W64" i="66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V281" i="66" s="1"/>
  <c r="T29" i="66"/>
  <c r="X25" i="66"/>
  <c r="C17" i="8"/>
  <c r="L184" i="66"/>
  <c r="S89" i="66"/>
  <c r="P89" i="66"/>
  <c r="W89" i="66"/>
  <c r="N89" i="66"/>
  <c r="L136" i="66"/>
  <c r="D17" i="8"/>
  <c r="M136" i="66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J5" i="8" l="1"/>
  <c r="Z217" i="66"/>
  <c r="Y217" i="66"/>
  <c r="O73" i="66"/>
  <c r="O217" i="66"/>
  <c r="V217" i="66" s="1"/>
  <c r="X217" i="66" s="1"/>
  <c r="Z73" i="66"/>
  <c r="Y73" i="66"/>
  <c r="X281" i="66"/>
  <c r="I5" i="8"/>
  <c r="N88" i="66"/>
  <c r="E399" i="76" s="1"/>
  <c r="X41" i="66"/>
  <c r="O221" i="66"/>
  <c r="E388" i="76"/>
  <c r="O160" i="66"/>
  <c r="U160" i="66" s="1"/>
  <c r="E471" i="76"/>
  <c r="O169" i="66"/>
  <c r="Q169" i="66" s="1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V221" i="66"/>
  <c r="X221" i="66" s="1"/>
  <c r="U221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Q217" i="66" l="1"/>
  <c r="R217" i="66" s="1"/>
  <c r="T217" i="66" s="1"/>
  <c r="U217" i="66"/>
  <c r="Q160" i="66"/>
  <c r="U169" i="66"/>
  <c r="Q256" i="66"/>
  <c r="R256" i="66" s="1"/>
  <c r="T256" i="66" s="1"/>
  <c r="U173" i="66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127" i="72" l="1"/>
  <c r="G158" i="72"/>
  <c r="G65" i="72"/>
  <c r="G96" i="72"/>
  <c r="J4" i="37"/>
  <c r="J4" i="58"/>
  <c r="G251" i="72"/>
  <c r="G282" i="72"/>
  <c r="I4" i="37"/>
  <c r="I4" i="58"/>
  <c r="G220" i="72"/>
  <c r="G189" i="72"/>
  <c r="G34" i="72"/>
  <c r="G3" i="72"/>
  <c r="E37" i="53" l="1"/>
  <c r="O4" i="58"/>
  <c r="F245" i="66"/>
  <c r="J4" i="41"/>
  <c r="E45" i="39" s="1"/>
  <c r="F101" i="66"/>
  <c r="E31" i="53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4" i="37"/>
  <c r="H4" i="58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F197" i="66"/>
  <c r="E25" i="53"/>
  <c r="N4" i="58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F53" i="66"/>
  <c r="E19" i="53"/>
  <c r="I4" i="41"/>
  <c r="D45" i="39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L45" i="39" l="1"/>
  <c r="E76" i="76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D56" i="39"/>
  <c r="D59" i="39"/>
  <c r="D60" i="39" s="1"/>
  <c r="E107" i="38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13" i="53"/>
  <c r="M4" i="58"/>
  <c r="F149" i="66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59" i="39"/>
  <c r="E60" i="39" s="1"/>
  <c r="E124" i="38"/>
  <c r="E56" i="39"/>
  <c r="E7" i="53"/>
  <c r="H4" i="41"/>
  <c r="K45" i="39" s="1"/>
  <c r="F5" i="66"/>
  <c r="C45" i="39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268" i="76"/>
  <c r="E124" i="76"/>
  <c r="E158" i="38"/>
  <c r="L56" i="39"/>
  <c r="L59" i="39"/>
  <c r="L60" i="39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M45" i="39"/>
  <c r="E220" i="76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59" i="72"/>
  <c r="F159" i="72" s="1"/>
  <c r="E190" i="72"/>
  <c r="F190" i="72" s="1"/>
  <c r="E66" i="72"/>
  <c r="F66" i="72" s="1"/>
  <c r="E4" i="72"/>
  <c r="F4" i="72" s="1"/>
  <c r="E175" i="38"/>
  <c r="M56" i="39"/>
  <c r="M59" i="39"/>
  <c r="M60" i="39" s="1"/>
  <c r="E172" i="76"/>
  <c r="E283" i="72"/>
  <c r="F283" i="72" s="1"/>
  <c r="L57" i="39"/>
  <c r="L58" i="39"/>
  <c r="E97" i="72"/>
  <c r="F97" i="72" s="1"/>
  <c r="K56" i="39"/>
  <c r="K59" i="39"/>
  <c r="K60" i="39" s="1"/>
  <c r="E141" i="38"/>
  <c r="E128" i="72"/>
  <c r="F128" i="72" s="1"/>
  <c r="E58" i="39"/>
  <c r="E57" i="39"/>
  <c r="E221" i="72"/>
  <c r="F221" i="72" s="1"/>
  <c r="I474" i="58"/>
  <c r="J197" i="66"/>
  <c r="I466" i="58"/>
  <c r="E758" i="76"/>
  <c r="D25" i="53"/>
  <c r="F25" i="53" s="1"/>
  <c r="H19" i="53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D31" i="53"/>
  <c r="F31" i="53" s="1"/>
  <c r="H37" i="53" s="1"/>
  <c r="J474" i="37"/>
  <c r="J101" i="66"/>
  <c r="E724" i="76"/>
  <c r="J466" i="37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D19" i="53"/>
  <c r="F19" i="53" s="1"/>
  <c r="H25" i="53" s="1"/>
  <c r="G25" i="53" s="1"/>
  <c r="E707" i="76"/>
  <c r="I474" i="37"/>
  <c r="I466" i="37"/>
  <c r="J53" i="66"/>
  <c r="E35" i="72"/>
  <c r="F35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C56" i="39"/>
  <c r="E90" i="38"/>
  <c r="C59" i="39"/>
  <c r="C60" i="39" s="1"/>
  <c r="D58" i="39"/>
  <c r="D57" i="39"/>
  <c r="E160" i="72" l="1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253" i="72"/>
  <c r="F253" i="72" s="1"/>
  <c r="E67" i="72"/>
  <c r="F67" i="72" s="1"/>
  <c r="H466" i="58"/>
  <c r="D13" i="53"/>
  <c r="F13" i="53" s="1"/>
  <c r="H7" i="53" s="1"/>
  <c r="H474" i="58"/>
  <c r="J149" i="66"/>
  <c r="E741" i="76"/>
  <c r="I489" i="58"/>
  <c r="F198" i="66"/>
  <c r="C58" i="39"/>
  <c r="C57" i="39"/>
  <c r="W53" i="66"/>
  <c r="S53" i="66"/>
  <c r="I466" i="41"/>
  <c r="I489" i="37"/>
  <c r="F54" i="66"/>
  <c r="W197" i="66"/>
  <c r="S197" i="66"/>
  <c r="K57" i="39"/>
  <c r="K58" i="39"/>
  <c r="M58" i="39"/>
  <c r="M57" i="39"/>
  <c r="I479" i="37"/>
  <c r="I474" i="41"/>
  <c r="F55" i="66"/>
  <c r="E78" i="76" s="1"/>
  <c r="F199" i="66"/>
  <c r="E222" i="76" s="1"/>
  <c r="I479" i="58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J466" i="58"/>
  <c r="E775" i="76"/>
  <c r="D37" i="53"/>
  <c r="F37" i="53" s="1"/>
  <c r="J245" i="66"/>
  <c r="J474" i="58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J489" i="37"/>
  <c r="F102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331" i="38"/>
  <c r="E325" i="38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J5" i="66"/>
  <c r="H474" i="37"/>
  <c r="D7" i="53"/>
  <c r="F7" i="53" s="1"/>
  <c r="H466" i="37"/>
  <c r="E690" i="76"/>
  <c r="E191" i="72"/>
  <c r="F191" i="72" s="1"/>
  <c r="S101" i="66"/>
  <c r="W101" i="66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F103" i="66"/>
  <c r="E126" i="76" s="1"/>
  <c r="J479" i="37"/>
  <c r="J474" i="41"/>
  <c r="G19" i="53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I489" i="41" l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6" i="72"/>
  <c r="F6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F246" i="66"/>
  <c r="J489" i="58"/>
  <c r="J489" i="41" s="1"/>
  <c r="I479" i="41"/>
  <c r="I480" i="37"/>
  <c r="E366" i="38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S5" i="66"/>
  <c r="W5" i="66"/>
  <c r="J480" i="37"/>
  <c r="E372" i="38"/>
  <c r="E931" i="76"/>
  <c r="M197" i="66"/>
  <c r="E384" i="38"/>
  <c r="I480" i="58"/>
  <c r="E385" i="38" s="1"/>
  <c r="J479" i="58"/>
  <c r="J479" i="41" s="1"/>
  <c r="F247" i="66"/>
  <c r="E270" i="76" s="1"/>
  <c r="E77" i="76"/>
  <c r="L54" i="66"/>
  <c r="P54" i="66" s="1"/>
  <c r="W149" i="66"/>
  <c r="S149" i="66"/>
  <c r="H489" i="37"/>
  <c r="F6" i="66"/>
  <c r="H466" i="41"/>
  <c r="E36" i="72"/>
  <c r="F36" i="72" s="1"/>
  <c r="S245" i="66"/>
  <c r="W245" i="66"/>
  <c r="F151" i="66"/>
  <c r="E174" i="76" s="1"/>
  <c r="H479" i="58"/>
  <c r="E313" i="38"/>
  <c r="E319" i="38"/>
  <c r="L102" i="66"/>
  <c r="P102" i="66" s="1"/>
  <c r="E125" i="76"/>
  <c r="G37" i="53"/>
  <c r="H31" i="53"/>
  <c r="G31" i="53" s="1"/>
  <c r="E221" i="76"/>
  <c r="L198" i="66"/>
  <c r="P198" i="66" s="1"/>
  <c r="E31" i="76"/>
  <c r="E925" i="76"/>
  <c r="I486" i="58"/>
  <c r="L197" i="66"/>
  <c r="H13" i="53"/>
  <c r="G13" i="53" s="1"/>
  <c r="G7" i="53"/>
  <c r="E284" i="72"/>
  <c r="F284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F7" i="66"/>
  <c r="H474" i="41"/>
  <c r="H479" i="37"/>
  <c r="E254" i="72"/>
  <c r="F254" i="72" s="1"/>
  <c r="J466" i="41"/>
  <c r="E98" i="72"/>
  <c r="F98" i="72" s="1"/>
  <c r="E161" i="72"/>
  <c r="F161" i="72" s="1"/>
  <c r="F150" i="66"/>
  <c r="H489" i="58"/>
  <c r="P197" i="66" l="1"/>
  <c r="N197" i="66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7" i="72"/>
  <c r="F7" i="72" s="1"/>
  <c r="E69" i="72"/>
  <c r="F69" i="72" s="1"/>
  <c r="K199" i="66"/>
  <c r="N199" i="66" s="1"/>
  <c r="E510" i="76" s="1"/>
  <c r="E984" i="76"/>
  <c r="E373" i="38"/>
  <c r="I480" i="41"/>
  <c r="E367" i="38"/>
  <c r="E307" i="38"/>
  <c r="E301" i="38"/>
  <c r="E919" i="76"/>
  <c r="C20" i="8"/>
  <c r="M53" i="66"/>
  <c r="E972" i="76"/>
  <c r="K103" i="66"/>
  <c r="N103" i="66" s="1"/>
  <c r="E913" i="76"/>
  <c r="E13" i="76"/>
  <c r="I486" i="37"/>
  <c r="I486" i="41" s="1"/>
  <c r="L53" i="66"/>
  <c r="E192" i="72"/>
  <c r="F192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985" i="76"/>
  <c r="K218" i="66"/>
  <c r="N218" i="66" s="1"/>
  <c r="E529" i="7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355" i="38"/>
  <c r="E349" i="38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269" i="76"/>
  <c r="L246" i="66"/>
  <c r="P246" i="66" s="1"/>
  <c r="H480" i="37"/>
  <c r="H479" i="41"/>
  <c r="E360" i="38"/>
  <c r="E289" i="38"/>
  <c r="E295" i="38"/>
  <c r="J480" i="58"/>
  <c r="E391" i="38" s="1"/>
  <c r="E390" i="38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L150" i="66"/>
  <c r="P150" i="66" s="1"/>
  <c r="V150" i="66" s="1"/>
  <c r="X150" i="66" s="1"/>
  <c r="E173" i="76"/>
  <c r="N102" i="66"/>
  <c r="E378" i="38"/>
  <c r="H480" i="58"/>
  <c r="E379" i="38" s="1"/>
  <c r="L6" i="66"/>
  <c r="P6" i="66" s="1"/>
  <c r="V6" i="66" s="1"/>
  <c r="X6" i="66" s="1"/>
  <c r="N54" i="66"/>
  <c r="E223" i="72"/>
  <c r="F223" i="72" s="1"/>
  <c r="E337" i="38"/>
  <c r="E343" i="38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N198" i="66"/>
  <c r="H489" i="41"/>
  <c r="K55" i="66"/>
  <c r="N55" i="66" s="1"/>
  <c r="E966" i="76"/>
  <c r="G8" i="72" l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P53" i="66"/>
  <c r="N53" i="66"/>
  <c r="O197" i="66"/>
  <c r="E508" i="76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8" i="72"/>
  <c r="F8" i="72" s="1"/>
  <c r="E70" i="72"/>
  <c r="F70" i="72" s="1"/>
  <c r="E991" i="76"/>
  <c r="K266" i="66"/>
  <c r="N266" i="66" s="1"/>
  <c r="E577" i="76" s="1"/>
  <c r="E895" i="76"/>
  <c r="M5" i="66"/>
  <c r="B20" i="8"/>
  <c r="Z199" i="66"/>
  <c r="Y55" i="66"/>
  <c r="E366" i="76"/>
  <c r="Z55" i="66"/>
  <c r="Y199" i="66"/>
  <c r="N6" i="66"/>
  <c r="E889" i="76"/>
  <c r="E7" i="76"/>
  <c r="L5" i="66"/>
  <c r="H486" i="37"/>
  <c r="I9" i="8"/>
  <c r="F18" i="39"/>
  <c r="J480" i="41"/>
  <c r="K7" i="66"/>
  <c r="N7" i="66" s="1"/>
  <c r="E960" i="7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71" i="72"/>
  <c r="F71" i="72" s="1"/>
  <c r="E973" i="76"/>
  <c r="K122" i="66"/>
  <c r="N122" i="66" s="1"/>
  <c r="E943" i="76"/>
  <c r="D20" i="8"/>
  <c r="M101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K151" i="66"/>
  <c r="N151" i="66" s="1"/>
  <c r="E462" i="76" s="1"/>
  <c r="E978" i="76"/>
  <c r="N150" i="66"/>
  <c r="E162" i="72"/>
  <c r="F162" i="72" s="1"/>
  <c r="H480" i="41"/>
  <c r="E361" i="38"/>
  <c r="E949" i="76"/>
  <c r="J486" i="58"/>
  <c r="E37" i="76"/>
  <c r="L245" i="66"/>
  <c r="E37" i="72"/>
  <c r="F37" i="72" s="1"/>
  <c r="H486" i="58"/>
  <c r="E25" i="76"/>
  <c r="E901" i="76"/>
  <c r="L149" i="66"/>
  <c r="K170" i="66"/>
  <c r="N170" i="66" s="1"/>
  <c r="E481" i="76" s="1"/>
  <c r="E979" i="76"/>
  <c r="O198" i="66"/>
  <c r="E509" i="76"/>
  <c r="E19" i="76"/>
  <c r="E937" i="76"/>
  <c r="J486" i="37"/>
  <c r="L101" i="66"/>
  <c r="E413" i="76"/>
  <c r="N246" i="66"/>
  <c r="Y102" i="66" s="1"/>
  <c r="M245" i="66"/>
  <c r="E955" i="76"/>
  <c r="E907" i="76"/>
  <c r="M149" i="66"/>
  <c r="Z54" i="66"/>
  <c r="Z198" i="66"/>
  <c r="Y54" i="66"/>
  <c r="E365" i="76"/>
  <c r="O54" i="66"/>
  <c r="Y198" i="66"/>
  <c r="E990" i="76"/>
  <c r="K247" i="66"/>
  <c r="N247" i="66" s="1"/>
  <c r="E558" i="76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414" i="76"/>
  <c r="Y247" i="66"/>
  <c r="Z103" i="66"/>
  <c r="E967" i="76"/>
  <c r="K74" i="66"/>
  <c r="N74" i="66" s="1"/>
  <c r="E131" i="72"/>
  <c r="F131" i="72" s="1"/>
  <c r="Z247" i="66" l="1"/>
  <c r="Y103" i="66"/>
  <c r="R5" i="66"/>
  <c r="T5" i="66" s="1"/>
  <c r="N5" i="66"/>
  <c r="P5" i="66"/>
  <c r="V5" i="66" s="1"/>
  <c r="X5" i="66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Z53" i="66"/>
  <c r="E364" i="76"/>
  <c r="O53" i="66"/>
  <c r="Y53" i="66"/>
  <c r="Y197" i="66"/>
  <c r="Z197" i="66"/>
  <c r="P245" i="66"/>
  <c r="N245" i="66"/>
  <c r="R149" i="66"/>
  <c r="T149" i="66" s="1"/>
  <c r="N149" i="66"/>
  <c r="P149" i="66"/>
  <c r="V149" i="66" s="1"/>
  <c r="X149" i="66" s="1"/>
  <c r="Q197" i="66"/>
  <c r="R197" i="66" s="1"/>
  <c r="T197" i="66" s="1"/>
  <c r="U197" i="66"/>
  <c r="V197" i="66"/>
  <c r="X197" i="66" s="1"/>
  <c r="H9" i="8"/>
  <c r="P101" i="66"/>
  <c r="N101" i="66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286" i="72"/>
  <c r="F286" i="72" s="1"/>
  <c r="E9" i="72"/>
  <c r="F9" i="72" s="1"/>
  <c r="E385" i="76"/>
  <c r="Y218" i="66"/>
  <c r="Y74" i="66"/>
  <c r="Z218" i="66"/>
  <c r="Z74" i="66"/>
  <c r="Q198" i="66"/>
  <c r="U198" i="66"/>
  <c r="V198" i="66"/>
  <c r="X198" i="66" s="1"/>
  <c r="Z266" i="66"/>
  <c r="Y122" i="66"/>
  <c r="Y266" i="66"/>
  <c r="Z122" i="66"/>
  <c r="E433" i="76"/>
  <c r="E100" i="72"/>
  <c r="F100" i="72" s="1"/>
  <c r="K26" i="66"/>
  <c r="N26" i="66" s="1"/>
  <c r="E961" i="76"/>
  <c r="G18" i="39"/>
  <c r="J9" i="8"/>
  <c r="H486" i="41"/>
  <c r="Z6" i="66"/>
  <c r="Z150" i="66"/>
  <c r="E317" i="76"/>
  <c r="O6" i="66"/>
  <c r="Y6" i="66"/>
  <c r="Y150" i="66"/>
  <c r="V54" i="66"/>
  <c r="X54" i="66" s="1"/>
  <c r="U54" i="66"/>
  <c r="Q54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Z102" i="66"/>
  <c r="E557" i="76"/>
  <c r="O246" i="66"/>
  <c r="Y246" i="66"/>
  <c r="O102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Z151" i="66"/>
  <c r="Z7" i="66"/>
  <c r="Y151" i="66"/>
  <c r="E318" i="76"/>
  <c r="Y7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Z246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J486" i="41"/>
  <c r="E461" i="76"/>
  <c r="O150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193" i="72"/>
  <c r="F193" i="72" s="1"/>
  <c r="E256" i="72"/>
  <c r="F256" i="72" s="1"/>
  <c r="O101" i="66" l="1"/>
  <c r="O245" i="66"/>
  <c r="E556" i="76"/>
  <c r="Z149" i="66"/>
  <c r="Z5" i="66"/>
  <c r="Y149" i="66"/>
  <c r="Y5" i="66"/>
  <c r="O5" i="66"/>
  <c r="E316" i="76"/>
  <c r="Y245" i="66"/>
  <c r="Z101" i="66"/>
  <c r="E412" i="76"/>
  <c r="Y101" i="66"/>
  <c r="Z245" i="66"/>
  <c r="O149" i="66"/>
  <c r="E460" i="76"/>
  <c r="V53" i="66"/>
  <c r="X53" i="66" s="1"/>
  <c r="Q53" i="66"/>
  <c r="R53" i="66" s="1"/>
  <c r="T53" i="66" s="1"/>
  <c r="U53" i="66"/>
  <c r="E72" i="72"/>
  <c r="F72" i="72" s="1"/>
  <c r="E287" i="72"/>
  <c r="F287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0" i="72"/>
  <c r="F10" i="72" s="1"/>
  <c r="U102" i="66"/>
  <c r="V102" i="66"/>
  <c r="X102" i="66" s="1"/>
  <c r="Q102" i="66"/>
  <c r="E38" i="72"/>
  <c r="F38" i="72" s="1"/>
  <c r="E337" i="76"/>
  <c r="Z26" i="66"/>
  <c r="Y170" i="66"/>
  <c r="Z170" i="66"/>
  <c r="Y26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32" i="72"/>
  <c r="F132" i="72" s="1"/>
  <c r="E163" i="72"/>
  <c r="F163" i="72" s="1"/>
  <c r="Q6" i="66"/>
  <c r="U6" i="66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150" i="66"/>
  <c r="Q150" i="66"/>
  <c r="E225" i="72"/>
  <c r="F225" i="72" s="1"/>
  <c r="V246" i="66"/>
  <c r="X246" i="66" s="1"/>
  <c r="Q246" i="66"/>
  <c r="U246" i="66"/>
  <c r="Q5" i="66" l="1"/>
  <c r="U5" i="66"/>
  <c r="U149" i="66"/>
  <c r="Q149" i="66"/>
  <c r="Q245" i="66"/>
  <c r="R245" i="66" s="1"/>
  <c r="T245" i="66" s="1"/>
  <c r="U245" i="66"/>
  <c r="V245" i="66"/>
  <c r="X245" i="66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U101" i="66"/>
  <c r="Q101" i="66"/>
  <c r="R101" i="66" s="1"/>
  <c r="T101" i="66" s="1"/>
  <c r="V101" i="66"/>
  <c r="X101" i="66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257" i="72"/>
  <c r="F257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94" i="72"/>
  <c r="F194" i="72" s="1"/>
  <c r="E101" i="72"/>
  <c r="F101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64" i="72" l="1"/>
  <c r="F164" i="72" s="1"/>
  <c r="E74" i="72"/>
  <c r="F74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33" i="72"/>
  <c r="F133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1" i="72"/>
  <c r="F11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39" i="72"/>
  <c r="F3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89" i="72"/>
  <c r="F289" i="72" s="1"/>
  <c r="E165" i="72" l="1"/>
  <c r="F165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75" i="72"/>
  <c r="F75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27" i="72"/>
  <c r="F227" i="72" s="1"/>
  <c r="E12" i="72" l="1"/>
  <c r="F12" i="72" s="1"/>
  <c r="E134" i="72"/>
  <c r="F134" i="72" s="1"/>
  <c r="E103" i="72"/>
  <c r="F103" i="72" s="1"/>
  <c r="E196" i="72"/>
  <c r="F196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66" i="72"/>
  <c r="F166" i="72" s="1"/>
  <c r="E259" i="72"/>
  <c r="F259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40" i="72"/>
  <c r="F40" i="72" s="1"/>
  <c r="E290" i="72"/>
  <c r="F290" i="72" s="1"/>
  <c r="G13" i="72" l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28" i="72"/>
  <c r="F228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" i="72"/>
  <c r="F13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97" i="72" l="1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67" i="72"/>
  <c r="F167" i="72" s="1"/>
  <c r="E260" i="72"/>
  <c r="F260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5" i="72"/>
  <c r="F135" i="72" s="1"/>
  <c r="E41" i="72"/>
  <c r="F41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78" i="72"/>
  <c r="F78" i="72" s="1"/>
  <c r="G79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98" i="72"/>
  <c r="F198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4" i="72"/>
  <c r="F14" i="72" s="1"/>
  <c r="E292" i="72"/>
  <c r="F292" i="72" s="1"/>
  <c r="E168" i="72" l="1"/>
  <c r="F168" i="72" s="1"/>
  <c r="H80" i="72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42" i="72"/>
  <c r="F42" i="72" s="1"/>
  <c r="E230" i="72"/>
  <c r="F230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61" i="72"/>
  <c r="F261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80" i="72"/>
  <c r="F80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99" i="72"/>
  <c r="F199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07" i="72"/>
  <c r="F107" i="72" s="1"/>
  <c r="E137" i="72"/>
  <c r="F137" i="72" s="1"/>
  <c r="E293" i="72"/>
  <c r="F293" i="72" s="1"/>
  <c r="E15" i="72"/>
  <c r="F15" i="72" s="1"/>
  <c r="E43" i="72" l="1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31" i="72"/>
  <c r="F231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70" i="72"/>
  <c r="F170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62" i="72"/>
  <c r="F262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38" i="72" l="1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94" i="72"/>
  <c r="F294" i="72" s="1"/>
  <c r="E16" i="72"/>
  <c r="F16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44" i="72"/>
  <c r="F44" i="72" s="1"/>
  <c r="E200" i="72"/>
  <c r="F200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32" i="72"/>
  <c r="F232" i="72" s="1"/>
  <c r="E82" i="72"/>
  <c r="F82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39" i="72"/>
  <c r="F139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09" i="72"/>
  <c r="F109" i="72" s="1"/>
  <c r="E263" i="72"/>
  <c r="F263" i="72" s="1"/>
  <c r="E17" i="72" l="1"/>
  <c r="F17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95" i="72"/>
  <c r="F295" i="72" s="1"/>
  <c r="G296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72" i="72"/>
  <c r="F172" i="72" s="1"/>
  <c r="H297" i="72" l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02" i="72"/>
  <c r="F202" i="72" s="1"/>
  <c r="E110" i="72"/>
  <c r="F110" i="72" s="1"/>
  <c r="E264" i="72"/>
  <c r="F264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33" i="72"/>
  <c r="F233" i="72" s="1"/>
  <c r="E46" i="72"/>
  <c r="F46" i="72" s="1"/>
  <c r="E140" i="72"/>
  <c r="F140" i="72" s="1"/>
  <c r="E297" i="72" l="1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84" i="72"/>
  <c r="F84" i="72" s="1"/>
  <c r="E19" i="72"/>
  <c r="F19" i="72" s="1"/>
  <c r="E47" i="72" l="1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65" i="72"/>
  <c r="F265" i="72" s="1"/>
  <c r="G266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98" i="72"/>
  <c r="F298" i="72" s="1"/>
  <c r="E203" i="72"/>
  <c r="F203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1" i="72"/>
  <c r="F141" i="72" s="1"/>
  <c r="E111" i="72"/>
  <c r="F111" i="72" s="1"/>
  <c r="H267" i="72" l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0" i="72"/>
  <c r="F20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85" i="72"/>
  <c r="F85" i="72" s="1"/>
  <c r="E175" i="72"/>
  <c r="F175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48" i="72"/>
  <c r="F48" i="72" s="1"/>
  <c r="G21" i="72" l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36" i="72"/>
  <c r="F236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86" i="72"/>
  <c r="H87" i="72" s="1"/>
  <c r="I88" i="72" s="1"/>
  <c r="J89" i="72" s="1"/>
  <c r="K90" i="72" s="1"/>
  <c r="L91" i="72" s="1"/>
  <c r="M92" i="72" s="1"/>
  <c r="N93" i="72" s="1"/>
  <c r="O94" i="72" s="1"/>
  <c r="E112" i="72"/>
  <c r="F112" i="72" s="1"/>
  <c r="E142" i="72"/>
  <c r="F142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99" i="72"/>
  <c r="F299" i="72" s="1"/>
  <c r="E267" i="72"/>
  <c r="F267" i="72" s="1"/>
  <c r="E21" i="72" l="1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6" i="72"/>
  <c r="F176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2" i="72"/>
  <c r="F22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05" i="72"/>
  <c r="F205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50" i="72"/>
  <c r="F50" i="72" s="1"/>
  <c r="E300" i="72"/>
  <c r="F300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87" i="72"/>
  <c r="F87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68" i="72"/>
  <c r="F268" i="72" s="1"/>
  <c r="E23" i="72" l="1"/>
  <c r="F23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14" i="72"/>
  <c r="F114" i="72" s="1"/>
  <c r="E206" i="72"/>
  <c r="F206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88" i="72"/>
  <c r="H89" i="72" s="1"/>
  <c r="I90" i="72" s="1"/>
  <c r="J91" i="72" s="1"/>
  <c r="K92" i="72" s="1"/>
  <c r="L93" i="72" s="1"/>
  <c r="M9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44" i="72"/>
  <c r="F144" i="72" s="1"/>
  <c r="E238" i="72"/>
  <c r="F238" i="72" s="1"/>
  <c r="G24" i="72" l="1"/>
  <c r="H25" i="72" s="1"/>
  <c r="I26" i="72" s="1"/>
  <c r="J27" i="72" s="1"/>
  <c r="K28" i="72" s="1"/>
  <c r="L29" i="72" s="1"/>
  <c r="M30" i="72" s="1"/>
  <c r="N31" i="72" s="1"/>
  <c r="O32" i="72" s="1"/>
  <c r="E88" i="72"/>
  <c r="F88" i="72" s="1"/>
  <c r="G89" i="72" s="1"/>
  <c r="H90" i="72" s="1"/>
  <c r="I91" i="72" s="1"/>
  <c r="J92" i="72" s="1"/>
  <c r="K93" i="72" s="1"/>
  <c r="L94" i="72" s="1"/>
  <c r="E301" i="72"/>
  <c r="F301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69" i="72"/>
  <c r="F269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4" i="72"/>
  <c r="F2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8" i="72"/>
  <c r="F178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15" i="72" l="1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145" i="72"/>
  <c r="F145" i="72" s="1"/>
  <c r="G25" i="72"/>
  <c r="H26" i="72" s="1"/>
  <c r="I27" i="72" s="1"/>
  <c r="J28" i="72" s="1"/>
  <c r="K29" i="72" s="1"/>
  <c r="L30" i="72" s="1"/>
  <c r="M31" i="72" s="1"/>
  <c r="N32" i="72" s="1"/>
  <c r="E207" i="72"/>
  <c r="F207" i="72" s="1"/>
  <c r="E239" i="72"/>
  <c r="F239" i="72" s="1"/>
  <c r="E270" i="72"/>
  <c r="F270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89" i="72"/>
  <c r="F89" i="72" s="1"/>
  <c r="E179" i="72" l="1"/>
  <c r="F179" i="72" s="1"/>
  <c r="G180" i="72" s="1"/>
  <c r="H181" i="72" s="1"/>
  <c r="I182" i="72" s="1"/>
  <c r="J183" i="72" s="1"/>
  <c r="K184" i="72" s="1"/>
  <c r="L185" i="72" s="1"/>
  <c r="M186" i="72" s="1"/>
  <c r="N187" i="72" s="1"/>
  <c r="E25" i="72"/>
  <c r="F25" i="72" s="1"/>
  <c r="G90" i="72"/>
  <c r="H91" i="72" s="1"/>
  <c r="I92" i="72" s="1"/>
  <c r="J93" i="72" s="1"/>
  <c r="K94" i="72" s="1"/>
  <c r="E303" i="72"/>
  <c r="F303" i="72" s="1"/>
  <c r="E116" i="72"/>
  <c r="F11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53" i="72"/>
  <c r="F53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6" i="72"/>
  <c r="H27" i="72" s="1"/>
  <c r="I28" i="72" s="1"/>
  <c r="J29" i="72" s="1"/>
  <c r="K30" i="72" s="1"/>
  <c r="L31" i="72" s="1"/>
  <c r="M32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180" i="72"/>
  <c r="F180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26" i="72"/>
  <c r="F26" i="72" s="1"/>
  <c r="G304" i="72"/>
  <c r="H305" i="72" s="1"/>
  <c r="I306" i="72" s="1"/>
  <c r="J307" i="72" s="1"/>
  <c r="K308" i="72" s="1"/>
  <c r="L309" i="72" s="1"/>
  <c r="M310" i="72" s="1"/>
  <c r="N311" i="72" s="1"/>
  <c r="E271" i="72"/>
  <c r="F271" i="72" s="1"/>
  <c r="E208" i="72"/>
  <c r="F208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40" i="72"/>
  <c r="F240" i="72" s="1"/>
  <c r="E90" i="72"/>
  <c r="F90" i="72" s="1"/>
  <c r="E147" i="72" l="1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91" i="72"/>
  <c r="H92" i="72" s="1"/>
  <c r="I93" i="72" s="1"/>
  <c r="J94" i="72" s="1"/>
  <c r="G27" i="72"/>
  <c r="H28" i="72" s="1"/>
  <c r="I29" i="72" s="1"/>
  <c r="J30" i="72" s="1"/>
  <c r="K31" i="72" s="1"/>
  <c r="L32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117" i="72"/>
  <c r="F117" i="72" s="1"/>
  <c r="G181" i="72"/>
  <c r="H182" i="72" s="1"/>
  <c r="I183" i="72" s="1"/>
  <c r="J184" i="72" s="1"/>
  <c r="K185" i="72" s="1"/>
  <c r="L186" i="72" s="1"/>
  <c r="M187" i="72" s="1"/>
  <c r="E181" i="72" l="1"/>
  <c r="F181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305" i="72"/>
  <c r="F305" i="72" s="1"/>
  <c r="G306" i="72" s="1"/>
  <c r="H307" i="72" s="1"/>
  <c r="I308" i="72" s="1"/>
  <c r="J309" i="72" s="1"/>
  <c r="K310" i="72" s="1"/>
  <c r="L311" i="72" s="1"/>
  <c r="E27" i="72"/>
  <c r="F27" i="72" s="1"/>
  <c r="E148" i="72"/>
  <c r="F148" i="72" s="1"/>
  <c r="E91" i="72"/>
  <c r="F91" i="72" s="1"/>
  <c r="E272" i="72"/>
  <c r="F272" i="72" s="1"/>
  <c r="G182" i="72"/>
  <c r="H183" i="72" s="1"/>
  <c r="I184" i="72" s="1"/>
  <c r="J185" i="72" s="1"/>
  <c r="K186" i="72" s="1"/>
  <c r="L187" i="72" s="1"/>
  <c r="E55" i="72"/>
  <c r="F55" i="72" s="1"/>
  <c r="E209" i="72"/>
  <c r="F209" i="72" s="1"/>
  <c r="G118" i="72"/>
  <c r="H119" i="72" s="1"/>
  <c r="I120" i="72" s="1"/>
  <c r="J121" i="72" s="1"/>
  <c r="K122" i="72" s="1"/>
  <c r="L123" i="72" s="1"/>
  <c r="M124" i="72" s="1"/>
  <c r="N125" i="72" s="1"/>
  <c r="G92" i="72" l="1"/>
  <c r="H93" i="72" s="1"/>
  <c r="I94" i="72" s="1"/>
  <c r="G273" i="72"/>
  <c r="H274" i="72" s="1"/>
  <c r="I275" i="72" s="1"/>
  <c r="J276" i="72" s="1"/>
  <c r="K277" i="72" s="1"/>
  <c r="L278" i="72" s="1"/>
  <c r="M279" i="72" s="1"/>
  <c r="N280" i="72" s="1"/>
  <c r="E118" i="72"/>
  <c r="F118" i="72" s="1"/>
  <c r="E306" i="72"/>
  <c r="F306" i="72" s="1"/>
  <c r="G149" i="72"/>
  <c r="H150" i="72" s="1"/>
  <c r="I151" i="72" s="1"/>
  <c r="J152" i="72" s="1"/>
  <c r="K153" i="72" s="1"/>
  <c r="L154" i="72" s="1"/>
  <c r="M155" i="72" s="1"/>
  <c r="N156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28" i="72"/>
  <c r="H29" i="72" s="1"/>
  <c r="I30" i="72" s="1"/>
  <c r="J31" i="72" s="1"/>
  <c r="K32" i="72" s="1"/>
  <c r="G56" i="72"/>
  <c r="H57" i="72" s="1"/>
  <c r="I58" i="72" s="1"/>
  <c r="J59" i="72" s="1"/>
  <c r="K60" i="72" s="1"/>
  <c r="L61" i="72" s="1"/>
  <c r="M62" i="72" s="1"/>
  <c r="N63" i="72" s="1"/>
  <c r="E182" i="72"/>
  <c r="F182" i="72" s="1"/>
  <c r="E242" i="72"/>
  <c r="F242" i="72" s="1"/>
  <c r="E56" i="72" l="1"/>
  <c r="F56" i="72" s="1"/>
  <c r="G57" i="72" s="1"/>
  <c r="H58" i="72" s="1"/>
  <c r="I59" i="72" s="1"/>
  <c r="J60" i="72" s="1"/>
  <c r="K61" i="72" s="1"/>
  <c r="L62" i="72" s="1"/>
  <c r="M63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G243" i="72"/>
  <c r="H244" i="72" s="1"/>
  <c r="I245" i="72" s="1"/>
  <c r="J246" i="72" s="1"/>
  <c r="K247" i="72" s="1"/>
  <c r="L248" i="72" s="1"/>
  <c r="M249" i="72" s="1"/>
  <c r="G183" i="72"/>
  <c r="H184" i="72" s="1"/>
  <c r="I185" i="72" s="1"/>
  <c r="J186" i="72" s="1"/>
  <c r="K187" i="72" s="1"/>
  <c r="G307" i="72"/>
  <c r="H308" i="72" s="1"/>
  <c r="I309" i="72" s="1"/>
  <c r="J310" i="72" s="1"/>
  <c r="K311" i="72" s="1"/>
  <c r="G119" i="72"/>
  <c r="H120" i="72" s="1"/>
  <c r="I121" i="72" s="1"/>
  <c r="J122" i="72" s="1"/>
  <c r="K123" i="72" s="1"/>
  <c r="L124" i="72" s="1"/>
  <c r="M125" i="72" s="1"/>
  <c r="E28" i="72"/>
  <c r="F28" i="72" s="1"/>
  <c r="E273" i="72"/>
  <c r="F273" i="72" s="1"/>
  <c r="E210" i="72"/>
  <c r="F210" i="72" s="1"/>
  <c r="E92" i="72"/>
  <c r="F92" i="72" s="1"/>
  <c r="E150" i="72" l="1"/>
  <c r="F150" i="72" s="1"/>
  <c r="G151" i="72" s="1"/>
  <c r="H152" i="72" s="1"/>
  <c r="I153" i="72" s="1"/>
  <c r="J154" i="72" s="1"/>
  <c r="K155" i="72" s="1"/>
  <c r="L156" i="72" s="1"/>
  <c r="G274" i="72"/>
  <c r="H275" i="72" s="1"/>
  <c r="I276" i="72" s="1"/>
  <c r="J277" i="72" s="1"/>
  <c r="K278" i="72" s="1"/>
  <c r="L279" i="72" s="1"/>
  <c r="M280" i="72" s="1"/>
  <c r="E307" i="72"/>
  <c r="F307" i="72" s="1"/>
  <c r="G93" i="72"/>
  <c r="H94" i="72" s="1"/>
  <c r="G211" i="72"/>
  <c r="H212" i="72" s="1"/>
  <c r="I213" i="72" s="1"/>
  <c r="J214" i="72" s="1"/>
  <c r="K215" i="72" s="1"/>
  <c r="L216" i="72" s="1"/>
  <c r="M217" i="72" s="1"/>
  <c r="N218" i="72" s="1"/>
  <c r="G29" i="72"/>
  <c r="H30" i="72" s="1"/>
  <c r="I31" i="72" s="1"/>
  <c r="J32" i="72" s="1"/>
  <c r="E119" i="72"/>
  <c r="F119" i="72" s="1"/>
  <c r="E183" i="72"/>
  <c r="F183" i="72" s="1"/>
  <c r="E57" i="72"/>
  <c r="F57" i="72" s="1"/>
  <c r="E243" i="72"/>
  <c r="F243" i="72" s="1"/>
  <c r="E29" i="72" l="1"/>
  <c r="F29" i="72" s="1"/>
  <c r="G244" i="72"/>
  <c r="H245" i="72" s="1"/>
  <c r="I246" i="72" s="1"/>
  <c r="J247" i="72" s="1"/>
  <c r="K248" i="72" s="1"/>
  <c r="L249" i="72" s="1"/>
  <c r="E93" i="72"/>
  <c r="F93" i="72" s="1"/>
  <c r="G94" i="72" s="1"/>
  <c r="E94" i="72" s="1"/>
  <c r="F94" i="72" s="1"/>
  <c r="AL94" i="72" s="1"/>
  <c r="G58" i="72"/>
  <c r="H59" i="72" s="1"/>
  <c r="I60" i="72" s="1"/>
  <c r="J61" i="72" s="1"/>
  <c r="K62" i="72" s="1"/>
  <c r="L63" i="72" s="1"/>
  <c r="G308" i="72"/>
  <c r="H309" i="72" s="1"/>
  <c r="I310" i="72" s="1"/>
  <c r="J311" i="72" s="1"/>
  <c r="E211" i="72"/>
  <c r="F211" i="72" s="1"/>
  <c r="G184" i="72"/>
  <c r="H185" i="72" s="1"/>
  <c r="I186" i="72" s="1"/>
  <c r="J187" i="72" s="1"/>
  <c r="G120" i="72"/>
  <c r="H121" i="72" s="1"/>
  <c r="I122" i="72" s="1"/>
  <c r="J123" i="72" s="1"/>
  <c r="K124" i="72" s="1"/>
  <c r="L125" i="72" s="1"/>
  <c r="E274" i="72"/>
  <c r="F274" i="72" s="1"/>
  <c r="E151" i="72"/>
  <c r="F151" i="72" s="1"/>
  <c r="G30" i="72" l="1"/>
  <c r="H31" i="72" s="1"/>
  <c r="I32" i="72" s="1"/>
  <c r="E184" i="72"/>
  <c r="F184" i="72" s="1"/>
  <c r="E308" i="72"/>
  <c r="F308" i="72" s="1"/>
  <c r="G309" i="72" s="1"/>
  <c r="H310" i="72" s="1"/>
  <c r="I311" i="72" s="1"/>
  <c r="E120" i="72"/>
  <c r="F120" i="72" s="1"/>
  <c r="G121" i="72" s="1"/>
  <c r="H122" i="72" s="1"/>
  <c r="I123" i="72" s="1"/>
  <c r="J124" i="72" s="1"/>
  <c r="K125" i="72" s="1"/>
  <c r="G275" i="72"/>
  <c r="H276" i="72" s="1"/>
  <c r="I277" i="72" s="1"/>
  <c r="J278" i="72" s="1"/>
  <c r="K279" i="72" s="1"/>
  <c r="L280" i="72" s="1"/>
  <c r="E58" i="72"/>
  <c r="F58" i="72" s="1"/>
  <c r="E30" i="72"/>
  <c r="F30" i="72" s="1"/>
  <c r="G152" i="72"/>
  <c r="H153" i="72" s="1"/>
  <c r="I154" i="72" s="1"/>
  <c r="J155" i="72" s="1"/>
  <c r="K156" i="72" s="1"/>
  <c r="G185" i="72"/>
  <c r="H186" i="72" s="1"/>
  <c r="I187" i="72" s="1"/>
  <c r="G212" i="72"/>
  <c r="H213" i="72" s="1"/>
  <c r="I214" i="72" s="1"/>
  <c r="J215" i="72" s="1"/>
  <c r="K216" i="72" s="1"/>
  <c r="L217" i="72" s="1"/>
  <c r="M218" i="72" s="1"/>
  <c r="E244" i="72"/>
  <c r="F244" i="72" s="1"/>
  <c r="E185" i="72" l="1"/>
  <c r="F185" i="72" s="1"/>
  <c r="G186" i="72" s="1"/>
  <c r="H187" i="72" s="1"/>
  <c r="E152" i="72"/>
  <c r="F152" i="72" s="1"/>
  <c r="E309" i="72"/>
  <c r="F309" i="72" s="1"/>
  <c r="E212" i="72"/>
  <c r="F212" i="72" s="1"/>
  <c r="G31" i="72"/>
  <c r="H32" i="72" s="1"/>
  <c r="G245" i="72"/>
  <c r="H246" i="72" s="1"/>
  <c r="I247" i="72" s="1"/>
  <c r="J248" i="72" s="1"/>
  <c r="K249" i="72" s="1"/>
  <c r="G59" i="72"/>
  <c r="H60" i="72" s="1"/>
  <c r="I61" i="72" s="1"/>
  <c r="J62" i="72" s="1"/>
  <c r="K63" i="72" s="1"/>
  <c r="E121" i="72"/>
  <c r="F121" i="72" s="1"/>
  <c r="E275" i="72"/>
  <c r="F275" i="72" s="1"/>
  <c r="G276" i="72" l="1"/>
  <c r="H277" i="72" s="1"/>
  <c r="I278" i="72" s="1"/>
  <c r="J279" i="72" s="1"/>
  <c r="K280" i="72" s="1"/>
  <c r="E245" i="72"/>
  <c r="F245" i="72" s="1"/>
  <c r="E31" i="72"/>
  <c r="F31" i="72" s="1"/>
  <c r="G213" i="72"/>
  <c r="H214" i="72" s="1"/>
  <c r="I215" i="72" s="1"/>
  <c r="J216" i="72" s="1"/>
  <c r="K217" i="72" s="1"/>
  <c r="L218" i="72" s="1"/>
  <c r="G310" i="72"/>
  <c r="H311" i="72" s="1"/>
  <c r="G122" i="72"/>
  <c r="H123" i="72" s="1"/>
  <c r="I124" i="72" s="1"/>
  <c r="J125" i="72" s="1"/>
  <c r="E59" i="72"/>
  <c r="F59" i="72" s="1"/>
  <c r="E186" i="72"/>
  <c r="F186" i="72" s="1"/>
  <c r="G187" i="72" s="1"/>
  <c r="E187" i="72" s="1"/>
  <c r="F187" i="72" s="1"/>
  <c r="G153" i="72"/>
  <c r="H154" i="72" s="1"/>
  <c r="I155" i="72" s="1"/>
  <c r="J156" i="72" s="1"/>
  <c r="G32" i="72" l="1"/>
  <c r="E32" i="72" s="1"/>
  <c r="F32" i="72" s="1"/>
  <c r="AL32" i="72" s="1"/>
  <c r="E310" i="72"/>
  <c r="F310" i="72" s="1"/>
  <c r="G311" i="72" s="1"/>
  <c r="E311" i="72" s="1"/>
  <c r="F311" i="72" s="1"/>
  <c r="E153" i="72"/>
  <c r="F153" i="72" s="1"/>
  <c r="E213" i="72"/>
  <c r="F213" i="72" s="1"/>
  <c r="G246" i="72"/>
  <c r="H247" i="72" s="1"/>
  <c r="I248" i="72" s="1"/>
  <c r="J249" i="72" s="1"/>
  <c r="G60" i="72"/>
  <c r="H61" i="72" s="1"/>
  <c r="I62" i="72" s="1"/>
  <c r="J63" i="72" s="1"/>
  <c r="E122" i="72"/>
  <c r="F122" i="72" s="1"/>
  <c r="E276" i="72"/>
  <c r="F276" i="72" s="1"/>
  <c r="G277" i="72" l="1"/>
  <c r="H278" i="72" s="1"/>
  <c r="I279" i="72" s="1"/>
  <c r="J280" i="72" s="1"/>
  <c r="E60" i="72"/>
  <c r="F60" i="72" s="1"/>
  <c r="G123" i="72"/>
  <c r="H124" i="72" s="1"/>
  <c r="I125" i="72" s="1"/>
  <c r="E246" i="72"/>
  <c r="F246" i="72" s="1"/>
  <c r="G214" i="72"/>
  <c r="H215" i="72" s="1"/>
  <c r="I216" i="72" s="1"/>
  <c r="J217" i="72" s="1"/>
  <c r="K218" i="72" s="1"/>
  <c r="G154" i="72"/>
  <c r="H155" i="72" s="1"/>
  <c r="I156" i="72" s="1"/>
  <c r="E214" i="72" l="1"/>
  <c r="F214" i="72" s="1"/>
  <c r="E123" i="72"/>
  <c r="F123" i="72" s="1"/>
  <c r="G61" i="72"/>
  <c r="H62" i="72" s="1"/>
  <c r="I63" i="72" s="1"/>
  <c r="G247" i="72"/>
  <c r="H248" i="72" s="1"/>
  <c r="I249" i="72" s="1"/>
  <c r="E154" i="72"/>
  <c r="F154" i="72" s="1"/>
  <c r="E277" i="72"/>
  <c r="F277" i="72" s="1"/>
  <c r="G278" i="72" l="1"/>
  <c r="H279" i="72" s="1"/>
  <c r="I280" i="72" s="1"/>
  <c r="G155" i="72"/>
  <c r="H156" i="72" s="1"/>
  <c r="E247" i="72"/>
  <c r="F247" i="72" s="1"/>
  <c r="E61" i="72"/>
  <c r="F61" i="72" s="1"/>
  <c r="G124" i="72"/>
  <c r="H125" i="72" s="1"/>
  <c r="G215" i="72"/>
  <c r="H216" i="72" s="1"/>
  <c r="I217" i="72" s="1"/>
  <c r="J218" i="72" s="1"/>
  <c r="E124" i="72" l="1"/>
  <c r="F124" i="72" s="1"/>
  <c r="G125" i="72" s="1"/>
  <c r="E125" i="72" s="1"/>
  <c r="F125" i="72" s="1"/>
  <c r="AL125" i="72" s="1"/>
  <c r="AL127" i="72" s="1"/>
  <c r="G62" i="72"/>
  <c r="H63" i="72" s="1"/>
  <c r="E155" i="72"/>
  <c r="F155" i="72" s="1"/>
  <c r="G156" i="72" s="1"/>
  <c r="E156" i="72" s="1"/>
  <c r="F156" i="72" s="1"/>
  <c r="G248" i="72"/>
  <c r="H249" i="72" s="1"/>
  <c r="E215" i="72"/>
  <c r="F215" i="72" s="1"/>
  <c r="E278" i="72"/>
  <c r="F278" i="72" s="1"/>
  <c r="G216" i="72" l="1"/>
  <c r="H217" i="72" s="1"/>
  <c r="I218" i="72" s="1"/>
  <c r="G279" i="72"/>
  <c r="H280" i="72" s="1"/>
  <c r="E248" i="72"/>
  <c r="F248" i="72" s="1"/>
  <c r="E62" i="72"/>
  <c r="F62" i="72" s="1"/>
  <c r="G63" i="72" l="1"/>
  <c r="E63" i="72" s="1"/>
  <c r="F63" i="72" s="1"/>
  <c r="AL63" i="72" s="1"/>
  <c r="E279" i="72"/>
  <c r="F279" i="72" s="1"/>
  <c r="G280" i="72" s="1"/>
  <c r="E280" i="72" s="1"/>
  <c r="F280" i="72" s="1"/>
  <c r="G249" i="72"/>
  <c r="E249" i="72" s="1"/>
  <c r="F249" i="72" s="1"/>
  <c r="E216" i="72"/>
  <c r="F216" i="72" s="1"/>
  <c r="G217" i="72" l="1"/>
  <c r="H218" i="72" s="1"/>
  <c r="E217" i="72" l="1"/>
  <c r="F217" i="72" s="1"/>
  <c r="G218" i="72" l="1"/>
  <c r="E218" i="72" s="1"/>
  <c r="F218" i="72" s="1"/>
  <c r="G35" i="26" a="1"/>
  <c r="G35" i="26" s="1"/>
  <c r="F26" i="26" a="1"/>
  <c r="F26" i="26" s="1"/>
  <c r="G210" i="35" s="1"/>
  <c r="D35" i="26" a="1"/>
  <c r="D35" i="26" s="1"/>
  <c r="H36" i="26" a="1"/>
  <c r="H36" i="26" s="1"/>
  <c r="I220" i="35" s="1"/>
  <c r="H23" i="26" a="1"/>
  <c r="H23" i="26" s="1"/>
  <c r="H31" i="26" a="1"/>
  <c r="H31" i="26" s="1"/>
  <c r="F36" i="26" a="1"/>
  <c r="F36" i="26" s="1"/>
  <c r="G220" i="35" s="1"/>
  <c r="E39" i="26" a="1"/>
  <c r="E39" i="26" s="1"/>
  <c r="G23" i="26" a="1"/>
  <c r="G23" i="26" s="1"/>
  <c r="D30" i="26" a="1"/>
  <c r="D30" i="26" s="1"/>
  <c r="H193" i="35" s="1"/>
  <c r="F30" i="26" a="1"/>
  <c r="F30" i="26" s="1"/>
  <c r="G214" i="35" s="1"/>
  <c r="H24" i="26" a="1"/>
  <c r="H24" i="26" s="1"/>
  <c r="I208" i="35" s="1"/>
  <c r="E38" i="26" a="1"/>
  <c r="E38" i="26" s="1"/>
  <c r="I201" i="35" s="1"/>
  <c r="G28" i="26" a="1"/>
  <c r="G28" i="26" s="1"/>
  <c r="H212" i="35" s="1"/>
  <c r="H29" i="26" a="1"/>
  <c r="H29" i="26" s="1"/>
  <c r="I213" i="35" s="1"/>
  <c r="E40" i="26" a="1"/>
  <c r="E40" i="26" s="1"/>
  <c r="I203" i="35" s="1"/>
  <c r="H37" i="26" a="1"/>
  <c r="H37" i="26" s="1"/>
  <c r="I221" i="35" s="1"/>
  <c r="D42" i="26" a="1"/>
  <c r="D42" i="26" s="1"/>
  <c r="H205" i="35" s="1"/>
  <c r="H26" i="26" a="1"/>
  <c r="H26" i="26" s="1"/>
  <c r="I210" i="35" s="1"/>
  <c r="D24" i="26" a="1"/>
  <c r="D24" i="26" s="1"/>
  <c r="H187" i="35" s="1"/>
  <c r="E31" i="26" a="1"/>
  <c r="E31" i="26" s="1"/>
  <c r="D32" i="26" a="1"/>
  <c r="D32" i="26" s="1"/>
  <c r="H195" i="35" s="1"/>
  <c r="F38" i="26" a="1"/>
  <c r="F38" i="26" s="1"/>
  <c r="G222" i="35" s="1"/>
  <c r="G36" i="26" a="1"/>
  <c r="G36" i="26" s="1"/>
  <c r="H220" i="35" s="1"/>
  <c r="D31" i="26" a="1"/>
  <c r="D31" i="26" s="1"/>
  <c r="F40" i="26" a="1"/>
  <c r="F40" i="26" s="1"/>
  <c r="G224" i="35" s="1"/>
  <c r="E26" i="26" a="1"/>
  <c r="E26" i="26" s="1"/>
  <c r="I189" i="35" s="1"/>
  <c r="E42" i="26" a="1"/>
  <c r="E42" i="26" s="1"/>
  <c r="I205" i="35" s="1"/>
  <c r="H38" i="26" a="1"/>
  <c r="H38" i="26" s="1"/>
  <c r="I222" i="35" s="1"/>
  <c r="E25" i="26" a="1"/>
  <c r="E25" i="26" s="1"/>
  <c r="I188" i="35" s="1"/>
  <c r="H32" i="26" a="1"/>
  <c r="H32" i="26" s="1"/>
  <c r="I216" i="35" s="1"/>
  <c r="D41" i="26" a="1"/>
  <c r="D41" i="26" s="1"/>
  <c r="H204" i="35" s="1"/>
  <c r="F29" i="26" a="1"/>
  <c r="F29" i="26" s="1"/>
  <c r="G213" i="35" s="1"/>
  <c r="G40" i="26" a="1"/>
  <c r="G40" i="26" s="1"/>
  <c r="H224" i="35" s="1"/>
  <c r="G41" i="26" a="1"/>
  <c r="G41" i="26" s="1"/>
  <c r="H225" i="35" s="1"/>
  <c r="E27" i="26" a="1"/>
  <c r="E27" i="26" s="1"/>
  <c r="H27" i="26" a="1"/>
  <c r="H27" i="26" s="1"/>
  <c r="G29" i="26" a="1"/>
  <c r="G29" i="26" s="1"/>
  <c r="H213" i="35" s="1"/>
  <c r="G32" i="26" a="1"/>
  <c r="G32" i="26" s="1"/>
  <c r="H216" i="35" s="1"/>
  <c r="F33" i="26" a="1"/>
  <c r="F33" i="26" s="1"/>
  <c r="G217" i="35" s="1"/>
  <c r="D34" i="26" a="1"/>
  <c r="D34" i="26" s="1"/>
  <c r="H197" i="35" s="1"/>
  <c r="F25" i="26" a="1"/>
  <c r="F25" i="26" s="1"/>
  <c r="G209" i="35" s="1"/>
  <c r="D23" i="26" a="1"/>
  <c r="D23" i="26" s="1"/>
  <c r="D38" i="26" a="1"/>
  <c r="D38" i="26" s="1"/>
  <c r="H201" i="35" s="1"/>
  <c r="D37" i="26" a="1"/>
  <c r="D37" i="26" s="1"/>
  <c r="H200" i="35" s="1"/>
  <c r="E36" i="26" a="1"/>
  <c r="E36" i="26" s="1"/>
  <c r="I199" i="35" s="1"/>
  <c r="H25" i="26" a="1"/>
  <c r="H25" i="26" s="1"/>
  <c r="I209" i="35" s="1"/>
  <c r="E24" i="26" a="1"/>
  <c r="E24" i="26" s="1"/>
  <c r="I187" i="35" s="1"/>
  <c r="E33" i="26" a="1"/>
  <c r="E33" i="26" s="1"/>
  <c r="I196" i="35" s="1"/>
  <c r="D39" i="26" a="1"/>
  <c r="D39" i="26" s="1"/>
  <c r="F27" i="26" a="1"/>
  <c r="F27" i="26" s="1"/>
  <c r="G39" i="26" a="1"/>
  <c r="G39" i="26" s="1"/>
  <c r="G37" i="26" a="1"/>
  <c r="G37" i="26" s="1"/>
  <c r="H221" i="35" s="1"/>
  <c r="G30" i="26" a="1"/>
  <c r="G30" i="26" s="1"/>
  <c r="H214" i="35" s="1"/>
  <c r="E37" i="26" a="1"/>
  <c r="E37" i="26" s="1"/>
  <c r="I200" i="35" s="1"/>
  <c r="H28" i="26" a="1"/>
  <c r="H28" i="26" s="1"/>
  <c r="I212" i="35" s="1"/>
  <c r="G31" i="26" a="1"/>
  <c r="G31" i="26" s="1"/>
  <c r="D27" i="26" a="1"/>
  <c r="D27" i="26" s="1"/>
  <c r="D33" i="26" a="1"/>
  <c r="D33" i="26" s="1"/>
  <c r="H196" i="35" s="1"/>
  <c r="E29" i="26" a="1"/>
  <c r="E29" i="26" s="1"/>
  <c r="I192" i="35" s="1"/>
  <c r="E23" i="26" a="1"/>
  <c r="E23" i="26" s="1"/>
  <c r="H35" i="26" a="1"/>
  <c r="H35" i="26" s="1"/>
  <c r="F23" i="26" a="1"/>
  <c r="F23" i="26" s="1"/>
  <c r="H41" i="26" a="1"/>
  <c r="H41" i="26" s="1"/>
  <c r="I225" i="35" s="1"/>
  <c r="F32" i="26" a="1"/>
  <c r="F32" i="26" s="1"/>
  <c r="G216" i="35" s="1"/>
  <c r="E41" i="26" a="1"/>
  <c r="E41" i="26" s="1"/>
  <c r="I204" i="35" s="1"/>
  <c r="G27" i="26" a="1"/>
  <c r="G27" i="26" s="1"/>
  <c r="F41" i="26" a="1"/>
  <c r="F41" i="26" s="1"/>
  <c r="G225" i="35" s="1"/>
  <c r="F39" i="26" a="1"/>
  <c r="F39" i="26" s="1"/>
  <c r="E32" i="26" a="1"/>
  <c r="E32" i="26" s="1"/>
  <c r="I195" i="35" s="1"/>
  <c r="D36" i="26" a="1"/>
  <c r="D36" i="26" s="1"/>
  <c r="H199" i="35" s="1"/>
  <c r="H34" i="26" a="1"/>
  <c r="H34" i="26" s="1"/>
  <c r="I218" i="35" s="1"/>
  <c r="F24" i="26" a="1"/>
  <c r="F24" i="26" s="1"/>
  <c r="G208" i="35" s="1"/>
  <c r="E30" i="26" a="1"/>
  <c r="E30" i="26" s="1"/>
  <c r="I193" i="35" s="1"/>
  <c r="H33" i="26" a="1"/>
  <c r="H33" i="26" s="1"/>
  <c r="I217" i="35" s="1"/>
  <c r="E28" i="26" a="1"/>
  <c r="E28" i="26" s="1"/>
  <c r="I191" i="35" s="1"/>
  <c r="H42" i="26" a="1"/>
  <c r="H42" i="26" s="1"/>
  <c r="I226" i="35" s="1"/>
  <c r="E34" i="26" a="1"/>
  <c r="E34" i="26" s="1"/>
  <c r="I197" i="35" s="1"/>
  <c r="G26" i="26" a="1"/>
  <c r="G26" i="26" s="1"/>
  <c r="H210" i="35" s="1"/>
  <c r="F31" i="26" a="1"/>
  <c r="F31" i="26" s="1"/>
  <c r="G24" i="26" a="1"/>
  <c r="G24" i="26" s="1"/>
  <c r="H208" i="35" s="1"/>
  <c r="F28" i="26" a="1"/>
  <c r="F28" i="26" s="1"/>
  <c r="G212" i="35" s="1"/>
  <c r="D40" i="26" a="1"/>
  <c r="D40" i="26" s="1"/>
  <c r="H203" i="35" s="1"/>
  <c r="D28" i="26" a="1"/>
  <c r="D28" i="26" s="1"/>
  <c r="H191" i="35" s="1"/>
  <c r="D29" i="26" a="1"/>
  <c r="D29" i="26" s="1"/>
  <c r="H192" i="35" s="1"/>
  <c r="G25" i="26" a="1"/>
  <c r="G25" i="26" s="1"/>
  <c r="H209" i="35" s="1"/>
  <c r="G33" i="26" a="1"/>
  <c r="G33" i="26" s="1"/>
  <c r="H217" i="35" s="1"/>
  <c r="F42" i="26" a="1"/>
  <c r="F42" i="26" s="1"/>
  <c r="G226" i="35" s="1"/>
  <c r="F37" i="26" a="1"/>
  <c r="F37" i="26" s="1"/>
  <c r="G221" i="35" s="1"/>
  <c r="G38" i="26" a="1"/>
  <c r="G38" i="26" s="1"/>
  <c r="H222" i="35" s="1"/>
  <c r="H30" i="26" a="1"/>
  <c r="H30" i="26" s="1"/>
  <c r="I214" i="35" s="1"/>
  <c r="H39" i="26" a="1"/>
  <c r="H39" i="26" s="1"/>
  <c r="F34" i="26" a="1"/>
  <c r="F34" i="26" s="1"/>
  <c r="G218" i="35" s="1"/>
  <c r="H40" i="26" a="1"/>
  <c r="H40" i="26" s="1"/>
  <c r="I224" i="35" s="1"/>
  <c r="G34" i="26" a="1"/>
  <c r="G34" i="26" s="1"/>
  <c r="H218" i="35" s="1"/>
  <c r="G42" i="26" a="1"/>
  <c r="G42" i="26" s="1"/>
  <c r="H226" i="35" s="1"/>
  <c r="F35" i="26" a="1"/>
  <c r="F35" i="26" s="1"/>
  <c r="D25" i="26" a="1"/>
  <c r="D25" i="26" s="1"/>
  <c r="H188" i="35" s="1"/>
  <c r="I62" i="58" l="1"/>
  <c r="I60" i="58"/>
  <c r="I61" i="58"/>
  <c r="I59" i="58"/>
  <c r="I58" i="58"/>
  <c r="I56" i="58"/>
  <c r="I55" i="58"/>
  <c r="I57" i="58"/>
  <c r="I30" i="58"/>
  <c r="I27" i="58"/>
  <c r="I28" i="58"/>
  <c r="I29" i="58"/>
  <c r="I67" i="37"/>
  <c r="I69" i="37"/>
  <c r="I70" i="37"/>
  <c r="I68" i="37"/>
  <c r="G207" i="35"/>
  <c r="E50" i="26"/>
  <c r="H50" i="26" s="1"/>
  <c r="J73" i="37"/>
  <c r="J74" i="37"/>
  <c r="J72" i="37"/>
  <c r="J71" i="37"/>
  <c r="J26" i="58"/>
  <c r="J25" i="58"/>
  <c r="J23" i="58"/>
  <c r="J24" i="58"/>
  <c r="I52" i="58"/>
  <c r="I54" i="58"/>
  <c r="I51" i="58"/>
  <c r="I53" i="58"/>
  <c r="J51" i="58"/>
  <c r="J54" i="58"/>
  <c r="J52" i="58"/>
  <c r="J53" i="58"/>
  <c r="H78" i="58"/>
  <c r="H78" i="41" s="1"/>
  <c r="H77" i="58"/>
  <c r="H77" i="41" s="1"/>
  <c r="H75" i="58"/>
  <c r="H75" i="41" s="1"/>
  <c r="H76" i="58"/>
  <c r="H76" i="41" s="1"/>
  <c r="J41" i="58"/>
  <c r="J42" i="58"/>
  <c r="J39" i="58"/>
  <c r="J40" i="58"/>
  <c r="H67" i="58"/>
  <c r="H67" i="41" s="1"/>
  <c r="H70" i="58"/>
  <c r="H70" i="41" s="1"/>
  <c r="H68" i="58"/>
  <c r="H68" i="41" s="1"/>
  <c r="H69" i="58"/>
  <c r="H69" i="41" s="1"/>
  <c r="J86" i="58"/>
  <c r="J85" i="58"/>
  <c r="J84" i="58"/>
  <c r="J83" i="58"/>
  <c r="I23" i="58"/>
  <c r="I24" i="58"/>
  <c r="I25" i="58"/>
  <c r="I26" i="58"/>
  <c r="J59" i="37"/>
  <c r="J60" i="37"/>
  <c r="J61" i="37"/>
  <c r="J62" i="37"/>
  <c r="J54" i="37"/>
  <c r="J54" i="41" s="1"/>
  <c r="J53" i="37"/>
  <c r="J53" i="41" s="1"/>
  <c r="J52" i="37"/>
  <c r="J52" i="41" s="1"/>
  <c r="J51" i="37"/>
  <c r="J51" i="41" s="1"/>
  <c r="G53" i="26"/>
  <c r="I219" i="35"/>
  <c r="I46" i="58"/>
  <c r="I45" i="58"/>
  <c r="I44" i="58"/>
  <c r="I43" i="58"/>
  <c r="J69" i="37"/>
  <c r="J70" i="37"/>
  <c r="J67" i="37"/>
  <c r="J68" i="37"/>
  <c r="I42" i="58"/>
  <c r="I41" i="58"/>
  <c r="I39" i="58"/>
  <c r="I40" i="58"/>
  <c r="J26" i="37"/>
  <c r="J26" i="41" s="1"/>
  <c r="J24" i="37"/>
  <c r="J24" i="41" s="1"/>
  <c r="J25" i="37"/>
  <c r="J25" i="41" s="1"/>
  <c r="J23" i="37"/>
  <c r="J23" i="41" s="1"/>
  <c r="I52" i="37"/>
  <c r="I52" i="41" s="1"/>
  <c r="I53" i="37"/>
  <c r="I53" i="41" s="1"/>
  <c r="I51" i="37"/>
  <c r="I54" i="37"/>
  <c r="I54" i="41" s="1"/>
  <c r="I37" i="58"/>
  <c r="I38" i="58"/>
  <c r="I35" i="58"/>
  <c r="I36" i="58"/>
  <c r="I215" i="35"/>
  <c r="G52" i="26"/>
  <c r="G219" i="35"/>
  <c r="E53" i="26"/>
  <c r="H53" i="26" s="1"/>
  <c r="H60" i="58"/>
  <c r="H60" i="41" s="1"/>
  <c r="H62" i="58"/>
  <c r="H62" i="41" s="1"/>
  <c r="H59" i="58"/>
  <c r="H59" i="41" s="1"/>
  <c r="H61" i="58"/>
  <c r="H61" i="41" s="1"/>
  <c r="I42" i="37"/>
  <c r="I42" i="41" s="1"/>
  <c r="I40" i="37"/>
  <c r="I40" i="41" s="1"/>
  <c r="I41" i="37"/>
  <c r="I41" i="41" s="1"/>
  <c r="I39" i="37"/>
  <c r="I39" i="41" s="1"/>
  <c r="J92" i="58"/>
  <c r="J93" i="58"/>
  <c r="J94" i="58"/>
  <c r="J91" i="58"/>
  <c r="G223" i="35"/>
  <c r="E54" i="26"/>
  <c r="H54" i="26" s="1"/>
  <c r="I186" i="35"/>
  <c r="D50" i="26"/>
  <c r="I74" i="58"/>
  <c r="I74" i="41" s="1"/>
  <c r="I73" i="58"/>
  <c r="I73" i="41" s="1"/>
  <c r="I71" i="58"/>
  <c r="I72" i="58"/>
  <c r="I72" i="41" s="1"/>
  <c r="I72" i="37"/>
  <c r="I74" i="37"/>
  <c r="I73" i="37"/>
  <c r="I71" i="37"/>
  <c r="I211" i="35"/>
  <c r="G51" i="26"/>
  <c r="J75" i="58"/>
  <c r="J77" i="58"/>
  <c r="J76" i="58"/>
  <c r="J78" i="58"/>
  <c r="D52" i="26"/>
  <c r="J52" i="26" s="1"/>
  <c r="I194" i="35"/>
  <c r="J77" i="37"/>
  <c r="J77" i="41" s="1"/>
  <c r="J75" i="37"/>
  <c r="J78" i="37"/>
  <c r="J78" i="41" s="1"/>
  <c r="J76" i="37"/>
  <c r="J76" i="41" s="1"/>
  <c r="I207" i="35"/>
  <c r="G50" i="26"/>
  <c r="I223" i="35"/>
  <c r="G54" i="26"/>
  <c r="I36" i="37"/>
  <c r="I36" i="41" s="1"/>
  <c r="I37" i="37"/>
  <c r="I38" i="37"/>
  <c r="I38" i="41" s="1"/>
  <c r="I35" i="37"/>
  <c r="I35" i="41" s="1"/>
  <c r="J38" i="37"/>
  <c r="J35" i="37"/>
  <c r="J36" i="37"/>
  <c r="J37" i="37"/>
  <c r="H90" i="58"/>
  <c r="H90" i="41" s="1"/>
  <c r="H89" i="58"/>
  <c r="H89" i="41" s="1"/>
  <c r="H87" i="58"/>
  <c r="H87" i="41" s="1"/>
  <c r="H88" i="58"/>
  <c r="H88" i="41" s="1"/>
  <c r="J41" i="37"/>
  <c r="J41" i="41" s="1"/>
  <c r="J42" i="37"/>
  <c r="J42" i="41" s="1"/>
  <c r="J40" i="37"/>
  <c r="J40" i="41" s="1"/>
  <c r="J39" i="37"/>
  <c r="J39" i="41" s="1"/>
  <c r="H223" i="35"/>
  <c r="F54" i="26"/>
  <c r="I78" i="37"/>
  <c r="I76" i="37"/>
  <c r="I75" i="37"/>
  <c r="I77" i="37"/>
  <c r="I190" i="35"/>
  <c r="D51" i="26"/>
  <c r="J51" i="26" s="1"/>
  <c r="J91" i="37"/>
  <c r="J91" i="41" s="1"/>
  <c r="J94" i="37"/>
  <c r="J94" i="41" s="1"/>
  <c r="J92" i="37"/>
  <c r="J93" i="37"/>
  <c r="J93" i="41" s="1"/>
  <c r="I22" i="37"/>
  <c r="I21" i="37"/>
  <c r="I20" i="37"/>
  <c r="I19" i="37"/>
  <c r="J21" i="58"/>
  <c r="J22" i="58"/>
  <c r="J19" i="58"/>
  <c r="J20" i="58"/>
  <c r="J67" i="58"/>
  <c r="J70" i="58"/>
  <c r="J68" i="58"/>
  <c r="J69" i="58"/>
  <c r="I24" i="37"/>
  <c r="I24" i="41" s="1"/>
  <c r="I26" i="37"/>
  <c r="I26" i="41" s="1"/>
  <c r="I25" i="37"/>
  <c r="I23" i="37"/>
  <c r="I23" i="41" s="1"/>
  <c r="J44" i="58"/>
  <c r="J43" i="58"/>
  <c r="J45" i="58"/>
  <c r="J46" i="58"/>
  <c r="I86" i="37"/>
  <c r="I85" i="37"/>
  <c r="I84" i="37"/>
  <c r="I83" i="37"/>
  <c r="J57" i="58"/>
  <c r="J58" i="58"/>
  <c r="J55" i="58"/>
  <c r="J56" i="58"/>
  <c r="H211" i="35"/>
  <c r="F51" i="26"/>
  <c r="I56" i="37"/>
  <c r="I56" i="41" s="1"/>
  <c r="I58" i="37"/>
  <c r="I58" i="41" s="1"/>
  <c r="I57" i="37"/>
  <c r="I57" i="41" s="1"/>
  <c r="I55" i="37"/>
  <c r="I55" i="41" s="1"/>
  <c r="E51" i="26"/>
  <c r="H51" i="26" s="1"/>
  <c r="G211" i="35"/>
  <c r="H186" i="35"/>
  <c r="I89" i="58"/>
  <c r="I87" i="58"/>
  <c r="I90" i="58"/>
  <c r="I88" i="58"/>
  <c r="J27" i="37"/>
  <c r="J28" i="37"/>
  <c r="J29" i="37"/>
  <c r="J30" i="37"/>
  <c r="J28" i="58"/>
  <c r="J28" i="41" s="1"/>
  <c r="J27" i="58"/>
  <c r="J27" i="41" s="1"/>
  <c r="J29" i="58"/>
  <c r="J30" i="58"/>
  <c r="H46" i="58"/>
  <c r="H46" i="41" s="1"/>
  <c r="H44" i="58"/>
  <c r="H44" i="41" s="1"/>
  <c r="H45" i="58"/>
  <c r="H45" i="41" s="1"/>
  <c r="H43" i="58"/>
  <c r="H43" i="41" s="1"/>
  <c r="H198" i="35"/>
  <c r="C53" i="26"/>
  <c r="I77" i="58"/>
  <c r="I78" i="58"/>
  <c r="I75" i="58"/>
  <c r="I76" i="58"/>
  <c r="H38" i="58"/>
  <c r="H38" i="41" s="1"/>
  <c r="H36" i="58"/>
  <c r="H36" i="41" s="1"/>
  <c r="H35" i="58"/>
  <c r="H35" i="41" s="1"/>
  <c r="H37" i="58"/>
  <c r="H37" i="41" s="1"/>
  <c r="J46" i="37"/>
  <c r="J46" i="41" s="1"/>
  <c r="J45" i="37"/>
  <c r="J45" i="41" s="1"/>
  <c r="J43" i="37"/>
  <c r="J43" i="41" s="1"/>
  <c r="J44" i="37"/>
  <c r="J44" i="41" s="1"/>
  <c r="J89" i="37"/>
  <c r="J90" i="37"/>
  <c r="J87" i="37"/>
  <c r="J88" i="37"/>
  <c r="C51" i="26"/>
  <c r="H190" i="35"/>
  <c r="H202" i="35"/>
  <c r="C54" i="26"/>
  <c r="I54" i="26" s="1"/>
  <c r="H24" i="58"/>
  <c r="H24" i="41" s="1"/>
  <c r="H23" i="58"/>
  <c r="H23" i="41" s="1"/>
  <c r="H25" i="58"/>
  <c r="H25" i="41" s="1"/>
  <c r="H26" i="58"/>
  <c r="H26" i="41" s="1"/>
  <c r="I86" i="58"/>
  <c r="I83" i="58"/>
  <c r="I84" i="58"/>
  <c r="I85" i="58"/>
  <c r="H86" i="58"/>
  <c r="H86" i="41" s="1"/>
  <c r="H84" i="58"/>
  <c r="H84" i="41" s="1"/>
  <c r="H85" i="58"/>
  <c r="H85" i="41" s="1"/>
  <c r="H83" i="58"/>
  <c r="H83" i="41" s="1"/>
  <c r="I93" i="37"/>
  <c r="I92" i="37"/>
  <c r="I94" i="37"/>
  <c r="I91" i="37"/>
  <c r="I45" i="37"/>
  <c r="I43" i="37"/>
  <c r="I44" i="37"/>
  <c r="I46" i="37"/>
  <c r="I46" i="41" s="1"/>
  <c r="H30" i="58"/>
  <c r="H30" i="41" s="1"/>
  <c r="H28" i="58"/>
  <c r="H28" i="41" s="1"/>
  <c r="H29" i="58"/>
  <c r="H29" i="41" s="1"/>
  <c r="H27" i="58"/>
  <c r="H27" i="41" s="1"/>
  <c r="H74" i="58"/>
  <c r="H74" i="41" s="1"/>
  <c r="H72" i="58"/>
  <c r="H72" i="41" s="1"/>
  <c r="H73" i="58"/>
  <c r="H73" i="41" s="1"/>
  <c r="H71" i="58"/>
  <c r="H71" i="41" s="1"/>
  <c r="I20" i="58"/>
  <c r="I19" i="58"/>
  <c r="I21" i="58"/>
  <c r="I22" i="58"/>
  <c r="H20" i="58"/>
  <c r="H20" i="41" s="1"/>
  <c r="H21" i="58"/>
  <c r="H21" i="41" s="1"/>
  <c r="H22" i="58"/>
  <c r="H22" i="41" s="1"/>
  <c r="H19" i="58"/>
  <c r="H19" i="41" s="1"/>
  <c r="H53" i="58"/>
  <c r="H53" i="41" s="1"/>
  <c r="H51" i="58"/>
  <c r="H51" i="41" s="1"/>
  <c r="H52" i="58"/>
  <c r="H52" i="41" s="1"/>
  <c r="H54" i="58"/>
  <c r="H54" i="41" s="1"/>
  <c r="H215" i="35"/>
  <c r="F52" i="26"/>
  <c r="J57" i="37"/>
  <c r="J57" i="41" s="1"/>
  <c r="J58" i="37"/>
  <c r="J58" i="41" s="1"/>
  <c r="J56" i="37"/>
  <c r="J56" i="41" s="1"/>
  <c r="J55" i="37"/>
  <c r="J55" i="41" s="1"/>
  <c r="I60" i="37"/>
  <c r="I60" i="41" s="1"/>
  <c r="I62" i="37"/>
  <c r="I62" i="41" s="1"/>
  <c r="I59" i="37"/>
  <c r="I59" i="41" s="1"/>
  <c r="I61" i="37"/>
  <c r="I61" i="41" s="1"/>
  <c r="H41" i="58"/>
  <c r="H41" i="41" s="1"/>
  <c r="H39" i="58"/>
  <c r="H39" i="41" s="1"/>
  <c r="H40" i="58"/>
  <c r="H40" i="41" s="1"/>
  <c r="H42" i="58"/>
  <c r="H42" i="41" s="1"/>
  <c r="C52" i="26"/>
  <c r="H194" i="35"/>
  <c r="J74" i="58"/>
  <c r="J74" i="41" s="1"/>
  <c r="J71" i="58"/>
  <c r="J71" i="41" s="1"/>
  <c r="J73" i="58"/>
  <c r="J73" i="41" s="1"/>
  <c r="J72" i="58"/>
  <c r="H207" i="35"/>
  <c r="F50" i="26"/>
  <c r="H219" i="35"/>
  <c r="F53" i="26"/>
  <c r="I53" i="26" s="1"/>
  <c r="I93" i="58"/>
  <c r="I94" i="58"/>
  <c r="I91" i="58"/>
  <c r="I92" i="58"/>
  <c r="H94" i="58"/>
  <c r="H94" i="41" s="1"/>
  <c r="H93" i="58"/>
  <c r="H93" i="41" s="1"/>
  <c r="H92" i="58"/>
  <c r="H92" i="41" s="1"/>
  <c r="H91" i="58"/>
  <c r="H91" i="41" s="1"/>
  <c r="G215" i="35"/>
  <c r="E52" i="26"/>
  <c r="H52" i="26" s="1"/>
  <c r="J60" i="58"/>
  <c r="J62" i="58"/>
  <c r="J59" i="58"/>
  <c r="J61" i="58"/>
  <c r="J87" i="58"/>
  <c r="J88" i="58"/>
  <c r="J90" i="58"/>
  <c r="J89" i="58"/>
  <c r="J38" i="58"/>
  <c r="J36" i="58"/>
  <c r="J35" i="58"/>
  <c r="J37" i="58"/>
  <c r="J22" i="37"/>
  <c r="J22" i="41" s="1"/>
  <c r="J20" i="37"/>
  <c r="J20" i="41" s="1"/>
  <c r="J19" i="37"/>
  <c r="J19" i="41" s="1"/>
  <c r="J21" i="37"/>
  <c r="J21" i="41" s="1"/>
  <c r="H58" i="58"/>
  <c r="H58" i="41" s="1"/>
  <c r="H55" i="58"/>
  <c r="H55" i="41" s="1"/>
  <c r="H56" i="58"/>
  <c r="H56" i="41" s="1"/>
  <c r="H57" i="58"/>
  <c r="H57" i="41" s="1"/>
  <c r="I89" i="37"/>
  <c r="I89" i="41" s="1"/>
  <c r="I90" i="37"/>
  <c r="I90" i="41" s="1"/>
  <c r="I87" i="37"/>
  <c r="I87" i="41" s="1"/>
  <c r="I88" i="37"/>
  <c r="I88" i="41" s="1"/>
  <c r="I69" i="58"/>
  <c r="I68" i="58"/>
  <c r="I67" i="58"/>
  <c r="I70" i="58"/>
  <c r="J84" i="37"/>
  <c r="J84" i="41" s="1"/>
  <c r="J86" i="37"/>
  <c r="J86" i="41" s="1"/>
  <c r="J83" i="37"/>
  <c r="J83" i="41" s="1"/>
  <c r="J85" i="37"/>
  <c r="J85" i="41" s="1"/>
  <c r="I202" i="35"/>
  <c r="D54" i="26"/>
  <c r="J54" i="26" s="1"/>
  <c r="D26" i="26" a="1"/>
  <c r="D26" i="26" s="1"/>
  <c r="H189" i="35" s="1"/>
  <c r="E35" i="26" a="1"/>
  <c r="E35" i="26" s="1"/>
  <c r="J92" i="41" l="1"/>
  <c r="I37" i="41"/>
  <c r="J75" i="41"/>
  <c r="I51" i="41"/>
  <c r="I52" i="26"/>
  <c r="J88" i="41"/>
  <c r="I83" i="41"/>
  <c r="I76" i="41"/>
  <c r="J68" i="41"/>
  <c r="J65" i="58"/>
  <c r="J64" i="58"/>
  <c r="J66" i="58"/>
  <c r="J63" i="58"/>
  <c r="J60" i="41"/>
  <c r="I68" i="41"/>
  <c r="J87" i="41"/>
  <c r="I66" i="37"/>
  <c r="I63" i="37"/>
  <c r="I65" i="37"/>
  <c r="I64" i="37"/>
  <c r="I84" i="41"/>
  <c r="I78" i="41"/>
  <c r="I71" i="41"/>
  <c r="J67" i="41"/>
  <c r="J59" i="41"/>
  <c r="I70" i="41"/>
  <c r="J90" i="41"/>
  <c r="J30" i="41"/>
  <c r="C50" i="26"/>
  <c r="I51" i="26"/>
  <c r="I85" i="41"/>
  <c r="J70" i="41"/>
  <c r="I69" i="41"/>
  <c r="H49" i="58"/>
  <c r="H49" i="41" s="1"/>
  <c r="H47" i="58"/>
  <c r="H47" i="41" s="1"/>
  <c r="H48" i="58"/>
  <c r="H48" i="41" s="1"/>
  <c r="H50" i="58"/>
  <c r="H50" i="41" s="1"/>
  <c r="I49" i="58"/>
  <c r="I50" i="58"/>
  <c r="I48" i="58"/>
  <c r="I47" i="58"/>
  <c r="J89" i="41"/>
  <c r="J29" i="41"/>
  <c r="I18" i="37"/>
  <c r="I15" i="37"/>
  <c r="I17" i="37"/>
  <c r="I16" i="37"/>
  <c r="I31" i="58"/>
  <c r="I33" i="58"/>
  <c r="I34" i="58"/>
  <c r="I32" i="58"/>
  <c r="I86" i="41"/>
  <c r="I80" i="58"/>
  <c r="I82" i="58"/>
  <c r="I79" i="58"/>
  <c r="I81" i="58"/>
  <c r="J31" i="58"/>
  <c r="J34" i="58"/>
  <c r="J32" i="58"/>
  <c r="J33" i="58"/>
  <c r="J69" i="41"/>
  <c r="I25" i="41"/>
  <c r="J72" i="41"/>
  <c r="I67" i="41"/>
  <c r="I47" i="37"/>
  <c r="I47" i="41" s="1"/>
  <c r="I48" i="37"/>
  <c r="I49" i="37"/>
  <c r="I49" i="41" s="1"/>
  <c r="I50" i="37"/>
  <c r="I50" i="41" s="1"/>
  <c r="I91" i="41"/>
  <c r="H34" i="58"/>
  <c r="H34" i="41" s="1"/>
  <c r="H32" i="58"/>
  <c r="H32" i="41" s="1"/>
  <c r="H33" i="58"/>
  <c r="H33" i="41" s="1"/>
  <c r="H31" i="58"/>
  <c r="H31" i="41" s="1"/>
  <c r="I19" i="41"/>
  <c r="J37" i="41"/>
  <c r="J47" i="37"/>
  <c r="J48" i="37"/>
  <c r="J50" i="37"/>
  <c r="J49" i="37"/>
  <c r="J50" i="26"/>
  <c r="I43" i="41"/>
  <c r="J79" i="37"/>
  <c r="J81" i="37"/>
  <c r="J80" i="37"/>
  <c r="J80" i="41" s="1"/>
  <c r="J82" i="37"/>
  <c r="I63" i="58"/>
  <c r="I64" i="58"/>
  <c r="I66" i="58"/>
  <c r="I65" i="58"/>
  <c r="I94" i="41"/>
  <c r="I79" i="37"/>
  <c r="I79" i="41" s="1"/>
  <c r="I80" i="37"/>
  <c r="I80" i="41" s="1"/>
  <c r="I82" i="37"/>
  <c r="I82" i="41" s="1"/>
  <c r="I81" i="37"/>
  <c r="I20" i="41"/>
  <c r="J32" i="37"/>
  <c r="J32" i="41" s="1"/>
  <c r="J33" i="37"/>
  <c r="J33" i="41" s="1"/>
  <c r="J34" i="37"/>
  <c r="J34" i="41" s="1"/>
  <c r="J31" i="37"/>
  <c r="J31" i="41" s="1"/>
  <c r="J36" i="41"/>
  <c r="J79" i="58"/>
  <c r="J80" i="58"/>
  <c r="J82" i="58"/>
  <c r="J81" i="58"/>
  <c r="J15" i="37"/>
  <c r="J17" i="37"/>
  <c r="J18" i="37"/>
  <c r="J16" i="37"/>
  <c r="H64" i="58"/>
  <c r="H64" i="41" s="1"/>
  <c r="H65" i="58"/>
  <c r="H65" i="41" s="1"/>
  <c r="H66" i="58"/>
  <c r="H66" i="41" s="1"/>
  <c r="H63" i="58"/>
  <c r="H63" i="41" s="1"/>
  <c r="I44" i="41"/>
  <c r="I198" i="35"/>
  <c r="D53" i="26"/>
  <c r="J53" i="26" s="1"/>
  <c r="I50" i="26"/>
  <c r="I92" i="41"/>
  <c r="I34" i="37"/>
  <c r="I34" i="41" s="1"/>
  <c r="I33" i="37"/>
  <c r="I33" i="41" s="1"/>
  <c r="I32" i="37"/>
  <c r="I32" i="41" s="1"/>
  <c r="I31" i="37"/>
  <c r="I21" i="41"/>
  <c r="I77" i="41"/>
  <c r="J35" i="41"/>
  <c r="I45" i="41"/>
  <c r="J62" i="41"/>
  <c r="I27" i="37"/>
  <c r="I27" i="41" s="1"/>
  <c r="I28" i="37"/>
  <c r="I28" i="41" s="1"/>
  <c r="I30" i="37"/>
  <c r="I30" i="41" s="1"/>
  <c r="I29" i="37"/>
  <c r="I29" i="41" s="1"/>
  <c r="I17" i="58"/>
  <c r="I16" i="58"/>
  <c r="I18" i="58"/>
  <c r="I15" i="58"/>
  <c r="I93" i="41"/>
  <c r="I22" i="41"/>
  <c r="I75" i="41"/>
  <c r="J38" i="41"/>
  <c r="J17" i="58"/>
  <c r="J15" i="58"/>
  <c r="J18" i="58"/>
  <c r="J16" i="58"/>
  <c r="H81" i="58"/>
  <c r="H81" i="41" s="1"/>
  <c r="H82" i="58"/>
  <c r="H82" i="41" s="1"/>
  <c r="H79" i="58"/>
  <c r="H79" i="41" s="1"/>
  <c r="H80" i="58"/>
  <c r="H80" i="41" s="1"/>
  <c r="J48" i="58"/>
  <c r="J50" i="58"/>
  <c r="J49" i="58"/>
  <c r="J47" i="58"/>
  <c r="J61" i="41"/>
  <c r="H17" i="58"/>
  <c r="H16" i="58"/>
  <c r="H15" i="58"/>
  <c r="H18" i="58"/>
  <c r="I424" i="58" l="1"/>
  <c r="E23" i="53" s="1"/>
  <c r="I81" i="41"/>
  <c r="J81" i="41"/>
  <c r="I48" i="41"/>
  <c r="I31" i="41"/>
  <c r="J82" i="41"/>
  <c r="J48" i="41"/>
  <c r="I424" i="37"/>
  <c r="I424" i="41" s="1"/>
  <c r="I423" i="37"/>
  <c r="I425" i="37" s="1"/>
  <c r="I15" i="41"/>
  <c r="J424" i="58"/>
  <c r="J423" i="58"/>
  <c r="F241" i="66"/>
  <c r="J16" i="41"/>
  <c r="J47" i="41"/>
  <c r="I18" i="41"/>
  <c r="I64" i="41"/>
  <c r="C58" i="63"/>
  <c r="C48" i="63"/>
  <c r="J18" i="41"/>
  <c r="I65" i="41"/>
  <c r="H18" i="41"/>
  <c r="H15" i="41"/>
  <c r="H423" i="58"/>
  <c r="H424" i="58"/>
  <c r="H424" i="41" s="1"/>
  <c r="J65" i="37"/>
  <c r="J65" i="41" s="1"/>
  <c r="J66" i="37"/>
  <c r="J66" i="41" s="1"/>
  <c r="J64" i="37"/>
  <c r="J64" i="41" s="1"/>
  <c r="J63" i="37"/>
  <c r="J63" i="41" s="1"/>
  <c r="J17" i="41"/>
  <c r="J79" i="41"/>
  <c r="I63" i="41"/>
  <c r="E35" i="53"/>
  <c r="F289" i="66"/>
  <c r="H16" i="41"/>
  <c r="E410" i="38" s="1"/>
  <c r="E11" i="53"/>
  <c r="J15" i="41"/>
  <c r="I423" i="58"/>
  <c r="I66" i="41"/>
  <c r="H17" i="41"/>
  <c r="C38" i="63"/>
  <c r="J425" i="58"/>
  <c r="C59" i="63" s="1"/>
  <c r="J49" i="41"/>
  <c r="I16" i="41"/>
  <c r="E17" i="53"/>
  <c r="F97" i="66"/>
  <c r="J50" i="41"/>
  <c r="I17" i="41"/>
  <c r="C18" i="63"/>
  <c r="E414" i="38" l="1"/>
  <c r="D23" i="53" s="1"/>
  <c r="F23" i="53" s="1"/>
  <c r="J423" i="37"/>
  <c r="C28" i="63"/>
  <c r="J424" i="37"/>
  <c r="J424" i="41" s="1"/>
  <c r="E415" i="38" s="1"/>
  <c r="J498" i="58" s="1"/>
  <c r="C19" i="63"/>
  <c r="D35" i="53"/>
  <c r="F35" i="53" s="1"/>
  <c r="J500" i="58"/>
  <c r="J499" i="58"/>
  <c r="I499" i="58"/>
  <c r="I498" i="58"/>
  <c r="C51" i="63" s="1"/>
  <c r="M241" i="66"/>
  <c r="I500" i="58"/>
  <c r="F290" i="66"/>
  <c r="E313" i="76" s="1"/>
  <c r="E353" i="38"/>
  <c r="F146" i="66"/>
  <c r="E169" i="76" s="1"/>
  <c r="E341" i="38"/>
  <c r="J423" i="41"/>
  <c r="J425" i="37"/>
  <c r="F145" i="66"/>
  <c r="I423" i="41"/>
  <c r="F98" i="66"/>
  <c r="E121" i="76" s="1"/>
  <c r="E317" i="38"/>
  <c r="E29" i="53"/>
  <c r="F193" i="66"/>
  <c r="E305" i="38"/>
  <c r="F194" i="66"/>
  <c r="E217" i="76" s="1"/>
  <c r="H423" i="41"/>
  <c r="E411" i="38"/>
  <c r="E413" i="38"/>
  <c r="E412" i="38"/>
  <c r="H499" i="37"/>
  <c r="H500" i="37"/>
  <c r="H498" i="37"/>
  <c r="E1010" i="76"/>
  <c r="D5" i="53"/>
  <c r="F5" i="53" s="1"/>
  <c r="H11" i="53" s="1"/>
  <c r="M49" i="66"/>
  <c r="H425" i="58"/>
  <c r="E264" i="76"/>
  <c r="E120" i="76"/>
  <c r="F242" i="66"/>
  <c r="E265" i="76" s="1"/>
  <c r="E329" i="38"/>
  <c r="E312" i="76"/>
  <c r="I425" i="58"/>
  <c r="E1014" i="76" l="1"/>
  <c r="M289" i="66"/>
  <c r="E1015" i="76"/>
  <c r="H29" i="53"/>
  <c r="H499" i="58"/>
  <c r="D11" i="53"/>
  <c r="F11" i="53" s="1"/>
  <c r="M193" i="66"/>
  <c r="H6" i="8" s="1"/>
  <c r="H498" i="58"/>
  <c r="C41" i="63" s="1"/>
  <c r="H500" i="58"/>
  <c r="E1013" i="76"/>
  <c r="I499" i="37"/>
  <c r="D17" i="53"/>
  <c r="F17" i="53" s="1"/>
  <c r="I498" i="37"/>
  <c r="E1011" i="76"/>
  <c r="I500" i="37"/>
  <c r="M97" i="66"/>
  <c r="I6" i="8" s="1"/>
  <c r="C61" i="63"/>
  <c r="C52" i="63"/>
  <c r="E416" i="38"/>
  <c r="F35" i="66"/>
  <c r="E168" i="76"/>
  <c r="E424" i="38"/>
  <c r="F227" i="66"/>
  <c r="F275" i="66"/>
  <c r="E426" i="38"/>
  <c r="C49" i="63"/>
  <c r="C42" i="63"/>
  <c r="C39" i="63"/>
  <c r="H425" i="41"/>
  <c r="C32" i="63"/>
  <c r="J425" i="41"/>
  <c r="C29" i="63"/>
  <c r="C2" i="63"/>
  <c r="C11" i="63"/>
  <c r="M194" i="66"/>
  <c r="N194" i="66" s="1"/>
  <c r="E905" i="76"/>
  <c r="H17" i="53"/>
  <c r="E216" i="76"/>
  <c r="M146" i="66"/>
  <c r="N146" i="66" s="1"/>
  <c r="E941" i="76"/>
  <c r="E417" i="38"/>
  <c r="F36" i="66"/>
  <c r="H499" i="41"/>
  <c r="E1012" i="76"/>
  <c r="D29" i="53"/>
  <c r="F29" i="53" s="1"/>
  <c r="M145" i="66"/>
  <c r="J6" i="8" s="1"/>
  <c r="J500" i="37"/>
  <c r="J498" i="37"/>
  <c r="J499" i="37"/>
  <c r="E917" i="76"/>
  <c r="M98" i="66"/>
  <c r="N98" i="66" s="1"/>
  <c r="E953" i="76"/>
  <c r="M290" i="66"/>
  <c r="N290" i="66" s="1"/>
  <c r="E601" i="76" s="1"/>
  <c r="E425" i="38"/>
  <c r="F228" i="66"/>
  <c r="I425" i="41"/>
  <c r="E929" i="76"/>
  <c r="M242" i="66"/>
  <c r="N242" i="66" s="1"/>
  <c r="E553" i="76" s="1"/>
  <c r="F276" i="66"/>
  <c r="E427" i="38"/>
  <c r="H498" i="41" l="1"/>
  <c r="H35" i="53"/>
  <c r="G35" i="53" s="1"/>
  <c r="E347" i="38" s="1"/>
  <c r="G29" i="53"/>
  <c r="E335" i="38" s="1"/>
  <c r="E421" i="38"/>
  <c r="J499" i="41"/>
  <c r="F132" i="66"/>
  <c r="Z194" i="66"/>
  <c r="Y50" i="66"/>
  <c r="Y194" i="66"/>
  <c r="Z50" i="66"/>
  <c r="E505" i="76"/>
  <c r="Y98" i="66"/>
  <c r="E409" i="76"/>
  <c r="Z98" i="66"/>
  <c r="Z242" i="66"/>
  <c r="Y242" i="66"/>
  <c r="E298" i="76"/>
  <c r="I488" i="58"/>
  <c r="L227" i="66"/>
  <c r="P227" i="66" s="1"/>
  <c r="E1024" i="76"/>
  <c r="L228" i="66"/>
  <c r="P228" i="66" s="1"/>
  <c r="I487" i="58"/>
  <c r="E1025" i="76"/>
  <c r="E299" i="76"/>
  <c r="E250" i="76"/>
  <c r="N227" i="66"/>
  <c r="H500" i="41"/>
  <c r="F179" i="66"/>
  <c r="E422" i="38"/>
  <c r="I500" i="41"/>
  <c r="F83" i="66"/>
  <c r="E418" i="38"/>
  <c r="H487" i="37"/>
  <c r="E1017" i="76"/>
  <c r="L36" i="66"/>
  <c r="J500" i="41"/>
  <c r="F131" i="66"/>
  <c r="E420" i="38"/>
  <c r="M3" i="41"/>
  <c r="G11" i="53"/>
  <c r="E299" i="38" s="1"/>
  <c r="H5" i="53"/>
  <c r="G5" i="53" s="1"/>
  <c r="E287" i="38" s="1"/>
  <c r="Z146" i="66"/>
  <c r="E457" i="76"/>
  <c r="Y146" i="66"/>
  <c r="Z290" i="66"/>
  <c r="Y290" i="66"/>
  <c r="C21" i="63"/>
  <c r="I498" i="41"/>
  <c r="N3" i="41" s="1"/>
  <c r="C12" i="63"/>
  <c r="F180" i="66"/>
  <c r="E423" i="38"/>
  <c r="E59" i="76"/>
  <c r="N36" i="66"/>
  <c r="E251" i="76"/>
  <c r="N228" i="66"/>
  <c r="E58" i="76"/>
  <c r="H23" i="53"/>
  <c r="G23" i="53" s="1"/>
  <c r="E323" i="38" s="1"/>
  <c r="G17" i="53"/>
  <c r="E311" i="38" s="1"/>
  <c r="J498" i="41"/>
  <c r="O3" i="41" s="1"/>
  <c r="C31" i="63"/>
  <c r="J487" i="58"/>
  <c r="L276" i="66"/>
  <c r="P276" i="66" s="1"/>
  <c r="E1027" i="76"/>
  <c r="C22" i="63"/>
  <c r="E1026" i="76"/>
  <c r="L275" i="66"/>
  <c r="P275" i="66" s="1"/>
  <c r="J488" i="58"/>
  <c r="E1016" i="76"/>
  <c r="L35" i="66"/>
  <c r="H488" i="37"/>
  <c r="E419" i="38"/>
  <c r="I499" i="41"/>
  <c r="F84" i="66"/>
  <c r="E106" i="76" l="1"/>
  <c r="P35" i="66"/>
  <c r="V35" i="66" s="1"/>
  <c r="X35" i="66" s="1"/>
  <c r="R35" i="66"/>
  <c r="T35" i="66" s="1"/>
  <c r="E1020" i="76"/>
  <c r="L131" i="66"/>
  <c r="P131" i="66" s="1"/>
  <c r="J488" i="37"/>
  <c r="J488" i="41" s="1"/>
  <c r="E539" i="76"/>
  <c r="E154" i="76"/>
  <c r="E1022" i="76"/>
  <c r="L179" i="66"/>
  <c r="N179" i="66" s="1"/>
  <c r="H488" i="58"/>
  <c r="H488" i="41" s="1"/>
  <c r="E202" i="76"/>
  <c r="E155" i="76"/>
  <c r="E347" i="76"/>
  <c r="E29" i="76"/>
  <c r="E11" i="76"/>
  <c r="E911" i="76"/>
  <c r="I484" i="37"/>
  <c r="L97" i="66"/>
  <c r="H487" i="58"/>
  <c r="H487" i="41" s="1"/>
  <c r="L180" i="66"/>
  <c r="E1023" i="76"/>
  <c r="P36" i="66"/>
  <c r="V36" i="66" s="1"/>
  <c r="X36" i="66" s="1"/>
  <c r="R36" i="66"/>
  <c r="T36" i="66" s="1"/>
  <c r="E107" i="76"/>
  <c r="E923" i="76"/>
  <c r="I484" i="58"/>
  <c r="L241" i="66"/>
  <c r="E203" i="76"/>
  <c r="E538" i="76"/>
  <c r="L132" i="66"/>
  <c r="P132" i="66" s="1"/>
  <c r="J487" i="37"/>
  <c r="J487" i="41" s="1"/>
  <c r="E1021" i="76"/>
  <c r="N35" i="66"/>
  <c r="E5" i="76"/>
  <c r="E887" i="76"/>
  <c r="H484" i="37"/>
  <c r="L49" i="66"/>
  <c r="L145" i="66"/>
  <c r="E17" i="76"/>
  <c r="E935" i="76"/>
  <c r="J484" i="37"/>
  <c r="L84" i="66"/>
  <c r="P84" i="66" s="1"/>
  <c r="I487" i="37"/>
  <c r="I487" i="41" s="1"/>
  <c r="E1019" i="76"/>
  <c r="E23" i="76"/>
  <c r="E899" i="76"/>
  <c r="H484" i="58"/>
  <c r="L193" i="66"/>
  <c r="E1018" i="76"/>
  <c r="L83" i="66"/>
  <c r="P83" i="66" s="1"/>
  <c r="I488" i="37"/>
  <c r="I488" i="41" s="1"/>
  <c r="N276" i="66"/>
  <c r="N275" i="66"/>
  <c r="L289" i="66"/>
  <c r="E947" i="76"/>
  <c r="E35" i="76"/>
  <c r="J484" i="58"/>
  <c r="J484" i="41" s="1"/>
  <c r="O179" i="66" l="1"/>
  <c r="E490" i="76"/>
  <c r="Z179" i="66"/>
  <c r="E346" i="76"/>
  <c r="Z35" i="66"/>
  <c r="Y179" i="66"/>
  <c r="Y35" i="66"/>
  <c r="O35" i="66"/>
  <c r="P241" i="66"/>
  <c r="N241" i="66"/>
  <c r="E552" i="76" s="1"/>
  <c r="P180" i="66"/>
  <c r="V180" i="66" s="1"/>
  <c r="X180" i="66" s="1"/>
  <c r="R180" i="66"/>
  <c r="T180" i="66" s="1"/>
  <c r="P97" i="66"/>
  <c r="N97" i="66"/>
  <c r="P179" i="66"/>
  <c r="V179" i="66" s="1"/>
  <c r="X179" i="66" s="1"/>
  <c r="R179" i="66"/>
  <c r="T179" i="66" s="1"/>
  <c r="P145" i="66"/>
  <c r="N145" i="66"/>
  <c r="N84" i="66"/>
  <c r="I484" i="41"/>
  <c r="R193" i="66"/>
  <c r="T193" i="66" s="1"/>
  <c r="P193" i="66"/>
  <c r="V193" i="66" s="1"/>
  <c r="X193" i="66" s="1"/>
  <c r="N193" i="66"/>
  <c r="R49" i="66"/>
  <c r="T49" i="66" s="1"/>
  <c r="N49" i="66"/>
  <c r="P49" i="66"/>
  <c r="V49" i="66" s="1"/>
  <c r="X49" i="66" s="1"/>
  <c r="N131" i="66"/>
  <c r="P289" i="66"/>
  <c r="N289" i="66"/>
  <c r="E586" i="76"/>
  <c r="O275" i="66"/>
  <c r="E587" i="76"/>
  <c r="O276" i="66"/>
  <c r="H484" i="41"/>
  <c r="N132" i="66"/>
  <c r="N83" i="66"/>
  <c r="N180" i="66"/>
  <c r="Q35" i="66" l="1"/>
  <c r="U35" i="66"/>
  <c r="Z227" i="66"/>
  <c r="Z83" i="66"/>
  <c r="Y227" i="66"/>
  <c r="Y83" i="66"/>
  <c r="E394" i="76"/>
  <c r="O83" i="66"/>
  <c r="O227" i="66"/>
  <c r="Q276" i="66"/>
  <c r="R276" i="66" s="1"/>
  <c r="T276" i="66" s="1"/>
  <c r="V276" i="66"/>
  <c r="X276" i="66" s="1"/>
  <c r="U276" i="66"/>
  <c r="V275" i="66"/>
  <c r="X275" i="66" s="1"/>
  <c r="Q275" i="66"/>
  <c r="R275" i="66" s="1"/>
  <c r="T275" i="66" s="1"/>
  <c r="U275" i="66"/>
  <c r="E504" i="76"/>
  <c r="O193" i="66"/>
  <c r="O241" i="66"/>
  <c r="Y241" i="66"/>
  <c r="Z97" i="66"/>
  <c r="O97" i="66"/>
  <c r="Y97" i="66"/>
  <c r="E408" i="76"/>
  <c r="Z241" i="66"/>
  <c r="E491" i="76"/>
  <c r="O180" i="66"/>
  <c r="Z36" i="66"/>
  <c r="Y36" i="66"/>
  <c r="Y180" i="66"/>
  <c r="Z180" i="66"/>
  <c r="O36" i="66"/>
  <c r="O289" i="66"/>
  <c r="E600" i="76"/>
  <c r="Y132" i="66"/>
  <c r="E443" i="76"/>
  <c r="Y276" i="66"/>
  <c r="Z132" i="66"/>
  <c r="O132" i="66"/>
  <c r="Z276" i="66"/>
  <c r="Y275" i="66"/>
  <c r="Z275" i="66"/>
  <c r="E442" i="76"/>
  <c r="Y131" i="66"/>
  <c r="O131" i="66"/>
  <c r="Z131" i="66"/>
  <c r="Z228" i="66"/>
  <c r="Y84" i="66"/>
  <c r="Z84" i="66"/>
  <c r="O84" i="66"/>
  <c r="Y228" i="66"/>
  <c r="E395" i="76"/>
  <c r="O228" i="66"/>
  <c r="Z145" i="66"/>
  <c r="E456" i="76"/>
  <c r="Y145" i="66"/>
  <c r="Y289" i="66"/>
  <c r="Z289" i="66"/>
  <c r="O145" i="66"/>
  <c r="Z49" i="66"/>
  <c r="Y193" i="66"/>
  <c r="O49" i="66"/>
  <c r="Z193" i="66"/>
  <c r="Y49" i="66"/>
  <c r="E360" i="76"/>
  <c r="Q179" i="66"/>
  <c r="U179" i="66"/>
  <c r="U289" i="66" l="1"/>
  <c r="Q289" i="66"/>
  <c r="R289" i="66" s="1"/>
  <c r="T289" i="66" s="1"/>
  <c r="V289" i="66"/>
  <c r="X289" i="66" s="1"/>
  <c r="Q83" i="66"/>
  <c r="R83" i="66" s="1"/>
  <c r="T83" i="66" s="1"/>
  <c r="U83" i="66"/>
  <c r="V83" i="66"/>
  <c r="X83" i="66" s="1"/>
  <c r="Q36" i="66"/>
  <c r="U36" i="66"/>
  <c r="V132" i="66"/>
  <c r="X132" i="66" s="1"/>
  <c r="U132" i="66"/>
  <c r="Q132" i="66"/>
  <c r="R132" i="66" s="1"/>
  <c r="T132" i="66" s="1"/>
  <c r="Q97" i="66"/>
  <c r="R97" i="66" s="1"/>
  <c r="T97" i="66" s="1"/>
  <c r="V97" i="66"/>
  <c r="X97" i="66" s="1"/>
  <c r="U97" i="66"/>
  <c r="Q228" i="66"/>
  <c r="R228" i="66" s="1"/>
  <c r="T228" i="66" s="1"/>
  <c r="U228" i="66"/>
  <c r="V228" i="66"/>
  <c r="X228" i="66" s="1"/>
  <c r="V131" i="66"/>
  <c r="X131" i="66" s="1"/>
  <c r="U131" i="66"/>
  <c r="Q131" i="66"/>
  <c r="R131" i="66" s="1"/>
  <c r="T131" i="66" s="1"/>
  <c r="V145" i="66"/>
  <c r="X145" i="66" s="1"/>
  <c r="Q145" i="66"/>
  <c r="R145" i="66" s="1"/>
  <c r="T145" i="66" s="1"/>
  <c r="U145" i="66"/>
  <c r="Q180" i="66"/>
  <c r="U180" i="66"/>
  <c r="U241" i="66"/>
  <c r="V241" i="66"/>
  <c r="X241" i="66" s="1"/>
  <c r="Q241" i="66"/>
  <c r="R241" i="66" s="1"/>
  <c r="T241" i="66" s="1"/>
  <c r="Q49" i="66"/>
  <c r="U49" i="66"/>
  <c r="V84" i="66"/>
  <c r="X84" i="66" s="1"/>
  <c r="U84" i="66"/>
  <c r="Q84" i="66"/>
  <c r="R84" i="66" s="1"/>
  <c r="T84" i="66" s="1"/>
  <c r="U193" i="66"/>
  <c r="Q193" i="66"/>
  <c r="V227" i="66"/>
  <c r="X227" i="66" s="1"/>
  <c r="U227" i="66"/>
  <c r="Q227" i="66"/>
  <c r="R227" i="66" s="1"/>
  <c r="T22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<sst xmlns="http://schemas.openxmlformats.org/spreadsheetml/2006/main" count="5507" uniqueCount="354">
  <si>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</si>
  <si>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</si>
  <si>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</si>
  <si>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</si>
  <si>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</si>
  <si>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</si>
  <si>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</si>
  <si>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</si>
  <si>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</si>
  <si>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</si>
  <si>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</si>
  <si>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</si>
  <si>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</si>
  <si>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</si>
  <si>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</si>
  <si>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</si>
  <si>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</si>
  <si>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</si>
  <si>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</si>
  <si>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</si>
  <si>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</si>
  <si>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</si>
  <si>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</si>
  <si>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</si>
  <si>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</si>
  <si>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</si>
  <si>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</si>
  <si>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</si>
  <si>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</si>
  <si>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</si>
  <si>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</si>
  <si>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</si>
  <si>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</si>
  <si>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</si>
  <si>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</si>
  <si>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</si>
  <si>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</si>
  <si>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</si>
  <si>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</si>
  <si>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</si>
  <si>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</si>
  <si>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</si>
  <si>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</si>
  <si>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</si>
  <si>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</si>
  <si>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</si>
  <si>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</si>
  <si>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</si>
  <si>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</si>
  <si>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</si>
  <si>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</si>
  <si>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</si>
  <si>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</si>
  <si>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</si>
  <si>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</si>
  <si>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</si>
  <si>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</si>
  <si>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</si>
  <si>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</si>
  <si>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</si>
  <si>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</si>
  <si>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</si>
  <si>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</si>
  <si>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</si>
  <si>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</si>
  <si>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</si>
  <si>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</si>
  <si>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</si>
  <si>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</si>
  <si>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</si>
  <si>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</si>
  <si>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</si>
  <si>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</si>
  <si>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</si>
  <si>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</si>
  <si>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</si>
  <si>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</si>
  <si>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</si>
  <si>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</si>
  <si>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</si>
  <si>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</si>
  <si>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</si>
  <si>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</si>
  <si>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</si>
  <si>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</si>
  <si>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</si>
  <si>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</si>
  <si>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</si>
  <si>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</si>
  <si>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</si>
  <si>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</si>
  <si>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</si>
  <si>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</si>
  <si>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</si>
  <si>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</si>
  <si>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</si>
  <si>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</si>
  <si>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</si>
  <si>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</si>
  <si>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</si>
  <si>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</si>
  <si>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</si>
  <si>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</si>
  <si>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</si>
  <si>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</si>
  <si>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</si>
  <si>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</si>
  <si>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</si>
  <si>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</si>
  <si>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</si>
  <si>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</si>
  <si>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</si>
  <si>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</si>
  <si>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</si>
  <si>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</si>
  <si>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</si>
  <si>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</si>
  <si>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</si>
  <si>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</si>
  <si>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</si>
  <si>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</si>
  <si>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</si>
  <si>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</si>
  <si>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</si>
  <si>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</si>
  <si>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</si>
  <si>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</si>
  <si>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</si>
  <si>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</si>
  <si>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</si>
  <si>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</si>
  <si>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</si>
  <si>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</si>
  <si>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</si>
  <si>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</si>
  <si>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</si>
  <si>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</si>
  <si>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</si>
  <si>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</si>
  <si>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</si>
  <si>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</si>
  <si>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</si>
  <si>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</si>
  <si>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</si>
  <si>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</si>
  <si>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</si>
  <si>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</si>
  <si>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</si>
  <si>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</si>
  <si>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</si>
  <si>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</si>
  <si>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</si>
  <si>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</si>
  <si>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</si>
  <si>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</si>
  <si>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</si>
  <si>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</si>
  <si>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</si>
  <si>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</si>
  <si>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</si>
  <si>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</si>
  <si>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</si>
  <si>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</si>
  <si>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</si>
  <si>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</si>
  <si>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</si>
  <si>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</si>
  <si>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</si>
  <si>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</si>
  <si>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</si>
  <si>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</si>
  <si>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</si>
  <si>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</si>
  <si>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</si>
  <si>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</si>
  <si>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</si>
  <si>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</si>
  <si>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</si>
  <si>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</si>
  <si>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</si>
  <si>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</si>
  <si>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</si>
  <si>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</si>
  <si>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</si>
  <si>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</si>
  <si>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</si>
  <si>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</si>
  <si>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</si>
  <si>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</si>
  <si>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</si>
  <si>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</si>
  <si>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</si>
  <si>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</si>
  <si>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</si>
  <si>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</si>
  <si>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</si>
  <si>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</si>
  <si>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</si>
  <si>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</si>
  <si>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</si>
  <si>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</si>
  <si>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</si>
  <si>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</si>
  <si>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</si>
  <si>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</si>
  <si>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</si>
  <si>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</si>
  <si>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</si>
  <si>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</si>
  <si>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</si>
  <si>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</si>
  <si>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</si>
  <si>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</si>
  <si>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</si>
  <si>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</si>
  <si>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</si>
  <si>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</si>
  <si>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</si>
  <si>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</si>
  <si>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</si>
  <si>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</si>
  <si>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</si>
  <si>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</si>
  <si>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</si>
  <si>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</si>
  <si>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</si>
  <si>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</si>
  <si>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</si>
  <si>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</si>
  <si>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</si>
  <si>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</si>
  <si>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</si>
  <si>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</si>
  <si>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</si>
  <si>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</si>
  <si>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</si>
  <si>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</si>
  <si>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</si>
  <si>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</si>
  <si>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</si>
  <si>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</si>
  <si>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</si>
  <si>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</si>
  <si>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</si>
  <si>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</si>
  <si>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</si>
  <si>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</si>
  <si>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</si>
  <si>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</si>
  <si>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</si>
  <si>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</si>
  <si>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</si>
  <si>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</si>
  <si>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</si>
  <si>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</si>
  <si>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</si>
  <si>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</si>
  <si>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</si>
  <si>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</si>
  <si>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</si>
  <si>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</si>
  <si>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</si>
  <si>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</si>
  <si>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</si>
  <si>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</si>
  <si>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</si>
  <si>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</si>
  <si>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</si>
  <si>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</si>
  <si>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</si>
  <si>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</si>
  <si>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</si>
  <si>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</si>
  <si>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</si>
  <si>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</si>
  <si>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</si>
  <si>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</si>
  <si>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</si>
  <si>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</si>
  <si>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</si>
  <si>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</si>
  <si>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</si>
  <si>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</si>
  <si>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</si>
  <si>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</si>
  <si>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</si>
  <si>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</si>
  <si>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</si>
  <si>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</si>
  <si>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</si>
  <si>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</si>
  <si>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</si>
  <si>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</si>
  <si>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</si>
  <si>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</si>
  <si>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</si>
  <si>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</si>
  <si>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</si>
  <si>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</si>
  <si>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</si>
  <si>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</si>
  <si>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</si>
  <si>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</si>
  <si>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</si>
  <si>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</si>
  <si>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</si>
  <si>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</si>
  <si>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</si>
  <si>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</si>
  <si>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</si>
  <si>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</si>
  <si>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</si>
  <si>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</si>
  <si>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</si>
  <si>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</si>
  <si>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</si>
  <si>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</si>
  <si>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</si>
  <si>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</si>
  <si>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</si>
  <si>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</si>
  <si>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</si>
  <si>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</si>
  <si>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</si>
  <si>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</si>
  <si>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</si>
  <si>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</si>
  <si>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</si>
  <si>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</si>
  <si>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</si>
  <si>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</si>
  <si>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</si>
  <si>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</si>
  <si>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</si>
  <si>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</si>
  <si>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</si>
  <si>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</si>
  <si>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</si>
  <si>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</si>
  <si>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</si>
  <si>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</si>
  <si>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</si>
  <si>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</si>
  <si>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</si>
  <si>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</si>
  <si>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</si>
  <si>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</si>
  <si>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</si>
  <si>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</si>
  <si>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</si>
  <si>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</si>
  <si>
    <t>70.000 ha lavbundsjorde vådlægges uden høst af biomasse</t>
  </si>
  <si>
    <t>Landbrug til natur</t>
  </si>
  <si>
    <t>50% af 17,000 ha omlægges til natur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</si>
</sst>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2438569.9999999995</c:v>
                </c:pt>
                <c:pt idx="2">
                  <c:v>2326569.9999999995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584089.99999999988</c:v>
                </c:pt>
                <c:pt idx="2">
                  <c:v>584089.99999999988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7551464.6094648028</c:v>
                </c:pt>
                <c:pt idx="2">
                  <c:v>7299384.6350595215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-776674.1849646091</c:v>
                </c:pt>
                <c:pt idx="2">
                  <c:v>-1759529.7255197957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-578287.63535132085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12012553.020152895</c:v>
                </c:pt>
                <c:pt idx="2">
                  <c:v>10790656.92077061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73339.69305874678</c:v>
                </c:pt>
                <c:pt idx="2">
                  <c:v>69870.350389794752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4804.3904508168171</c:v>
                </c:pt>
                <c:pt idx="2">
                  <c:v>4577.0090167331427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611402.11850916932</c:v>
                </c:pt>
                <c:pt idx="2">
                  <c:v>582851.21665017318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12191.9256146598</c:v>
                </c:pt>
                <c:pt idx="2">
                  <c:v>11608.843920060925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17978.928578403127</c:v>
                </c:pt>
                <c:pt idx="2">
                  <c:v>17129.191861272244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52152.932739919794</c:v>
                </c:pt>
                <c:pt idx="2">
                  <c:v>49700.436959678023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956215.58349504462</c:v>
                </c:pt>
                <c:pt idx="2">
                  <c:v>911079.58349504473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161225.9684420971</c:v>
                </c:pt>
                <c:pt idx="2">
                  <c:v>153609.9684420971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66262.480206928041</c:v>
                </c:pt>
                <c:pt idx="2">
                  <c:v>63129.989142441955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120359.53630737038</c:v>
                </c:pt>
                <c:pt idx="2">
                  <c:v>114647.53630737035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31473.13088002065</c:v>
                </c:pt>
                <c:pt idx="2">
                  <c:v>29964.836690761807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226212.46376754125</c:v>
                </c:pt>
                <c:pt idx="2">
                  <c:v>218285.90600898454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7388.8524440063666</c:v>
                </c:pt>
                <c:pt idx="2">
                  <c:v>7062.091382247304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97880.655639444332</c:v>
                </c:pt>
                <c:pt idx="2">
                  <c:v>93356.381220605035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25.394603028876876</c:v>
                </c:pt>
                <c:pt idx="2">
                  <c:v>26.430828947659421</c:v>
                </c:pt>
                <c:pt idx="3">
                  <c:v>7.483154704207001</c:v>
                </c:pt>
                <c:pt idx="4">
                  <c:v>6.5976227939040228</c:v>
                </c:pt>
                <c:pt idx="5">
                  <c:v>6.8641517027191883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4.9239155795209513</c:v>
                </c:pt>
                <c:pt idx="2">
                  <c:v>4.2325394767921409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16.758901223301752</c:v>
                </c:pt>
                <c:pt idx="2">
                  <c:v>12.666500047982415</c:v>
                </c:pt>
                <c:pt idx="3">
                  <c:v>0.45076703431999982</c:v>
                </c:pt>
                <c:pt idx="4">
                  <c:v>0.45076703431999993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18.957916378438938</c:v>
                </c:pt>
                <c:pt idx="5">
                  <c:v>17.624482577499553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5.7742075823256434</c:v>
                </c:pt>
                <c:pt idx="2">
                  <c:v>5.3818165046389463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46.946938378015645</c:v>
                </c:pt>
                <c:pt idx="2">
                  <c:v>45.959088330885855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1665408.4462207083</c:v>
                </c:pt>
                <c:pt idx="2">
                  <c:v>1768110.5870511229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505463.17884479673</c:v>
                </c:pt>
                <c:pt idx="2">
                  <c:v>451976.14077772765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1443942.4969234534</c:v>
                </c:pt>
                <c:pt idx="2">
                  <c:v>1107390.0418091707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2915933.6770836636</c:v>
                </c:pt>
                <c:pt idx="2">
                  <c:v>2829733.4002903248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1414913.706508311</c:v>
                </c:pt>
                <c:pt idx="2">
                  <c:v>1386180.4255343857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10371.219535128512</c:v>
                </c:pt>
                <c:pt idx="2">
                  <c:v>11785.000508089443</c:v>
                </c:pt>
                <c:pt idx="15">
                  <c:v>4441.5</c:v>
                </c:pt>
                <c:pt idx="16">
                  <c:v>1152.3577261253899</c:v>
                </c:pt>
                <c:pt idx="17">
                  <c:v>1309.4445008988266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85676.999999999956</c:v>
                </c:pt>
                <c:pt idx="1">
                  <c:v>85676.999999999971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23691668.136388414</c:v>
                </c:pt>
                <c:pt idx="20">
                  <c:v>27999244.1611863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75933.999999999971</c:v>
                </c:pt>
                <c:pt idx="1">
                  <c:v>75933.999999999985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1895494.5192748315</c:v>
                </c:pt>
                <c:pt idx="10">
                  <c:v>1621441.1022628862</c:v>
                </c:pt>
                <c:pt idx="11">
                  <c:v>1225497.0374225536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832345.429947</c:v>
                </c:pt>
                <c:pt idx="25">
                  <c:v>988822.35798302805</c:v>
                </c:pt>
                <c:pt idx="26">
                  <c:v>970654.7980678071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3786</c:v>
                </c:pt>
                <c:pt idx="1">
                  <c:v>3785.9999999999982</c:v>
                </c:pt>
                <c:pt idx="2">
                  <c:v>3785.9999999999991</c:v>
                </c:pt>
                <c:pt idx="3">
                  <c:v>6600836.8097011279</c:v>
                </c:pt>
                <c:pt idx="4">
                  <c:v>7129869.4034788422</c:v>
                </c:pt>
                <c:pt idx="5">
                  <c:v>6931817.4756044289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14475253.607270831</c:v>
                </c:pt>
                <c:pt idx="2">
                  <c:v>13204805.620490521</c:v>
                </c:pt>
                <c:pt idx="15">
                  <c:v>9696490.333333334</c:v>
                </c:pt>
                <c:pt idx="16">
                  <c:v>1608361.5119189806</c:v>
                </c:pt>
                <c:pt idx="17">
                  <c:v>1467200.6244989464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6727404.2705273991</c:v>
                </c:pt>
                <c:pt idx="5">
                  <c:v>6727404.2705273982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678325.22851124685</c:v>
                </c:pt>
                <c:pt idx="22">
                  <c:v>515554.24842193251</c:v>
                </c:pt>
                <c:pt idx="23">
                  <c:v>480519.33077133447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17135107.567292936</c:v>
                </c:pt>
                <c:pt idx="2">
                  <c:v>13617921.326007361</c:v>
                </c:pt>
                <c:pt idx="15">
                  <c:v>14742130.666666664</c:v>
                </c:pt>
                <c:pt idx="16">
                  <c:v>1903900.8408103255</c:v>
                </c:pt>
                <c:pt idx="17">
                  <c:v>1513102.369556373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209867.13867694439</c:v>
                </c:pt>
                <c:pt idx="10">
                  <c:v>179733.60503457359</c:v>
                </c:pt>
                <c:pt idx="11">
                  <c:v>169030.05352545186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1611192.2070124748</c:v>
                </c:pt>
                <c:pt idx="10">
                  <c:v>1634541.7809987355</c:v>
                </c:pt>
                <c:pt idx="11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576036.23515656113</c:v>
                </c:pt>
                <c:pt idx="5">
                  <c:v>691243.48218787322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3960569.1368320007</c:v>
                </c:pt>
                <c:pt idx="5">
                  <c:v>4680672.6162560005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2315397.2141569285</c:v>
                </c:pt>
                <c:pt idx="2">
                  <c:v>2736378.5258218241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282794.49670790485</c:v>
                </c:pt>
                <c:pt idx="5">
                  <c:v>282794.49670790485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112873.31802427149</c:v>
                </c:pt>
                <c:pt idx="10">
                  <c:v>164977.35949501841</c:v>
                </c:pt>
                <c:pt idx="11">
                  <c:v>153766.18584682702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34169777.11321272</c:v>
                </c:pt>
                <c:pt idx="17">
                  <c:v>30339259.080338314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4-4ADC-A1A2-24787E9E7543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944817.29105430027</c:v>
                </c:pt>
                <c:pt idx="16">
                  <c:v>471374.81092797266</c:v>
                </c:pt>
                <c:pt idx="17">
                  <c:v>424208.56467295939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54-4ADC-A1A2-24787E9E7543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2">
                  <c:v>496104.79930818896</c:v>
                </c:pt>
                <c:pt idx="13">
                  <c:v>503294.40441301046</c:v>
                </c:pt>
                <c:pt idx="14">
                  <c:v>495958.07555387839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54-4ADC-A1A2-24787E9E7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5403037.1630321508</c:v>
                </c:pt>
                <c:pt idx="2">
                  <c:v>10159552.618303336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967818.18551018101</c:v>
                </c:pt>
                <c:pt idx="2">
                  <c:v>1074416.773665641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944817.29105430027</c:v>
                </c:pt>
                <c:pt idx="1">
                  <c:v>471374.81092797266</c:v>
                </c:pt>
                <c:pt idx="2">
                  <c:v>424208.56467295939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D-465C-8AFE-89526594E700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DD-465C-8AFE-89526594E700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E-4A9A-A7E4-EA90A32ABFCC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25017.372496938624</c:v>
                </c:pt>
                <c:pt idx="2">
                  <c:v>42534.831322237616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E-4A9A-A7E4-EA90A32A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194808.52997510659</c:v>
                </c:pt>
                <c:pt idx="2">
                  <c:v>177248.86428118241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3007490.663445753</c:v>
                </c:pt>
                <c:pt idx="2">
                  <c:v>3272561.5344189797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391798.11160085921</c:v>
                </c:pt>
                <c:pt idx="2">
                  <c:v>320177.72901047184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1295986.9268226947</c:v>
                </c:pt>
                <c:pt idx="2">
                  <c:v>1135982.31037293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9261588.8566277139</c:v>
                </c:pt>
                <c:pt idx="2">
                  <c:v>10945514.103287296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7578076.6936152056</c:v>
                </c:pt>
                <c:pt idx="2">
                  <c:v>8945435.4336333051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9-4764-90DB-A8412AEDFAC3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C-4D56-8184-718292FE8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37177267.776658468</c:v>
                </c:pt>
                <c:pt idx="2">
                  <c:v>33611820.614757292</c:v>
                </c:pt>
                <c:pt idx="3">
                  <c:v>8803491.7355084848</c:v>
                </c:pt>
                <c:pt idx="4">
                  <c:v>34169777.11321272</c:v>
                </c:pt>
                <c:pt idx="5">
                  <c:v>30339259.080338314</c:v>
                </c:pt>
                <c:pt idx="21">
                  <c:v>3230529.0722415126</c:v>
                </c:pt>
                <c:pt idx="22">
                  <c:v>3007490.663445753</c:v>
                </c:pt>
                <c:pt idx="23">
                  <c:v>3272561.5344189797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11576986.070784641</c:v>
                </c:pt>
                <c:pt idx="2">
                  <c:v>13681892.629109122</c:v>
                </c:pt>
                <c:pt idx="6">
                  <c:v>0</c:v>
                </c:pt>
                <c:pt idx="7">
                  <c:v>2315397.2141569285</c:v>
                </c:pt>
                <c:pt idx="8">
                  <c:v>2736378.5258218241</c:v>
                </c:pt>
                <c:pt idx="21">
                  <c:v>0</c:v>
                </c:pt>
                <c:pt idx="22">
                  <c:v>9261588.8566277139</c:v>
                </c:pt>
                <c:pt idx="23">
                  <c:v>10945514.103287296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3940581.1830543578</c:v>
                </c:pt>
                <c:pt idx="2">
                  <c:v>4705848.788607738</c:v>
                </c:pt>
                <c:pt idx="3">
                  <c:v>823764.99285714305</c:v>
                </c:pt>
                <c:pt idx="4">
                  <c:v>745895.72393528919</c:v>
                </c:pt>
                <c:pt idx="5">
                  <c:v>890749.94927217893</c:v>
                </c:pt>
                <c:pt idx="6">
                  <c:v>757087.00000000012</c:v>
                </c:pt>
                <c:pt idx="7">
                  <c:v>1970290.5915271789</c:v>
                </c:pt>
                <c:pt idx="8">
                  <c:v>2352924.394303869</c:v>
                </c:pt>
                <c:pt idx="21">
                  <c:v>1352218.0071428574</c:v>
                </c:pt>
                <c:pt idx="22">
                  <c:v>1224394.8675918896</c:v>
                </c:pt>
                <c:pt idx="23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11523.5772612539</c:v>
                </c:pt>
                <c:pt idx="2">
                  <c:v>13094.445008988268</c:v>
                </c:pt>
                <c:pt idx="3">
                  <c:v>4441.5</c:v>
                </c:pt>
                <c:pt idx="4">
                  <c:v>1152.3577261253899</c:v>
                </c:pt>
                <c:pt idx="5">
                  <c:v>1309.4445008988266</c:v>
                </c:pt>
                <c:pt idx="6">
                  <c:v>4441.5</c:v>
                </c:pt>
                <c:pt idx="7">
                  <c:v>10371.219535128512</c:v>
                </c:pt>
                <c:pt idx="8">
                  <c:v>11785.000508089443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34877387.700440563</c:v>
                </c:pt>
                <c:pt idx="2">
                  <c:v>34428448.269967265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6">
                  <c:v>85676.999999999956</c:v>
                </c:pt>
                <c:pt idx="7">
                  <c:v>85676.999999999971</c:v>
                </c:pt>
                <c:pt idx="8">
                  <c:v>85677.000000000029</c:v>
                </c:pt>
                <c:pt idx="12">
                  <c:v>0</c:v>
                </c:pt>
                <c:pt idx="13">
                  <c:v>23691668.136388414</c:v>
                </c:pt>
                <c:pt idx="14">
                  <c:v>27999244.1611863</c:v>
                </c:pt>
                <c:pt idx="21">
                  <c:v>4087571.5535632996</c:v>
                </c:pt>
                <c:pt idx="22">
                  <c:v>-5403037.1630321508</c:v>
                </c:pt>
                <c:pt idx="23">
                  <c:v>-10159552.618303336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3717841.1960493159</c:v>
                </c:pt>
                <c:pt idx="2">
                  <c:v>3303729.571293762</c:v>
                </c:pt>
                <c:pt idx="3">
                  <c:v>1700320.7715243388</c:v>
                </c:pt>
                <c:pt idx="4">
                  <c:v>2020466.0937864296</c:v>
                </c:pt>
                <c:pt idx="5">
                  <c:v>2002298.5338712083</c:v>
                </c:pt>
                <c:pt idx="6">
                  <c:v>75933.999999999971</c:v>
                </c:pt>
                <c:pt idx="7">
                  <c:v>75933.999999999985</c:v>
                </c:pt>
                <c:pt idx="8">
                  <c:v>75934.000000000029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1621441.1022628862</c:v>
                </c:pt>
                <c:pt idx="23">
                  <c:v>1225497.0374225536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793484.44573365769</c:v>
                </c:pt>
                <c:pt idx="2">
                  <c:v>777884.68583518837</c:v>
                </c:pt>
                <c:pt idx="6">
                  <c:v>995654</c:v>
                </c:pt>
                <c:pt idx="7">
                  <c:v>720406.99999999988</c:v>
                </c:pt>
                <c:pt idx="8">
                  <c:v>707407.00000000012</c:v>
                </c:pt>
                <c:pt idx="21">
                  <c:v>-282332.03034110228</c:v>
                </c:pt>
                <c:pt idx="22">
                  <c:v>73077.445733657863</c:v>
                </c:pt>
                <c:pt idx="23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6718005.1004571198</c:v>
                </c:pt>
                <c:pt idx="2">
                  <c:v>6436906.2710065879</c:v>
                </c:pt>
                <c:pt idx="3">
                  <c:v>6600836.8097011279</c:v>
                </c:pt>
                <c:pt idx="4">
                  <c:v>7129869.4034788422</c:v>
                </c:pt>
                <c:pt idx="5">
                  <c:v>6931817.4756044289</c:v>
                </c:pt>
                <c:pt idx="6">
                  <c:v>3786</c:v>
                </c:pt>
                <c:pt idx="7">
                  <c:v>3785.9999999999982</c:v>
                </c:pt>
                <c:pt idx="8">
                  <c:v>3785.9999999999991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-967818.18551018101</c:v>
                </c:pt>
                <c:pt idx="23">
                  <c:v>-1074416.773665641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16083615.119189812</c:v>
                </c:pt>
                <c:pt idx="2">
                  <c:v>14672006.244989468</c:v>
                </c:pt>
                <c:pt idx="3">
                  <c:v>9696490.333333334</c:v>
                </c:pt>
                <c:pt idx="4">
                  <c:v>1608361.5119189806</c:v>
                </c:pt>
                <c:pt idx="5">
                  <c:v>1467200.6244989464</c:v>
                </c:pt>
                <c:pt idx="6">
                  <c:v>4353509.666666667</c:v>
                </c:pt>
                <c:pt idx="7">
                  <c:v>14475253.607270831</c:v>
                </c:pt>
                <c:pt idx="8">
                  <c:v>13204805.620490521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7449228.3821282592</c:v>
                </c:pt>
                <c:pt idx="2">
                  <c:v>7377607.9995378703</c:v>
                </c:pt>
                <c:pt idx="3">
                  <c:v>6351407.0475792512</c:v>
                </c:pt>
                <c:pt idx="4">
                  <c:v>6727404.2705273991</c:v>
                </c:pt>
                <c:pt idx="5">
                  <c:v>6727404.2705273982</c:v>
                </c:pt>
                <c:pt idx="6">
                  <c:v>330026.00000000006</c:v>
                </c:pt>
                <c:pt idx="7">
                  <c:v>330026.00000000006</c:v>
                </c:pt>
                <c:pt idx="8">
                  <c:v>330026.00000000006</c:v>
                </c:pt>
                <c:pt idx="21">
                  <c:v>1274488.0820395502</c:v>
                </c:pt>
                <c:pt idx="22">
                  <c:v>391798.11160085921</c:v>
                </c:pt>
                <c:pt idx="23">
                  <c:v>320177.72901047184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179733.60503457359</c:v>
                </c:pt>
                <c:pt idx="2">
                  <c:v>169030.05352545186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179733.60503457359</c:v>
                </c:pt>
                <c:pt idx="23">
                  <c:v>169030.05352545186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515554.24842193251</c:v>
                </c:pt>
                <c:pt idx="2">
                  <c:v>480519.33077133447</c:v>
                </c:pt>
                <c:pt idx="18">
                  <c:v>678325.22851124685</c:v>
                </c:pt>
                <c:pt idx="19">
                  <c:v>515554.24842193251</c:v>
                </c:pt>
                <c:pt idx="20">
                  <c:v>480519.33077133447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2494938.5623250459</c:v>
                </c:pt>
                <c:pt idx="2">
                  <c:v>2334933.9458752815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  <c:pt idx="6">
                  <c:v>28644.999999999993</c:v>
                </c:pt>
                <c:pt idx="7">
                  <c:v>28645.000000000004</c:v>
                </c:pt>
                <c:pt idx="8">
                  <c:v>28645.000000000004</c:v>
                </c:pt>
                <c:pt idx="21">
                  <c:v>1637775.5474174484</c:v>
                </c:pt>
                <c:pt idx="22">
                  <c:v>1295986.9268226947</c:v>
                </c:pt>
                <c:pt idx="23">
                  <c:v>1135982.31037293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7338542.2818095339</c:v>
                </c:pt>
                <c:pt idx="2">
                  <c:v>7632244.6994723976</c:v>
                </c:pt>
                <c:pt idx="6">
                  <c:v>2668834</c:v>
                </c:pt>
                <c:pt idx="7">
                  <c:v>2783133.6777961077</c:v>
                </c:pt>
                <c:pt idx="8">
                  <c:v>2894519.9802057594</c:v>
                </c:pt>
                <c:pt idx="21">
                  <c:v>4368323.901678659</c:v>
                </c:pt>
                <c:pt idx="22">
                  <c:v>4555408.6040134262</c:v>
                </c:pt>
                <c:pt idx="23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19039008.408103261</c:v>
                </c:pt>
                <c:pt idx="2">
                  <c:v>15131023.695563734</c:v>
                </c:pt>
                <c:pt idx="3">
                  <c:v>14742130.666666664</c:v>
                </c:pt>
                <c:pt idx="4">
                  <c:v>1903900.8408103255</c:v>
                </c:pt>
                <c:pt idx="5">
                  <c:v>1513102.369556373</c:v>
                </c:pt>
                <c:pt idx="6">
                  <c:v>2914869.3333333335</c:v>
                </c:pt>
                <c:pt idx="7">
                  <c:v>17135107.567292936</c:v>
                </c:pt>
                <c:pt idx="8">
                  <c:v>13617921.326007361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1634541.7809987355</c:v>
                </c:pt>
                <c:pt idx="2">
                  <c:v>1604918.2357577113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1634541.7809987355</c:v>
                </c:pt>
                <c:pt idx="23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2438569.9999999995</c:v>
                </c:pt>
                <c:pt idx="2">
                  <c:v>2326569.9999999995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584089.99999999988</c:v>
                </c:pt>
                <c:pt idx="2">
                  <c:v>584089.99999999988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7551464.6094648028</c:v>
                </c:pt>
                <c:pt idx="2">
                  <c:v>7299384.6350595215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-776674.1849646091</c:v>
                </c:pt>
                <c:pt idx="2">
                  <c:v>-1759529.7255197957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-578287.63535132085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12012553.020152895</c:v>
                </c:pt>
                <c:pt idx="2">
                  <c:v>10790656.92077061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5403037.1630321508</c:v>
                </c:pt>
                <c:pt idx="2">
                  <c:v>10159552.618303336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967818.18551018101</c:v>
                </c:pt>
                <c:pt idx="2">
                  <c:v>1074416.773665641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944817.29105430027</c:v>
                </c:pt>
                <c:pt idx="1">
                  <c:v>471374.81092797266</c:v>
                </c:pt>
                <c:pt idx="2">
                  <c:v>424208.56467295939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14-449A-ADA8-FDE6AC770E9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14-449A-ADA8-FDE6AC770E93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51-4DA7-AA3B-011993A2905C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25017.372496938624</c:v>
                </c:pt>
                <c:pt idx="2">
                  <c:v>42534.831322237616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51-4DA7-AA3B-011993A29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194808.52997510659</c:v>
                </c:pt>
                <c:pt idx="2">
                  <c:v>177248.86428118241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3007490.663445753</c:v>
                </c:pt>
                <c:pt idx="2">
                  <c:v>3272561.5344189797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391798.11160085921</c:v>
                </c:pt>
                <c:pt idx="2">
                  <c:v>320177.72901047184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1295986.9268226947</c:v>
                </c:pt>
                <c:pt idx="2">
                  <c:v>1135982.31037293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9261588.8566277139</c:v>
                </c:pt>
                <c:pt idx="2">
                  <c:v>10945514.103287296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7578076.6936152056</c:v>
                </c:pt>
                <c:pt idx="2">
                  <c:v>8945435.4336333051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F-41CA-9630-36CAB67AF3CF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E6-45AF-AFF2-6D78179D9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7551464.6094648028</c:v>
                </c:pt>
                <c:pt idx="2">
                  <c:v>7299384.6350595215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-776674.1849646091</c:v>
                </c:pt>
                <c:pt idx="2">
                  <c:v>-1759529.7255197957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-578287.63535132085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12012553.020152895</c:v>
                </c:pt>
                <c:pt idx="2">
                  <c:v>10790656.92077061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5403037.1630321508</c:v>
                </c:pt>
                <c:pt idx="2">
                  <c:v>10159552.618303336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967818.18551018101</c:v>
                </c:pt>
                <c:pt idx="2">
                  <c:v>1074416.773665641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944817.29105430027</c:v>
                </c:pt>
                <c:pt idx="1">
                  <c:v>471374.81092797266</c:v>
                </c:pt>
                <c:pt idx="2">
                  <c:v>424208.56467295939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25-43E3-8086-522FA1E63A80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25-43E3-8086-522FA1E63A80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11-4BBB-A01C-1B198379A3C7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25017.372496938624</c:v>
                </c:pt>
                <c:pt idx="2">
                  <c:v>42534.831322237616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11-4BBB-A01C-1B198379A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194808.52997510659</c:v>
                </c:pt>
                <c:pt idx="2">
                  <c:v>177248.86428118241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3007490.663445753</c:v>
                </c:pt>
                <c:pt idx="2">
                  <c:v>3272561.5344189797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391798.11160085921</c:v>
                </c:pt>
                <c:pt idx="2">
                  <c:v>320177.72901047184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1295986.9268226947</c:v>
                </c:pt>
                <c:pt idx="2">
                  <c:v>1135982.31037293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9261588.8566277139</c:v>
                </c:pt>
                <c:pt idx="2">
                  <c:v>10945514.103287296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7578076.6936152056</c:v>
                </c:pt>
                <c:pt idx="2">
                  <c:v>8945435.4336333051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D2-4478-B478-03E536AAA17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93-4AAE-A9F3-AF71CAB48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1634541.7809987355</c:v>
                </c:pt>
                <c:pt idx="2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503294.40441301046</c:v>
                </c:pt>
                <c:pt idx="2">
                  <c:v>495958.07555387839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194808.52997510659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177248.86428118241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10371.219535128512</c:v>
                </c:pt>
                <c:pt idx="2">
                  <c:v>11785.000508089443</c:v>
                </c:pt>
                <c:pt idx="15">
                  <c:v>4441.5</c:v>
                </c:pt>
                <c:pt idx="16">
                  <c:v>1152.3577261253899</c:v>
                </c:pt>
                <c:pt idx="17">
                  <c:v>1309.4445008988266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85676.999999999956</c:v>
                </c:pt>
                <c:pt idx="1">
                  <c:v>85676.999999999971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23691668.136388414</c:v>
                </c:pt>
                <c:pt idx="20">
                  <c:v>27999244.1611863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75933.999999999971</c:v>
                </c:pt>
                <c:pt idx="1">
                  <c:v>75933.999999999985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1895494.5192748315</c:v>
                </c:pt>
                <c:pt idx="10">
                  <c:v>1621441.1022628862</c:v>
                </c:pt>
                <c:pt idx="11">
                  <c:v>1225497.0374225536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832345.429947</c:v>
                </c:pt>
                <c:pt idx="25">
                  <c:v>988822.35798302805</c:v>
                </c:pt>
                <c:pt idx="26">
                  <c:v>970654.7980678071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3786</c:v>
                </c:pt>
                <c:pt idx="1">
                  <c:v>3785.9999999999982</c:v>
                </c:pt>
                <c:pt idx="2">
                  <c:v>3785.9999999999991</c:v>
                </c:pt>
                <c:pt idx="3">
                  <c:v>6600836.8097011279</c:v>
                </c:pt>
                <c:pt idx="4">
                  <c:v>7129869.4034788422</c:v>
                </c:pt>
                <c:pt idx="5">
                  <c:v>6931817.4756044289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14475253.607270831</c:v>
                </c:pt>
                <c:pt idx="2">
                  <c:v>13204805.620490521</c:v>
                </c:pt>
                <c:pt idx="15">
                  <c:v>9696490.333333334</c:v>
                </c:pt>
                <c:pt idx="16">
                  <c:v>1608361.5119189806</c:v>
                </c:pt>
                <c:pt idx="17">
                  <c:v>1467200.6244989464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6727404.2705273991</c:v>
                </c:pt>
                <c:pt idx="5">
                  <c:v>6727404.2705273982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678325.22851124685</c:v>
                </c:pt>
                <c:pt idx="22">
                  <c:v>515554.24842193251</c:v>
                </c:pt>
                <c:pt idx="23">
                  <c:v>480519.33077133447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17135107.567292936</c:v>
                </c:pt>
                <c:pt idx="2">
                  <c:v>13617921.326007361</c:v>
                </c:pt>
                <c:pt idx="15">
                  <c:v>14742130.666666664</c:v>
                </c:pt>
                <c:pt idx="16">
                  <c:v>1903900.8408103255</c:v>
                </c:pt>
                <c:pt idx="17">
                  <c:v>1513102.369556373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209867.13867694439</c:v>
                </c:pt>
                <c:pt idx="10">
                  <c:v>179733.60503457359</c:v>
                </c:pt>
                <c:pt idx="11">
                  <c:v>169030.05352545186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1611192.2070124748</c:v>
                </c:pt>
                <c:pt idx="10">
                  <c:v>1634541.7809987355</c:v>
                </c:pt>
                <c:pt idx="11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576036.23515656113</c:v>
                </c:pt>
                <c:pt idx="5">
                  <c:v>691243.48218787322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3960569.1368320007</c:v>
                </c:pt>
                <c:pt idx="5">
                  <c:v>4680672.6162560005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2315397.2141569285</c:v>
                </c:pt>
                <c:pt idx="2">
                  <c:v>2736378.5258218241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282794.49670790485</c:v>
                </c:pt>
                <c:pt idx="5">
                  <c:v>282794.49670790485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112873.31802427149</c:v>
                </c:pt>
                <c:pt idx="10">
                  <c:v>164977.35949501841</c:v>
                </c:pt>
                <c:pt idx="11">
                  <c:v>153766.18584682702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34169777.11321272</c:v>
                </c:pt>
                <c:pt idx="17">
                  <c:v>30339259.080338314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4-4280-8E10-30BA0737604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944817.29105430027</c:v>
                </c:pt>
                <c:pt idx="16">
                  <c:v>471374.81092797266</c:v>
                </c:pt>
                <c:pt idx="17">
                  <c:v>424208.56467295939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B4-4280-8E10-30BA0737604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2">
                  <c:v>496104.79930818896</c:v>
                </c:pt>
                <c:pt idx="13">
                  <c:v>503294.40441301046</c:v>
                </c:pt>
                <c:pt idx="14">
                  <c:v>495958.07555387839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B4-4280-8E10-30BA07376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5403037.1630321508</c:v>
                </c:pt>
                <c:pt idx="2">
                  <c:v>10159552.618303336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967818.18551018101</c:v>
                </c:pt>
                <c:pt idx="2">
                  <c:v>1074416.773665641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944817.29105430027</c:v>
                </c:pt>
                <c:pt idx="1">
                  <c:v>471374.81092797266</c:v>
                </c:pt>
                <c:pt idx="2">
                  <c:v>424208.56467295939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F-423F-AF0A-4172CF01C38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FF-423F-AF0A-4172CF01C383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1-49FF-B003-FF8056B31EDA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25017.372496938624</c:v>
                </c:pt>
                <c:pt idx="2">
                  <c:v>42534.831322237616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31-49FF-B003-FF8056B31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194808.52997510659</c:v>
                </c:pt>
                <c:pt idx="2">
                  <c:v>177248.86428118241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3007490.663445753</c:v>
                </c:pt>
                <c:pt idx="2">
                  <c:v>3272561.5344189797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391798.11160085921</c:v>
                </c:pt>
                <c:pt idx="2">
                  <c:v>320177.72901047184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1295986.9268226947</c:v>
                </c:pt>
                <c:pt idx="2">
                  <c:v>1135982.31037293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9261588.8566277139</c:v>
                </c:pt>
                <c:pt idx="2">
                  <c:v>10945514.103287296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7578076.6936152056</c:v>
                </c:pt>
                <c:pt idx="2">
                  <c:v>8945435.4336333051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6-4D29-8B83-76ACB3E79E8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73-4459-AB1C-DFB67492D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25.394603028876876</c:v>
                </c:pt>
                <c:pt idx="2">
                  <c:v>26.430828947659421</c:v>
                </c:pt>
                <c:pt idx="3">
                  <c:v>7.483154704207001</c:v>
                </c:pt>
                <c:pt idx="4">
                  <c:v>6.5976227939040228</c:v>
                </c:pt>
                <c:pt idx="5">
                  <c:v>6.8641517027191883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4.9239155795209513</c:v>
                </c:pt>
                <c:pt idx="2">
                  <c:v>4.2325394767921409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16.758901223301752</c:v>
                </c:pt>
                <c:pt idx="2">
                  <c:v>12.666500047982415</c:v>
                </c:pt>
                <c:pt idx="3">
                  <c:v>0.45076703431999982</c:v>
                </c:pt>
                <c:pt idx="4">
                  <c:v>0.45076703431999993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18.957916378438938</c:v>
                </c:pt>
                <c:pt idx="5">
                  <c:v>17.624482577499553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5.7742075823256434</c:v>
                </c:pt>
                <c:pt idx="2">
                  <c:v>5.3818165046389463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46.946938378015645</c:v>
                </c:pt>
                <c:pt idx="2">
                  <c:v>45.959088330885855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1665408.4462207083</c:v>
                </c:pt>
                <c:pt idx="2">
                  <c:v>1768110.5870511229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505463.17884479673</c:v>
                </c:pt>
                <c:pt idx="2">
                  <c:v>451976.14077772765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1443942.4969234534</c:v>
                </c:pt>
                <c:pt idx="2">
                  <c:v>1107390.0418091707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2915933.6770836636</c:v>
                </c:pt>
                <c:pt idx="2">
                  <c:v>2829733.4002903248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1414913.706508311</c:v>
                </c:pt>
                <c:pt idx="2">
                  <c:v>1386180.4255343857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12950" y="190500"/>
          <a:ext cx="1367518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9280" y="3769445"/>
          <a:ext cx="1183048" cy="3617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15100" y="2032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1116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61400" y="419100"/>
          <a:ext cx="120537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7791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82118" y="1665941"/>
          <a:ext cx="1206499" cy="37352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848100" y="165100"/>
          <a:ext cx="11482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5387037035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9608950.3006815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538726852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538749999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833.9151758514763" maxValue="27136587.7338026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538773148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5217614065369278" maxValue="856024.05830682674"/>
    </cacheField>
    <cacheField name="Udbytte, hovedafgrøde" numFmtId="0">
      <sharedItems containsSemiMixedTypes="0" containsString="0" containsNumber="1" minValue="10.799058625014171" maxValue="17900000.21909381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0620321979107175" maxValue="17900000.2190938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53878472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89034982.06527793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9608950.300681539"/>
    </cacheField>
    <cacheField name="Energi" numFmtId="3">
      <sharedItems containsSemiMixedTypes="0" containsString="0" containsNumber="1" minValue="0" maxValue="689034982.06527793"/>
    </cacheField>
    <cacheField name="Materialer og processer" numFmtId="3">
      <sharedItems containsSemiMixedTypes="0" containsString="0" containsNumber="1" minValue="0" maxValue="24938289.89604836"/>
    </cacheField>
    <cacheField name="Produktion minus forbrug [ton]" numFmtId="3">
      <sharedItems containsSemiMixedTypes="0" containsString="0" containsNumber="1" minValue="-13058128.575539999" maxValue="9748920.4421973675"/>
    </cacheField>
    <cacheField name="Potentiale til energi [ton]" numFmtId="3">
      <sharedItems containsSemiMixedTypes="0" containsString="0" containsNumber="1" minValue="0" maxValue="9748920.4421973675"/>
    </cacheField>
    <cacheField name="Forbrug energi [ton/m3]" numFmtId="3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036837.0640261802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1036837.064026180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538807870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89034982.06527793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9608950.300681539"/>
    </cacheField>
    <cacheField name="Energi" numFmtId="3">
      <sharedItems containsSemiMixedTypes="0" containsString="0" containsNumber="1" minValue="0" maxValue="689034982.06527793"/>
    </cacheField>
    <cacheField name="Materialer og processer" numFmtId="3">
      <sharedItems containsSemiMixedTypes="0" containsString="0" containsNumber="1" minValue="0" maxValue="24938289.89604836"/>
    </cacheField>
    <cacheField name="Produktion minus forbrug [ton]" numFmtId="3">
      <sharedItems containsSemiMixedTypes="0" containsString="0" containsNumber="1" minValue="-13058128.575539999" maxValue="9748920.4421973675"/>
    </cacheField>
    <cacheField name="Potentiale til energi [ton]" numFmtId="3">
      <sharedItems containsSemiMixedTypes="0" containsString="0" containsNumber="1" minValue="0" maxValue="9748920.4421973675"/>
    </cacheField>
    <cacheField name="Forbrug energi [ton/m3]" numFmtId="3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036837.0640261802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1036837.064026180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5388310182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443005.1943611833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538854166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89034982.06527793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9608950.300681539"/>
    </cacheField>
    <cacheField name="Energi" numFmtId="3">
      <sharedItems containsSemiMixedTypes="0" containsString="0" containsNumber="1" minValue="0" maxValue="689034982.06527793"/>
    </cacheField>
    <cacheField name="Materialer og processer" numFmtId="3">
      <sharedItems containsSemiMixedTypes="0" containsString="0" containsNumber="1" minValue="0" maxValue="24938289.89604836"/>
    </cacheField>
    <cacheField name="Produktion minus forbrug [ton]" numFmtId="3">
      <sharedItems containsSemiMixedTypes="0" containsString="0" containsNumber="1" minValue="-13058128.575539999" maxValue="9748920.4421973675"/>
    </cacheField>
    <cacheField name="Potentiale til energi [ton]" numFmtId="3">
      <sharedItems containsSemiMixedTypes="0" containsString="0" containsNumber="1" minValue="0" maxValue="9748920.4421973675"/>
    </cacheField>
    <cacheField name="Forbrug energi [ton/m3]" numFmtId="3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036837.0640261802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1036837.06402618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5389120367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13058128.575539999" maxValue="689034982.06527793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4966504.274538353"/>
  </r>
  <r>
    <x v="1"/>
    <s v="Vestdanmark"/>
    <x v="15"/>
    <x v="1"/>
    <n v="13514709.044056162"/>
  </r>
  <r>
    <x v="1"/>
    <s v="Vestdanmark"/>
    <x v="16"/>
    <x v="1"/>
    <n v="9568.1668252168638"/>
  </r>
  <r>
    <x v="1"/>
    <s v="Vestdanmark"/>
    <x v="17"/>
    <x v="1"/>
    <n v="1514387.1819129025"/>
  </r>
  <r>
    <x v="1"/>
    <s v="Vestdanmark"/>
    <x v="18"/>
    <x v="1"/>
    <n v="195082.24112879002"/>
  </r>
  <r>
    <x v="1"/>
    <s v="Vestdanmark"/>
    <x v="19"/>
    <x v="1"/>
    <n v="529759.62082392198"/>
  </r>
  <r>
    <x v="1"/>
    <s v="Vestdanmark"/>
    <x v="20"/>
    <x v="1"/>
    <n v="1733862.7782143005"/>
  </r>
  <r>
    <x v="1"/>
    <s v="Vestdanmark"/>
    <x v="21"/>
    <x v="1"/>
    <n v="2062271.6320032896"/>
  </r>
  <r>
    <x v="1"/>
    <s v="Vestdanmark"/>
    <x v="22"/>
    <x v="1"/>
    <n v="55619.352410468891"/>
  </r>
  <r>
    <x v="1"/>
    <s v="Vestdanmark"/>
    <x v="0"/>
    <x v="1"/>
    <n v="2918.824426874643"/>
  </r>
  <r>
    <x v="1"/>
    <s v="Vestdanmark"/>
    <x v="23"/>
    <x v="1"/>
    <n v="66661.570162252625"/>
  </r>
  <r>
    <x v="1"/>
    <s v="Vestdanmark"/>
    <x v="24"/>
    <x v="1"/>
    <n v="255419.79717931396"/>
  </r>
  <r>
    <x v="1"/>
    <s v="Vestdanmark"/>
    <x v="25"/>
    <x v="1"/>
    <n v="21983.639092994388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894449.85598157"/>
  </r>
  <r>
    <x v="1"/>
    <s v="Vestdanmark"/>
    <x v="15"/>
    <x v="2"/>
    <n v="12328565.066010863"/>
  </r>
  <r>
    <x v="1"/>
    <s v="Vestdanmark"/>
    <x v="16"/>
    <x v="2"/>
    <n v="10872.477485866666"/>
  </r>
  <r>
    <x v="1"/>
    <s v="Vestdanmark"/>
    <x v="17"/>
    <x v="2"/>
    <n v="1566787.3226266655"/>
  </r>
  <r>
    <x v="1"/>
    <s v="Vestdanmark"/>
    <x v="18"/>
    <x v="2"/>
    <n v="197484.23354298095"/>
  </r>
  <r>
    <x v="1"/>
    <s v="Vestdanmark"/>
    <x v="19"/>
    <x v="2"/>
    <n v="517021.84354515088"/>
  </r>
  <r>
    <x v="1"/>
    <s v="Vestdanmark"/>
    <x v="20"/>
    <x v="2"/>
    <n v="2066021.4577387257"/>
  </r>
  <r>
    <x v="1"/>
    <s v="Vestdanmark"/>
    <x v="21"/>
    <x v="2"/>
    <n v="2437230.1105493419"/>
  </r>
  <r>
    <x v="1"/>
    <s v="Vestdanmark"/>
    <x v="22"/>
    <x v="2"/>
    <n v="54669.921184812862"/>
  </r>
  <r>
    <x v="1"/>
    <s v="Vestdanmark"/>
    <x v="0"/>
    <x v="2"/>
    <n v="2900.6853742765697"/>
  </r>
  <r>
    <x v="1"/>
    <s v="Vestdanmark"/>
    <x v="23"/>
    <x v="2"/>
    <n v="66308.44487944337"/>
  </r>
  <r>
    <x v="1"/>
    <s v="Vestdanmark"/>
    <x v="24"/>
    <x v="2"/>
    <n v="253885.21862507635"/>
  </r>
  <r>
    <x v="1"/>
    <s v="Vestdanmark"/>
    <x v="25"/>
    <x v="2"/>
    <n v="21838.567357649685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168603.2927545812"/>
  </r>
  <r>
    <x v="1"/>
    <s v="Østdanmark"/>
    <x v="15"/>
    <x v="1"/>
    <n v="960544.56321466842"/>
  </r>
  <r>
    <x v="1"/>
    <s v="Østdanmark"/>
    <x v="16"/>
    <x v="1"/>
    <n v="803.0527099116473"/>
  </r>
  <r>
    <x v="1"/>
    <s v="Østdanmark"/>
    <x v="17"/>
    <x v="1"/>
    <n v="1268746.495883205"/>
  </r>
  <r>
    <x v="1"/>
    <s v="Østdanmark"/>
    <x v="18"/>
    <x v="1"/>
    <n v="168912.75887120995"/>
  </r>
  <r>
    <x v="1"/>
    <s v="Østdanmark"/>
    <x v="19"/>
    <x v="1"/>
    <n v="190647.37917607787"/>
  </r>
  <r>
    <x v="1"/>
    <s v="Østdanmark"/>
    <x v="20"/>
    <x v="1"/>
    <n v="236427.81331287848"/>
  </r>
  <r>
    <x v="1"/>
    <s v="Østdanmark"/>
    <x v="21"/>
    <x v="1"/>
    <n v="253125.58215363888"/>
  </r>
  <r>
    <x v="1"/>
    <s v="Østdanmark"/>
    <x v="22"/>
    <x v="1"/>
    <n v="20314.647589531094"/>
  </r>
  <r>
    <x v="1"/>
    <s v="Østdanmark"/>
    <x v="0"/>
    <x v="1"/>
    <n v="867.1755731253553"/>
  </r>
  <r>
    <x v="1"/>
    <s v="Østdanmark"/>
    <x v="23"/>
    <x v="1"/>
    <n v="19015.429837747353"/>
  </r>
  <r>
    <x v="1"/>
    <s v="Østdanmark"/>
    <x v="24"/>
    <x v="1"/>
    <n v="74606.202820686085"/>
  </r>
  <r>
    <x v="1"/>
    <s v="Østdanmark"/>
    <x v="25"/>
    <x v="1"/>
    <n v="6661.3609070056164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723471.4700257902"/>
  </r>
  <r>
    <x v="1"/>
    <s v="Østdanmark"/>
    <x v="15"/>
    <x v="2"/>
    <n v="876240.55447965837"/>
  </r>
  <r>
    <x v="1"/>
    <s v="Østdanmark"/>
    <x v="16"/>
    <x v="2"/>
    <n v="912.52302222277638"/>
  </r>
  <r>
    <x v="1"/>
    <s v="Østdanmark"/>
    <x v="17"/>
    <x v="2"/>
    <n v="1327732.6575790939"/>
  </r>
  <r>
    <x v="1"/>
    <s v="Østdanmark"/>
    <x v="18"/>
    <x v="2"/>
    <n v="172292.76645701908"/>
  </r>
  <r>
    <x v="1"/>
    <s v="Østdanmark"/>
    <x v="19"/>
    <x v="2"/>
    <n v="190385.15645484926"/>
  </r>
  <r>
    <x v="1"/>
    <s v="Østdanmark"/>
    <x v="20"/>
    <x v="2"/>
    <n v="286902.93656514311"/>
  </r>
  <r>
    <x v="1"/>
    <s v="Østdanmark"/>
    <x v="21"/>
    <x v="2"/>
    <n v="299148.41527248232"/>
  </r>
  <r>
    <x v="1"/>
    <s v="Østdanmark"/>
    <x v="22"/>
    <x v="2"/>
    <n v="21264.07881518716"/>
  </r>
  <r>
    <x v="1"/>
    <s v="Østdanmark"/>
    <x v="0"/>
    <x v="2"/>
    <n v="885.31462572342923"/>
  </r>
  <r>
    <x v="1"/>
    <s v="Østdanmark"/>
    <x v="23"/>
    <x v="2"/>
    <n v="19368.555120556652"/>
  </r>
  <r>
    <x v="1"/>
    <s v="Østdanmark"/>
    <x v="24"/>
    <x v="2"/>
    <n v="76140.78137492371"/>
  </r>
  <r>
    <x v="1"/>
    <s v="Østdanmark"/>
    <x v="25"/>
    <x v="2"/>
    <n v="6806.43264235031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865639.24548804213"/>
  </r>
  <r>
    <x v="2"/>
    <s v="Vestdanmark"/>
    <x v="22"/>
    <x v="2"/>
    <n v="849907.04589271802"/>
  </r>
  <r>
    <x v="2"/>
    <s v="Østdanmark"/>
    <x v="22"/>
    <x v="0"/>
    <n v="104128.58905499999"/>
  </r>
  <r>
    <x v="2"/>
    <s v="Østdanmark"/>
    <x v="22"/>
    <x v="1"/>
    <n v="123183.11249498594"/>
  </r>
  <r>
    <x v="2"/>
    <s v="Østdanmark"/>
    <x v="22"/>
    <x v="2"/>
    <n v="120747.75217508907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6350412.4997561099"/>
  </r>
  <r>
    <x v="3"/>
    <s v="Vestdanmark"/>
    <x v="22"/>
    <x v="1"/>
    <n v="918861.60943487054"/>
  </r>
  <r>
    <x v="3"/>
    <s v="Vestdanmark"/>
    <x v="2"/>
    <x v="1"/>
    <n v="0"/>
  </r>
  <r>
    <x v="3"/>
    <s v="Vestdanmark"/>
    <x v="5"/>
    <x v="1"/>
    <n v="73265.306718627704"/>
  </r>
  <r>
    <x v="3"/>
    <s v="Vestdanmark"/>
    <x v="25"/>
    <x v="1"/>
    <n v="1042365.5001332033"/>
  </r>
  <r>
    <x v="3"/>
    <s v="Vestdanmark"/>
    <x v="24"/>
    <x v="1"/>
    <n v="5991945.9604161605"/>
  </r>
  <r>
    <x v="3"/>
    <s v="Vestdanmark"/>
    <x v="28"/>
    <x v="1"/>
    <n v="251878.62569823104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4698917.729434509"/>
  </r>
  <r>
    <x v="3"/>
    <s v="Vestdanmark"/>
    <x v="29"/>
    <x v="1"/>
    <n v="1812574.6986106629"/>
  </r>
  <r>
    <x v="3"/>
    <s v="Vestdanmark"/>
    <x v="30"/>
    <x v="1"/>
    <n v="513062.37197918555"/>
  </r>
  <r>
    <x v="3"/>
    <s v="Vestdanmark"/>
    <x v="31"/>
    <x v="1"/>
    <n v="3527588.8420080007"/>
  </r>
  <r>
    <x v="3"/>
    <s v="Vestdanmark"/>
    <x v="32"/>
    <x v="1"/>
    <n v="46179.344840832011"/>
  </r>
  <r>
    <x v="3"/>
    <s v="Vestdanmark"/>
    <x v="33"/>
    <x v="1"/>
    <n v="5788120.7826627567"/>
  </r>
  <r>
    <x v="3"/>
    <s v="Vestdanmark"/>
    <x v="0"/>
    <x v="2"/>
    <n v="6174012.1525406614"/>
  </r>
  <r>
    <x v="3"/>
    <s v="Vestdanmark"/>
    <x v="22"/>
    <x v="2"/>
    <n v="918861.60943487042"/>
  </r>
  <r>
    <x v="3"/>
    <s v="Vestdanmark"/>
    <x v="2"/>
    <x v="2"/>
    <n v="0"/>
  </r>
  <r>
    <x v="3"/>
    <s v="Vestdanmark"/>
    <x v="5"/>
    <x v="2"/>
    <n v="73265.306718627704"/>
  </r>
  <r>
    <x v="3"/>
    <s v="Vestdanmark"/>
    <x v="25"/>
    <x v="2"/>
    <n v="1042365.5001332033"/>
  </r>
  <r>
    <x v="3"/>
    <s v="Vestdanmark"/>
    <x v="24"/>
    <x v="2"/>
    <n v="5991945.9604161596"/>
  </r>
  <r>
    <x v="3"/>
    <s v="Vestdanmark"/>
    <x v="28"/>
    <x v="2"/>
    <n v="251878.62569823102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4698917.729434509"/>
  </r>
  <r>
    <x v="3"/>
    <s v="Vestdanmark"/>
    <x v="29"/>
    <x v="2"/>
    <n v="1812574.6986106627"/>
  </r>
  <r>
    <x v="3"/>
    <s v="Vestdanmark"/>
    <x v="30"/>
    <x v="2"/>
    <n v="615674.84637502255"/>
  </r>
  <r>
    <x v="3"/>
    <s v="Vestdanmark"/>
    <x v="31"/>
    <x v="2"/>
    <n v="4168968.6314640003"/>
  </r>
  <r>
    <x v="3"/>
    <s v="Vestdanmark"/>
    <x v="32"/>
    <x v="2"/>
    <n v="46179.344840832004"/>
  </r>
  <r>
    <x v="3"/>
    <s v="Vestdanmark"/>
    <x v="33"/>
    <x v="2"/>
    <n v="5788120.7826627549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779456.90372273244"/>
  </r>
  <r>
    <x v="3"/>
    <s v="Østdanmark"/>
    <x v="22"/>
    <x v="1"/>
    <n v="112782.12636853076"/>
  </r>
  <r>
    <x v="3"/>
    <s v="Østdanmark"/>
    <x v="2"/>
    <x v="1"/>
    <n v="0"/>
  </r>
  <r>
    <x v="3"/>
    <s v="Østdanmark"/>
    <x v="5"/>
    <x v="1"/>
    <n v="8992.6676617292323"/>
  </r>
  <r>
    <x v="3"/>
    <s v="Østdanmark"/>
    <x v="25"/>
    <x v="1"/>
    <n v="127941.13536914771"/>
  </r>
  <r>
    <x v="3"/>
    <s v="Østdanmark"/>
    <x v="24"/>
    <x v="1"/>
    <n v="735458.31011123862"/>
  </r>
  <r>
    <x v="3"/>
    <s v="Østdanmark"/>
    <x v="28"/>
    <x v="1"/>
    <n v="30915.871009673829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804161.9976497933"/>
  </r>
  <r>
    <x v="3"/>
    <s v="Østdanmark"/>
    <x v="29"/>
    <x v="1"/>
    <n v="222477.49455637607"/>
  </r>
  <r>
    <x v="3"/>
    <s v="Østdanmark"/>
    <x v="30"/>
    <x v="1"/>
    <n v="62973.863177375562"/>
  </r>
  <r>
    <x v="3"/>
    <s v="Østdanmark"/>
    <x v="31"/>
    <x v="1"/>
    <n v="432980.29482400004"/>
  </r>
  <r>
    <x v="3"/>
    <s v="Østdanmark"/>
    <x v="32"/>
    <x v="1"/>
    <n v="5668.1056776960004"/>
  </r>
  <r>
    <x v="3"/>
    <s v="Østdanmark"/>
    <x v="33"/>
    <x v="1"/>
    <n v="710440.57434076618"/>
  </r>
  <r>
    <x v="3"/>
    <s v="Østdanmark"/>
    <x v="0"/>
    <x v="2"/>
    <n v="757805.32306376752"/>
  </r>
  <r>
    <x v="3"/>
    <s v="Østdanmark"/>
    <x v="22"/>
    <x v="2"/>
    <n v="112782.12636853076"/>
  </r>
  <r>
    <x v="3"/>
    <s v="Østdanmark"/>
    <x v="2"/>
    <x v="2"/>
    <n v="0"/>
  </r>
  <r>
    <x v="3"/>
    <s v="Østdanmark"/>
    <x v="5"/>
    <x v="2"/>
    <n v="8992.6676617292323"/>
  </r>
  <r>
    <x v="3"/>
    <s v="Østdanmark"/>
    <x v="25"/>
    <x v="2"/>
    <n v="127941.13536914771"/>
  </r>
  <r>
    <x v="3"/>
    <s v="Østdanmark"/>
    <x v="24"/>
    <x v="2"/>
    <n v="735458.31011123862"/>
  </r>
  <r>
    <x v="3"/>
    <s v="Østdanmark"/>
    <x v="28"/>
    <x v="2"/>
    <n v="30915.871009673829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804161.9976497933"/>
  </r>
  <r>
    <x v="3"/>
    <s v="Østdanmark"/>
    <x v="29"/>
    <x v="2"/>
    <n v="222477.49455637607"/>
  </r>
  <r>
    <x v="3"/>
    <s v="Østdanmark"/>
    <x v="30"/>
    <x v="2"/>
    <n v="75568.635812850684"/>
  </r>
  <r>
    <x v="3"/>
    <s v="Østdanmark"/>
    <x v="31"/>
    <x v="2"/>
    <n v="511703.98479200003"/>
  </r>
  <r>
    <x v="3"/>
    <s v="Østdanmark"/>
    <x v="32"/>
    <x v="2"/>
    <n v="5668.1056776960004"/>
  </r>
  <r>
    <x v="3"/>
    <s v="Østdanmark"/>
    <x v="33"/>
    <x v="2"/>
    <n v="710440.57434076618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024442.5834600206"/>
  </r>
  <r>
    <x v="4"/>
    <s v="Vestdanmark"/>
    <x v="34"/>
    <x v="1"/>
    <n v="127055.81934946297"/>
  </r>
  <r>
    <x v="4"/>
    <s v="Vestdanmark"/>
    <x v="35"/>
    <x v="1"/>
    <n v="140070.99404320476"/>
  </r>
  <r>
    <x v="4"/>
    <s v="Vestdanmark"/>
    <x v="36"/>
    <x v="1"/>
    <n v="1264435.4439343661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89334.36334971216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596998.51880286564"/>
  </r>
  <r>
    <x v="4"/>
    <s v="Østdanmark"/>
    <x v="34"/>
    <x v="1"/>
    <n v="37921.540145555431"/>
  </r>
  <r>
    <x v="4"/>
    <s v="Østdanmark"/>
    <x v="35"/>
    <x v="1"/>
    <n v="39662.610991368812"/>
  </r>
  <r>
    <x v="4"/>
    <s v="Østdanmark"/>
    <x v="36"/>
    <x v="1"/>
    <n v="370106.33706436935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3960.04106329833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706203.68641798198"/>
  </r>
  <r>
    <x v="4"/>
    <s v="Vestdanmark"/>
    <x v="34"/>
    <x v="2"/>
    <n v="117673.38022044121"/>
  </r>
  <r>
    <x v="4"/>
    <s v="Vestdanmark"/>
    <x v="35"/>
    <x v="2"/>
    <n v="131051.12576863175"/>
  </r>
  <r>
    <x v="4"/>
    <s v="Vestdanmark"/>
    <x v="36"/>
    <x v="2"/>
    <n v="1242702.0334346909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384135.61750905059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519293.35100457177"/>
  </r>
  <r>
    <x v="4"/>
    <s v="Østdanmark"/>
    <x v="34"/>
    <x v="2"/>
    <n v="36092.805626385823"/>
  </r>
  <r>
    <x v="4"/>
    <s v="Østdanmark"/>
    <x v="35"/>
    <x v="2"/>
    <n v="37978.9277568201"/>
  </r>
  <r>
    <x v="4"/>
    <s v="Østdanmark"/>
    <x v="36"/>
    <x v="2"/>
    <n v="362216.20232302049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11822.45804482778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1662944.9193931499"/>
  </r>
  <r>
    <x v="6"/>
    <s v="Vestdanmark"/>
    <x v="15"/>
    <x v="1"/>
    <n v="1501634.338228462"/>
  </r>
  <r>
    <x v="6"/>
    <s v="Vestdanmark"/>
    <x v="16"/>
    <x v="1"/>
    <n v="1063.129647246318"/>
  </r>
  <r>
    <x v="6"/>
    <s v="Vestdanmark"/>
    <x v="20"/>
    <x v="1"/>
    <n v="656390.90889541374"/>
  </r>
  <r>
    <x v="6"/>
    <s v="Vestdanmark"/>
    <x v="38"/>
    <x v="1"/>
    <n v="29608950.300681539"/>
  </r>
  <r>
    <x v="6"/>
    <s v="Vestdanmark"/>
    <x v="39"/>
    <x v="1"/>
    <n v="195925.08122807665"/>
  </r>
  <r>
    <x v="6"/>
    <s v="Vestdanmark"/>
    <x v="14"/>
    <x v="2"/>
    <n v="1321605.5395535075"/>
  </r>
  <r>
    <x v="6"/>
    <s v="Vestdanmark"/>
    <x v="15"/>
    <x v="2"/>
    <n v="1369840.5628900954"/>
  </r>
  <r>
    <x v="6"/>
    <s v="Vestdanmark"/>
    <x v="16"/>
    <x v="2"/>
    <n v="1208.0530539851848"/>
  </r>
  <r>
    <x v="6"/>
    <s v="Vestdanmark"/>
    <x v="20"/>
    <x v="2"/>
    <n v="782136.69471537473"/>
  </r>
  <r>
    <x v="6"/>
    <s v="Vestdanmark"/>
    <x v="38"/>
    <x v="2"/>
    <n v="26165283.016704354"/>
  </r>
  <r>
    <x v="6"/>
    <s v="Vestdanmark"/>
    <x v="39"/>
    <x v="2"/>
    <n v="172956.12262590713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240955.92141717565"/>
  </r>
  <r>
    <x v="6"/>
    <s v="Østdanmark"/>
    <x v="15"/>
    <x v="1"/>
    <n v="106727.17369051868"/>
  </r>
  <r>
    <x v="6"/>
    <s v="Østdanmark"/>
    <x v="16"/>
    <x v="1"/>
    <n v="89.228078879071901"/>
  </r>
  <r>
    <x v="6"/>
    <s v="Østdanmark"/>
    <x v="20"/>
    <x v="1"/>
    <n v="89504.815039875422"/>
  </r>
  <r>
    <x v="6"/>
    <s v="Østdanmark"/>
    <x v="38"/>
    <x v="1"/>
    <n v="4560826.8125311788"/>
  </r>
  <r>
    <x v="6"/>
    <s v="Østdanmark"/>
    <x v="39"/>
    <x v="1"/>
    <n v="275449.72969989601"/>
  </r>
  <r>
    <x v="6"/>
    <s v="Østdanmark"/>
    <x v="14"/>
    <x v="2"/>
    <n v="191496.83000286552"/>
  </r>
  <r>
    <x v="6"/>
    <s v="Østdanmark"/>
    <x v="15"/>
    <x v="2"/>
    <n v="97360.061608850912"/>
  </r>
  <r>
    <x v="6"/>
    <s v="Østdanmark"/>
    <x v="16"/>
    <x v="2"/>
    <n v="101.39144691364179"/>
  </r>
  <r>
    <x v="6"/>
    <s v="Østdanmark"/>
    <x v="20"/>
    <x v="2"/>
    <n v="108613.25455680418"/>
  </r>
  <r>
    <x v="6"/>
    <s v="Østdanmark"/>
    <x v="38"/>
    <x v="2"/>
    <n v="4173976.0636339597"/>
  </r>
  <r>
    <x v="6"/>
    <s v="Østdanmark"/>
    <x v="39"/>
    <x v="2"/>
    <n v="251252.44204705223"/>
  </r>
  <r>
    <x v="7"/>
    <s v="Vestdanmark"/>
    <x v="23"/>
    <x v="0"/>
    <n v="0"/>
  </r>
  <r>
    <x v="7"/>
    <s v="Vestdanmark"/>
    <x v="23"/>
    <x v="1"/>
    <n v="21101629.912040923"/>
  </r>
  <r>
    <x v="7"/>
    <s v="Vestdanmark"/>
    <x v="23"/>
    <x v="2"/>
    <n v="24938289.89604836"/>
  </r>
  <r>
    <x v="7"/>
    <s v="Østdanmark"/>
    <x v="23"/>
    <x v="0"/>
    <n v="0"/>
  </r>
  <r>
    <x v="7"/>
    <s v="Østdanmark"/>
    <x v="23"/>
    <x v="1"/>
    <n v="2590038.224347489"/>
  </r>
  <r>
    <x v="7"/>
    <s v="Østdanmark"/>
    <x v="23"/>
    <x v="2"/>
    <n v="3060954.2651379411"/>
  </r>
  <r>
    <x v="8"/>
    <s v="Vestdanmark"/>
    <x v="40"/>
    <x v="0"/>
    <n v="485762.00237315823"/>
  </r>
  <r>
    <x v="8"/>
    <s v="Vestdanmark"/>
    <x v="40"/>
    <x v="1"/>
    <n v="397049.43546707177"/>
  </r>
  <r>
    <x v="8"/>
    <s v="Vestdanmark"/>
    <x v="40"/>
    <x v="2"/>
    <n v="367729.31318887876"/>
  </r>
  <r>
    <x v="8"/>
    <s v="Østdanmark"/>
    <x v="40"/>
    <x v="0"/>
    <n v="192563.22613808865"/>
  </r>
  <r>
    <x v="8"/>
    <s v="Østdanmark"/>
    <x v="40"/>
    <x v="1"/>
    <n v="118504.81295486072"/>
  </r>
  <r>
    <x v="8"/>
    <s v="Østdanmark"/>
    <x v="40"/>
    <x v="2"/>
    <n v="112790.01758245569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3018.9539286131"/>
  </r>
  <r>
    <x v="0"/>
    <x v="2"/>
    <x v="1"/>
    <s v="JB1-10"/>
    <n v="488542.44754899049"/>
  </r>
  <r>
    <x v="0"/>
    <x v="3"/>
    <x v="1"/>
    <s v="JB1-10"/>
    <n v="325214.8417696359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56865.440000000002"/>
  </r>
  <r>
    <x v="0"/>
    <x v="2"/>
    <x v="1"/>
    <s v="OC6"/>
    <n v="0"/>
  </r>
  <r>
    <x v="0"/>
    <x v="3"/>
    <x v="1"/>
    <s v="OC6"/>
    <n v="83774.559999999998"/>
  </r>
  <r>
    <x v="0"/>
    <x v="4"/>
    <x v="1"/>
    <s v="OC6"/>
    <n v="0"/>
  </r>
  <r>
    <x v="0"/>
    <x v="0"/>
    <x v="1"/>
    <s v="OC12"/>
    <n v="0"/>
  </r>
  <r>
    <x v="0"/>
    <x v="1"/>
    <x v="1"/>
    <s v="OC12"/>
    <n v="37531.780740740738"/>
  </r>
  <r>
    <x v="0"/>
    <x v="2"/>
    <x v="1"/>
    <s v="OC12"/>
    <n v="0"/>
  </r>
  <r>
    <x v="0"/>
    <x v="3"/>
    <x v="1"/>
    <s v="OC12"/>
    <n v="74459.330370370357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95786.3613360205"/>
  </r>
  <r>
    <x v="0"/>
    <x v="2"/>
    <x v="2"/>
    <s v="JB1-10"/>
    <n v="585775.04014158307"/>
  </r>
  <r>
    <x v="0"/>
    <x v="3"/>
    <x v="2"/>
    <s v="JB1-10"/>
    <n v="325214.8417696359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56865.440000000002"/>
  </r>
  <r>
    <x v="0"/>
    <x v="2"/>
    <x v="2"/>
    <s v="OC6"/>
    <n v="0"/>
  </r>
  <r>
    <x v="0"/>
    <x v="3"/>
    <x v="2"/>
    <s v="OC6"/>
    <n v="83774.559999999998"/>
  </r>
  <r>
    <x v="0"/>
    <x v="4"/>
    <x v="2"/>
    <s v="OC6"/>
    <n v="0"/>
  </r>
  <r>
    <x v="0"/>
    <x v="0"/>
    <x v="2"/>
    <s v="OC12"/>
    <n v="0"/>
  </r>
  <r>
    <x v="0"/>
    <x v="1"/>
    <x v="2"/>
    <s v="OC12"/>
    <n v="37531.780740740738"/>
  </r>
  <r>
    <x v="0"/>
    <x v="2"/>
    <x v="2"/>
    <s v="OC12"/>
    <n v="0"/>
  </r>
  <r>
    <x v="0"/>
    <x v="3"/>
    <x v="2"/>
    <s v="OC12"/>
    <n v="74459.330370370357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6817.04607138666"/>
  </r>
  <r>
    <x v="1"/>
    <x v="2"/>
    <x v="1"/>
    <s v="JB1-10"/>
    <n v="135467.55245100948"/>
  </r>
  <r>
    <x v="1"/>
    <x v="3"/>
    <x v="1"/>
    <s v="JB1-10"/>
    <n v="76609.1582303640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8636.5600000000013"/>
  </r>
  <r>
    <x v="1"/>
    <x v="2"/>
    <x v="1"/>
    <s v="OC6"/>
    <n v="0"/>
  </r>
  <r>
    <x v="1"/>
    <x v="3"/>
    <x v="1"/>
    <s v="OC6"/>
    <n v="12723.44"/>
  </r>
  <r>
    <x v="1"/>
    <x v="4"/>
    <x v="1"/>
    <s v="OC6"/>
    <n v="0"/>
  </r>
  <r>
    <x v="1"/>
    <x v="0"/>
    <x v="1"/>
    <s v="OC12"/>
    <n v="0"/>
  </r>
  <r>
    <x v="1"/>
    <x v="1"/>
    <x v="1"/>
    <s v="OC12"/>
    <n v="5700.2192592592592"/>
  </r>
  <r>
    <x v="1"/>
    <x v="2"/>
    <x v="1"/>
    <s v="OC12"/>
    <n v="0"/>
  </r>
  <r>
    <x v="1"/>
    <x v="3"/>
    <x v="1"/>
    <s v="OC12"/>
    <n v="11308.66962962962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22049.63866397925"/>
  </r>
  <r>
    <x v="1"/>
    <x v="2"/>
    <x v="2"/>
    <s v="JB1-10"/>
    <n v="150234.95985841687"/>
  </r>
  <r>
    <x v="1"/>
    <x v="3"/>
    <x v="2"/>
    <s v="JB1-10"/>
    <n v="76609.15823036409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8636.5600000000013"/>
  </r>
  <r>
    <x v="1"/>
    <x v="2"/>
    <x v="2"/>
    <s v="OC6"/>
    <n v="0"/>
  </r>
  <r>
    <x v="1"/>
    <x v="3"/>
    <x v="2"/>
    <s v="OC6"/>
    <n v="12723.44"/>
  </r>
  <r>
    <x v="1"/>
    <x v="4"/>
    <x v="2"/>
    <s v="OC6"/>
    <n v="0"/>
  </r>
  <r>
    <x v="1"/>
    <x v="0"/>
    <x v="2"/>
    <s v="OC12"/>
    <n v="0"/>
  </r>
  <r>
    <x v="1"/>
    <x v="1"/>
    <x v="2"/>
    <s v="OC12"/>
    <n v="5700.2192592592592"/>
  </r>
  <r>
    <x v="1"/>
    <x v="2"/>
    <x v="2"/>
    <s v="OC12"/>
    <n v="0"/>
  </r>
  <r>
    <x v="1"/>
    <x v="3"/>
    <x v="2"/>
    <s v="OC12"/>
    <n v="11308.669629629629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179259.7430223692"/>
  </r>
  <r>
    <x v="1"/>
    <x v="0"/>
    <x v="1"/>
    <n v="214161.84763488721"/>
  </r>
  <r>
    <x v="2"/>
    <x v="0"/>
    <x v="1"/>
    <n v="397049.43546707177"/>
  </r>
  <r>
    <x v="3"/>
    <x v="0"/>
    <x v="1"/>
    <n v="27136587.733802605"/>
  </r>
  <r>
    <x v="4"/>
    <x v="0"/>
    <x v="1"/>
    <n v="209727.86129070079"/>
  </r>
  <r>
    <x v="5"/>
    <x v="0"/>
    <x v="1"/>
    <n v="1684191.1850670902"/>
  </r>
  <r>
    <x v="6"/>
    <x v="0"/>
    <x v="1"/>
    <n v="1914743.5473328009"/>
  </r>
  <r>
    <x v="7"/>
    <x v="0"/>
    <x v="1"/>
    <n v="5765243.9580687238"/>
  </r>
  <r>
    <x v="8"/>
    <x v="0"/>
    <x v="1"/>
    <n v="30694.935205896549"/>
  </r>
  <r>
    <x v="9"/>
    <x v="0"/>
    <x v="1"/>
    <n v="1491840.6351818247"/>
  </r>
  <r>
    <x v="10"/>
    <x v="0"/>
    <x v="1"/>
    <n v="1055232.9746646266"/>
  </r>
  <r>
    <x v="11"/>
    <x v="0"/>
    <x v="1"/>
    <n v="679822.00220339897"/>
  </r>
  <r>
    <x v="12"/>
    <x v="0"/>
    <x v="1"/>
    <n v="140070.99404320476"/>
  </r>
  <r>
    <x v="0"/>
    <x v="0"/>
    <x v="2"/>
    <n v="4931706.2535388134"/>
  </r>
  <r>
    <x v="1"/>
    <x v="0"/>
    <x v="2"/>
    <n v="199367.45685670001"/>
  </r>
  <r>
    <x v="2"/>
    <x v="0"/>
    <x v="2"/>
    <n v="367729.31318887876"/>
  </r>
  <r>
    <x v="3"/>
    <x v="0"/>
    <x v="2"/>
    <n v="26645387.494822316"/>
  </r>
  <r>
    <x v="4"/>
    <x v="0"/>
    <x v="2"/>
    <n v="193718.4082328768"/>
  </r>
  <r>
    <x v="5"/>
    <x v="0"/>
    <x v="2"/>
    <n v="1568806.308043394"/>
  </r>
  <r>
    <x v="6"/>
    <x v="0"/>
    <x v="2"/>
    <n v="1780122.6131143337"/>
  </r>
  <r>
    <x v="7"/>
    <x v="0"/>
    <x v="2"/>
    <n v="5675509.2625816874"/>
  </r>
  <r>
    <x v="8"/>
    <x v="0"/>
    <x v="2"/>
    <n v="28565.28523056208"/>
  </r>
  <r>
    <x v="9"/>
    <x v="0"/>
    <x v="2"/>
    <n v="1388742.1614343196"/>
  </r>
  <r>
    <x v="10"/>
    <x v="0"/>
    <x v="2"/>
    <n v="983449.7427254892"/>
  </r>
  <r>
    <x v="11"/>
    <x v="0"/>
    <x v="2"/>
    <n v="632878.59681876935"/>
  </r>
  <r>
    <x v="12"/>
    <x v="0"/>
    <x v="2"/>
    <n v="131051.1257686317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38745.3574347503"/>
  </r>
  <r>
    <x v="1"/>
    <x v="1"/>
    <x v="1"/>
    <n v="62904.656720576306"/>
  </r>
  <r>
    <x v="2"/>
    <x v="1"/>
    <x v="1"/>
    <n v="118504.81295486072"/>
  </r>
  <r>
    <x v="3"/>
    <x v="1"/>
    <x v="1"/>
    <n v="7740799.9666379569"/>
  </r>
  <r>
    <x v="4"/>
    <x v="1"/>
    <x v="1"/>
    <n v="62807.246394125483"/>
  </r>
  <r>
    <x v="5"/>
    <x v="1"/>
    <x v="1"/>
    <n v="488697.95225826954"/>
  </r>
  <r>
    <x v="6"/>
    <x v="1"/>
    <x v="1"/>
    <n v="580195.01499224489"/>
  </r>
  <r>
    <x v="7"/>
    <x v="1"/>
    <x v="1"/>
    <n v="1683984.4240595349"/>
  </r>
  <r>
    <x v="8"/>
    <x v="1"/>
    <x v="1"/>
    <n v="9235.3984880191911"/>
  </r>
  <r>
    <x v="9"/>
    <x v="1"/>
    <x v="1"/>
    <n v="441503.35045841202"/>
  </r>
  <r>
    <x v="10"/>
    <x v="1"/>
    <x v="1"/>
    <n v="323061.108725222"/>
  </r>
  <r>
    <x v="11"/>
    <x v="1"/>
    <x v="1"/>
    <n v="200505.45348915044"/>
  </r>
  <r>
    <x v="12"/>
    <x v="1"/>
    <x v="1"/>
    <n v="39662.610991368812"/>
  </r>
  <r>
    <x v="0"/>
    <x v="1"/>
    <x v="2"/>
    <n v="1505200.0174677742"/>
  </r>
  <r>
    <x v="1"/>
    <x v="1"/>
    <x v="2"/>
    <n v="60139.381804839322"/>
  </r>
  <r>
    <x v="2"/>
    <x v="1"/>
    <x v="2"/>
    <n v="112790.01758245569"/>
  </r>
  <r>
    <x v="3"/>
    <x v="1"/>
    <x v="2"/>
    <n v="7783060.7751449523"/>
  </r>
  <r>
    <x v="4"/>
    <x v="1"/>
    <x v="2"/>
    <n v="59641.575143281989"/>
  </r>
  <r>
    <x v="5"/>
    <x v="1"/>
    <x v="2"/>
    <n v="467199.52830888401"/>
  </r>
  <r>
    <x v="6"/>
    <x v="1"/>
    <x v="2"/>
    <n v="554811.33276094752"/>
  </r>
  <r>
    <x v="7"/>
    <x v="1"/>
    <x v="2"/>
    <n v="1702098.7369561824"/>
  </r>
  <r>
    <x v="8"/>
    <x v="1"/>
    <x v="2"/>
    <n v="8833.9151758514763"/>
  </r>
  <r>
    <x v="9"/>
    <x v="1"/>
    <x v="2"/>
    <n v="422177.75868709118"/>
  </r>
  <r>
    <x v="10"/>
    <x v="1"/>
    <x v="2"/>
    <n v="309381.10479126737"/>
  </r>
  <r>
    <x v="11"/>
    <x v="1"/>
    <x v="2"/>
    <n v="191716.3466485255"/>
  </r>
  <r>
    <x v="12"/>
    <x v="1"/>
    <x v="2"/>
    <n v="37978.92775682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570294.93435708468"/>
    <n v="3997767.4898431636"/>
    <n v="1871155.0736210924"/>
    <n v="1871155.0736210924"/>
  </r>
  <r>
    <x v="0"/>
    <x v="1"/>
    <x v="1"/>
    <s v="Konventionel"/>
    <x v="0"/>
    <s v="Halm"/>
    <n v="43835.265633911426"/>
    <n v="169204.1253468981"/>
    <n v="72033.659146159596"/>
    <n v="72033.659146159596"/>
  </r>
  <r>
    <x v="0"/>
    <x v="2"/>
    <x v="1"/>
    <s v="Konventionel"/>
    <x v="0"/>
    <s v="Halm"/>
    <n v="72171.319236256371"/>
    <n v="317553.80463952804"/>
    <n v="243214.4589734145"/>
    <n v="243214.4589734145"/>
  </r>
  <r>
    <x v="0"/>
    <x v="3"/>
    <x v="1"/>
    <s v="Konventionel"/>
    <x v="0"/>
    <s v="Græs"/>
    <n v="360741.64085235406"/>
    <n v="17900000.219093811"/>
    <n v="0"/>
    <n v="17900000.219093811"/>
  </r>
  <r>
    <x v="0"/>
    <x v="4"/>
    <x v="1"/>
    <s v="Konventionel"/>
    <x v="0"/>
    <s v="Grøntsager"/>
    <n v="7367.2575493194499"/>
    <n v="152870.59414837859"/>
    <n v="0"/>
    <n v="152870.59414837859"/>
  </r>
  <r>
    <x v="0"/>
    <x v="5"/>
    <x v="1"/>
    <s v="Konventionel"/>
    <x v="0"/>
    <s v="Kartofler"/>
    <n v="30987.369727135854"/>
    <n v="1316061.4645487806"/>
    <n v="0"/>
    <n v="1316061.4645487806"/>
  </r>
  <r>
    <x v="0"/>
    <x v="6"/>
    <x v="1"/>
    <s v="Konventionel"/>
    <x v="0"/>
    <s v="Roer"/>
    <n v="19057.349691034611"/>
    <n v="1548480.7719103347"/>
    <n v="0"/>
    <n v="1548480.7719103347"/>
  </r>
  <r>
    <x v="0"/>
    <x v="7"/>
    <x v="1"/>
    <s v="Konventionel"/>
    <x v="0"/>
    <s v="Majs"/>
    <n v="96228.425648341828"/>
    <n v="4283127.2256076951"/>
    <n v="0"/>
    <n v="4283127.2256076951"/>
  </r>
  <r>
    <x v="0"/>
    <x v="8"/>
    <x v="1"/>
    <s v="Konventionel"/>
    <x v="0"/>
    <s v="Frugt"/>
    <n v="2872.9723507791814"/>
    <n v="24391.535258115255"/>
    <n v="0"/>
    <n v="24391.535258115255"/>
  </r>
  <r>
    <x v="0"/>
    <x v="9"/>
    <x v="1"/>
    <s v="Konventionel"/>
    <x v="0"/>
    <s v="Øvrige"/>
    <n v="39579.133862000126"/>
    <n v="1179297.6366550995"/>
    <n v="0"/>
    <n v="1179297.6366550995"/>
  </r>
  <r>
    <x v="0"/>
    <x v="10"/>
    <x v="1"/>
    <s v="Konventionel"/>
    <x v="0"/>
    <s v="Halm"/>
    <n v="57164.365090069885"/>
    <n v="816813.6531768695"/>
    <n v="194587.49876659786"/>
    <n v="194587.49876659786"/>
  </r>
  <r>
    <x v="0"/>
    <x v="11"/>
    <x v="1"/>
    <s v="Konventionel"/>
    <x v="0"/>
    <s v="Juletræer"/>
    <n v="10736.453060017713"/>
    <n v="536822.65300088562"/>
    <n v="0"/>
    <n v="536822.65300088562"/>
  </r>
  <r>
    <x v="0"/>
    <x v="12"/>
    <x v="1"/>
    <s v="Konventionel"/>
    <x v="0"/>
    <s v="Pil &amp; poppel"/>
    <n v="4128.6374128486204"/>
    <n v="100698.47348411271"/>
    <n v="0"/>
    <n v="100698.47348411271"/>
  </r>
  <r>
    <x v="0"/>
    <x v="13"/>
    <x v="1"/>
    <s v="Konventionel"/>
    <x v="0"/>
    <s v="Græs"/>
    <n v="100152.3337600521"/>
    <n v="1381100.6825511185"/>
    <n v="0"/>
    <n v="1381100.6825511185"/>
  </r>
  <r>
    <x v="0"/>
    <x v="0"/>
    <x v="2"/>
    <s v="Konventionel"/>
    <x v="0"/>
    <s v="Halm"/>
    <n v="418353.46042417659"/>
    <n v="2932657.7575734779"/>
    <n v="1372630.4634322664"/>
    <n v="1372630.4634322664"/>
  </r>
  <r>
    <x v="0"/>
    <x v="1"/>
    <x v="2"/>
    <s v="Konventionel"/>
    <x v="0"/>
    <s v="Halm"/>
    <n v="32156.405329522484"/>
    <n v="124123.72457195679"/>
    <n v="52842.009906303036"/>
    <n v="52842.009906303036"/>
  </r>
  <r>
    <x v="0"/>
    <x v="2"/>
    <x v="2"/>
    <s v="Konventionel"/>
    <x v="0"/>
    <s v="Halm"/>
    <n v="52942.993750950387"/>
    <n v="232949.17250418171"/>
    <n v="178415.7712209528"/>
    <n v="178415.7712209528"/>
  </r>
  <r>
    <x v="0"/>
    <x v="3"/>
    <x v="2"/>
    <s v="Konventionel"/>
    <x v="0"/>
    <s v="Græs"/>
    <n v="264630.64052955853"/>
    <n v="13130972.383076696"/>
    <n v="0"/>
    <n v="13130972.383076696"/>
  </r>
  <r>
    <x v="0"/>
    <x v="4"/>
    <x v="2"/>
    <s v="Konventionel"/>
    <x v="0"/>
    <s v="Grøntsager"/>
    <n v="5404.4276108966669"/>
    <n v="112141.87292610585"/>
    <n v="0"/>
    <n v="112141.87292610585"/>
  </r>
  <r>
    <x v="0"/>
    <x v="5"/>
    <x v="2"/>
    <s v="Konventionel"/>
    <x v="0"/>
    <s v="Kartofler"/>
    <n v="22731.524644182758"/>
    <n v="965428.29798335978"/>
    <n v="0"/>
    <n v="965428.29798335978"/>
  </r>
  <r>
    <x v="0"/>
    <x v="6"/>
    <x v="2"/>
    <s v="Konventionel"/>
    <x v="0"/>
    <s v="Roer"/>
    <n v="13979.973710876255"/>
    <n v="1135925.0280897063"/>
    <n v="0"/>
    <n v="1135925.0280897063"/>
  </r>
  <r>
    <x v="0"/>
    <x v="7"/>
    <x v="2"/>
    <s v="Konventionel"/>
    <x v="0"/>
    <s v="Majs"/>
    <n v="70590.658334600521"/>
    <n v="3141990.2024730695"/>
    <n v="0"/>
    <n v="3141990.2024730695"/>
  </r>
  <r>
    <x v="0"/>
    <x v="8"/>
    <x v="2"/>
    <s v="Konventionel"/>
    <x v="0"/>
    <s v="Frugt"/>
    <n v="2107.537437635528"/>
    <n v="17892.992845525634"/>
    <n v="0"/>
    <n v="17892.992845525634"/>
  </r>
  <r>
    <x v="0"/>
    <x v="9"/>
    <x v="2"/>
    <s v="Konventionel"/>
    <x v="0"/>
    <s v="Øvrige"/>
    <n v="29034.218286413503"/>
    <n v="865101.92786632653"/>
    <n v="0"/>
    <n v="865101.92786632653"/>
  </r>
  <r>
    <x v="0"/>
    <x v="10"/>
    <x v="2"/>
    <s v="Konventionel"/>
    <x v="0"/>
    <s v="Halm"/>
    <n v="41934.284363479273"/>
    <n v="599193.15031876799"/>
    <n v="142744.30397328344"/>
    <n v="142744.30397328344"/>
  </r>
  <r>
    <x v="0"/>
    <x v="11"/>
    <x v="2"/>
    <s v="Konventionel"/>
    <x v="0"/>
    <s v="Juletræer"/>
    <n v="7875.9813909336926"/>
    <n v="393799.06954668462"/>
    <n v="0"/>
    <n v="393799.06954668462"/>
  </r>
  <r>
    <x v="0"/>
    <x v="12"/>
    <x v="2"/>
    <s v="Konventionel"/>
    <x v="0"/>
    <s v="Pil &amp; poppel"/>
    <n v="3028.6605130889202"/>
    <n v="73869.768611924883"/>
    <n v="0"/>
    <n v="73869.768611924883"/>
  </r>
  <r>
    <x v="0"/>
    <x v="13"/>
    <x v="2"/>
    <s v="Konventionel"/>
    <x v="0"/>
    <s v="Græs"/>
    <n v="73469.134782530236"/>
    <n v="1013139.3686510921"/>
    <n v="0"/>
    <n v="1013139.3686510921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52291.70407614647"/>
    <n v="715268.44653443713"/>
    <n v="334781.39640044328"/>
    <n v="334781.39640044328"/>
  </r>
  <r>
    <x v="0"/>
    <x v="1"/>
    <x v="1"/>
    <s v="Økologisk"/>
    <x v="0"/>
    <s v="Halm"/>
    <n v="11705.780465233727"/>
    <n v="25755.058179607247"/>
    <n v="10964.455378353152"/>
    <n v="10964.455378353152"/>
  </r>
  <r>
    <x v="0"/>
    <x v="2"/>
    <x v="1"/>
    <s v="Økologisk"/>
    <x v="0"/>
    <s v="Halm"/>
    <n v="19272.647414102903"/>
    <n v="46639.806742129033"/>
    <n v="35721.427983796624"/>
    <n v="35721.427983796624"/>
  </r>
  <r>
    <x v="0"/>
    <x v="3"/>
    <x v="1"/>
    <s v="Økologisk"/>
    <x v="0"/>
    <s v="Græs"/>
    <n v="96332.539370288971"/>
    <n v="3728416.0707719163"/>
    <n v="0"/>
    <n v="3728416.0707719163"/>
  </r>
  <r>
    <x v="0"/>
    <x v="4"/>
    <x v="1"/>
    <s v="Økologisk"/>
    <x v="0"/>
    <s v="Grøntsager"/>
    <n v="1967.3543266144493"/>
    <n v="23268.8832980324"/>
    <n v="0"/>
    <n v="23268.8832980324"/>
  </r>
  <r>
    <x v="0"/>
    <x v="5"/>
    <x v="1"/>
    <s v="Økologisk"/>
    <x v="0"/>
    <s v="Kartofler"/>
    <n v="8274.8750800375929"/>
    <n v="200321.59096536084"/>
    <n v="0"/>
    <n v="200321.59096536084"/>
  </r>
  <r>
    <x v="0"/>
    <x v="6"/>
    <x v="1"/>
    <s v="Økologisk"/>
    <x v="0"/>
    <s v="Roer"/>
    <n v="5089.0795004071579"/>
    <n v="235698.81815109611"/>
    <n v="0"/>
    <n v="235698.81815109611"/>
  </r>
  <r>
    <x v="0"/>
    <x v="7"/>
    <x v="1"/>
    <s v="Økologisk"/>
    <x v="0"/>
    <s v="Majs"/>
    <n v="25696.863218803875"/>
    <n v="949326.92695123726"/>
    <n v="0"/>
    <n v="949326.92695123726"/>
  </r>
  <r>
    <x v="0"/>
    <x v="8"/>
    <x v="1"/>
    <s v="Økologisk"/>
    <x v="0"/>
    <s v="Frugt"/>
    <n v="767.19926603777083"/>
    <n v="3712.7074081365845"/>
    <n v="0"/>
    <n v="3712.7074081365845"/>
  </r>
  <r>
    <x v="0"/>
    <x v="9"/>
    <x v="1"/>
    <s v="Økologisk"/>
    <x v="0"/>
    <s v="Øvrige"/>
    <n v="10569.221956174357"/>
    <n v="179504.36598904245"/>
    <n v="0"/>
    <n v="179504.36598904245"/>
  </r>
  <r>
    <x v="0"/>
    <x v="10"/>
    <x v="1"/>
    <s v="Økologisk"/>
    <x v="0"/>
    <s v="Halm"/>
    <n v="15265.186568441022"/>
    <n v="124329.61144616365"/>
    <n v="29618.736195014739"/>
    <n v="29618.736195014739"/>
  </r>
  <r>
    <x v="0"/>
    <x v="11"/>
    <x v="1"/>
    <s v="Økologisk"/>
    <x v="0"/>
    <s v="Juletræer"/>
    <n v="2867.0651512746385"/>
    <n v="81711.356811327205"/>
    <n v="0"/>
    <n v="81711.356811327205"/>
  </r>
  <r>
    <x v="0"/>
    <x v="12"/>
    <x v="1"/>
    <s v="Økologisk"/>
    <x v="0"/>
    <s v="Pil &amp; poppel"/>
    <n v="1102.5123830427694"/>
    <n v="15327.611178887284"/>
    <n v="0"/>
    <n v="15327.611178887284"/>
  </r>
  <r>
    <x v="0"/>
    <x v="13"/>
    <x v="1"/>
    <s v="Økologisk"/>
    <x v="0"/>
    <s v="Græs"/>
    <n v="26744.704637287185"/>
    <n v="368809.47694819031"/>
    <n v="0"/>
    <n v="368809.47694819031"/>
  </r>
  <r>
    <x v="0"/>
    <x v="0"/>
    <x v="2"/>
    <s v="Økologisk"/>
    <x v="0"/>
    <s v="Halm"/>
    <n v="265048.44319423975"/>
    <n v="1244853.0231503858"/>
    <n v="582653.45748553809"/>
    <n v="582653.45748553809"/>
  </r>
  <r>
    <x v="0"/>
    <x v="1"/>
    <x v="2"/>
    <s v="Økologisk"/>
    <x v="0"/>
    <s v="Halm"/>
    <n v="20372.737356280617"/>
    <n v="44824.096731288621"/>
    <n v="19082.535362872713"/>
    <n v="19082.535362872713"/>
  </r>
  <r>
    <x v="0"/>
    <x v="2"/>
    <x v="2"/>
    <s v="Økologisk"/>
    <x v="0"/>
    <s v="Halm"/>
    <n v="33542.110677186654"/>
    <n v="81171.907838791725"/>
    <n v="62169.564213730569"/>
    <n v="62169.564213730569"/>
  </r>
  <r>
    <x v="0"/>
    <x v="3"/>
    <x v="2"/>
    <s v="Økologisk"/>
    <x v="0"/>
    <s v="Græs"/>
    <n v="167657.12711623736"/>
    <n v="6488934.3850560039"/>
    <n v="0"/>
    <n v="6488934.3850560039"/>
  </r>
  <r>
    <x v="0"/>
    <x v="4"/>
    <x v="2"/>
    <s v="Økologisk"/>
    <x v="0"/>
    <s v="Grøntsager"/>
    <n v="3423.9829716521344"/>
    <n v="40497.158597215617"/>
    <n v="0"/>
    <n v="40497.158597215617"/>
  </r>
  <r>
    <x v="0"/>
    <x v="5"/>
    <x v="2"/>
    <s v="Økologisk"/>
    <x v="0"/>
    <s v="Kartofler"/>
    <n v="14401.590493032652"/>
    <n v="348639.64616887126"/>
    <n v="0"/>
    <n v="348639.64616887126"/>
  </r>
  <r>
    <x v="0"/>
    <x v="6"/>
    <x v="2"/>
    <s v="Økologisk"/>
    <x v="0"/>
    <s v="Roer"/>
    <n v="8857.0326732978465"/>
    <n v="410210.16340085189"/>
    <n v="0"/>
    <n v="410210.16340085189"/>
  </r>
  <r>
    <x v="0"/>
    <x v="7"/>
    <x v="2"/>
    <s v="Økologisk"/>
    <x v="0"/>
    <s v="Majs"/>
    <n v="44722.81423624888"/>
    <n v="1652208.3431740133"/>
    <n v="0"/>
    <n v="1652208.3431740133"/>
  </r>
  <r>
    <x v="0"/>
    <x v="8"/>
    <x v="2"/>
    <s v="Økologisk"/>
    <x v="0"/>
    <s v="Frugt"/>
    <n v="1335.2334082584114"/>
    <n v="6461.5950325849299"/>
    <n v="0"/>
    <n v="6461.5950325849299"/>
  </r>
  <r>
    <x v="0"/>
    <x v="9"/>
    <x v="2"/>
    <s v="Økologisk"/>
    <x v="0"/>
    <s v="Øvrige"/>
    <n v="18394.671215036771"/>
    <n v="312409.35309369088"/>
    <n v="0"/>
    <n v="312409.35309369088"/>
  </r>
  <r>
    <x v="0"/>
    <x v="10"/>
    <x v="2"/>
    <s v="Økologisk"/>
    <x v="0"/>
    <s v="Halm"/>
    <n v="26567.526836602257"/>
    <n v="216383.22426462296"/>
    <n v="51548.440970522613"/>
    <n v="51548.440970522613"/>
  </r>
  <r>
    <x v="0"/>
    <x v="11"/>
    <x v="2"/>
    <s v="Økologisk"/>
    <x v="0"/>
    <s v="Juletræer"/>
    <n v="4989.8394629679997"/>
    <n v="142210.42469458797"/>
    <n v="0"/>
    <n v="142210.42469458797"/>
  </r>
  <r>
    <x v="0"/>
    <x v="12"/>
    <x v="2"/>
    <s v="Økologisk"/>
    <x v="0"/>
    <s v="Pil &amp; poppel"/>
    <n v="1918.8122721494169"/>
    <n v="26676.170612808965"/>
    <n v="0"/>
    <n v="26676.170612808965"/>
  </r>
  <r>
    <x v="0"/>
    <x v="13"/>
    <x v="2"/>
    <s v="Økologisk"/>
    <x v="0"/>
    <s v="Græs"/>
    <n v="46546.477175528751"/>
    <n v="641875.92025054153"/>
    <n v="0"/>
    <n v="641875.92025054153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7661.8786419114076"/>
    <n v="64451.723135758752"/>
    <n v="30166.629013691891"/>
    <n v="30166.629013691891"/>
  </r>
  <r>
    <x v="0"/>
    <x v="1"/>
    <x v="1"/>
    <s v="Konventionel"/>
    <x v="1"/>
    <s v="Halm"/>
    <n v="656.80844004057417"/>
    <n v="3042.3366942679399"/>
    <n v="1295.1849961899777"/>
    <n v="1295.1849961899777"/>
  </r>
  <r>
    <x v="0"/>
    <x v="2"/>
    <x v="1"/>
    <s v="Konventionel"/>
    <x v="1"/>
    <s v="Halm"/>
    <n v="703.29931090502282"/>
    <n v="3713.4203615785209"/>
    <n v="2844.1086549329884"/>
    <n v="2844.1086549329884"/>
  </r>
  <r>
    <x v="0"/>
    <x v="3"/>
    <x v="1"/>
    <s v="Konventionel"/>
    <x v="1"/>
    <s v="Græs"/>
    <n v="6490.2942906279959"/>
    <n v="386458.08324115339"/>
    <n v="0"/>
    <n v="386458.08324115339"/>
  </r>
  <r>
    <x v="0"/>
    <x v="4"/>
    <x v="1"/>
    <s v="Konventionel"/>
    <x v="1"/>
    <s v="Grøntsager"/>
    <n v="30.355350523173726"/>
    <n v="755.84822802702581"/>
    <n v="0"/>
    <n v="755.84822802702581"/>
  </r>
  <r>
    <x v="0"/>
    <x v="5"/>
    <x v="1"/>
    <s v="Konventionel"/>
    <x v="1"/>
    <s v="Kartofler"/>
    <n v="479.23230655887977"/>
    <n v="24424.112538083351"/>
    <n v="0"/>
    <n v="24424.112538083351"/>
  </r>
  <r>
    <x v="0"/>
    <x v="6"/>
    <x v="1"/>
    <s v="Konventionel"/>
    <x v="1"/>
    <s v="Roer"/>
    <n v="12.572812639090197"/>
    <n v="1225.90552848729"/>
    <n v="0"/>
    <n v="1225.90552848729"/>
  </r>
  <r>
    <x v="0"/>
    <x v="7"/>
    <x v="1"/>
    <s v="Konventionel"/>
    <x v="1"/>
    <s v="Majs"/>
    <n v="1622.9611736184906"/>
    <n v="86685.602205310832"/>
    <n v="0"/>
    <n v="86685.602205310832"/>
  </r>
  <r>
    <x v="0"/>
    <x v="8"/>
    <x v="1"/>
    <s v="Konventionel"/>
    <x v="1"/>
    <s v="Frugt"/>
    <n v="27.648538779246895"/>
    <n v="281.6833130829674"/>
    <n v="0"/>
    <n v="281.6833130829674"/>
  </r>
  <r>
    <x v="0"/>
    <x v="9"/>
    <x v="1"/>
    <s v="Konventionel"/>
    <x v="1"/>
    <s v="Øvrige"/>
    <n v="488.98933052674028"/>
    <n v="17483.878162176712"/>
    <n v="0"/>
    <n v="17483.878162176712"/>
  </r>
  <r>
    <x v="0"/>
    <x v="10"/>
    <x v="1"/>
    <s v="Konventionel"/>
    <x v="1"/>
    <s v="Halm"/>
    <n v="1206.9698702861729"/>
    <n v="20695.469300907916"/>
    <n v="4930.2305261449583"/>
    <n v="4930.2305261449583"/>
  </r>
  <r>
    <x v="0"/>
    <x v="11"/>
    <x v="1"/>
    <s v="Konventionel"/>
    <x v="1"/>
    <s v="Juletræer"/>
    <n v="138.67246392907253"/>
    <n v="8320.3478357443528"/>
    <n v="0"/>
    <n v="8320.3478357443528"/>
  </r>
  <r>
    <x v="0"/>
    <x v="12"/>
    <x v="1"/>
    <s v="Konventionel"/>
    <x v="1"/>
    <s v="Pil &amp; poppel"/>
    <n v="227.7513200970759"/>
    <n v="6665.8922955241724"/>
    <n v="0"/>
    <n v="6665.8922955241724"/>
  </r>
  <r>
    <x v="0"/>
    <x v="13"/>
    <x v="1"/>
    <s v="Konventionel"/>
    <x v="1"/>
    <s v="Græs"/>
    <n v="25133.097627836476"/>
    <n v="415902.49954543804"/>
    <n v="0"/>
    <n v="415902.49954543804"/>
  </r>
  <r>
    <x v="0"/>
    <x v="0"/>
    <x v="2"/>
    <s v="Konventionel"/>
    <x v="1"/>
    <s v="Halm"/>
    <n v="5942.8239222737075"/>
    <n v="49991.034834166428"/>
    <n v="23398.303854131595"/>
    <n v="23398.303854131595"/>
  </r>
  <r>
    <x v="0"/>
    <x v="1"/>
    <x v="2"/>
    <s v="Konventionel"/>
    <x v="1"/>
    <s v="Halm"/>
    <n v="509.44384429073193"/>
    <n v="2359.7438867546707"/>
    <n v="1004.5912678679017"/>
    <n v="1004.5912678679017"/>
  </r>
  <r>
    <x v="0"/>
    <x v="2"/>
    <x v="2"/>
    <s v="Konventionel"/>
    <x v="1"/>
    <s v="Halm"/>
    <n v="545.50380718668021"/>
    <n v="2880.2601019456715"/>
    <n v="2205.9912120801896"/>
    <n v="2205.9912120801896"/>
  </r>
  <r>
    <x v="0"/>
    <x v="3"/>
    <x v="2"/>
    <s v="Konventionel"/>
    <x v="1"/>
    <s v="Græs"/>
    <n v="5034.1016838813175"/>
    <n v="299750.55066502915"/>
    <n v="0"/>
    <n v="299750.55066502915"/>
  </r>
  <r>
    <x v="0"/>
    <x v="4"/>
    <x v="2"/>
    <s v="Konventionel"/>
    <x v="1"/>
    <s v="Grøntsager"/>
    <n v="23.544682928195929"/>
    <n v="586.2626049120787"/>
    <n v="0"/>
    <n v="586.2626049120787"/>
  </r>
  <r>
    <x v="0"/>
    <x v="5"/>
    <x v="2"/>
    <s v="Konventionel"/>
    <x v="1"/>
    <s v="Kartofler"/>
    <n v="371.70951784144017"/>
    <n v="18944.205077544382"/>
    <n v="0"/>
    <n v="18944.205077544382"/>
  </r>
  <r>
    <x v="0"/>
    <x v="6"/>
    <x v="2"/>
    <s v="Konventionel"/>
    <x v="1"/>
    <s v="Roer"/>
    <n v="9.7519179321287925"/>
    <n v="950.85566368673085"/>
    <n v="0"/>
    <n v="950.85566368673085"/>
  </r>
  <r>
    <x v="0"/>
    <x v="7"/>
    <x v="2"/>
    <s v="Konventionel"/>
    <x v="1"/>
    <s v="Majs"/>
    <n v="1258.8260579777664"/>
    <n v="67236.417408708454"/>
    <n v="0"/>
    <n v="67236.417408708454"/>
  </r>
  <r>
    <x v="0"/>
    <x v="8"/>
    <x v="2"/>
    <s v="Konventionel"/>
    <x v="1"/>
    <s v="Frugt"/>
    <n v="21.445184053741457"/>
    <n v="218.48353513951798"/>
    <n v="0"/>
    <n v="218.48353513951798"/>
  </r>
  <r>
    <x v="0"/>
    <x v="9"/>
    <x v="2"/>
    <s v="Konventionel"/>
    <x v="1"/>
    <s v="Øvrige"/>
    <n v="379.27741054196122"/>
    <n v="13561.113958127353"/>
    <n v="0"/>
    <n v="13561.113958127353"/>
  </r>
  <r>
    <x v="0"/>
    <x v="10"/>
    <x v="2"/>
    <s v="Konventionel"/>
    <x v="1"/>
    <s v="Halm"/>
    <n v="936.16849780993959"/>
    <n v="16052.137575156699"/>
    <n v="3824.0610798540411"/>
    <n v="3824.0610798540411"/>
  </r>
  <r>
    <x v="0"/>
    <x v="11"/>
    <x v="2"/>
    <s v="Konventionel"/>
    <x v="1"/>
    <s v="Juletræer"/>
    <n v="107.5592650985582"/>
    <n v="6453.5559059134921"/>
    <n v="0"/>
    <n v="6453.5559059134921"/>
  </r>
  <r>
    <x v="0"/>
    <x v="12"/>
    <x v="2"/>
    <s v="Konventionel"/>
    <x v="1"/>
    <s v="Pil &amp; poppel"/>
    <n v="176.65197488232016"/>
    <n v="5170.3017038727858"/>
    <n v="0"/>
    <n v="5170.3017038727858"/>
  </r>
  <r>
    <x v="0"/>
    <x v="13"/>
    <x v="2"/>
    <s v="Konventionel"/>
    <x v="1"/>
    <s v="Græs"/>
    <n v="19494.118975798079"/>
    <n v="322588.6808115067"/>
    <n v="0"/>
    <n v="322588.6808115067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2046.0300179883995"/>
    <n v="11531.507022583339"/>
    <n v="5397.3218619201325"/>
    <n v="5397.3218619201325"/>
  </r>
  <r>
    <x v="0"/>
    <x v="1"/>
    <x v="1"/>
    <s v="Økologisk"/>
    <x v="1"/>
    <s v="Halm"/>
    <n v="175.39429260078944"/>
    <n v="463.08302709630834"/>
    <n v="197.14392224089337"/>
    <n v="197.14392224089337"/>
  </r>
  <r>
    <x v="0"/>
    <x v="2"/>
    <x v="1"/>
    <s v="Økologisk"/>
    <x v="1"/>
    <s v="Halm"/>
    <n v="187.80922656107916"/>
    <n v="545.39799393337398"/>
    <n v="417.72032355357118"/>
    <n v="417.72032355357118"/>
  </r>
  <r>
    <x v="0"/>
    <x v="3"/>
    <x v="1"/>
    <s v="Økologisk"/>
    <x v="1"/>
    <s v="Græs"/>
    <n v="1733.1698353409072"/>
    <n v="80495.8944469204"/>
    <n v="0"/>
    <n v="80495.8944469204"/>
  </r>
  <r>
    <x v="0"/>
    <x v="4"/>
    <x v="1"/>
    <s v="Økologisk"/>
    <x v="1"/>
    <s v="Grøntsager"/>
    <n v="8.106100511333505"/>
    <n v="115.04988455735641"/>
    <n v="0"/>
    <n v="115.04988455735641"/>
  </r>
  <r>
    <x v="0"/>
    <x v="5"/>
    <x v="1"/>
    <s v="Økologisk"/>
    <x v="1"/>
    <s v="Kartofler"/>
    <n v="127.97431682690761"/>
    <n v="3717.6660918518392"/>
    <n v="0"/>
    <n v="3717.6660918518392"/>
  </r>
  <r>
    <x v="0"/>
    <x v="6"/>
    <x v="1"/>
    <s v="Økologisk"/>
    <x v="1"/>
    <s v="Roer"/>
    <n v="3.3574470795461528"/>
    <n v="186.59869045250284"/>
    <n v="0"/>
    <n v="186.59869045250284"/>
  </r>
  <r>
    <x v="0"/>
    <x v="7"/>
    <x v="1"/>
    <s v="Økologisk"/>
    <x v="1"/>
    <s v="Majs"/>
    <n v="433.3959638944005"/>
    <n v="19213.292535528009"/>
    <n v="0"/>
    <n v="19213.292535528009"/>
  </r>
  <r>
    <x v="0"/>
    <x v="8"/>
    <x v="1"/>
    <s v="Økologisk"/>
    <x v="1"/>
    <s v="Frugt"/>
    <n v="7.3832728159399634"/>
    <n v="42.875846565813916"/>
    <n v="0"/>
    <n v="42.875846565813916"/>
  </r>
  <r>
    <x v="0"/>
    <x v="9"/>
    <x v="1"/>
    <s v="Økologisk"/>
    <x v="1"/>
    <s v="Øvrige"/>
    <n v="130.57983498472259"/>
    <n v="2661.272580374949"/>
    <n v="0"/>
    <n v="2661.272580374949"/>
  </r>
  <r>
    <x v="0"/>
    <x v="10"/>
    <x v="1"/>
    <s v="Økologisk"/>
    <x v="1"/>
    <s v="Halm"/>
    <n v="322.30954062684162"/>
    <n v="3150.1183248717425"/>
    <n v="750.44490658493794"/>
    <n v="750.44490658493794"/>
  </r>
  <r>
    <x v="0"/>
    <x v="11"/>
    <x v="1"/>
    <s v="Økologisk"/>
    <x v="1"/>
    <s v="Juletræer"/>
    <n v="37.031129978393189"/>
    <n v="1266.4646452610471"/>
    <n v="0"/>
    <n v="1266.4646452610471"/>
  </r>
  <r>
    <x v="0"/>
    <x v="12"/>
    <x v="1"/>
    <s v="Økologisk"/>
    <x v="1"/>
    <s v="Pil &amp; poppel"/>
    <n v="60.818770347797177"/>
    <n v="1014.6350955583725"/>
    <n v="0"/>
    <n v="1014.6350955583725"/>
  </r>
  <r>
    <x v="0"/>
    <x v="13"/>
    <x v="1"/>
    <s v="Økologisk"/>
    <x v="1"/>
    <s v="Græs"/>
    <n v="6711.5487721635291"/>
    <n v="111062.70908176208"/>
    <n v="0"/>
    <n v="111062.70908176208"/>
  </r>
  <r>
    <x v="0"/>
    <x v="0"/>
    <x v="2"/>
    <s v="Økologisk"/>
    <x v="1"/>
    <s v="Halm"/>
    <n v="3765.0847376260986"/>
    <n v="21220.168184650196"/>
    <n v="9932.099718825526"/>
    <n v="9932.099718825526"/>
  </r>
  <r>
    <x v="0"/>
    <x v="1"/>
    <x v="2"/>
    <s v="Økologisk"/>
    <x v="1"/>
    <s v="Halm"/>
    <n v="322.75888835063154"/>
    <n v="852.16092737887129"/>
    <n v="362.78234738447645"/>
    <n v="362.78234738447645"/>
  </r>
  <r>
    <x v="0"/>
    <x v="2"/>
    <x v="2"/>
    <s v="Økologisk"/>
    <x v="1"/>
    <s v="Halm"/>
    <n v="345.60473027942174"/>
    <n v="1003.6361367314408"/>
    <n v="768.6849171226105"/>
    <n v="768.6849171226105"/>
  </r>
  <r>
    <x v="0"/>
    <x v="3"/>
    <x v="2"/>
    <s v="Økologisk"/>
    <x v="1"/>
    <s v="Græs"/>
    <n v="3189.3624420875854"/>
    <n v="148127.76985629729"/>
    <n v="0"/>
    <n v="148127.76985629729"/>
  </r>
  <r>
    <x v="0"/>
    <x v="4"/>
    <x v="2"/>
    <s v="Økologisk"/>
    <x v="1"/>
    <s v="Grøntsager"/>
    <n v="14.9167681063113"/>
    <n v="211.71368973287628"/>
    <n v="0"/>
    <n v="211.71368973287628"/>
  </r>
  <r>
    <x v="0"/>
    <x v="5"/>
    <x v="2"/>
    <s v="Økologisk"/>
    <x v="1"/>
    <s v="Kartofler"/>
    <n v="235.49710554434719"/>
    <n v="6841.2133443590501"/>
    <n v="0"/>
    <n v="6841.2133443590501"/>
  </r>
  <r>
    <x v="0"/>
    <x v="6"/>
    <x v="2"/>
    <s v="Økologisk"/>
    <x v="1"/>
    <s v="Roer"/>
    <n v="6.1783417865075565"/>
    <n v="343.37711338882144"/>
    <n v="0"/>
    <n v="343.37711338882144"/>
  </r>
  <r>
    <x v="0"/>
    <x v="7"/>
    <x v="2"/>
    <s v="Økologisk"/>
    <x v="1"/>
    <s v="Majs"/>
    <n v="797.53107953512472"/>
    <n v="35356.115916707968"/>
    <n v="0"/>
    <n v="35356.115916707968"/>
  </r>
  <r>
    <x v="0"/>
    <x v="8"/>
    <x v="2"/>
    <s v="Økologisk"/>
    <x v="1"/>
    <s v="Frugt"/>
    <n v="13.586627541445402"/>
    <n v="78.899719993580078"/>
    <n v="0"/>
    <n v="78.899719993580078"/>
  </r>
  <r>
    <x v="0"/>
    <x v="9"/>
    <x v="2"/>
    <s v="Økologisk"/>
    <x v="1"/>
    <s v="Øvrige"/>
    <n v="240.29175496950162"/>
    <n v="4897.2481766830833"/>
    <n v="0"/>
    <n v="4897.2481766830833"/>
  </r>
  <r>
    <x v="0"/>
    <x v="10"/>
    <x v="2"/>
    <s v="Økologisk"/>
    <x v="1"/>
    <s v="Halm"/>
    <n v="593.11091310307495"/>
    <n v="5796.817408549935"/>
    <n v="1380.9614909707609"/>
    <n v="1380.9614909707609"/>
  </r>
  <r>
    <x v="0"/>
    <x v="11"/>
    <x v="2"/>
    <s v="Økologisk"/>
    <x v="1"/>
    <s v="Juletræer"/>
    <n v="68.144328808907531"/>
    <n v="2330.5360452646373"/>
    <n v="0"/>
    <n v="2330.5360452646373"/>
  </r>
  <r>
    <x v="0"/>
    <x v="12"/>
    <x v="2"/>
    <s v="Økologisk"/>
    <x v="1"/>
    <s v="Pil &amp; poppel"/>
    <n v="111.91811556255288"/>
    <n v="1867.1217327996628"/>
    <n v="0"/>
    <n v="1867.1217327996628"/>
  </r>
  <r>
    <x v="0"/>
    <x v="13"/>
    <x v="2"/>
    <s v="Økologisk"/>
    <x v="1"/>
    <s v="Græs"/>
    <n v="12350.527424201924"/>
    <n v="204376.52781569344"/>
    <n v="0"/>
    <n v="204376.52781569344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3662.942628167918"/>
    <n v="35948.118952839941"/>
    <n v="16825.517075876731"/>
    <n v="16825.517075876731"/>
  </r>
  <r>
    <x v="0"/>
    <x v="1"/>
    <x v="1"/>
    <s v="Konventionel"/>
    <x v="2"/>
    <s v="Halm"/>
    <n v="210.90938785747409"/>
    <n v="1139.7543319817901"/>
    <n v="485.21674570294493"/>
    <n v="485.21674570294493"/>
  </r>
  <r>
    <x v="0"/>
    <x v="2"/>
    <x v="1"/>
    <s v="Konventionel"/>
    <x v="2"/>
    <s v="Halm"/>
    <n v="273.11810681640105"/>
    <n v="1682.4075379890303"/>
    <n v="1288.5559333457982"/>
    <n v="1288.5559333457982"/>
  </r>
  <r>
    <x v="0"/>
    <x v="3"/>
    <x v="1"/>
    <s v="Konventionel"/>
    <x v="2"/>
    <s v="Græs"/>
    <n v="6298.9657026268824"/>
    <n v="437576.54943008424"/>
    <n v="0"/>
    <n v="437576.54943008424"/>
  </r>
  <r>
    <x v="0"/>
    <x v="4"/>
    <x v="1"/>
    <s v="Konventionel"/>
    <x v="2"/>
    <s v="Grøntsager"/>
    <n v="7.3213666207429391"/>
    <n v="212.68570033258234"/>
    <n v="0"/>
    <n v="212.68570033258234"/>
  </r>
  <r>
    <x v="0"/>
    <x v="5"/>
    <x v="1"/>
    <s v="Konventionel"/>
    <x v="2"/>
    <s v="Kartofler"/>
    <n v="387.5220821847393"/>
    <n v="23041.775953310385"/>
    <n v="0"/>
    <n v="23041.775953310385"/>
  </r>
  <r>
    <x v="0"/>
    <x v="6"/>
    <x v="1"/>
    <s v="Konventionel"/>
    <x v="2"/>
    <s v="Roer"/>
    <n v="4.1906880921254537"/>
    <n v="476.71266213348292"/>
    <n v="0"/>
    <n v="476.71266213348292"/>
  </r>
  <r>
    <x v="0"/>
    <x v="7"/>
    <x v="1"/>
    <s v="Konventionel"/>
    <x v="2"/>
    <s v="Majs"/>
    <n v="521.15308935917199"/>
    <n v="32475.133610327444"/>
    <n v="0"/>
    <n v="32475.133610327444"/>
  </r>
  <r>
    <x v="0"/>
    <x v="8"/>
    <x v="1"/>
    <s v="Konventionel"/>
    <x v="2"/>
    <s v="Frugt"/>
    <n v="14.934663861115773"/>
    <n v="177.5134146532221"/>
    <n v="0"/>
    <n v="177.5134146532221"/>
  </r>
  <r>
    <x v="0"/>
    <x v="9"/>
    <x v="1"/>
    <s v="Konventionel"/>
    <x v="2"/>
    <s v="Øvrige"/>
    <n v="264.13299239417614"/>
    <n v="11018.128408035105"/>
    <n v="0"/>
    <n v="11018.128408035105"/>
  </r>
  <r>
    <x v="0"/>
    <x v="10"/>
    <x v="1"/>
    <s v="Konventionel"/>
    <x v="2"/>
    <s v="Halm"/>
    <n v="840.38287254815123"/>
    <n v="16811.359390705387"/>
    <n v="4004.9286174154681"/>
    <n v="4004.9286174154681"/>
  </r>
  <r>
    <x v="0"/>
    <x v="11"/>
    <x v="1"/>
    <s v="Konventionel"/>
    <x v="2"/>
    <s v="Juletræer"/>
    <n v="74.905464339689473"/>
    <n v="5243.3825037782626"/>
    <n v="0"/>
    <n v="5243.3825037782626"/>
  </r>
  <r>
    <x v="0"/>
    <x v="12"/>
    <x v="1"/>
    <s v="Konventionel"/>
    <x v="2"/>
    <s v="Pil &amp; poppel"/>
    <n v="176.81613472378581"/>
    <n v="6037.6241125195156"/>
    <n v="0"/>
    <n v="6037.6241125195156"/>
  </r>
  <r>
    <x v="0"/>
    <x v="13"/>
    <x v="1"/>
    <s v="Konventionel"/>
    <x v="2"/>
    <s v="Græs"/>
    <n v="16884.321517134074"/>
    <n v="325968.71120979049"/>
    <n v="0"/>
    <n v="325968.71120979049"/>
  </r>
  <r>
    <x v="0"/>
    <x v="0"/>
    <x v="2"/>
    <s v="Konventionel"/>
    <x v="2"/>
    <s v="Halm"/>
    <n v="2841.1077875232327"/>
    <n v="27882.631826753"/>
    <n v="13050.465826511743"/>
    <n v="13050.465826511743"/>
  </r>
  <r>
    <x v="0"/>
    <x v="1"/>
    <x v="2"/>
    <s v="Konventionel"/>
    <x v="2"/>
    <s v="Halm"/>
    <n v="163.5887768745468"/>
    <n v="884.03375023005083"/>
    <n v="376.35126039165488"/>
    <n v="376.35126039165488"/>
  </r>
  <r>
    <x v="0"/>
    <x v="2"/>
    <x v="2"/>
    <s v="Konventionel"/>
    <x v="2"/>
    <s v="Halm"/>
    <n v="211.84005837890712"/>
    <n v="1304.9347596140678"/>
    <n v="999.4495323884147"/>
    <n v="999.4495323884147"/>
  </r>
  <r>
    <x v="0"/>
    <x v="3"/>
    <x v="2"/>
    <s v="Konventionel"/>
    <x v="2"/>
    <s v="Græs"/>
    <n v="4885.7004675571425"/>
    <n v="339399.8400802596"/>
    <n v="0"/>
    <n v="339399.8400802596"/>
  </r>
  <r>
    <x v="0"/>
    <x v="4"/>
    <x v="2"/>
    <s v="Konventionel"/>
    <x v="2"/>
    <s v="Grøntsager"/>
    <n v="5.6787107615467285"/>
    <n v="164.96654762293247"/>
    <n v="0"/>
    <n v="164.96654762293247"/>
  </r>
  <r>
    <x v="0"/>
    <x v="5"/>
    <x v="2"/>
    <s v="Konventionel"/>
    <x v="2"/>
    <s v="Kartofler"/>
    <n v="300.57582585806449"/>
    <n v="17872.015956760617"/>
    <n v="0"/>
    <n v="17872.015956760617"/>
  </r>
  <r>
    <x v="0"/>
    <x v="6"/>
    <x v="2"/>
    <s v="Konventionel"/>
    <x v="2"/>
    <s v="Roer"/>
    <n v="3.2504458251844333"/>
    <n v="369.75519255560704"/>
    <n v="0"/>
    <n v="369.75519255560704"/>
  </r>
  <r>
    <x v="0"/>
    <x v="7"/>
    <x v="2"/>
    <s v="Konventionel"/>
    <x v="2"/>
    <s v="Majs"/>
    <n v="404.22475888209794"/>
    <n v="25188.86162497905"/>
    <n v="0"/>
    <n v="25188.86162497905"/>
  </r>
  <r>
    <x v="0"/>
    <x v="8"/>
    <x v="2"/>
    <s v="Konventionel"/>
    <x v="2"/>
    <s v="Frugt"/>
    <n v="11.583853231433325"/>
    <n v="137.68567950881649"/>
    <n v="0"/>
    <n v="137.68567950881649"/>
  </r>
  <r>
    <x v="0"/>
    <x v="9"/>
    <x v="2"/>
    <s v="Konventionel"/>
    <x v="2"/>
    <s v="Øvrige"/>
    <n v="204.87088600900333"/>
    <n v="8546.0498843948735"/>
    <n v="0"/>
    <n v="8546.0498843948735"/>
  </r>
  <r>
    <x v="0"/>
    <x v="10"/>
    <x v="2"/>
    <s v="Konventionel"/>
    <x v="2"/>
    <s v="Halm"/>
    <n v="651.83066350452339"/>
    <n v="13039.484625418308"/>
    <n v="3106.3642099971566"/>
    <n v="3106.3642099971566"/>
  </r>
  <r>
    <x v="0"/>
    <x v="11"/>
    <x v="2"/>
    <s v="Konventionel"/>
    <x v="2"/>
    <s v="Juletræer"/>
    <n v="58.099326051955742"/>
    <n v="4066.9528236369024"/>
    <n v="0"/>
    <n v="4066.9528236369024"/>
  </r>
  <r>
    <x v="0"/>
    <x v="12"/>
    <x v="2"/>
    <s v="Konventionel"/>
    <x v="2"/>
    <s v="Pil &amp; poppel"/>
    <n v="137.14484454668226"/>
    <n v="4682.994691837931"/>
    <n v="0"/>
    <n v="4682.994691837931"/>
  </r>
  <r>
    <x v="0"/>
    <x v="13"/>
    <x v="2"/>
    <s v="Konventionel"/>
    <x v="2"/>
    <s v="Græs"/>
    <n v="13096.076629889445"/>
    <n v="252832.85541664565"/>
    <n v="0"/>
    <n v="252832.855416645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978.15312949556619"/>
    <n v="6431.7285246225556"/>
    <n v="3010.3705359495875"/>
    <n v="3010.3705359495875"/>
  </r>
  <r>
    <x v="0"/>
    <x v="1"/>
    <x v="1"/>
    <s v="Økologisk"/>
    <x v="2"/>
    <s v="Halm"/>
    <n v="56.321296486144433"/>
    <n v="173.48536314034095"/>
    <n v="73.856269696016213"/>
    <n v="73.856269696016213"/>
  </r>
  <r>
    <x v="0"/>
    <x v="2"/>
    <x v="1"/>
    <s v="Økologisk"/>
    <x v="2"/>
    <s v="Halm"/>
    <n v="72.933528592553259"/>
    <n v="247.09879487157048"/>
    <n v="189.25296699213578"/>
    <n v="189.25296699213578"/>
  </r>
  <r>
    <x v="0"/>
    <x v="3"/>
    <x v="1"/>
    <s v="Økologisk"/>
    <x v="2"/>
    <s v="Græs"/>
    <n v="1682.0774006202294"/>
    <n v="91143.431235703145"/>
    <n v="0"/>
    <n v="91143.431235703145"/>
  </r>
  <r>
    <x v="0"/>
    <x v="4"/>
    <x v="1"/>
    <s v="Økologisk"/>
    <x v="2"/>
    <s v="Grøntsager"/>
    <n v="1.9550996013950637"/>
    <n v="32.373516749700158"/>
    <n v="0"/>
    <n v="32.373516749700158"/>
  </r>
  <r>
    <x v="0"/>
    <x v="5"/>
    <x v="1"/>
    <s v="Økologisk"/>
    <x v="2"/>
    <s v="Kartofler"/>
    <n v="103.48399522359757"/>
    <n v="3507.2565696747861"/>
    <n v="0"/>
    <n v="3507.2565696747861"/>
  </r>
  <r>
    <x v="0"/>
    <x v="6"/>
    <x v="1"/>
    <s v="Økologisk"/>
    <x v="2"/>
    <s v="Roer"/>
    <n v="1.1190824121923435"/>
    <n v="72.561838093673771"/>
    <n v="0"/>
    <n v="72.561838093673771"/>
  </r>
  <r>
    <x v="0"/>
    <x v="7"/>
    <x v="1"/>
    <s v="Økologisk"/>
    <x v="2"/>
    <s v="Majs"/>
    <n v="139.16885331013916"/>
    <n v="7197.8993778894501"/>
    <n v="0"/>
    <n v="7197.8993778894501"/>
  </r>
  <r>
    <x v="0"/>
    <x v="8"/>
    <x v="1"/>
    <s v="Økologisk"/>
    <x v="2"/>
    <s v="Frugt"/>
    <n v="3.9881564295811422"/>
    <n v="27.019839573540828"/>
    <n v="0"/>
    <n v="27.019839573540828"/>
  </r>
  <r>
    <x v="0"/>
    <x v="9"/>
    <x v="1"/>
    <s v="Økologisk"/>
    <x v="2"/>
    <s v="Øvrige"/>
    <n v="70.534141355802859"/>
    <n v="1677.1017704062715"/>
    <n v="0"/>
    <n v="1677.1017704062715"/>
  </r>
  <r>
    <x v="0"/>
    <x v="10"/>
    <x v="1"/>
    <s v="Økologisk"/>
    <x v="2"/>
    <s v="Halm"/>
    <n v="224.41605566959052"/>
    <n v="2558.906517782732"/>
    <n v="609.6019782924302"/>
    <n v="609.6019782924302"/>
  </r>
  <r>
    <x v="0"/>
    <x v="11"/>
    <x v="1"/>
    <s v="Økologisk"/>
    <x v="2"/>
    <s v="Juletræer"/>
    <n v="20.002774216759306"/>
    <n v="798.11069124869618"/>
    <n v="0"/>
    <n v="798.11069124869618"/>
  </r>
  <r>
    <x v="0"/>
    <x v="12"/>
    <x v="1"/>
    <s v="Økologisk"/>
    <x v="2"/>
    <s v="Pil &amp; poppel"/>
    <n v="47.217025512596194"/>
    <n v="919.00454534272581"/>
    <n v="0"/>
    <n v="919.00454534272581"/>
  </r>
  <r>
    <x v="0"/>
    <x v="13"/>
    <x v="1"/>
    <s v="Økologisk"/>
    <x v="2"/>
    <s v="Græs"/>
    <n v="4508.7935050881479"/>
    <n v="87046.76740923179"/>
    <n v="0"/>
    <n v="87046.76740923179"/>
  </r>
  <r>
    <x v="0"/>
    <x v="0"/>
    <x v="2"/>
    <s v="Økologisk"/>
    <x v="2"/>
    <s v="Halm"/>
    <n v="1799.9879701402513"/>
    <n v="11835.604899100807"/>
    <n v="5539.654873024132"/>
    <n v="5539.654873024132"/>
  </r>
  <r>
    <x v="0"/>
    <x v="1"/>
    <x v="2"/>
    <s v="Økologisk"/>
    <x v="2"/>
    <s v="Halm"/>
    <n v="103.64190746907171"/>
    <n v="319.2460947388322"/>
    <n v="135.9095963234515"/>
    <n v="135.9095963234515"/>
  </r>
  <r>
    <x v="0"/>
    <x v="2"/>
    <x v="2"/>
    <s v="Økologisk"/>
    <x v="2"/>
    <s v="Halm"/>
    <n v="134.21157703004721"/>
    <n v="454.70882297780003"/>
    <n v="348.26148751869692"/>
    <n v="348.26148751869692"/>
  </r>
  <r>
    <x v="0"/>
    <x v="3"/>
    <x v="2"/>
    <s v="Økologisk"/>
    <x v="2"/>
    <s v="Græs"/>
    <n v="3095.3426356899681"/>
    <n v="167721.26452856639"/>
    <n v="0"/>
    <n v="167721.26452856639"/>
  </r>
  <r>
    <x v="0"/>
    <x v="4"/>
    <x v="2"/>
    <s v="Økologisk"/>
    <x v="2"/>
    <s v="Grøntsager"/>
    <n v="3.597755460591272"/>
    <n v="59.573433794200575"/>
    <n v="0"/>
    <n v="59.573433794200575"/>
  </r>
  <r>
    <x v="0"/>
    <x v="5"/>
    <x v="2"/>
    <s v="Økologisk"/>
    <x v="2"/>
    <s v="Kartofler"/>
    <n v="190.4302515502724"/>
    <n v="6454.0197677081542"/>
    <n v="0"/>
    <n v="6454.0197677081542"/>
  </r>
  <r>
    <x v="0"/>
    <x v="6"/>
    <x v="2"/>
    <s v="Økologisk"/>
    <x v="2"/>
    <s v="Roer"/>
    <n v="2.0593246791333639"/>
    <n v="133.527595753063"/>
    <n v="0"/>
    <n v="133.527595753063"/>
  </r>
  <r>
    <x v="0"/>
    <x v="7"/>
    <x v="2"/>
    <s v="Økologisk"/>
    <x v="2"/>
    <s v="Majs"/>
    <n v="256.09718378721317"/>
    <n v="13245.505125728614"/>
    <n v="0"/>
    <n v="13245.505125728614"/>
  </r>
  <r>
    <x v="0"/>
    <x v="8"/>
    <x v="2"/>
    <s v="Økologisk"/>
    <x v="2"/>
    <s v="Frugt"/>
    <n v="7.3389670592635889"/>
    <n v="49.721648605851996"/>
    <n v="0"/>
    <n v="49.721648605851996"/>
  </r>
  <r>
    <x v="0"/>
    <x v="9"/>
    <x v="2"/>
    <s v="Økologisk"/>
    <x v="2"/>
    <s v="Øvrige"/>
    <n v="129.79624774097564"/>
    <n v="3086.1865288812019"/>
    <n v="0"/>
    <n v="3086.1865288812019"/>
  </r>
  <r>
    <x v="0"/>
    <x v="10"/>
    <x v="2"/>
    <s v="Økologisk"/>
    <x v="2"/>
    <s v="Halm"/>
    <n v="412.96826471321828"/>
    <n v="4708.8751339963646"/>
    <n v="1121.7836905208683"/>
    <n v="1121.7836905208683"/>
  </r>
  <r>
    <x v="0"/>
    <x v="11"/>
    <x v="2"/>
    <s v="Økologisk"/>
    <x v="2"/>
    <s v="Juletræer"/>
    <n v="36.80891250449303"/>
    <n v="1468.6756089292721"/>
    <n v="0"/>
    <n v="1468.6756089292721"/>
  </r>
  <r>
    <x v="0"/>
    <x v="12"/>
    <x v="2"/>
    <s v="Økologisk"/>
    <x v="2"/>
    <s v="Pil &amp; poppel"/>
    <n v="86.888315689699709"/>
    <n v="1691.1433151312283"/>
    <n v="0"/>
    <n v="1691.1433151312283"/>
  </r>
  <r>
    <x v="0"/>
    <x v="13"/>
    <x v="2"/>
    <s v="Økologisk"/>
    <x v="2"/>
    <s v="Græs"/>
    <n v="8297.0383923327736"/>
    <n v="160182.62320237653"/>
    <n v="0"/>
    <n v="160182.62320237653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70742.22298669259"/>
    <n v="1196902.9831367151"/>
    <n v="560210.44125713944"/>
    <n v="560210.44125713944"/>
  </r>
  <r>
    <x v="1"/>
    <x v="1"/>
    <x v="1"/>
    <s v="Konventionel"/>
    <x v="0"/>
    <s v="Halm"/>
    <n v="13123.964897187461"/>
    <n v="50658.504503143602"/>
    <n v="21566.362160215107"/>
    <n v="21566.362160215107"/>
  </r>
  <r>
    <x v="1"/>
    <x v="2"/>
    <x v="1"/>
    <s v="Konventionel"/>
    <x v="0"/>
    <s v="Halm"/>
    <n v="21607.576606256382"/>
    <n v="95073.337067528089"/>
    <n v="72816.668860019752"/>
    <n v="72816.668860019752"/>
  </r>
  <r>
    <x v="1"/>
    <x v="3"/>
    <x v="1"/>
    <s v="Konventionel"/>
    <x v="0"/>
    <s v="Græs"/>
    <n v="108003.46622828607"/>
    <n v="5359131.9942475548"/>
    <n v="0"/>
    <n v="5359131.9942475548"/>
  </r>
  <r>
    <x v="1"/>
    <x v="4"/>
    <x v="1"/>
    <s v="Konventionel"/>
    <x v="0"/>
    <s v="Grøntsager"/>
    <n v="2205.7041988359533"/>
    <n v="45768.362125846033"/>
    <n v="0"/>
    <n v="45768.362125846033"/>
  </r>
  <r>
    <x v="1"/>
    <x v="5"/>
    <x v="1"/>
    <s v="Konventionel"/>
    <x v="0"/>
    <s v="Kartofler"/>
    <n v="9277.396787131378"/>
    <n v="394019.3862979025"/>
    <n v="0"/>
    <n v="394019.3862979025"/>
  </r>
  <r>
    <x v="1"/>
    <x v="6"/>
    <x v="1"/>
    <s v="Konventionel"/>
    <x v="0"/>
    <s v="Roer"/>
    <n v="5705.634145514985"/>
    <n v="463604.06400273996"/>
    <n v="0"/>
    <n v="463604.06400273996"/>
  </r>
  <r>
    <x v="1"/>
    <x v="7"/>
    <x v="1"/>
    <s v="Konventionel"/>
    <x v="0"/>
    <s v="Majs"/>
    <n v="28810.102141675179"/>
    <n v="1282337.6463259624"/>
    <n v="0"/>
    <n v="1282337.6463259624"/>
  </r>
  <r>
    <x v="1"/>
    <x v="8"/>
    <x v="1"/>
    <s v="Konventionel"/>
    <x v="0"/>
    <s v="Frugt"/>
    <n v="860.14736621208704"/>
    <n v="7302.6511391406202"/>
    <n v="0"/>
    <n v="7302.6511391406202"/>
  </r>
  <r>
    <x v="1"/>
    <x v="9"/>
    <x v="1"/>
    <s v="Konventionel"/>
    <x v="0"/>
    <s v="Øvrige"/>
    <n v="11849.709496550484"/>
    <n v="353073.27474763698"/>
    <n v="0"/>
    <n v="353073.27474763698"/>
  </r>
  <r>
    <x v="1"/>
    <x v="10"/>
    <x v="1"/>
    <s v="Konventionel"/>
    <x v="0"/>
    <s v="Halm"/>
    <n v="17114.601907002136"/>
    <n v="244548.16360331836"/>
    <n v="58258.104891435258"/>
    <n v="58258.104891435258"/>
  </r>
  <r>
    <x v="1"/>
    <x v="11"/>
    <x v="1"/>
    <s v="Konventionel"/>
    <x v="0"/>
    <s v="Juletræer"/>
    <n v="3214.4172287384959"/>
    <n v="160720.86143692481"/>
    <n v="0"/>
    <n v="160720.86143692481"/>
  </r>
  <r>
    <x v="1"/>
    <x v="12"/>
    <x v="1"/>
    <s v="Konventionel"/>
    <x v="0"/>
    <s v="Pil &amp; poppel"/>
    <n v="1236.0845017332977"/>
    <n v="30148.402481299941"/>
    <n v="0"/>
    <n v="30148.402481299941"/>
  </r>
  <r>
    <x v="1"/>
    <x v="13"/>
    <x v="1"/>
    <s v="Konventionel"/>
    <x v="0"/>
    <s v="Græs"/>
    <n v="29984.89215544975"/>
    <n v="413491.66282365209"/>
    <n v="0"/>
    <n v="413491.66282365209"/>
  </r>
  <r>
    <x v="1"/>
    <x v="0"/>
    <x v="2"/>
    <s v="Konventionel"/>
    <x v="0"/>
    <s v="Halm"/>
    <n v="128790.55866223614"/>
    <n v="902821.81622227526"/>
    <n v="422565.75108283595"/>
    <n v="422565.75108283595"/>
  </r>
  <r>
    <x v="1"/>
    <x v="1"/>
    <x v="2"/>
    <s v="Konventionel"/>
    <x v="0"/>
    <s v="Halm"/>
    <n v="9899.3836521859339"/>
    <n v="38211.620897437708"/>
    <n v="16267.469067347753"/>
    <n v="16267.469067347753"/>
  </r>
  <r>
    <x v="1"/>
    <x v="2"/>
    <x v="2"/>
    <s v="Konventionel"/>
    <x v="0"/>
    <s v="Halm"/>
    <n v="16298.557051548494"/>
    <n v="71713.651026813372"/>
    <n v="54925.485321436361"/>
    <n v="54925.485321436361"/>
  </r>
  <r>
    <x v="1"/>
    <x v="3"/>
    <x v="2"/>
    <s v="Konventionel"/>
    <x v="0"/>
    <s v="Græs"/>
    <n v="81466.824723741767"/>
    <n v="4042383.8427920663"/>
    <n v="0"/>
    <n v="4042383.8427920663"/>
  </r>
  <r>
    <x v="1"/>
    <x v="4"/>
    <x v="2"/>
    <s v="Konventionel"/>
    <x v="0"/>
    <s v="Grøntsager"/>
    <n v="1663.7587999182997"/>
    <n v="34522.995098304724"/>
    <n v="0"/>
    <n v="34522.995098304724"/>
  </r>
  <r>
    <x v="1"/>
    <x v="5"/>
    <x v="2"/>
    <s v="Konventionel"/>
    <x v="0"/>
    <s v="Kartofler"/>
    <n v="6997.9240884020192"/>
    <n v="297208.13046350796"/>
    <n v="0"/>
    <n v="297208.13046350796"/>
  </r>
  <r>
    <x v="1"/>
    <x v="6"/>
    <x v="2"/>
    <s v="Konventionel"/>
    <x v="0"/>
    <s v="Roer"/>
    <n v="4303.7498063995399"/>
    <n v="349695.73053789698"/>
    <n v="0"/>
    <n v="349695.73053789698"/>
  </r>
  <r>
    <x v="1"/>
    <x v="7"/>
    <x v="2"/>
    <s v="Konventionel"/>
    <x v="0"/>
    <s v="Majs"/>
    <n v="21731.409402064659"/>
    <n v="967265.03248589812"/>
    <n v="0"/>
    <n v="967265.03248589812"/>
  </r>
  <r>
    <x v="1"/>
    <x v="8"/>
    <x v="2"/>
    <s v="Konventionel"/>
    <x v="0"/>
    <s v="Frugt"/>
    <n v="648.80764633678018"/>
    <n v="5508.3769173992641"/>
    <n v="0"/>
    <n v="5508.3769173992641"/>
  </r>
  <r>
    <x v="1"/>
    <x v="9"/>
    <x v="2"/>
    <s v="Konventionel"/>
    <x v="0"/>
    <s v="Øvrige"/>
    <n v="8938.2150434159812"/>
    <n v="266322.55049764359"/>
    <n v="0"/>
    <n v="266322.55049764359"/>
  </r>
  <r>
    <x v="1"/>
    <x v="10"/>
    <x v="2"/>
    <s v="Konventionel"/>
    <x v="0"/>
    <s v="Halm"/>
    <n v="12909.514133808421"/>
    <n v="184462.24993070407"/>
    <n v="43943.986111483864"/>
    <n v="43943.986111483864"/>
  </r>
  <r>
    <x v="1"/>
    <x v="11"/>
    <x v="2"/>
    <s v="Konventionel"/>
    <x v="0"/>
    <s v="Juletræer"/>
    <n v="2424.6292652228931"/>
    <n v="121231.46326114466"/>
    <n v="0"/>
    <n v="121231.46326114466"/>
  </r>
  <r>
    <x v="1"/>
    <x v="12"/>
    <x v="2"/>
    <s v="Konventionel"/>
    <x v="0"/>
    <s v="Pil &amp; poppel"/>
    <n v="932.37636682503978"/>
    <n v="22740.886995732679"/>
    <n v="0"/>
    <n v="22740.886995732679"/>
  </r>
  <r>
    <x v="1"/>
    <x v="13"/>
    <x v="2"/>
    <s v="Konventionel"/>
    <x v="0"/>
    <s v="Græs"/>
    <n v="22617.551444368019"/>
    <n v="311896.03441783501"/>
    <n v="0"/>
    <n v="311896.03441783501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5595.046580076254"/>
    <n v="214146.25527264416"/>
    <n v="100231.1547803611"/>
    <n v="100231.1547803611"/>
  </r>
  <r>
    <x v="1"/>
    <x v="1"/>
    <x v="1"/>
    <s v="Økologisk"/>
    <x v="0"/>
    <s v="Halm"/>
    <n v="3504.626918493298"/>
    <n v="7710.8801460689547"/>
    <n v="3282.6794915316927"/>
    <n v="3282.6794915316927"/>
  </r>
  <r>
    <x v="1"/>
    <x v="2"/>
    <x v="1"/>
    <s v="Økologisk"/>
    <x v="0"/>
    <s v="Halm"/>
    <n v="5770.0927433843399"/>
    <n v="13963.624438990104"/>
    <n v="10694.739957822521"/>
    <n v="10694.739957822521"/>
  </r>
  <r>
    <x v="1"/>
    <x v="3"/>
    <x v="1"/>
    <s v="Økologisk"/>
    <x v="0"/>
    <s v="Græs"/>
    <n v="28841.273045110807"/>
    <n v="1116261.0954287506"/>
    <n v="0"/>
    <n v="1116261.0954287506"/>
  </r>
  <r>
    <x v="1"/>
    <x v="4"/>
    <x v="1"/>
    <s v="Økologisk"/>
    <x v="0"/>
    <s v="Grøntsager"/>
    <n v="589.01180931463728"/>
    <n v="6966.5371746688725"/>
    <n v="0"/>
    <n v="6966.5371746688725"/>
  </r>
  <r>
    <x v="1"/>
    <x v="5"/>
    <x v="1"/>
    <s v="Økologisk"/>
    <x v="0"/>
    <s v="Kartofler"/>
    <n v="2477.4383936893764"/>
    <n v="59974.85106932505"/>
    <n v="0"/>
    <n v="59974.85106932505"/>
  </r>
  <r>
    <x v="1"/>
    <x v="6"/>
    <x v="1"/>
    <s v="Økologisk"/>
    <x v="0"/>
    <s v="Roer"/>
    <n v="1523.6339909543344"/>
    <n v="70566.539770904099"/>
    <n v="0"/>
    <n v="70566.539770904099"/>
  </r>
  <r>
    <x v="1"/>
    <x v="7"/>
    <x v="1"/>
    <s v="Økologisk"/>
    <x v="0"/>
    <s v="Majs"/>
    <n v="7693.4569911791195"/>
    <n v="284221.68966222758"/>
    <n v="0"/>
    <n v="284221.68966222758"/>
  </r>
  <r>
    <x v="1"/>
    <x v="8"/>
    <x v="1"/>
    <s v="Økologisk"/>
    <x v="0"/>
    <s v="Frugt"/>
    <n v="229.6939710760744"/>
    <n v="1111.5580342284468"/>
    <n v="0"/>
    <n v="1111.5580342284468"/>
  </r>
  <r>
    <x v="1"/>
    <x v="9"/>
    <x v="1"/>
    <s v="Økologisk"/>
    <x v="0"/>
    <s v="Øvrige"/>
    <n v="3164.349432756891"/>
    <n v="53742.322854993843"/>
    <n v="0"/>
    <n v="53742.322854993843"/>
  </r>
  <r>
    <x v="1"/>
    <x v="10"/>
    <x v="1"/>
    <s v="Økologisk"/>
    <x v="0"/>
    <s v="Halm"/>
    <n v="4570.2876388697541"/>
    <n v="37223.396110507652"/>
    <n v="8867.6376999462063"/>
    <n v="8867.6376999462063"/>
  </r>
  <r>
    <x v="1"/>
    <x v="11"/>
    <x v="1"/>
    <s v="Økologisk"/>
    <x v="0"/>
    <s v="Juletræer"/>
    <n v="858.37879294539891"/>
    <n v="24463.795598943871"/>
    <n v="0"/>
    <n v="24463.795598943871"/>
  </r>
  <r>
    <x v="1"/>
    <x v="12"/>
    <x v="1"/>
    <s v="Økologisk"/>
    <x v="0"/>
    <s v="Pil &amp; poppel"/>
    <n v="330.08431920107205"/>
    <n v="4588.9771206002688"/>
    <n v="0"/>
    <n v="4588.9771206002688"/>
  </r>
  <r>
    <x v="1"/>
    <x v="13"/>
    <x v="1"/>
    <s v="Økologisk"/>
    <x v="0"/>
    <s v="Græs"/>
    <n v="8007.1732147522125"/>
    <n v="110418.91863143303"/>
    <n v="0"/>
    <n v="110418.91863143303"/>
  </r>
  <r>
    <x v="1"/>
    <x v="0"/>
    <x v="2"/>
    <s v="Økologisk"/>
    <x v="0"/>
    <s v="Halm"/>
    <n v="81595.44571934751"/>
    <n v="383229.32991005946"/>
    <n v="179370.48786440332"/>
    <n v="179370.48786440332"/>
  </r>
  <r>
    <x v="1"/>
    <x v="1"/>
    <x v="2"/>
    <s v="Økologisk"/>
    <x v="0"/>
    <s v="Halm"/>
    <n v="6271.7689078848562"/>
    <n v="13799.145951128259"/>
    <n v="5874.5788491492222"/>
    <n v="5874.5788491492222"/>
  </r>
  <r>
    <x v="1"/>
    <x v="2"/>
    <x v="2"/>
    <s v="Økologisk"/>
    <x v="0"/>
    <s v="Halm"/>
    <n v="10325.974520314447"/>
    <n v="24988.858339160965"/>
    <n v="19138.966601963381"/>
    <n v="19138.966601963381"/>
  </r>
  <r>
    <x v="1"/>
    <x v="3"/>
    <x v="2"/>
    <s v="Økologisk"/>
    <x v="0"/>
    <s v="Græs"/>
    <n v="51613.425267505962"/>
    <n v="1997625.3661834439"/>
    <n v="0"/>
    <n v="1997625.3661834439"/>
  </r>
  <r>
    <x v="1"/>
    <x v="4"/>
    <x v="2"/>
    <s v="Økologisk"/>
    <x v="0"/>
    <s v="Grøntsager"/>
    <n v="1054.0768070185129"/>
    <n v="12467.093435011462"/>
    <n v="0"/>
    <n v="12467.093435011462"/>
  </r>
  <r>
    <x v="1"/>
    <x v="5"/>
    <x v="2"/>
    <s v="Økologisk"/>
    <x v="0"/>
    <s v="Kartofler"/>
    <n v="4433.5449821350066"/>
    <n v="107329.08664450099"/>
    <n v="0"/>
    <n v="107329.08664450099"/>
  </r>
  <r>
    <x v="1"/>
    <x v="6"/>
    <x v="2"/>
    <s v="Økologisk"/>
    <x v="0"/>
    <s v="Roer"/>
    <n v="2726.6469480786145"/>
    <n v="126283.63599468337"/>
    <n v="0"/>
    <n v="126283.63599468337"/>
  </r>
  <r>
    <x v="1"/>
    <x v="7"/>
    <x v="2"/>
    <s v="Økologisk"/>
    <x v="0"/>
    <s v="Majs"/>
    <n v="13767.966027085929"/>
    <n v="508634.09932844364"/>
    <n v="0"/>
    <n v="508634.09932844364"/>
  </r>
  <r>
    <x v="1"/>
    <x v="8"/>
    <x v="2"/>
    <s v="Økologisk"/>
    <x v="0"/>
    <s v="Frugt"/>
    <n v="411.05302779071883"/>
    <n v="1989.2089173876257"/>
    <n v="0"/>
    <n v="1989.2089173876257"/>
  </r>
  <r>
    <x v="1"/>
    <x v="9"/>
    <x v="2"/>
    <s v="Økologisk"/>
    <x v="0"/>
    <s v="Øvrige"/>
    <n v="5662.8191381295246"/>
    <n v="96175.552307966631"/>
    <n v="0"/>
    <n v="96175.552307966631"/>
  </r>
  <r>
    <x v="1"/>
    <x v="10"/>
    <x v="2"/>
    <s v="Økologisk"/>
    <x v="0"/>
    <s v="Halm"/>
    <n v="8178.841451653544"/>
    <n v="66613.806205691973"/>
    <n v="15869.242491814337"/>
    <n v="15869.242491814337"/>
  </r>
  <r>
    <x v="1"/>
    <x v="11"/>
    <x v="2"/>
    <s v="Økologisk"/>
    <x v="0"/>
    <s v="Juletræer"/>
    <n v="1536.1273967207819"/>
    <n v="43779.630806542285"/>
    <n v="0"/>
    <n v="43779.630806542285"/>
  </r>
  <r>
    <x v="1"/>
    <x v="12"/>
    <x v="2"/>
    <s v="Økologisk"/>
    <x v="0"/>
    <s v="Pil &amp; poppel"/>
    <n v="590.70840300332031"/>
    <n v="8212.2875539485995"/>
    <n v="0"/>
    <n v="8212.2875539485995"/>
  </r>
  <r>
    <x v="1"/>
    <x v="13"/>
    <x v="2"/>
    <s v="Økologisk"/>
    <x v="0"/>
    <s v="Græs"/>
    <n v="14329.382606557581"/>
    <n v="197602.18614442906"/>
    <n v="0"/>
    <n v="197602.18614442906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1526.6125996774585"/>
    <n v="12841.86518848678"/>
    <n v="6010.635001471238"/>
    <n v="6010.635001471238"/>
  </r>
  <r>
    <x v="1"/>
    <x v="1"/>
    <x v="1"/>
    <s v="Konventionel"/>
    <x v="1"/>
    <s v="Halm"/>
    <n v="41.282044957676888"/>
    <n v="191.21843224395934"/>
    <n v="81.405600144115468"/>
    <n v="81.405600144115468"/>
  </r>
  <r>
    <x v="1"/>
    <x v="2"/>
    <x v="1"/>
    <s v="Konventionel"/>
    <x v="1"/>
    <s v="Halm"/>
    <n v="166.74462839012355"/>
    <n v="880.41163789985239"/>
    <n v="674.30727346749688"/>
    <n v="674.30727346749688"/>
  </r>
  <r>
    <x v="1"/>
    <x v="3"/>
    <x v="1"/>
    <s v="Konventionel"/>
    <x v="1"/>
    <s v="Græs"/>
    <n v="490.29907405393533"/>
    <n v="29194.368065467526"/>
    <n v="0"/>
    <n v="29194.368065467526"/>
  </r>
  <r>
    <x v="1"/>
    <x v="4"/>
    <x v="1"/>
    <s v="Konventionel"/>
    <x v="1"/>
    <s v="Grøntsager"/>
    <n v="9.2857334834920593"/>
    <n v="231.21476373895231"/>
    <n v="0"/>
    <n v="231.21476373895231"/>
  </r>
  <r>
    <x v="1"/>
    <x v="5"/>
    <x v="1"/>
    <s v="Konventionel"/>
    <x v="1"/>
    <s v="Kartofler"/>
    <n v="15.786596774609263"/>
    <n v="804.56515752246696"/>
    <n v="0"/>
    <n v="804.56515752246696"/>
  </r>
  <r>
    <x v="1"/>
    <x v="6"/>
    <x v="1"/>
    <s v="Konventionel"/>
    <x v="1"/>
    <s v="Roer"/>
    <n v="44.104430053355863"/>
    <n v="4300.3794127248239"/>
    <n v="0"/>
    <n v="4300.3794127248239"/>
  </r>
  <r>
    <x v="1"/>
    <x v="7"/>
    <x v="1"/>
    <s v="Konventionel"/>
    <x v="1"/>
    <s v="Majs"/>
    <n v="47.022128502197781"/>
    <n v="2511.5459275593876"/>
    <n v="0"/>
    <n v="2511.5459275593876"/>
  </r>
  <r>
    <x v="1"/>
    <x v="8"/>
    <x v="1"/>
    <s v="Konventionel"/>
    <x v="1"/>
    <s v="Frugt"/>
    <n v="10.143639730031367"/>
    <n v="103.34340156955957"/>
    <n v="0"/>
    <n v="103.34340156955957"/>
  </r>
  <r>
    <x v="1"/>
    <x v="9"/>
    <x v="1"/>
    <s v="Konventionel"/>
    <x v="1"/>
    <s v="Øvrige"/>
    <n v="72.430507456371714"/>
    <n v="2589.7623701271823"/>
    <n v="0"/>
    <n v="2589.7623701271823"/>
  </r>
  <r>
    <x v="1"/>
    <x v="10"/>
    <x v="1"/>
    <s v="Konventionel"/>
    <x v="1"/>
    <s v="Halm"/>
    <n v="525.84204935186608"/>
    <n v="9016.420589610736"/>
    <n v="2147.9596031925025"/>
    <n v="2147.9596031925025"/>
  </r>
  <r>
    <x v="1"/>
    <x v="11"/>
    <x v="1"/>
    <s v="Konventionel"/>
    <x v="1"/>
    <s v="Juletræer"/>
    <n v="15.895025733194521"/>
    <n v="953.70154399167131"/>
    <n v="0"/>
    <n v="953.70154399167131"/>
  </r>
  <r>
    <x v="1"/>
    <x v="12"/>
    <x v="1"/>
    <s v="Konventionel"/>
    <x v="1"/>
    <s v="Pil &amp; poppel"/>
    <n v="33.735181237431256"/>
    <n v="987.37115816871983"/>
    <n v="0"/>
    <n v="987.37115816871983"/>
  </r>
  <r>
    <x v="1"/>
    <x v="13"/>
    <x v="1"/>
    <s v="Konventionel"/>
    <x v="1"/>
    <s v="Græs"/>
    <n v="3817.1428137840389"/>
    <n v="63166.079282498278"/>
    <n v="0"/>
    <n v="63166.079282498278"/>
  </r>
  <r>
    <x v="1"/>
    <x v="0"/>
    <x v="2"/>
    <s v="Konventionel"/>
    <x v="1"/>
    <s v="Halm"/>
    <n v="1184.0946981045329"/>
    <n v="9960.6046004553282"/>
    <n v="4662.0609832431173"/>
    <n v="4662.0609832431173"/>
  </r>
  <r>
    <x v="1"/>
    <x v="1"/>
    <x v="2"/>
    <s v="Konventionel"/>
    <x v="1"/>
    <s v="Halm"/>
    <n v="32.01981339052611"/>
    <n v="148.31577562491697"/>
    <n v="63.141061161836546"/>
    <n v="63.141061161836546"/>
  </r>
  <r>
    <x v="1"/>
    <x v="2"/>
    <x v="2"/>
    <s v="Konventionel"/>
    <x v="1"/>
    <s v="Halm"/>
    <n v="129.33302820628569"/>
    <n v="682.87838892918853"/>
    <n v="523.01655808086537"/>
    <n v="523.01655808086537"/>
  </r>
  <r>
    <x v="1"/>
    <x v="3"/>
    <x v="2"/>
    <s v="Konventionel"/>
    <x v="1"/>
    <s v="Græs"/>
    <n v="380.29329392112112"/>
    <n v="22644.183893239235"/>
    <n v="0"/>
    <n v="22644.183893239235"/>
  </r>
  <r>
    <x v="1"/>
    <x v="4"/>
    <x v="2"/>
    <s v="Konventionel"/>
    <x v="1"/>
    <s v="Grøntsager"/>
    <n v="7.2023431407141114"/>
    <n v="179.33834420378139"/>
    <n v="0"/>
    <n v="179.33834420378139"/>
  </r>
  <r>
    <x v="1"/>
    <x v="5"/>
    <x v="2"/>
    <s v="Konventionel"/>
    <x v="1"/>
    <s v="Kartofler"/>
    <n v="12.244642514989296"/>
    <n v="624.04917757345447"/>
    <n v="0"/>
    <n v="624.04917757345447"/>
  </r>
  <r>
    <x v="1"/>
    <x v="6"/>
    <x v="2"/>
    <s v="Konventionel"/>
    <x v="1"/>
    <s v="Roer"/>
    <n v="34.208955042120508"/>
    <n v="3335.5262910323108"/>
    <n v="0"/>
    <n v="3335.5262910323108"/>
  </r>
  <r>
    <x v="1"/>
    <x v="7"/>
    <x v="2"/>
    <s v="Konventionel"/>
    <x v="1"/>
    <s v="Majs"/>
    <n v="36.472025099757573"/>
    <n v="1948.0438046282518"/>
    <n v="0"/>
    <n v="1948.0438046282518"/>
  </r>
  <r>
    <x v="1"/>
    <x v="8"/>
    <x v="2"/>
    <s v="Konventionel"/>
    <x v="1"/>
    <s v="Frugt"/>
    <n v="7.8677655525378967"/>
    <n v="80.156795449256094"/>
    <n v="0"/>
    <n v="80.156795449256094"/>
  </r>
  <r>
    <x v="1"/>
    <x v="9"/>
    <x v="2"/>
    <s v="Konventionel"/>
    <x v="1"/>
    <s v="Øvrige"/>
    <n v="56.179662003464955"/>
    <n v="2008.711242437091"/>
    <n v="0"/>
    <n v="2008.711242437091"/>
  </r>
  <r>
    <x v="1"/>
    <x v="10"/>
    <x v="2"/>
    <s v="Konventionel"/>
    <x v="1"/>
    <s v="Halm"/>
    <n v="407.86168200728787"/>
    <n v="6993.4545400020252"/>
    <n v="1666.0333986633696"/>
    <n v="1666.0333986633696"/>
  </r>
  <r>
    <x v="1"/>
    <x v="11"/>
    <x v="2"/>
    <s v="Konventionel"/>
    <x v="1"/>
    <s v="Juletræer"/>
    <n v="12.328743848234502"/>
    <n v="739.72463089407017"/>
    <n v="0"/>
    <n v="739.72463089407017"/>
  </r>
  <r>
    <x v="1"/>
    <x v="12"/>
    <x v="2"/>
    <s v="Konventionel"/>
    <x v="1"/>
    <s v="Pil &amp; poppel"/>
    <n v="26.166199107276817"/>
    <n v="765.83997387151658"/>
    <n v="0"/>
    <n v="765.83997387151658"/>
  </r>
  <r>
    <x v="1"/>
    <x v="13"/>
    <x v="2"/>
    <s v="Konventionel"/>
    <x v="1"/>
    <s v="Græs"/>
    <n v="2960.710902467627"/>
    <n v="48993.844014034294"/>
    <n v="0"/>
    <n v="48993.844014034294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407.66701624500939"/>
    <n v="2297.6276102375227"/>
    <n v="1075.4046029716724"/>
    <n v="1075.4046029716724"/>
  </r>
  <r>
    <x v="1"/>
    <x v="1"/>
    <x v="1"/>
    <s v="Økologisk"/>
    <x v="1"/>
    <s v="Halm"/>
    <n v="11.02396776755554"/>
    <n v="29.105920658610838"/>
    <n v="12.39098611549292"/>
    <n v="12.39098611549292"/>
  </r>
  <r>
    <x v="1"/>
    <x v="2"/>
    <x v="1"/>
    <s v="Økologisk"/>
    <x v="1"/>
    <s v="Halm"/>
    <n v="44.527527903966288"/>
    <n v="129.30794103311811"/>
    <n v="99.036952037265166"/>
    <n v="99.036952037265166"/>
  </r>
  <r>
    <x v="1"/>
    <x v="3"/>
    <x v="1"/>
    <s v="Økologisk"/>
    <x v="1"/>
    <s v="Græs"/>
    <n v="130.92958922878597"/>
    <n v="6080.9357396102896"/>
    <n v="0"/>
    <n v="6080.9357396102896"/>
  </r>
  <r>
    <x v="1"/>
    <x v="4"/>
    <x v="1"/>
    <s v="Økologisk"/>
    <x v="1"/>
    <s v="Grøntsager"/>
    <n v="2.4796646272023302"/>
    <n v="35.193880053882673"/>
    <n v="0"/>
    <n v="35.193880053882673"/>
  </r>
  <r>
    <x v="1"/>
    <x v="5"/>
    <x v="1"/>
    <s v="Økologisk"/>
    <x v="1"/>
    <s v="Kartofler"/>
    <n v="4.2156568111174844"/>
    <n v="122.46523185408779"/>
    <n v="0"/>
    <n v="122.46523185408779"/>
  </r>
  <r>
    <x v="1"/>
    <x v="6"/>
    <x v="1"/>
    <s v="Økologisk"/>
    <x v="1"/>
    <s v="Roer"/>
    <n v="11.777658200146577"/>
    <n v="654.5734138694479"/>
    <n v="0"/>
    <n v="654.5734138694479"/>
  </r>
  <r>
    <x v="1"/>
    <x v="7"/>
    <x v="1"/>
    <s v="Økologisk"/>
    <x v="1"/>
    <s v="Majs"/>
    <n v="12.556801134767571"/>
    <n v="556.66760563447065"/>
    <n v="0"/>
    <n v="556.66760563447065"/>
  </r>
  <r>
    <x v="1"/>
    <x v="8"/>
    <x v="1"/>
    <s v="Økologisk"/>
    <x v="1"/>
    <s v="Frugt"/>
    <n v="2.7087601291119356"/>
    <n v="15.730203471373668"/>
    <n v="0"/>
    <n v="15.730203471373668"/>
  </r>
  <r>
    <x v="1"/>
    <x v="9"/>
    <x v="1"/>
    <s v="Økologisk"/>
    <x v="1"/>
    <s v="Øvrige"/>
    <n v="19.341861102213823"/>
    <n v="394.19535650940838"/>
    <n v="0"/>
    <n v="394.19535650940838"/>
  </r>
  <r>
    <x v="1"/>
    <x v="10"/>
    <x v="1"/>
    <s v="Økologisk"/>
    <x v="1"/>
    <s v="Halm"/>
    <n v="140.42099437717718"/>
    <n v="1372.4159288737478"/>
    <n v="326.94725636417917"/>
    <n v="326.94725636417917"/>
  </r>
  <r>
    <x v="1"/>
    <x v="11"/>
    <x v="1"/>
    <s v="Økologisk"/>
    <x v="1"/>
    <s v="Juletræer"/>
    <n v="4.2446117077496384"/>
    <n v="145.16572040503763"/>
    <n v="0"/>
    <n v="145.16572040503763"/>
  </r>
  <r>
    <x v="1"/>
    <x v="12"/>
    <x v="1"/>
    <s v="Økologisk"/>
    <x v="1"/>
    <s v="Pil &amp; poppel"/>
    <n v="9.0086513634525787"/>
    <n v="150.29067152686738"/>
    <n v="0"/>
    <n v="150.29067152686738"/>
  </r>
  <r>
    <x v="1"/>
    <x v="13"/>
    <x v="1"/>
    <s v="Økologisk"/>
    <x v="1"/>
    <s v="Græs"/>
    <n v="1019.3307862159628"/>
    <n v="16867.885850301751"/>
    <n v="0"/>
    <n v="16867.885850301751"/>
  </r>
  <r>
    <x v="1"/>
    <x v="0"/>
    <x v="2"/>
    <s v="Økologisk"/>
    <x v="1"/>
    <s v="Halm"/>
    <n v="750.18491781793512"/>
    <n v="4228.0722042185944"/>
    <n v="1978.9491951845132"/>
    <n v="1978.9491951845132"/>
  </r>
  <r>
    <x v="1"/>
    <x v="1"/>
    <x v="2"/>
    <s v="Økologisk"/>
    <x v="1"/>
    <s v="Halm"/>
    <n v="20.286199334706314"/>
    <n v="53.560434931464989"/>
    <n v="22.801773335391896"/>
    <n v="22.801773335391896"/>
  </r>
  <r>
    <x v="1"/>
    <x v="2"/>
    <x v="2"/>
    <s v="Økologisk"/>
    <x v="1"/>
    <s v="Halm"/>
    <n v="81.93912808780415"/>
    <n v="237.95122796698331"/>
    <n v="182.24684549991247"/>
    <n v="182.24684549991247"/>
  </r>
  <r>
    <x v="1"/>
    <x v="3"/>
    <x v="2"/>
    <s v="Økologisk"/>
    <x v="1"/>
    <s v="Græs"/>
    <n v="240.93536936160018"/>
    <n v="11190.079393948356"/>
    <n v="0"/>
    <n v="11190.079393948356"/>
  </r>
  <r>
    <x v="1"/>
    <x v="4"/>
    <x v="2"/>
    <s v="Økologisk"/>
    <x v="1"/>
    <s v="Grøntsager"/>
    <n v="4.5630549699802776"/>
    <n v="64.763439188930079"/>
    <n v="0"/>
    <n v="64.763439188930079"/>
  </r>
  <r>
    <x v="1"/>
    <x v="5"/>
    <x v="2"/>
    <s v="Økologisk"/>
    <x v="1"/>
    <s v="Kartofler"/>
    <n v="7.7576110707374477"/>
    <n v="225.35934042502481"/>
    <n v="0"/>
    <n v="225.35934042502481"/>
  </r>
  <r>
    <x v="1"/>
    <x v="6"/>
    <x v="2"/>
    <s v="Økologisk"/>
    <x v="1"/>
    <s v="Roer"/>
    <n v="21.673133211381927"/>
    <n v="1204.5396932341794"/>
    <n v="0"/>
    <n v="1204.5396932341794"/>
  </r>
  <r>
    <x v="1"/>
    <x v="7"/>
    <x v="2"/>
    <s v="Økologisk"/>
    <x v="1"/>
    <s v="Majs"/>
    <n v="23.106904537207772"/>
    <n v="1024.3743676673134"/>
    <n v="0"/>
    <n v="1024.3743676673134"/>
  </r>
  <r>
    <x v="1"/>
    <x v="8"/>
    <x v="2"/>
    <s v="Økologisk"/>
    <x v="1"/>
    <s v="Frugt"/>
    <n v="4.984634306605404"/>
    <n v="28.946568959946632"/>
    <n v="0"/>
    <n v="28.946568959946632"/>
  </r>
  <r>
    <x v="1"/>
    <x v="9"/>
    <x v="2"/>
    <s v="Økologisk"/>
    <x v="1"/>
    <s v="Øvrige"/>
    <n v="35.592706555120579"/>
    <n v="725.39449929276032"/>
    <n v="0"/>
    <n v="725.39449929276032"/>
  </r>
  <r>
    <x v="1"/>
    <x v="10"/>
    <x v="2"/>
    <s v="Økologisk"/>
    <x v="1"/>
    <s v="Halm"/>
    <n v="258.40136172175528"/>
    <n v="2525.506577150712"/>
    <n v="601.64519294578463"/>
    <n v="601.64519294578463"/>
  </r>
  <r>
    <x v="1"/>
    <x v="11"/>
    <x v="2"/>
    <s v="Økologisk"/>
    <x v="1"/>
    <s v="Juletræer"/>
    <n v="7.8108935927096583"/>
    <n v="267.13256087067032"/>
    <n v="0"/>
    <n v="267.13256087067032"/>
  </r>
  <r>
    <x v="1"/>
    <x v="12"/>
    <x v="2"/>
    <s v="Økologisk"/>
    <x v="1"/>
    <s v="Pil &amp; poppel"/>
    <n v="16.577633493607014"/>
    <n v="276.56344657627307"/>
    <n v="0"/>
    <n v="276.56344657627307"/>
  </r>
  <r>
    <x v="1"/>
    <x v="13"/>
    <x v="2"/>
    <s v="Økologisk"/>
    <x v="1"/>
    <s v="Græs"/>
    <n v="1875.7626975323744"/>
    <n v="31040.121118765732"/>
    <n v="0"/>
    <n v="31040.12111876573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795.86379236536447"/>
    <n v="7810.6072582736861"/>
    <n v="3655.7547272349984"/>
    <n v="3655.7547272349984"/>
  </r>
  <r>
    <x v="1"/>
    <x v="1"/>
    <x v="1"/>
    <s v="Konventionel"/>
    <x v="2"/>
    <s v="Halm"/>
    <n v="14.455510907474943"/>
    <n v="78.117580943994597"/>
    <n v="33.256252987364853"/>
    <n v="33.256252987364853"/>
  </r>
  <r>
    <x v="1"/>
    <x v="2"/>
    <x v="1"/>
    <s v="Konventionel"/>
    <x v="2"/>
    <s v="Halm"/>
    <n v="70.611788319212792"/>
    <n v="434.9686160463508"/>
    <n v="333.14246302990006"/>
    <n v="333.14246302990006"/>
  </r>
  <r>
    <x v="1"/>
    <x v="3"/>
    <x v="1"/>
    <s v="Konventionel"/>
    <x v="2"/>
    <s v="Græs"/>
    <n v="518.89679005879543"/>
    <n v="36046.722211804401"/>
    <n v="0"/>
    <n v="36046.722211804401"/>
  </r>
  <r>
    <x v="1"/>
    <x v="4"/>
    <x v="1"/>
    <s v="Konventionel"/>
    <x v="2"/>
    <s v="Grøntsager"/>
    <n v="2.4422390673190355"/>
    <n v="70.947044905617972"/>
    <n v="0"/>
    <n v="70.947044905617972"/>
  </r>
  <r>
    <x v="1"/>
    <x v="5"/>
    <x v="1"/>
    <s v="Konventionel"/>
    <x v="2"/>
    <s v="Kartofler"/>
    <n v="13.920471343561376"/>
    <n v="827.70091462790481"/>
    <n v="0"/>
    <n v="827.70091462790481"/>
  </r>
  <r>
    <x v="1"/>
    <x v="6"/>
    <x v="1"/>
    <s v="Konventionel"/>
    <x v="2"/>
    <s v="Roer"/>
    <n v="16.030614315818145"/>
    <n v="1823.5661204393964"/>
    <n v="0"/>
    <n v="1823.5661204393964"/>
  </r>
  <r>
    <x v="1"/>
    <x v="7"/>
    <x v="1"/>
    <s v="Konventionel"/>
    <x v="2"/>
    <s v="Majs"/>
    <n v="16.465484986344034"/>
    <n v="1026.0302314390422"/>
    <n v="0"/>
    <n v="1026.0302314390422"/>
  </r>
  <r>
    <x v="1"/>
    <x v="8"/>
    <x v="1"/>
    <s v="Konventionel"/>
    <x v="2"/>
    <s v="Frugt"/>
    <n v="5.9749206414668166"/>
    <n v="71.017906744474587"/>
    <n v="0"/>
    <n v="71.017906744474587"/>
  </r>
  <r>
    <x v="1"/>
    <x v="9"/>
    <x v="1"/>
    <s v="Konventionel"/>
    <x v="2"/>
    <s v="Øvrige"/>
    <n v="42.663831286489632"/>
    <n v="1779.6927495970508"/>
    <n v="0"/>
    <n v="1779.6927495970508"/>
  </r>
  <r>
    <x v="1"/>
    <x v="10"/>
    <x v="1"/>
    <s v="Konventionel"/>
    <x v="2"/>
    <s v="Halm"/>
    <n v="399.25570686437896"/>
    <n v="7986.8728839456644"/>
    <n v="1902.6929966328842"/>
    <n v="1902.6929966328842"/>
  </r>
  <r>
    <x v="1"/>
    <x v="11"/>
    <x v="1"/>
    <s v="Konventionel"/>
    <x v="2"/>
    <s v="Juletræer"/>
    <n v="9.362666644078109"/>
    <n v="655.3866650854676"/>
    <n v="0"/>
    <n v="655.3866650854676"/>
  </r>
  <r>
    <x v="1"/>
    <x v="12"/>
    <x v="1"/>
    <s v="Konventionel"/>
    <x v="2"/>
    <s v="Pil &amp; poppel"/>
    <n v="28.560058598537843"/>
    <n v="975.22151312080427"/>
    <n v="0"/>
    <n v="975.22151312080427"/>
  </r>
  <r>
    <x v="1"/>
    <x v="13"/>
    <x v="1"/>
    <s v="Konventionel"/>
    <x v="2"/>
    <s v="Græs"/>
    <n v="2564.3423464589291"/>
    <n v="49507.193340736092"/>
    <n v="0"/>
    <n v="49507.193340736092"/>
  </r>
  <r>
    <x v="1"/>
    <x v="0"/>
    <x v="2"/>
    <s v="Konventionel"/>
    <x v="2"/>
    <s v="Halm"/>
    <n v="617.3000911641235"/>
    <n v="6058.1830946847076"/>
    <n v="2835.5325974671778"/>
    <n v="2835.5325974671778"/>
  </r>
  <r>
    <x v="1"/>
    <x v="1"/>
    <x v="2"/>
    <s v="Konventionel"/>
    <x v="2"/>
    <s v="Halm"/>
    <n v="11.212205262520254"/>
    <n v="60.590757238659457"/>
    <n v="25.794725426399356"/>
    <n v="25.794725426399356"/>
  </r>
  <r>
    <x v="1"/>
    <x v="2"/>
    <x v="2"/>
    <s v="Konventionel"/>
    <x v="2"/>
    <s v="Halm"/>
    <n v="54.768999148916187"/>
    <n v="337.37703475732371"/>
    <n v="258.39707092063418"/>
    <n v="258.39707092063418"/>
  </r>
  <r>
    <x v="1"/>
    <x v="3"/>
    <x v="2"/>
    <s v="Konventionel"/>
    <x v="2"/>
    <s v="Græs"/>
    <n v="402.47469338448758"/>
    <n v="27959.11200003358"/>
    <n v="0"/>
    <n v="27959.11200003358"/>
  </r>
  <r>
    <x v="1"/>
    <x v="4"/>
    <x v="2"/>
    <s v="Konventionel"/>
    <x v="2"/>
    <s v="Grøntsager"/>
    <n v="1.8942869538265403"/>
    <n v="55.029036008660995"/>
    <n v="0"/>
    <n v="55.029036008660995"/>
  </r>
  <r>
    <x v="1"/>
    <x v="5"/>
    <x v="2"/>
    <s v="Konventionel"/>
    <x v="2"/>
    <s v="Kartofler"/>
    <n v="10.797209663086534"/>
    <n v="641.99408863404142"/>
    <n v="0"/>
    <n v="641.99408863404142"/>
  </r>
  <r>
    <x v="1"/>
    <x v="6"/>
    <x v="2"/>
    <s v="Konventionel"/>
    <x v="2"/>
    <s v="Roer"/>
    <n v="12.43391114597727"/>
    <n v="1414.4223461220947"/>
    <n v="0"/>
    <n v="1414.4223461220947"/>
  </r>
  <r>
    <x v="1"/>
    <x v="7"/>
    <x v="2"/>
    <s v="Konventionel"/>
    <x v="2"/>
    <s v="Majs"/>
    <n v="12.771212210726548"/>
    <n v="795.82531769921411"/>
    <n v="0"/>
    <n v="795.82531769921411"/>
  </r>
  <r>
    <x v="1"/>
    <x v="8"/>
    <x v="2"/>
    <s v="Konventionel"/>
    <x v="2"/>
    <s v="Frugt"/>
    <n v="4.6343596631201427"/>
    <n v="55.08399895584602"/>
    <n v="0"/>
    <n v="55.08399895584602"/>
  </r>
  <r>
    <x v="1"/>
    <x v="9"/>
    <x v="2"/>
    <s v="Konventionel"/>
    <x v="2"/>
    <s v="Øvrige"/>
    <n v="33.091575713335565"/>
    <n v="1380.3926087719829"/>
    <n v="0"/>
    <n v="1380.3926087719829"/>
  </r>
  <r>
    <x v="1"/>
    <x v="10"/>
    <x v="2"/>
    <s v="Konventionel"/>
    <x v="2"/>
    <s v="Halm"/>
    <n v="309.67683994352745"/>
    <n v="6194.9009449503001"/>
    <n v="1475.7959484348739"/>
    <n v="1475.7959484348739"/>
  </r>
  <r>
    <x v="1"/>
    <x v="11"/>
    <x v="2"/>
    <s v="Konventionel"/>
    <x v="2"/>
    <s v="Juletræer"/>
    <n v="7.2620152196538577"/>
    <n v="508.34106537577003"/>
    <n v="0"/>
    <n v="508.34106537577003"/>
  </r>
  <r>
    <x v="1"/>
    <x v="12"/>
    <x v="2"/>
    <s v="Konventionel"/>
    <x v="2"/>
    <s v="Pil &amp; poppel"/>
    <n v="22.152191047832588"/>
    <n v="756.41627968208832"/>
    <n v="0"/>
    <n v="756.41627968208832"/>
  </r>
  <r>
    <x v="1"/>
    <x v="13"/>
    <x v="2"/>
    <s v="Konventionel"/>
    <x v="2"/>
    <s v="Græs"/>
    <n v="1988.9945734815028"/>
    <n v="38399.52923563389"/>
    <n v="0"/>
    <n v="38399.52923563389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12.52766919359556"/>
    <n v="1397.4501854621842"/>
    <n v="654.0765593055753"/>
    <n v="654.0765593055753"/>
  </r>
  <r>
    <x v="1"/>
    <x v="1"/>
    <x v="1"/>
    <s v="Økologisk"/>
    <x v="2"/>
    <s v="Halm"/>
    <n v="3.8602033031776197"/>
    <n v="11.890507030711959"/>
    <n v="5.0620321979107175"/>
    <n v="5.0620321979107175"/>
  </r>
  <r>
    <x v="1"/>
    <x v="2"/>
    <x v="1"/>
    <s v="Økologisk"/>
    <x v="2"/>
    <s v="Halm"/>
    <n v="18.856189882030051"/>
    <n v="63.884771320317832"/>
    <n v="48.929346354231413"/>
    <n v="48.929346354231413"/>
  </r>
  <r>
    <x v="1"/>
    <x v="3"/>
    <x v="1"/>
    <s v="Økologisk"/>
    <x v="2"/>
    <s v="Græs"/>
    <n v="138.56633057206236"/>
    <n v="7508.2221647004226"/>
    <n v="0"/>
    <n v="7508.2221647004226"/>
  </r>
  <r>
    <x v="1"/>
    <x v="4"/>
    <x v="1"/>
    <s v="Økologisk"/>
    <x v="2"/>
    <s v="Grøntsager"/>
    <n v="0.65217614065369278"/>
    <n v="10.799058625014171"/>
    <n v="0"/>
    <n v="10.799058625014171"/>
  </r>
  <r>
    <x v="1"/>
    <x v="5"/>
    <x v="1"/>
    <s v="Økologisk"/>
    <x v="2"/>
    <s v="Kartofler"/>
    <n v="3.717326202176515"/>
    <n v="125.98679357167705"/>
    <n v="0"/>
    <n v="125.98679357167705"/>
  </r>
  <r>
    <x v="1"/>
    <x v="6"/>
    <x v="1"/>
    <s v="Økologisk"/>
    <x v="2"/>
    <s v="Roer"/>
    <n v="4.2808193172811873"/>
    <n v="277.57036910293232"/>
    <n v="0"/>
    <n v="277.57036910293232"/>
  </r>
  <r>
    <x v="1"/>
    <x v="7"/>
    <x v="1"/>
    <s v="Økologisk"/>
    <x v="2"/>
    <s v="Majs"/>
    <n v="4.3969472915578383"/>
    <n v="227.41284002669215"/>
    <n v="0"/>
    <n v="227.41284002669215"/>
  </r>
  <r>
    <x v="1"/>
    <x v="8"/>
    <x v="1"/>
    <s v="Økologisk"/>
    <x v="2"/>
    <s v="Frugt"/>
    <n v="1.5955443252087163"/>
    <n v="10.809844714175556"/>
    <n v="0"/>
    <n v="10.809844714175556"/>
  </r>
  <r>
    <x v="1"/>
    <x v="9"/>
    <x v="1"/>
    <s v="Økologisk"/>
    <x v="2"/>
    <s v="Øvrige"/>
    <n v="11.392960339655529"/>
    <n v="270.89227413176371"/>
    <n v="0"/>
    <n v="270.89227413176371"/>
  </r>
  <r>
    <x v="1"/>
    <x v="10"/>
    <x v="1"/>
    <s v="Økologisk"/>
    <x v="2"/>
    <s v="Halm"/>
    <n v="106.61734533737112"/>
    <n v="1215.7054408538929"/>
    <n v="289.61450393567219"/>
    <n v="289.61450393567219"/>
  </r>
  <r>
    <x v="1"/>
    <x v="11"/>
    <x v="1"/>
    <s v="Økologisk"/>
    <x v="2"/>
    <s v="Juletræer"/>
    <n v="2.5002088779395759"/>
    <n v="99.758334229789057"/>
    <n v="0"/>
    <n v="99.758334229789057"/>
  </r>
  <r>
    <x v="1"/>
    <x v="12"/>
    <x v="1"/>
    <s v="Økologisk"/>
    <x v="2"/>
    <s v="Pil &amp; poppel"/>
    <n v="7.6266852999303616"/>
    <n v="148.44133827669336"/>
    <n v="0"/>
    <n v="148.44133827669336"/>
  </r>
  <r>
    <x v="1"/>
    <x v="13"/>
    <x v="1"/>
    <s v="Økologisk"/>
    <x v="2"/>
    <s v="Græs"/>
    <n v="684.78263131884842"/>
    <n v="13220.413480241688"/>
    <n v="0"/>
    <n v="13220.413480241688"/>
  </r>
  <r>
    <x v="1"/>
    <x v="0"/>
    <x v="2"/>
    <s v="Økologisk"/>
    <x v="2"/>
    <s v="Halm"/>
    <n v="391.09137039483642"/>
    <n v="2571.5743750667993"/>
    <n v="1203.6253862500155"/>
    <n v="1203.6253862500155"/>
  </r>
  <r>
    <x v="1"/>
    <x v="1"/>
    <x v="2"/>
    <s v="Økologisk"/>
    <x v="2"/>
    <s v="Halm"/>
    <n v="7.1035089481323102"/>
    <n v="21.880796542752989"/>
    <n v="9.3151029076610552"/>
    <n v="9.3151029076610552"/>
  </r>
  <r>
    <x v="1"/>
    <x v="2"/>
    <x v="2"/>
    <s v="Økologisk"/>
    <x v="2"/>
    <s v="Halm"/>
    <n v="34.698979052326656"/>
    <n v="117.5601410292827"/>
    <n v="90.039312014327606"/>
    <n v="90.039312014327606"/>
  </r>
  <r>
    <x v="1"/>
    <x v="3"/>
    <x v="2"/>
    <s v="Økologisk"/>
    <x v="2"/>
    <s v="Græs"/>
    <n v="254.98842724637026"/>
    <n v="13816.558129881661"/>
    <n v="0"/>
    <n v="13816.558129881661"/>
  </r>
  <r>
    <x v="1"/>
    <x v="4"/>
    <x v="2"/>
    <s v="Økologisk"/>
    <x v="2"/>
    <s v="Grøntsager"/>
    <n v="1.2001282541461873"/>
    <n v="19.872323696279636"/>
    <n v="0"/>
    <n v="19.872323696279636"/>
  </r>
  <r>
    <x v="1"/>
    <x v="5"/>
    <x v="2"/>
    <s v="Økologisk"/>
    <x v="2"/>
    <s v="Kartofler"/>
    <n v="6.8405878826513575"/>
    <n v="231.83968438817919"/>
    <n v="0"/>
    <n v="231.83968438817919"/>
  </r>
  <r>
    <x v="1"/>
    <x v="6"/>
    <x v="2"/>
    <s v="Økologisk"/>
    <x v="2"/>
    <s v="Roer"/>
    <n v="7.8775224871220608"/>
    <n v="510.78232046379412"/>
    <n v="0"/>
    <n v="510.78232046379412"/>
  </r>
  <r>
    <x v="1"/>
    <x v="7"/>
    <x v="2"/>
    <s v="Økologisk"/>
    <x v="2"/>
    <s v="Majs"/>
    <n v="8.0912200671753247"/>
    <n v="418.48291843074941"/>
    <n v="0"/>
    <n v="418.48291843074941"/>
  </r>
  <r>
    <x v="1"/>
    <x v="8"/>
    <x v="2"/>
    <s v="Økologisk"/>
    <x v="2"/>
    <s v="Frugt"/>
    <n v="2.9361053035553901"/>
    <n v="19.892172153693839"/>
    <n v="0"/>
    <n v="19.892172153693839"/>
  </r>
  <r>
    <x v="1"/>
    <x v="9"/>
    <x v="2"/>
    <s v="Økologisk"/>
    <x v="2"/>
    <s v="Øvrige"/>
    <n v="20.96521591280959"/>
    <n v="498.49335440205232"/>
    <n v="0"/>
    <n v="498.49335440205232"/>
  </r>
  <r>
    <x v="1"/>
    <x v="10"/>
    <x v="2"/>
    <s v="Økologisk"/>
    <x v="2"/>
    <s v="Halm"/>
    <n v="196.1962122582226"/>
    <n v="2237.1294460812505"/>
    <n v="532.94582140853777"/>
    <n v="532.94582140853777"/>
  </r>
  <r>
    <x v="1"/>
    <x v="11"/>
    <x v="2"/>
    <s v="Økologisk"/>
    <x v="2"/>
    <s v="Juletræer"/>
    <n v="4.6008603023638255"/>
    <n v="183.57432606431664"/>
    <n v="0"/>
    <n v="183.57432606431664"/>
  </r>
  <r>
    <x v="1"/>
    <x v="12"/>
    <x v="2"/>
    <s v="Økologisk"/>
    <x v="2"/>
    <s v="Pil &amp; poppel"/>
    <n v="14.034552850635615"/>
    <n v="273.16032133676146"/>
    <n v="0"/>
    <n v="273.16032133676146"/>
  </r>
  <r>
    <x v="1"/>
    <x v="13"/>
    <x v="2"/>
    <s v="Økologisk"/>
    <x v="2"/>
    <s v="Græs"/>
    <n v="1260.1304042962747"/>
    <n v="24328.077585343883"/>
    <n v="0"/>
    <n v="24328.07758534388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x v="0"/>
  </r>
  <r>
    <x v="1"/>
    <s v=""/>
    <n v="0"/>
    <x v="1"/>
    <s v="Vestdanmark"/>
    <n v="214161.84763488721"/>
    <n v="73265.306718627704"/>
    <n v="0"/>
    <n v="0"/>
    <n v="0"/>
    <n v="0"/>
    <n v="0"/>
    <n v="0"/>
    <n v="140896.54091625952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89034982.06527793"/>
    <n v="0"/>
    <n v="0"/>
    <n v="0"/>
    <n v="0"/>
    <n v="0"/>
    <n v="689034982.06527793"/>
    <n v="0"/>
    <n v="0"/>
    <n v="0"/>
    <n v="689034982.06527793"/>
    <n v="0"/>
    <n v="0"/>
    <n v="0"/>
    <n v="0"/>
    <n v="0"/>
    <n v="0"/>
    <n v="0"/>
    <n v="0"/>
    <x v="0"/>
  </r>
  <r>
    <x v="4"/>
    <s v=""/>
    <n v="0"/>
    <x v="1"/>
    <s v="Vestdanmark"/>
    <n v="32215014.756082855"/>
    <n v="0"/>
    <n v="0"/>
    <n v="0"/>
    <n v="0"/>
    <n v="29608950.300681539"/>
    <n v="0"/>
    <n v="0"/>
    <n v="2606064.45540131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0311358.160016447"/>
    <n v="0"/>
    <n v="0"/>
    <n v="0"/>
    <n v="2062271.6320032896"/>
    <n v="0"/>
    <n v="0"/>
    <n v="0"/>
    <n v="8249086.5280131577"/>
    <n v="8249086.5280131577"/>
    <n v="2062271.6320032896"/>
    <n v="4.6856962588392275"/>
    <n v="5.8571203235490348"/>
    <n v="1.1714240647098071"/>
    <n v="4.6856962588392275"/>
    <n v="352758.88420080004"/>
    <n v="440948.60525100009"/>
    <n v="88189.721050200023"/>
    <n v="352758.88420080009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x v="0"/>
  </r>
  <r>
    <x v="7"/>
    <s v=""/>
    <n v="0"/>
    <x v="1"/>
    <s v="Vestdanmark"/>
    <n v="7262682.9100164725"/>
    <n v="513062.37197918555"/>
    <n v="0"/>
    <n v="0"/>
    <n v="0"/>
    <n v="0"/>
    <n v="0"/>
    <n v="0"/>
    <n v="6749620.5380372871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  <x v="0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5232.9746646266"/>
    <n v="0"/>
    <n v="0"/>
    <n v="0"/>
    <n v="0"/>
    <n v="0"/>
    <n v="0"/>
    <n v="0"/>
    <n v="1055232.9746646266"/>
    <n v="0"/>
    <n v="0"/>
    <n v="0"/>
    <n v="0"/>
    <n v="0"/>
    <n v="0"/>
    <n v="0"/>
    <n v="0"/>
    <n v="0"/>
    <n v="0"/>
    <x v="0"/>
  </r>
  <r>
    <x v="11"/>
    <s v=""/>
    <n v="0"/>
    <x v="1"/>
    <s v="Vestdanmark"/>
    <n v="30694.935205896549"/>
    <n v="0"/>
    <n v="0"/>
    <n v="257923.29437791562"/>
    <n v="0"/>
    <n v="0"/>
    <n v="0"/>
    <n v="0"/>
    <n v="-227228.35917201906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136587.733802605"/>
    <n v="14698917.729434509"/>
    <n v="0"/>
    <n v="0"/>
    <n v="66661.570162252625"/>
    <n v="0"/>
    <n v="0"/>
    <n v="21101629.912040923"/>
    <n v="-8730621.4778350778"/>
    <n v="0"/>
    <n v="66661.570162252625"/>
    <n v="0"/>
    <n v="0.12264895640227455"/>
    <n v="0.12264895640227455"/>
    <n v="0"/>
    <n v="0"/>
    <n v="18665.239645430738"/>
    <n v="18665.239645430738"/>
    <n v="0"/>
    <x v="1"/>
  </r>
  <r>
    <x v="14"/>
    <s v=""/>
    <n v="0"/>
    <x v="1"/>
    <s v="Vestdanmark"/>
    <n v="3527588.8420080007"/>
    <n v="3527588.842008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9727.86129070079"/>
    <n v="0"/>
    <n v="0"/>
    <n v="270140.71358529059"/>
    <n v="0"/>
    <n v="0"/>
    <n v="0"/>
    <n v="0"/>
    <n v="-60412.8522945898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64562.7907934021"/>
    <n v="918861.60943487054"/>
    <n v="865639.24548804213"/>
    <n v="0"/>
    <n v="55619.352410468891"/>
    <n v="0"/>
    <n v="1024442.5834600206"/>
    <n v="0"/>
    <n v="0"/>
    <n v="0"/>
    <n v="1080061.9358704896"/>
    <n v="0"/>
    <n v="10.909115749301922"/>
    <n v="0.32067560109665483"/>
    <n v="10.588440148205267"/>
    <n v="0"/>
    <n v="918052.64548991609"/>
    <n v="47276.449548898556"/>
    <n v="870776.195941017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x v="0"/>
  </r>
  <r>
    <x v="20"/>
    <s v=""/>
    <n v="0"/>
    <x v="1"/>
    <s v="Vestdanmark"/>
    <n v="679822.00220339897"/>
    <n v="0"/>
    <n v="0"/>
    <n v="0"/>
    <n v="0"/>
    <n v="0"/>
    <n v="0"/>
    <n v="0"/>
    <n v="679822.00220339897"/>
    <n v="0"/>
    <n v="0"/>
    <n v="0"/>
    <n v="0"/>
    <n v="0"/>
    <n v="0"/>
    <n v="0"/>
    <n v="0"/>
    <n v="0"/>
    <n v="0"/>
    <x v="0"/>
  </r>
  <r>
    <x v="21"/>
    <s v=""/>
    <n v="0"/>
    <x v="1"/>
    <s v="Vestdanmark"/>
    <n v="1684191.1850670902"/>
    <n v="0"/>
    <n v="0"/>
    <n v="123531.68309679118"/>
    <n v="0"/>
    <n v="0"/>
    <n v="0"/>
    <n v="0"/>
    <n v="1560659.5019702991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79259.7430223692"/>
    <n v="6350412.4997561099"/>
    <n v="0"/>
    <n v="295933.04302308214"/>
    <n v="2918.824426874643"/>
    <n v="0"/>
    <n v="0"/>
    <n v="0"/>
    <n v="-1470004.6241836976"/>
    <n v="0"/>
    <n v="2918.824426874643"/>
    <n v="0"/>
    <n v="9.9965650266258914E-3"/>
    <n v="9.9965650266258914E-3"/>
    <n v="0"/>
    <n v="0"/>
    <n v="904.83557233113936"/>
    <n v="904.83557233113936"/>
    <n v="0"/>
    <x v="1"/>
  </r>
  <r>
    <x v="23"/>
    <s v=""/>
    <n v="0"/>
    <x v="1"/>
    <s v="Vestdanmark"/>
    <n v="0"/>
    <n v="0"/>
    <n v="0"/>
    <n v="0"/>
    <n v="0"/>
    <n v="195925.08122807665"/>
    <n v="0"/>
    <n v="0"/>
    <n v="-195925.08122807665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  <x v="0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65243.9580687238"/>
    <n v="5991945.9604161605"/>
    <n v="0"/>
    <n v="0"/>
    <n v="255419.79717931396"/>
    <n v="0"/>
    <n v="0"/>
    <n v="0"/>
    <n v="-482121.79952675104"/>
    <n v="0"/>
    <n v="255419.79717931396"/>
    <n v="0"/>
    <n v="0.91695707187373721"/>
    <n v="0.91695707187373721"/>
    <n v="0"/>
    <n v="0"/>
    <n v="76625.939153794185"/>
    <n v="76625.939153794185"/>
    <n v="0"/>
    <x v="0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x v="0"/>
  </r>
  <r>
    <x v="30"/>
    <s v=""/>
    <n v="0"/>
    <x v="1"/>
    <s v="Vestdanmark"/>
    <n v="1491840.6351818247"/>
    <n v="0"/>
    <n v="0"/>
    <n v="0"/>
    <n v="0"/>
    <n v="0"/>
    <n v="0"/>
    <n v="0"/>
    <n v="1491840.6351818247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70.99404320476"/>
    <n v="0"/>
    <n v="0"/>
    <n v="0"/>
    <n v="0"/>
    <n v="0"/>
    <n v="140070.99404320476"/>
    <n v="0"/>
    <n v="0"/>
    <n v="0"/>
    <n v="140070.99404320476"/>
    <n v="0"/>
    <n v="2.5773062903949673"/>
    <n v="0"/>
    <n v="2.5773062903949673"/>
    <n v="0"/>
    <n v="58129.46252792998"/>
    <n v="0"/>
    <n v="58129.46252792998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x v="0"/>
  </r>
  <r>
    <x v="35"/>
    <s v=""/>
    <n v="0"/>
    <x v="1"/>
    <s v="Vestdanmark"/>
    <n v="397049.43546707177"/>
    <n v="0"/>
    <n v="0"/>
    <n v="0"/>
    <n v="0"/>
    <n v="0"/>
    <n v="0"/>
    <n v="397049.43546707177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8524.71773353589"/>
    <n v="251878.62569823104"/>
    <n v="0"/>
    <n v="0"/>
    <n v="0"/>
    <n v="0"/>
    <n v="0"/>
    <n v="0"/>
    <n v="-53353.907964695158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27055.81934946297"/>
    <n v="0"/>
    <n v="0"/>
    <n v="0"/>
    <n v="0"/>
    <n v="0"/>
    <n v="127055.81934946297"/>
    <n v="0"/>
    <n v="0"/>
    <n v="0"/>
    <n v="127055.81934946297"/>
    <n v="0"/>
    <n v="4.4469536772312033"/>
    <n v="0"/>
    <n v="4.4469536772312033"/>
    <n v="0"/>
    <n v="0"/>
    <n v="0"/>
    <n v="0"/>
    <x v="0"/>
  </r>
  <r>
    <x v="38"/>
    <s v="Græs og urter"/>
    <n v="1"/>
    <x v="1"/>
    <s v="Vestdanmark"/>
    <n v="1914743.5473328009"/>
    <n v="1042365.5001332033"/>
    <n v="0"/>
    <n v="0"/>
    <n v="21983.639092994388"/>
    <n v="0"/>
    <n v="0"/>
    <n v="0"/>
    <n v="850394.40810660319"/>
    <n v="850394.40810660319"/>
    <n v="21983.639092994388"/>
    <n v="2.3080044393776453"/>
    <n v="2.3676689152215959"/>
    <n v="5.9664475843950487E-2"/>
    <n v="2.3080044393776453"/>
    <n v="170078.88162132064"/>
    <n v="174475.60943991953"/>
    <n v="4396.727818598878"/>
    <n v="170078.88162132064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x v="0"/>
  </r>
  <r>
    <x v="42"/>
    <s v="Husdyrgødning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  <x v="0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x v="0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x v="0"/>
  </r>
  <r>
    <x v="1"/>
    <s v=""/>
    <n v="0"/>
    <x v="2"/>
    <s v="Vestdanmark"/>
    <n v="199367.45685670001"/>
    <n v="73265.306718627704"/>
    <n v="0"/>
    <n v="0"/>
    <n v="0"/>
    <n v="0"/>
    <n v="0"/>
    <n v="0"/>
    <n v="126102.1501380723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60637808.99924874"/>
    <n v="0"/>
    <n v="0"/>
    <n v="0"/>
    <n v="0"/>
    <n v="0"/>
    <n v="660637808.99924874"/>
    <n v="0"/>
    <n v="0"/>
    <n v="0"/>
    <n v="660637808.99924874"/>
    <n v="0"/>
    <n v="0"/>
    <n v="0"/>
    <n v="0"/>
    <n v="0"/>
    <n v="0"/>
    <n v="0"/>
    <n v="0"/>
    <x v="0"/>
  </r>
  <r>
    <x v="4"/>
    <s v=""/>
    <n v="0"/>
    <x v="2"/>
    <s v="Vestdanmark"/>
    <n v="28987616.235551637"/>
    <n v="0"/>
    <n v="0"/>
    <n v="0"/>
    <n v="0"/>
    <n v="26165283.016704354"/>
    <n v="0"/>
    <n v="0"/>
    <n v="2822333.2188472822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186150.552746709"/>
    <n v="0"/>
    <n v="0"/>
    <n v="0"/>
    <n v="2437230.1105493419"/>
    <n v="0"/>
    <n v="0"/>
    <n v="0"/>
    <n v="9748920.4421973675"/>
    <n v="9748920.4421973675"/>
    <n v="2437230.1105493419"/>
    <n v="5.5376410331736325"/>
    <n v="6.9220512914670405"/>
    <n v="1.3844102582934081"/>
    <n v="5.5376410331736325"/>
    <n v="416896.86314640002"/>
    <n v="521121.07893300004"/>
    <n v="104224.21578660001"/>
    <n v="416896.86314640002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x v="0"/>
  </r>
  <r>
    <x v="7"/>
    <s v=""/>
    <n v="0"/>
    <x v="2"/>
    <s v="Vestdanmark"/>
    <n v="8583170.7118376493"/>
    <n v="615674.84637502255"/>
    <n v="0"/>
    <n v="0"/>
    <n v="0"/>
    <n v="0"/>
    <n v="0"/>
    <n v="0"/>
    <n v="7967495.8654626273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  <x v="0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x v="0"/>
  </r>
  <r>
    <x v="10"/>
    <s v=""/>
    <n v="0"/>
    <x v="2"/>
    <s v="Vestdanmark"/>
    <n v="983449.7427254892"/>
    <n v="0"/>
    <n v="0"/>
    <n v="0"/>
    <n v="0"/>
    <n v="0"/>
    <n v="0"/>
    <n v="0"/>
    <n v="983449.7427254892"/>
    <n v="0"/>
    <n v="0"/>
    <n v="0"/>
    <n v="0"/>
    <n v="0"/>
    <n v="0"/>
    <n v="0"/>
    <n v="0"/>
    <n v="0"/>
    <n v="0"/>
    <x v="0"/>
  </r>
  <r>
    <x v="11"/>
    <s v=""/>
    <n v="0"/>
    <x v="2"/>
    <s v="Vestdanmark"/>
    <n v="28565.28523056208"/>
    <n v="0"/>
    <n v="0"/>
    <n v="267978.92035102146"/>
    <n v="0"/>
    <n v="0"/>
    <n v="0"/>
    <n v="0"/>
    <n v="-239413.6351204593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645387.494822316"/>
    <n v="14698917.729434509"/>
    <n v="0"/>
    <n v="0"/>
    <n v="66308.44487944337"/>
    <n v="0"/>
    <n v="0"/>
    <n v="24938289.89604836"/>
    <n v="-13058128.575539999"/>
    <n v="0"/>
    <n v="66308.44487944337"/>
    <n v="0"/>
    <n v="0.12199925002256588"/>
    <n v="0.12199925002256588"/>
    <n v="0"/>
    <n v="0"/>
    <n v="18566.364566244145"/>
    <n v="18566.364566244145"/>
    <n v="0"/>
    <x v="1"/>
  </r>
  <r>
    <x v="14"/>
    <s v=""/>
    <n v="0"/>
    <x v="2"/>
    <s v="Vestdanmark"/>
    <n v="4168968.6314640003"/>
    <n v="4168968.631464000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3718.4082328768"/>
    <n v="0"/>
    <n v="0"/>
    <n v="280672.65868343826"/>
    <n v="0"/>
    <n v="0"/>
    <n v="0"/>
    <n v="0"/>
    <n v="-86954.25045056146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29642.2629303834"/>
    <n v="918861.60943487042"/>
    <n v="849907.04589271802"/>
    <n v="0"/>
    <n v="54669.921184812862"/>
    <n v="0"/>
    <n v="706203.68641798198"/>
    <n v="0"/>
    <n v="0"/>
    <n v="0"/>
    <n v="760873.60760279489"/>
    <n v="0"/>
    <n v="7.6143861561869217"/>
    <n v="0.31520161738788599"/>
    <n v="7.2991845387990359"/>
    <n v="0"/>
    <n v="646742.56646237569"/>
    <n v="46469.433007090935"/>
    <n v="600273.13345528475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x v="0"/>
  </r>
  <r>
    <x v="20"/>
    <s v=""/>
    <n v="0"/>
    <x v="2"/>
    <s v="Vestdanmark"/>
    <n v="632878.59681876935"/>
    <n v="0"/>
    <n v="0"/>
    <n v="0"/>
    <n v="0"/>
    <n v="0"/>
    <n v="0"/>
    <n v="0"/>
    <n v="632878.59681876935"/>
    <n v="0"/>
    <n v="0"/>
    <n v="0"/>
    <n v="0"/>
    <n v="0"/>
    <n v="0"/>
    <n v="0"/>
    <n v="0"/>
    <n v="0"/>
    <n v="0"/>
    <x v="0"/>
  </r>
  <r>
    <x v="21"/>
    <s v=""/>
    <n v="0"/>
    <x v="2"/>
    <s v="Vestdanmark"/>
    <n v="1568806.308043394"/>
    <n v="0"/>
    <n v="0"/>
    <n v="128347.79869443661"/>
    <n v="0"/>
    <n v="0"/>
    <n v="0"/>
    <n v="0"/>
    <n v="1440458.5093489573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31706.2535388134"/>
    <n v="6174012.1525406614"/>
    <n v="0"/>
    <n v="307470.55071854044"/>
    <n v="2900.6853742765697"/>
    <n v="0"/>
    <n v="0"/>
    <n v="0"/>
    <n v="-1552677.135094665"/>
    <n v="0"/>
    <n v="2900.6853742765697"/>
    <n v="0"/>
    <n v="9.9344413109448537E-3"/>
    <n v="9.9344413109448537E-3"/>
    <n v="0"/>
    <n v="0"/>
    <n v="899.2124660257366"/>
    <n v="899.2124660257366"/>
    <n v="0"/>
    <x v="1"/>
  </r>
  <r>
    <x v="23"/>
    <s v=""/>
    <n v="0"/>
    <x v="2"/>
    <s v="Vestdanmark"/>
    <n v="0"/>
    <n v="0"/>
    <n v="0"/>
    <n v="0"/>
    <n v="0"/>
    <n v="172956.12262590713"/>
    <n v="0"/>
    <n v="0"/>
    <n v="-172956.1226259071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  <x v="0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75509.2625816874"/>
    <n v="5991945.9604161596"/>
    <n v="0"/>
    <n v="0"/>
    <n v="253885.21862507635"/>
    <n v="0"/>
    <n v="0"/>
    <n v="0"/>
    <n v="-570321.91645954829"/>
    <n v="0"/>
    <n v="253885.21862507635"/>
    <n v="0"/>
    <n v="0.9114479348640242"/>
    <n v="0.9114479348640242"/>
    <n v="0"/>
    <n v="0"/>
    <n v="76165.565587522899"/>
    <n v="76165.565587522899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88742.1614343196"/>
    <n v="0"/>
    <n v="0"/>
    <n v="0"/>
    <n v="0"/>
    <n v="0"/>
    <n v="0"/>
    <n v="0"/>
    <n v="1388742.161434319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1051.12576863175"/>
    <n v="0"/>
    <n v="0"/>
    <n v="0"/>
    <n v="0"/>
    <n v="0"/>
    <n v="131051.12576863175"/>
    <n v="0"/>
    <n v="0"/>
    <n v="0"/>
    <n v="131051.12576863175"/>
    <n v="0"/>
    <n v="2.411340714142824"/>
    <n v="0"/>
    <n v="2.411340714142824"/>
    <n v="0"/>
    <n v="54386.217193982186"/>
    <n v="0"/>
    <n v="54386.21719398218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x v="0"/>
  </r>
  <r>
    <x v="35"/>
    <s v=""/>
    <n v="0"/>
    <x v="2"/>
    <s v="Vestdanmark"/>
    <n v="367729.31318887876"/>
    <n v="0"/>
    <n v="0"/>
    <n v="0"/>
    <n v="0"/>
    <n v="0"/>
    <n v="0"/>
    <n v="367729.31318887876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3864.65659443938"/>
    <n v="251878.62569823102"/>
    <n v="0"/>
    <n v="0"/>
    <n v="0"/>
    <n v="0"/>
    <n v="0"/>
    <n v="0"/>
    <n v="-68013.969103791635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17673.38022044121"/>
    <n v="0"/>
    <n v="0"/>
    <n v="0"/>
    <n v="0"/>
    <n v="0"/>
    <n v="117673.38022044121"/>
    <n v="0"/>
    <n v="0"/>
    <n v="0"/>
    <n v="117673.38022044121"/>
    <n v="0"/>
    <n v="4.1185683077154422"/>
    <n v="0"/>
    <n v="4.1185683077154422"/>
    <n v="0"/>
    <n v="0"/>
    <n v="0"/>
    <n v="0"/>
    <x v="0"/>
  </r>
  <r>
    <x v="38"/>
    <s v="Græs og urter"/>
    <n v="1"/>
    <x v="2"/>
    <s v="Vestdanmark"/>
    <n v="1780122.6131143337"/>
    <n v="1042365.5001332033"/>
    <n v="0"/>
    <n v="0"/>
    <n v="21838.567357649685"/>
    <n v="0"/>
    <n v="0"/>
    <n v="0"/>
    <n v="715918.54562348058"/>
    <n v="715918.54562348058"/>
    <n v="21838.567357649685"/>
    <n v="1.9430315695639513"/>
    <n v="2.002302314915307"/>
    <n v="5.9270745351355549E-2"/>
    <n v="1.9430315695639515"/>
    <n v="143183.70912469612"/>
    <n v="147551.42259622607"/>
    <n v="4367.7134715299371"/>
    <n v="143183.70912469612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x v="0"/>
  </r>
  <r>
    <x v="42"/>
    <s v="Husdyrgødning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  <x v="0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242702.0334346909"/>
    <n v="0"/>
    <n v="0"/>
    <n v="0"/>
    <n v="0"/>
    <n v="0"/>
    <n v="1242702.0334346909"/>
    <n v="0"/>
    <n v="0"/>
    <n v="0"/>
    <n v="1242702.0334346909"/>
    <n v="0"/>
    <n v="33.178300238995057"/>
    <n v="0"/>
    <n v="33.178300238995057"/>
    <n v="0"/>
    <n v="1019015.6674164465"/>
    <n v="0"/>
    <n v="1019015.6674164465"/>
    <x v="0"/>
  </r>
  <r>
    <x v="47"/>
    <s v=""/>
    <n v="0"/>
    <x v="2"/>
    <s v="Vestdanmark"/>
    <n v="384135.61750905059"/>
    <n v="0"/>
    <n v="0"/>
    <n v="0"/>
    <n v="0"/>
    <n v="0"/>
    <n v="0"/>
    <n v="384135.61750905059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x v="0"/>
  </r>
  <r>
    <x v="1"/>
    <s v=""/>
    <n v="0"/>
    <x v="1"/>
    <s v="Østdanmark"/>
    <n v="62904.656720576306"/>
    <n v="8992.6676617292323"/>
    <n v="0"/>
    <n v="0"/>
    <n v="0"/>
    <n v="0"/>
    <n v="0"/>
    <n v="0"/>
    <n v="53911.989058847073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5365022.94435871"/>
    <n v="0"/>
    <n v="0"/>
    <n v="0"/>
    <n v="0"/>
    <n v="0"/>
    <n v="135365022.94435871"/>
    <n v="0"/>
    <n v="0"/>
    <n v="0"/>
    <n v="135365022.94435871"/>
    <n v="0"/>
    <n v="0"/>
    <n v="0"/>
    <n v="0"/>
    <n v="0"/>
    <n v="0"/>
    <n v="0"/>
    <n v="0"/>
    <x v="0"/>
  </r>
  <r>
    <x v="4"/>
    <s v=""/>
    <n v="0"/>
    <x v="1"/>
    <s v="Østdanmark"/>
    <n v="4962253.0205756156"/>
    <n v="0"/>
    <n v="0"/>
    <n v="0"/>
    <n v="0"/>
    <n v="4560826.8125311788"/>
    <n v="0"/>
    <n v="0"/>
    <n v="401426.2080444367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265627.9107681944"/>
    <n v="0"/>
    <n v="0"/>
    <n v="0"/>
    <n v="253125.58215363888"/>
    <n v="0"/>
    <n v="0"/>
    <n v="0"/>
    <n v="1012502.3286145555"/>
    <n v="1012502.3286145555"/>
    <n v="253125.58215363888"/>
    <n v="0.57512772561471937"/>
    <n v="0.71890965701839926"/>
    <n v="0.14378193140367984"/>
    <n v="0.57512772561471937"/>
    <n v="43298.029482400001"/>
    <n v="54122.536853000005"/>
    <n v="10824.5073706"/>
    <n v="43298.029482400001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x v="0"/>
  </r>
  <r>
    <x v="7"/>
    <s v=""/>
    <n v="0"/>
    <x v="1"/>
    <s v="Østdanmark"/>
    <n v="891430.01875529427"/>
    <n v="62973.863177375562"/>
    <n v="0"/>
    <n v="0"/>
    <n v="0"/>
    <n v="0"/>
    <n v="0"/>
    <n v="0"/>
    <n v="828456.15557791875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  <x v="0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x v="0"/>
  </r>
  <r>
    <x v="10"/>
    <s v=""/>
    <n v="0"/>
    <x v="1"/>
    <s v="Østdanmark"/>
    <n v="323061.108725222"/>
    <n v="0"/>
    <n v="0"/>
    <n v="0"/>
    <n v="0"/>
    <n v="0"/>
    <n v="0"/>
    <n v="0"/>
    <n v="323061.108725222"/>
    <n v="0"/>
    <n v="0"/>
    <n v="0"/>
    <n v="0"/>
    <n v="0"/>
    <n v="0"/>
    <n v="0"/>
    <n v="0"/>
    <n v="0"/>
    <n v="0"/>
    <x v="0"/>
  </r>
  <r>
    <x v="11"/>
    <s v=""/>
    <n v="0"/>
    <x v="1"/>
    <s v="Østdanmark"/>
    <n v="9235.3984880191911"/>
    <n v="0"/>
    <n v="0"/>
    <n v="223323.94265330929"/>
    <n v="0"/>
    <n v="0"/>
    <n v="0"/>
    <n v="0"/>
    <n v="-214088.54416529011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40799.9666379569"/>
    <n v="1804161.9976497933"/>
    <n v="0"/>
    <n v="0"/>
    <n v="19015.429837747353"/>
    <n v="0"/>
    <n v="0"/>
    <n v="2590038.224347489"/>
    <n v="3327584.314802927"/>
    <n v="0"/>
    <n v="19015.429837747353"/>
    <n v="0"/>
    <n v="3.498601397272541E-2"/>
    <n v="3.498601397272541E-2"/>
    <n v="0"/>
    <n v="0"/>
    <n v="5324.3203545692595"/>
    <n v="5324.3203545692595"/>
    <n v="0"/>
    <x v="1"/>
  </r>
  <r>
    <x v="14"/>
    <s v=""/>
    <n v="0"/>
    <x v="1"/>
    <s v="Østdanmark"/>
    <n v="432980.29482400004"/>
    <n v="432980.2948240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2807.246394125483"/>
    <n v="0"/>
    <n v="0"/>
    <n v="233902.44520004498"/>
    <n v="0"/>
    <n v="0"/>
    <n v="0"/>
    <n v="0"/>
    <n v="-171095.198805919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53278.4052559135"/>
    <n v="112782.12636853076"/>
    <n v="123183.11249498594"/>
    <n v="0"/>
    <n v="20314.647589531094"/>
    <n v="0"/>
    <n v="596998.51880286564"/>
    <n v="0"/>
    <n v="0"/>
    <n v="0"/>
    <n v="617313.16639239679"/>
    <n v="0"/>
    <n v="6.2875859883598304"/>
    <n v="0.11712491326334511"/>
    <n v="6.170461075096485"/>
    <n v="0"/>
    <n v="524716.19143353729"/>
    <n v="17267.450451101431"/>
    <n v="507448.74098243588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x v="0"/>
  </r>
  <r>
    <x v="20"/>
    <s v=""/>
    <n v="0"/>
    <x v="1"/>
    <s v="Østdanmark"/>
    <n v="200505.45348915044"/>
    <n v="0"/>
    <n v="0"/>
    <n v="0"/>
    <n v="0"/>
    <n v="0"/>
    <n v="0"/>
    <n v="0"/>
    <n v="200505.45348915044"/>
    <n v="0"/>
    <n v="0"/>
    <n v="0"/>
    <n v="0"/>
    <n v="0"/>
    <n v="0"/>
    <n v="0"/>
    <n v="0"/>
    <n v="0"/>
    <n v="0"/>
    <x v="0"/>
  </r>
  <r>
    <x v="21"/>
    <s v=""/>
    <n v="0"/>
    <x v="1"/>
    <s v="Østdanmark"/>
    <n v="488697.95225826954"/>
    <n v="0"/>
    <n v="0"/>
    <n v="106960.41463921656"/>
    <n v="0"/>
    <n v="0"/>
    <n v="0"/>
    <n v="0"/>
    <n v="381737.5376190529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38745.3574347503"/>
    <n v="779456.90372273244"/>
    <n v="0"/>
    <n v="256234.83946537593"/>
    <n v="867.1755731253553"/>
    <n v="0"/>
    <n v="0"/>
    <n v="0"/>
    <n v="502186.43867351662"/>
    <n v="0"/>
    <n v="867.1755731253553"/>
    <n v="0"/>
    <n v="2.9699549333741049E-3"/>
    <n v="2.9699549333741049E-3"/>
    <n v="0"/>
    <n v="0"/>
    <n v="268.82442766886015"/>
    <n v="268.82442766886015"/>
    <n v="0"/>
    <x v="1"/>
  </r>
  <r>
    <x v="23"/>
    <s v=""/>
    <n v="0"/>
    <x v="1"/>
    <s v="Østdanmark"/>
    <n v="0"/>
    <n v="0"/>
    <n v="0"/>
    <n v="0"/>
    <n v="0"/>
    <n v="275449.72969989601"/>
    <n v="0"/>
    <n v="0"/>
    <n v="-275449.7296998960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  <x v="0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683984.4240595349"/>
    <n v="735458.31011123862"/>
    <n v="0"/>
    <n v="0"/>
    <n v="74606.202820686085"/>
    <n v="0"/>
    <n v="0"/>
    <n v="0"/>
    <n v="873919.91112761025"/>
    <n v="391798.11160085921"/>
    <n v="74606.202820686085"/>
    <n v="1.4065552206470846"/>
    <n v="1.6743914887733478"/>
    <n v="0.2678362681262631"/>
    <n v="1.4065552206470846"/>
    <n v="117539.43348025777"/>
    <n v="139921.2943264636"/>
    <n v="22381.860846205826"/>
    <n v="117539.43348025778"/>
    <x v="0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x v="0"/>
  </r>
  <r>
    <x v="30"/>
    <s v=""/>
    <n v="0"/>
    <x v="1"/>
    <s v="Østdanmark"/>
    <n v="441503.35045841202"/>
    <n v="0"/>
    <n v="0"/>
    <n v="0"/>
    <n v="0"/>
    <n v="0"/>
    <n v="0"/>
    <n v="0"/>
    <n v="441503.35045841202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62.610991368812"/>
    <n v="0"/>
    <n v="0"/>
    <n v="0"/>
    <n v="0"/>
    <n v="0"/>
    <n v="39662.610991368812"/>
    <n v="0"/>
    <n v="0"/>
    <n v="0"/>
    <n v="39662.610991368812"/>
    <n v="0"/>
    <n v="0.72979204224118599"/>
    <n v="0"/>
    <n v="0.72979204224118599"/>
    <n v="0"/>
    <n v="16459.983561418059"/>
    <n v="0"/>
    <n v="16459.98356141805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x v="0"/>
  </r>
  <r>
    <x v="35"/>
    <s v=""/>
    <n v="0"/>
    <x v="1"/>
    <s v="Østdanmark"/>
    <n v="118504.81295486072"/>
    <n v="0"/>
    <n v="0"/>
    <n v="0"/>
    <n v="0"/>
    <n v="0"/>
    <n v="0"/>
    <n v="118504.8129548607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252.406477430362"/>
    <n v="30915.871009673829"/>
    <n v="0"/>
    <n v="0"/>
    <n v="0"/>
    <n v="0"/>
    <n v="0"/>
    <n v="0"/>
    <n v="28336.535467756534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7921.540145555431"/>
    <n v="0"/>
    <n v="0"/>
    <n v="0"/>
    <n v="0"/>
    <n v="0"/>
    <n v="37921.540145555431"/>
    <n v="0"/>
    <n v="0"/>
    <n v="0"/>
    <n v="37921.540145555431"/>
    <n v="0"/>
    <n v="1.3272539050944401"/>
    <n v="0"/>
    <n v="1.3272539050944401"/>
    <n v="0"/>
    <n v="0"/>
    <n v="0"/>
    <n v="0"/>
    <x v="0"/>
  </r>
  <r>
    <x v="38"/>
    <s v="Græs og urter"/>
    <n v="1"/>
    <x v="1"/>
    <s v="Østdanmark"/>
    <n v="580195.01499224489"/>
    <n v="127941.13536914771"/>
    <n v="0"/>
    <n v="0"/>
    <n v="6661.3609070056164"/>
    <n v="0"/>
    <n v="0"/>
    <n v="0"/>
    <n v="445592.51871609152"/>
    <n v="445592.51871609152"/>
    <n v="6661.3609070056164"/>
    <n v="1.2093559194962211"/>
    <n v="1.2274351194522706"/>
    <n v="1.8079199956049521E-2"/>
    <n v="1.2093559194962211"/>
    <n v="89118.503743218316"/>
    <n v="90450.775924619433"/>
    <n v="1332.2721814011234"/>
    <n v="89118.503743218316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x v="0"/>
  </r>
  <r>
    <x v="42"/>
    <s v="Husdyrgødning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  <x v="0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x v="0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x v="0"/>
  </r>
  <r>
    <x v="1"/>
    <s v=""/>
    <n v="0"/>
    <x v="2"/>
    <s v="Østdanmark"/>
    <n v="60139.381804839322"/>
    <n v="8992.6676617292323"/>
    <n v="0"/>
    <n v="0"/>
    <n v="0"/>
    <n v="0"/>
    <n v="0"/>
    <n v="0"/>
    <n v="51146.7141431100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34043396.78687212"/>
    <n v="0"/>
    <n v="0"/>
    <n v="0"/>
    <n v="0"/>
    <n v="0"/>
    <n v="134043396.78687212"/>
    <n v="0"/>
    <n v="0"/>
    <n v="0"/>
    <n v="134043396.78687212"/>
    <n v="0"/>
    <n v="0"/>
    <n v="0"/>
    <n v="0"/>
    <n v="0"/>
    <n v="0"/>
    <n v="0"/>
    <n v="0"/>
    <x v="0"/>
  </r>
  <r>
    <x v="4"/>
    <s v=""/>
    <n v="0"/>
    <x v="2"/>
    <s v="Østdanmark"/>
    <n v="4624204.3792056572"/>
    <n v="0"/>
    <n v="0"/>
    <n v="0"/>
    <n v="0"/>
    <n v="4173976.0636339597"/>
    <n v="0"/>
    <n v="0"/>
    <n v="450228.31557169743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495742.0763624115"/>
    <n v="0"/>
    <n v="0"/>
    <n v="0"/>
    <n v="299148.41527248232"/>
    <n v="0"/>
    <n v="0"/>
    <n v="0"/>
    <n v="1196593.6610899293"/>
    <n v="1196593.6610899293"/>
    <n v="299148.41527248232"/>
    <n v="0.67969640299921374"/>
    <n v="0.84962050374901721"/>
    <n v="0.16992410074980344"/>
    <n v="0.67969640299921374"/>
    <n v="51170.398479200005"/>
    <n v="63962.998099000004"/>
    <n v="12792.599619800001"/>
    <n v="51170.398479200005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x v="0"/>
  </r>
  <r>
    <x v="7"/>
    <s v=""/>
    <n v="0"/>
    <x v="2"/>
    <s v="Østdanmark"/>
    <n v="1053508.2039835295"/>
    <n v="75568.635812850684"/>
    <n v="0"/>
    <n v="0"/>
    <n v="0"/>
    <n v="0"/>
    <n v="0"/>
    <n v="0"/>
    <n v="977939.5681706788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  <x v="0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381.10479126737"/>
    <n v="0"/>
    <n v="0"/>
    <n v="0"/>
    <n v="0"/>
    <n v="0"/>
    <n v="0"/>
    <n v="0"/>
    <n v="309381.10479126737"/>
    <n v="0"/>
    <n v="0"/>
    <n v="0"/>
    <n v="0"/>
    <n v="0"/>
    <n v="0"/>
    <n v="0"/>
    <n v="0"/>
    <n v="0"/>
    <n v="0"/>
    <x v="0"/>
  </r>
  <r>
    <x v="11"/>
    <s v=""/>
    <n v="0"/>
    <x v="2"/>
    <s v="Østdanmark"/>
    <n v="8833.9151758514763"/>
    <n v="0"/>
    <n v="0"/>
    <n v="233795.01599247381"/>
    <n v="0"/>
    <n v="0"/>
    <n v="0"/>
    <n v="0"/>
    <n v="-224961.10081662235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783060.7751449523"/>
    <n v="1804161.9976497933"/>
    <n v="0"/>
    <n v="0"/>
    <n v="19368.555120556652"/>
    <n v="0"/>
    <n v="0"/>
    <n v="3060954.2651379411"/>
    <n v="2898575.9572366616"/>
    <n v="0"/>
    <n v="19368.555120556652"/>
    <n v="0"/>
    <n v="3.5635720352434175E-2"/>
    <n v="3.5635720352434175E-2"/>
    <n v="0"/>
    <n v="0"/>
    <n v="5423.1954337558627"/>
    <n v="5423.1954337558627"/>
    <n v="0"/>
    <x v="1"/>
  </r>
  <r>
    <x v="14"/>
    <s v=""/>
    <n v="0"/>
    <x v="2"/>
    <s v="Østdanmark"/>
    <n v="511703.98479200003"/>
    <n v="511703.9847920000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59641.575143281989"/>
    <n v="0"/>
    <n v="0"/>
    <n v="244869.51675001203"/>
    <n v="0"/>
    <n v="0"/>
    <n v="0"/>
    <n v="0"/>
    <n v="-185227.94160673005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74087.30836337875"/>
    <n v="112782.12636853076"/>
    <n v="120747.75217508907"/>
    <n v="0"/>
    <n v="21264.07881518716"/>
    <n v="0"/>
    <n v="519293.35100457177"/>
    <n v="0"/>
    <n v="0"/>
    <n v="0"/>
    <n v="540557.42981975898"/>
    <n v="0"/>
    <n v="5.4899144061554939"/>
    <n v="0.12259889697211419"/>
    <n v="5.3673155091833795"/>
    <n v="0"/>
    <n v="459473.81534679513"/>
    <n v="18074.466992909085"/>
    <n v="441399.34835388605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x v="0"/>
  </r>
  <r>
    <x v="20"/>
    <s v=""/>
    <n v="0"/>
    <x v="2"/>
    <s v="Østdanmark"/>
    <n v="191716.3466485255"/>
    <n v="0"/>
    <n v="0"/>
    <n v="0"/>
    <n v="0"/>
    <n v="0"/>
    <n v="0"/>
    <n v="0"/>
    <n v="191716.3466485255"/>
    <n v="0"/>
    <n v="0"/>
    <n v="0"/>
    <n v="0"/>
    <n v="0"/>
    <n v="0"/>
    <n v="0"/>
    <n v="0"/>
    <n v="0"/>
    <n v="0"/>
    <x v="0"/>
  </r>
  <r>
    <x v="21"/>
    <s v=""/>
    <n v="0"/>
    <x v="2"/>
    <s v="Østdanmark"/>
    <n v="467199.52830888401"/>
    <n v="0"/>
    <n v="0"/>
    <n v="111975.50765955324"/>
    <n v="0"/>
    <n v="0"/>
    <n v="0"/>
    <n v="0"/>
    <n v="355224.0206493307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05200.0174677742"/>
    <n v="757805.32306376752"/>
    <n v="0"/>
    <n v="268249.01834925939"/>
    <n v="885.31462572342923"/>
    <n v="0"/>
    <n v="0"/>
    <n v="0"/>
    <n v="478260.36142902391"/>
    <n v="0"/>
    <n v="885.31462572342923"/>
    <n v="0"/>
    <n v="3.0320786490551444E-3"/>
    <n v="3.0320786490551444E-3"/>
    <n v="0"/>
    <n v="0"/>
    <n v="274.44753397426308"/>
    <n v="274.44753397426308"/>
    <n v="0"/>
    <x v="1"/>
  </r>
  <r>
    <x v="23"/>
    <s v=""/>
    <n v="0"/>
    <x v="2"/>
    <s v="Østdanmark"/>
    <n v="0"/>
    <n v="0"/>
    <n v="0"/>
    <n v="0"/>
    <n v="0"/>
    <n v="251252.44204705223"/>
    <n v="0"/>
    <n v="0"/>
    <n v="-251252.4420470522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  <x v="0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02098.7369561824"/>
    <n v="735458.31011123862"/>
    <n v="0"/>
    <n v="0"/>
    <n v="76140.78137492371"/>
    <n v="0"/>
    <n v="0"/>
    <n v="0"/>
    <n v="890499.64547002013"/>
    <n v="320177.72901047184"/>
    <n v="76140.78137492371"/>
    <n v="1.149438047147594"/>
    <n v="1.4227834522835701"/>
    <n v="0.27334540513597616"/>
    <n v="1.1494380471475938"/>
    <n v="96053.318703141544"/>
    <n v="118895.55311561866"/>
    <n v="22842.234412477112"/>
    <n v="96053.318703141558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x v="1"/>
  </r>
  <r>
    <x v="30"/>
    <s v=""/>
    <n v="0"/>
    <x v="2"/>
    <s v="Østdanmark"/>
    <n v="422177.75868709118"/>
    <n v="0"/>
    <n v="0"/>
    <n v="0"/>
    <n v="0"/>
    <n v="0"/>
    <n v="0"/>
    <n v="0"/>
    <n v="422177.7586870911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7978.9277568201"/>
    <n v="0"/>
    <n v="0"/>
    <n v="0"/>
    <n v="0"/>
    <n v="0"/>
    <n v="37978.9277568201"/>
    <n v="0"/>
    <n v="0"/>
    <n v="0"/>
    <n v="37978.9277568201"/>
    <n v="0"/>
    <n v="0.69881227072548968"/>
    <n v="0"/>
    <n v="0.69881227072548968"/>
    <n v="0"/>
    <n v="15761.255019080343"/>
    <n v="0"/>
    <n v="15761.255019080343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x v="0"/>
  </r>
  <r>
    <x v="35"/>
    <s v=""/>
    <n v="0"/>
    <x v="2"/>
    <s v="Østdanmark"/>
    <n v="112790.01758245569"/>
    <n v="0"/>
    <n v="0"/>
    <n v="0"/>
    <n v="0"/>
    <n v="0"/>
    <n v="0"/>
    <n v="112790.0175824556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6395.008791227847"/>
    <n v="30915.871009673829"/>
    <n v="0"/>
    <n v="0"/>
    <n v="0"/>
    <n v="0"/>
    <n v="0"/>
    <n v="0"/>
    <n v="25479.137781554018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6092.805626385823"/>
    <n v="0"/>
    <n v="0"/>
    <n v="0"/>
    <n v="0"/>
    <n v="0"/>
    <n v="36092.805626385823"/>
    <n v="0"/>
    <n v="0"/>
    <n v="0"/>
    <n v="36092.805626385823"/>
    <n v="0"/>
    <n v="1.2632481969235037"/>
    <n v="0"/>
    <n v="1.2632481969235037"/>
    <n v="0"/>
    <n v="0"/>
    <n v="0"/>
    <n v="0"/>
    <x v="0"/>
  </r>
  <r>
    <x v="38"/>
    <s v="Græs og urter"/>
    <n v="1"/>
    <x v="2"/>
    <s v="Østdanmark"/>
    <n v="554811.33276094752"/>
    <n v="127941.13536914771"/>
    <n v="0"/>
    <n v="0"/>
    <n v="6806.432642350318"/>
    <n v="0"/>
    <n v="0"/>
    <n v="0"/>
    <n v="420063.7647494495"/>
    <n v="420063.7647494495"/>
    <n v="6806.432642350318"/>
    <n v="1.1400698600805959"/>
    <n v="1.1585427905292403"/>
    <n v="1.8472930448644457E-2"/>
    <n v="1.1400698600805959"/>
    <n v="84012.752949889909"/>
    <n v="85374.039478359977"/>
    <n v="1361.2865284700638"/>
    <n v="84012.752949889909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x v="0"/>
  </r>
  <r>
    <x v="42"/>
    <s v="Husdyrgødning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  <x v="0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62216.20232302049"/>
    <n v="0"/>
    <n v="0"/>
    <n v="0"/>
    <n v="0"/>
    <n v="0"/>
    <n v="362216.20232302049"/>
    <n v="0"/>
    <n v="0"/>
    <n v="0"/>
    <n v="362216.20232302049"/>
    <n v="0"/>
    <n v="9.6706351070224859"/>
    <n v="0"/>
    <n v="9.6706351070224859"/>
    <n v="0"/>
    <n v="297017.28590487677"/>
    <n v="0"/>
    <n v="297017.28590487677"/>
    <x v="0"/>
  </r>
  <r>
    <x v="47"/>
    <s v=""/>
    <n v="0"/>
    <x v="2"/>
    <s v="Østdanmark"/>
    <n v="111822.45804482778"/>
    <n v="0"/>
    <n v="0"/>
    <n v="0"/>
    <n v="0"/>
    <n v="0"/>
    <n v="0"/>
    <n v="111822.45804482778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4161.84763488721"/>
    <n v="73265.306718627704"/>
    <n v="0"/>
    <n v="0"/>
    <n v="0"/>
    <n v="0"/>
    <n v="0"/>
    <n v="0"/>
    <n v="140896.54091625952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89034982.06527793"/>
    <n v="0"/>
    <n v="0"/>
    <n v="0"/>
    <n v="0"/>
    <n v="0"/>
    <n v="689034982.06527793"/>
    <n v="0"/>
    <n v="0"/>
    <n v="0"/>
    <n v="689034982.06527793"/>
    <n v="0"/>
    <n v="0"/>
    <n v="0"/>
    <n v="0"/>
    <n v="0"/>
    <n v="0"/>
    <n v="0"/>
    <n v="0"/>
    <n v="0"/>
    <x v="1"/>
  </r>
  <r>
    <x v="4"/>
    <s v=""/>
    <n v="0"/>
    <x v="1"/>
    <s v="Vestdanmark"/>
    <n v="32215014.756082855"/>
    <n v="0"/>
    <n v="0"/>
    <n v="0"/>
    <n v="0"/>
    <n v="29608950.300681539"/>
    <n v="0"/>
    <n v="0"/>
    <n v="2606064.45540131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0311358.160016447"/>
    <n v="0"/>
    <n v="0"/>
    <n v="0"/>
    <n v="2062271.6320032896"/>
    <n v="0"/>
    <n v="0"/>
    <n v="0"/>
    <n v="8249086.5280131577"/>
    <n v="8249086.5280131577"/>
    <n v="2062271.6320032896"/>
    <n v="4.6856962588392275"/>
    <n v="5.8571203235490348"/>
    <n v="1.1714240647098071"/>
    <n v="4.6856962588392275"/>
    <n v="352758.88420080004"/>
    <n v="440948.60525100009"/>
    <n v="88189.721050200023"/>
    <n v="352758.88420080009"/>
    <n v="0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n v="0"/>
    <x v="0"/>
  </r>
  <r>
    <x v="7"/>
    <s v=""/>
    <n v="0"/>
    <x v="1"/>
    <s v="Vestdanmark"/>
    <n v="7262682.9100164725"/>
    <n v="513062.37197918555"/>
    <n v="0"/>
    <n v="0"/>
    <n v="0"/>
    <n v="0"/>
    <n v="0"/>
    <n v="0"/>
    <n v="6749620.5380372871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  <n v="0"/>
    <x v="1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5232.9746646266"/>
    <n v="0"/>
    <n v="0"/>
    <n v="0"/>
    <n v="0"/>
    <n v="0"/>
    <n v="0"/>
    <n v="0"/>
    <n v="1055232.974664626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694.935205896549"/>
    <n v="0"/>
    <n v="0"/>
    <n v="257923.29437791562"/>
    <n v="0"/>
    <n v="0"/>
    <n v="0"/>
    <n v="0"/>
    <n v="-227228.35917201906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136587.733802605"/>
    <n v="14698917.729434509"/>
    <n v="0"/>
    <n v="0"/>
    <n v="66661.570162252625"/>
    <n v="0"/>
    <n v="0"/>
    <n v="21101629.912040923"/>
    <n v="-8730621.4778350778"/>
    <n v="0"/>
    <n v="66661.570162252625"/>
    <n v="0"/>
    <n v="0.12264895640227455"/>
    <n v="0.12264895640227455"/>
    <n v="0"/>
    <n v="0"/>
    <n v="18665.239645430738"/>
    <n v="18665.239645430738"/>
    <n v="0"/>
    <n v="1"/>
    <x v="1"/>
  </r>
  <r>
    <x v="14"/>
    <s v=""/>
    <n v="0"/>
    <x v="1"/>
    <s v="Vestdanmark"/>
    <n v="3527588.8420080007"/>
    <n v="3527588.842008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9727.86129070079"/>
    <n v="0"/>
    <n v="0"/>
    <n v="270140.71358529059"/>
    <n v="0"/>
    <n v="0"/>
    <n v="0"/>
    <n v="0"/>
    <n v="-60412.8522945898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64562.7907934021"/>
    <n v="918861.60943487054"/>
    <n v="865639.24548804213"/>
    <n v="0"/>
    <n v="55619.352410468891"/>
    <n v="0"/>
    <n v="1024442.5834600206"/>
    <n v="0"/>
    <n v="0"/>
    <n v="0"/>
    <n v="1080061.9358704896"/>
    <n v="0"/>
    <n v="10.909115749301922"/>
    <n v="0.32067560109665483"/>
    <n v="10.588440148205267"/>
    <n v="0"/>
    <n v="918052.64548991609"/>
    <n v="47276.449548898556"/>
    <n v="870776.195941017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n v="0"/>
    <x v="0"/>
  </r>
  <r>
    <x v="20"/>
    <s v=""/>
    <n v="0"/>
    <x v="1"/>
    <s v="Vestdanmark"/>
    <n v="679822.00220339897"/>
    <n v="0"/>
    <n v="0"/>
    <n v="0"/>
    <n v="0"/>
    <n v="0"/>
    <n v="0"/>
    <n v="0"/>
    <n v="679822.0022033989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84191.1850670902"/>
    <n v="0"/>
    <n v="0"/>
    <n v="123531.68309679118"/>
    <n v="0"/>
    <n v="0"/>
    <n v="0"/>
    <n v="0"/>
    <n v="1560659.5019702991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79259.7430223692"/>
    <n v="6350412.4997561099"/>
    <n v="0"/>
    <n v="295933.04302308214"/>
    <n v="2918.824426874643"/>
    <n v="0"/>
    <n v="0"/>
    <n v="0"/>
    <n v="-1470004.6241836976"/>
    <n v="0"/>
    <n v="2918.824426874643"/>
    <n v="0"/>
    <n v="9.9965650266258914E-3"/>
    <n v="9.9965650266258914E-3"/>
    <n v="0"/>
    <n v="0"/>
    <n v="904.83557233113936"/>
    <n v="904.83557233113936"/>
    <n v="0"/>
    <n v="1"/>
    <x v="1"/>
  </r>
  <r>
    <x v="23"/>
    <s v=""/>
    <n v="0"/>
    <x v="1"/>
    <s v="Vestdanmark"/>
    <n v="0"/>
    <n v="0"/>
    <n v="0"/>
    <n v="0"/>
    <n v="0"/>
    <n v="195925.08122807665"/>
    <n v="0"/>
    <n v="0"/>
    <n v="-195925.0812280766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  <n v="0"/>
    <x v="1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65243.9580687238"/>
    <n v="5991945.9604161605"/>
    <n v="0"/>
    <n v="0"/>
    <n v="255419.79717931396"/>
    <n v="0"/>
    <n v="0"/>
    <n v="0"/>
    <n v="-482121.79952675104"/>
    <n v="0"/>
    <n v="255419.79717931396"/>
    <n v="0"/>
    <n v="0.91695707187373721"/>
    <n v="0.91695707187373721"/>
    <n v="0"/>
    <n v="0"/>
    <n v="76625.939153794185"/>
    <n v="76625.939153794185"/>
    <n v="0"/>
    <n v="0"/>
    <x v="0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91840.6351818247"/>
    <n v="0"/>
    <n v="0"/>
    <n v="0"/>
    <n v="0"/>
    <n v="0"/>
    <n v="0"/>
    <n v="0"/>
    <n v="1491840.6351818247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70.99404320476"/>
    <n v="0"/>
    <n v="0"/>
    <n v="0"/>
    <n v="0"/>
    <n v="0"/>
    <n v="140070.99404320476"/>
    <n v="0"/>
    <n v="0"/>
    <n v="0"/>
    <n v="140070.99404320476"/>
    <n v="0"/>
    <n v="2.5773062903949673"/>
    <n v="0"/>
    <n v="2.5773062903949673"/>
    <n v="0"/>
    <n v="58129.46252792998"/>
    <n v="0"/>
    <n v="58129.46252792998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7049.43546707177"/>
    <n v="0"/>
    <n v="0"/>
    <n v="0"/>
    <n v="0"/>
    <n v="0"/>
    <n v="0"/>
    <n v="397049.4354670717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8524.71773353589"/>
    <n v="251878.62569823104"/>
    <n v="0"/>
    <n v="0"/>
    <n v="0"/>
    <n v="0"/>
    <n v="0"/>
    <n v="0"/>
    <n v="-53353.907964695158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27055.81934946297"/>
    <n v="0"/>
    <n v="0"/>
    <n v="0"/>
    <n v="0"/>
    <n v="0"/>
    <n v="127055.81934946297"/>
    <n v="0"/>
    <n v="0"/>
    <n v="0"/>
    <n v="127055.81934946297"/>
    <n v="0"/>
    <n v="4.4469536772312033"/>
    <n v="0"/>
    <n v="4.4469536772312033"/>
    <n v="0"/>
    <n v="0"/>
    <n v="0"/>
    <n v="0"/>
    <n v="0"/>
    <x v="1"/>
  </r>
  <r>
    <x v="38"/>
    <s v="Græs og urter"/>
    <n v="1"/>
    <x v="1"/>
    <s v="Vestdanmark"/>
    <n v="1914743.5473328009"/>
    <n v="1042365.5001332033"/>
    <n v="0"/>
    <n v="0"/>
    <n v="21983.639092994388"/>
    <n v="0"/>
    <n v="0"/>
    <n v="0"/>
    <n v="850394.40810660319"/>
    <n v="850394.40810660319"/>
    <n v="21983.639092994388"/>
    <n v="2.3080044393776453"/>
    <n v="2.3676689152215959"/>
    <n v="5.9664475843950487E-2"/>
    <n v="2.3080044393776453"/>
    <n v="170078.88162132064"/>
    <n v="174475.60943991953"/>
    <n v="4396.727818598878"/>
    <n v="170078.88162132064"/>
    <n v="0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n v="0"/>
    <x v="0"/>
  </r>
  <r>
    <x v="42"/>
    <s v="Husdyrgødning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  <n v="0"/>
    <x v="1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n v="0"/>
    <x v="1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9367.45685670001"/>
    <n v="73265.306718627704"/>
    <n v="0"/>
    <n v="0"/>
    <n v="0"/>
    <n v="0"/>
    <n v="0"/>
    <n v="0"/>
    <n v="126102.1501380723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60637808.99924874"/>
    <n v="0"/>
    <n v="0"/>
    <n v="0"/>
    <n v="0"/>
    <n v="0"/>
    <n v="660637808.99924874"/>
    <n v="0"/>
    <n v="0"/>
    <n v="0"/>
    <n v="660637808.99924874"/>
    <n v="0"/>
    <n v="0"/>
    <n v="0"/>
    <n v="0"/>
    <n v="0"/>
    <n v="0"/>
    <n v="0"/>
    <n v="0"/>
    <n v="0"/>
    <x v="1"/>
  </r>
  <r>
    <x v="4"/>
    <s v=""/>
    <n v="0"/>
    <x v="2"/>
    <s v="Vestdanmark"/>
    <n v="28987616.235551637"/>
    <n v="0"/>
    <n v="0"/>
    <n v="0"/>
    <n v="0"/>
    <n v="26165283.016704354"/>
    <n v="0"/>
    <n v="0"/>
    <n v="2822333.218847282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186150.552746709"/>
    <n v="0"/>
    <n v="0"/>
    <n v="0"/>
    <n v="2437230.1105493419"/>
    <n v="0"/>
    <n v="0"/>
    <n v="0"/>
    <n v="9748920.4421973675"/>
    <n v="9748920.4421973675"/>
    <n v="2437230.1105493419"/>
    <n v="5.5376410331736325"/>
    <n v="6.9220512914670405"/>
    <n v="1.3844102582934081"/>
    <n v="5.5376410331736325"/>
    <n v="416896.86314640002"/>
    <n v="521121.07893300004"/>
    <n v="104224.21578660001"/>
    <n v="416896.86314640002"/>
    <n v="0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n v="0"/>
    <x v="0"/>
  </r>
  <r>
    <x v="7"/>
    <s v=""/>
    <n v="0"/>
    <x v="2"/>
    <s v="Vestdanmark"/>
    <n v="8583170.7118376493"/>
    <n v="615674.84637502255"/>
    <n v="0"/>
    <n v="0"/>
    <n v="0"/>
    <n v="0"/>
    <n v="0"/>
    <n v="0"/>
    <n v="7967495.865462627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  <n v="0"/>
    <x v="1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83449.7427254892"/>
    <n v="0"/>
    <n v="0"/>
    <n v="0"/>
    <n v="0"/>
    <n v="0"/>
    <n v="0"/>
    <n v="0"/>
    <n v="983449.7427254892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565.28523056208"/>
    <n v="0"/>
    <n v="0"/>
    <n v="267978.92035102146"/>
    <n v="0"/>
    <n v="0"/>
    <n v="0"/>
    <n v="0"/>
    <n v="-239413.6351204593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645387.494822316"/>
    <n v="14698917.729434509"/>
    <n v="0"/>
    <n v="0"/>
    <n v="66308.44487944337"/>
    <n v="0"/>
    <n v="0"/>
    <n v="24938289.89604836"/>
    <n v="-13058128.575539999"/>
    <n v="0"/>
    <n v="66308.44487944337"/>
    <n v="0"/>
    <n v="0.12199925002256588"/>
    <n v="0.12199925002256588"/>
    <n v="0"/>
    <n v="0"/>
    <n v="18566.364566244145"/>
    <n v="18566.364566244145"/>
    <n v="0"/>
    <n v="1"/>
    <x v="1"/>
  </r>
  <r>
    <x v="14"/>
    <s v=""/>
    <n v="0"/>
    <x v="2"/>
    <s v="Vestdanmark"/>
    <n v="4168968.6314640003"/>
    <n v="4168968.631464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3718.4082328768"/>
    <n v="0"/>
    <n v="0"/>
    <n v="280672.65868343826"/>
    <n v="0"/>
    <n v="0"/>
    <n v="0"/>
    <n v="0"/>
    <n v="-86954.25045056146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29642.2629303834"/>
    <n v="918861.60943487042"/>
    <n v="849907.04589271802"/>
    <n v="0"/>
    <n v="54669.921184812862"/>
    <n v="0"/>
    <n v="706203.68641798198"/>
    <n v="0"/>
    <n v="0"/>
    <n v="0"/>
    <n v="760873.60760279489"/>
    <n v="0"/>
    <n v="7.6143861561869217"/>
    <n v="0.31520161738788599"/>
    <n v="7.2991845387990359"/>
    <n v="0"/>
    <n v="646742.56646237569"/>
    <n v="46469.433007090935"/>
    <n v="600273.13345528475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n v="0"/>
    <x v="0"/>
  </r>
  <r>
    <x v="20"/>
    <s v=""/>
    <n v="0"/>
    <x v="2"/>
    <s v="Vestdanmark"/>
    <n v="632878.59681876935"/>
    <n v="0"/>
    <n v="0"/>
    <n v="0"/>
    <n v="0"/>
    <n v="0"/>
    <n v="0"/>
    <n v="0"/>
    <n v="632878.59681876935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68806.308043394"/>
    <n v="0"/>
    <n v="0"/>
    <n v="128347.79869443661"/>
    <n v="0"/>
    <n v="0"/>
    <n v="0"/>
    <n v="0"/>
    <n v="1440458.509348957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31706.2535388134"/>
    <n v="6174012.1525406614"/>
    <n v="0"/>
    <n v="307470.55071854044"/>
    <n v="2900.6853742765697"/>
    <n v="0"/>
    <n v="0"/>
    <n v="0"/>
    <n v="-1552677.135094665"/>
    <n v="0"/>
    <n v="2900.6853742765697"/>
    <n v="0"/>
    <n v="9.9344413109448537E-3"/>
    <n v="9.9344413109448537E-3"/>
    <n v="0"/>
    <n v="0"/>
    <n v="899.2124660257366"/>
    <n v="899.2124660257366"/>
    <n v="0"/>
    <n v="1"/>
    <x v="1"/>
  </r>
  <r>
    <x v="23"/>
    <s v=""/>
    <n v="0"/>
    <x v="2"/>
    <s v="Vestdanmark"/>
    <n v="0"/>
    <n v="0"/>
    <n v="0"/>
    <n v="0"/>
    <n v="0"/>
    <n v="172956.12262590713"/>
    <n v="0"/>
    <n v="0"/>
    <n v="-172956.1226259071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  <n v="0"/>
    <x v="1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75509.2625816874"/>
    <n v="5991945.9604161596"/>
    <n v="0"/>
    <n v="0"/>
    <n v="253885.21862507635"/>
    <n v="0"/>
    <n v="0"/>
    <n v="0"/>
    <n v="-570321.91645954829"/>
    <n v="0"/>
    <n v="253885.21862507635"/>
    <n v="0"/>
    <n v="0.9114479348640242"/>
    <n v="0.9114479348640242"/>
    <n v="0"/>
    <n v="0"/>
    <n v="76165.565587522899"/>
    <n v="76165.565587522899"/>
    <n v="0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88742.1614343196"/>
    <n v="0"/>
    <n v="0"/>
    <n v="0"/>
    <n v="0"/>
    <n v="0"/>
    <n v="0"/>
    <n v="0"/>
    <n v="1388742.161434319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1051.12576863175"/>
    <n v="0"/>
    <n v="0"/>
    <n v="0"/>
    <n v="0"/>
    <n v="0"/>
    <n v="131051.12576863175"/>
    <n v="0"/>
    <n v="0"/>
    <n v="0"/>
    <n v="131051.12576863175"/>
    <n v="0"/>
    <n v="2.411340714142824"/>
    <n v="0"/>
    <n v="2.411340714142824"/>
    <n v="0"/>
    <n v="54386.217193982186"/>
    <n v="0"/>
    <n v="54386.21719398218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7729.31318887876"/>
    <n v="0"/>
    <n v="0"/>
    <n v="0"/>
    <n v="0"/>
    <n v="0"/>
    <n v="0"/>
    <n v="367729.3131888787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3864.65659443938"/>
    <n v="251878.62569823102"/>
    <n v="0"/>
    <n v="0"/>
    <n v="0"/>
    <n v="0"/>
    <n v="0"/>
    <n v="0"/>
    <n v="-68013.969103791635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17673.38022044121"/>
    <n v="0"/>
    <n v="0"/>
    <n v="0"/>
    <n v="0"/>
    <n v="0"/>
    <n v="117673.38022044121"/>
    <n v="0"/>
    <n v="0"/>
    <n v="0"/>
    <n v="117673.38022044121"/>
    <n v="0"/>
    <n v="4.1185683077154422"/>
    <n v="0"/>
    <n v="4.1185683077154422"/>
    <n v="0"/>
    <n v="0"/>
    <n v="0"/>
    <n v="0"/>
    <n v="0"/>
    <x v="1"/>
  </r>
  <r>
    <x v="38"/>
    <s v="Græs og urter"/>
    <n v="1"/>
    <x v="2"/>
    <s v="Vestdanmark"/>
    <n v="1780122.6131143337"/>
    <n v="1042365.5001332033"/>
    <n v="0"/>
    <n v="0"/>
    <n v="21838.567357649685"/>
    <n v="0"/>
    <n v="0"/>
    <n v="0"/>
    <n v="715918.54562348058"/>
    <n v="715918.54562348058"/>
    <n v="21838.567357649685"/>
    <n v="1.9430315695639513"/>
    <n v="2.002302314915307"/>
    <n v="5.9270745351355549E-2"/>
    <n v="1.9430315695639515"/>
    <n v="143183.70912469612"/>
    <n v="147551.42259622607"/>
    <n v="4367.7134715299371"/>
    <n v="143183.70912469612"/>
    <n v="0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n v="0"/>
    <x v="0"/>
  </r>
  <r>
    <x v="42"/>
    <s v="Husdyrgødning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  <n v="0"/>
    <x v="1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242702.0334346909"/>
    <n v="0"/>
    <n v="0"/>
    <n v="0"/>
    <n v="0"/>
    <n v="0"/>
    <n v="1242702.0334346909"/>
    <n v="0"/>
    <n v="0"/>
    <n v="0"/>
    <n v="1242702.0334346909"/>
    <n v="0"/>
    <n v="33.178300238995057"/>
    <n v="0"/>
    <n v="33.178300238995057"/>
    <n v="0"/>
    <n v="1019015.6674164465"/>
    <n v="0"/>
    <n v="1019015.6674164465"/>
    <n v="0"/>
    <x v="1"/>
  </r>
  <r>
    <x v="47"/>
    <s v=""/>
    <n v="0"/>
    <x v="2"/>
    <s v="Vestdanmark"/>
    <n v="384135.61750905059"/>
    <n v="0"/>
    <n v="0"/>
    <n v="0"/>
    <n v="0"/>
    <n v="0"/>
    <n v="0"/>
    <n v="384135.61750905059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2904.656720576306"/>
    <n v="8992.6676617292323"/>
    <n v="0"/>
    <n v="0"/>
    <n v="0"/>
    <n v="0"/>
    <n v="0"/>
    <n v="0"/>
    <n v="53911.98905884707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5365022.94435871"/>
    <n v="0"/>
    <n v="0"/>
    <n v="0"/>
    <n v="0"/>
    <n v="0"/>
    <n v="135365022.94435871"/>
    <n v="0"/>
    <n v="0"/>
    <n v="0"/>
    <n v="135365022.94435871"/>
    <n v="0"/>
    <n v="0"/>
    <n v="0"/>
    <n v="0"/>
    <n v="0"/>
    <n v="0"/>
    <n v="0"/>
    <n v="0"/>
    <n v="0"/>
    <x v="1"/>
  </r>
  <r>
    <x v="4"/>
    <s v=""/>
    <n v="0"/>
    <x v="1"/>
    <s v="Østdanmark"/>
    <n v="4962253.0205756156"/>
    <n v="0"/>
    <n v="0"/>
    <n v="0"/>
    <n v="0"/>
    <n v="4560826.8125311788"/>
    <n v="0"/>
    <n v="0"/>
    <n v="401426.2080444367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265627.9107681944"/>
    <n v="0"/>
    <n v="0"/>
    <n v="0"/>
    <n v="253125.58215363888"/>
    <n v="0"/>
    <n v="0"/>
    <n v="0"/>
    <n v="1012502.3286145555"/>
    <n v="1012502.3286145555"/>
    <n v="253125.58215363888"/>
    <n v="0.57512772561471937"/>
    <n v="0.71890965701839926"/>
    <n v="0.14378193140367984"/>
    <n v="0.57512772561471937"/>
    <n v="43298.029482400001"/>
    <n v="54122.536853000005"/>
    <n v="10824.5073706"/>
    <n v="43298.029482400001"/>
    <n v="0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n v="0"/>
    <x v="0"/>
  </r>
  <r>
    <x v="7"/>
    <s v=""/>
    <n v="0"/>
    <x v="1"/>
    <s v="Østdanmark"/>
    <n v="891430.01875529427"/>
    <n v="62973.863177375562"/>
    <n v="0"/>
    <n v="0"/>
    <n v="0"/>
    <n v="0"/>
    <n v="0"/>
    <n v="0"/>
    <n v="828456.15557791875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  <n v="0"/>
    <x v="1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3061.108725222"/>
    <n v="0"/>
    <n v="0"/>
    <n v="0"/>
    <n v="0"/>
    <n v="0"/>
    <n v="0"/>
    <n v="0"/>
    <n v="323061.10872522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235.3984880191911"/>
    <n v="0"/>
    <n v="0"/>
    <n v="223323.94265330929"/>
    <n v="0"/>
    <n v="0"/>
    <n v="0"/>
    <n v="0"/>
    <n v="-214088.54416529011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40799.9666379569"/>
    <n v="1804161.9976497933"/>
    <n v="0"/>
    <n v="0"/>
    <n v="19015.429837747353"/>
    <n v="0"/>
    <n v="0"/>
    <n v="2590038.224347489"/>
    <n v="3327584.314802927"/>
    <n v="0"/>
    <n v="19015.429837747353"/>
    <n v="0"/>
    <n v="3.498601397272541E-2"/>
    <n v="3.498601397272541E-2"/>
    <n v="0"/>
    <n v="0"/>
    <n v="5324.3203545692595"/>
    <n v="5324.3203545692595"/>
    <n v="0"/>
    <n v="1"/>
    <x v="1"/>
  </r>
  <r>
    <x v="14"/>
    <s v=""/>
    <n v="0"/>
    <x v="1"/>
    <s v="Østdanmark"/>
    <n v="432980.29482400004"/>
    <n v="432980.294824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2807.246394125483"/>
    <n v="0"/>
    <n v="0"/>
    <n v="233902.44520004498"/>
    <n v="0"/>
    <n v="0"/>
    <n v="0"/>
    <n v="0"/>
    <n v="-171095.198805919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53278.4052559135"/>
    <n v="112782.12636853076"/>
    <n v="123183.11249498594"/>
    <n v="0"/>
    <n v="20314.647589531094"/>
    <n v="0"/>
    <n v="596998.51880286564"/>
    <n v="0"/>
    <n v="0"/>
    <n v="0"/>
    <n v="617313.16639239679"/>
    <n v="0"/>
    <n v="6.2875859883598304"/>
    <n v="0.11712491326334511"/>
    <n v="6.170461075096485"/>
    <n v="0"/>
    <n v="524716.19143353729"/>
    <n v="17267.450451101431"/>
    <n v="507448.74098243588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n v="0"/>
    <x v="0"/>
  </r>
  <r>
    <x v="20"/>
    <s v=""/>
    <n v="0"/>
    <x v="1"/>
    <s v="Østdanmark"/>
    <n v="200505.45348915044"/>
    <n v="0"/>
    <n v="0"/>
    <n v="0"/>
    <n v="0"/>
    <n v="0"/>
    <n v="0"/>
    <n v="0"/>
    <n v="200505.45348915044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88697.95225826954"/>
    <n v="0"/>
    <n v="0"/>
    <n v="106960.41463921656"/>
    <n v="0"/>
    <n v="0"/>
    <n v="0"/>
    <n v="0"/>
    <n v="381737.5376190529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38745.3574347503"/>
    <n v="779456.90372273244"/>
    <n v="0"/>
    <n v="256234.83946537593"/>
    <n v="867.1755731253553"/>
    <n v="0"/>
    <n v="0"/>
    <n v="0"/>
    <n v="502186.43867351662"/>
    <n v="0"/>
    <n v="867.1755731253553"/>
    <n v="0"/>
    <n v="2.9699549333741049E-3"/>
    <n v="2.9699549333741049E-3"/>
    <n v="0"/>
    <n v="0"/>
    <n v="268.82442766886015"/>
    <n v="268.82442766886015"/>
    <n v="0"/>
    <n v="1"/>
    <x v="1"/>
  </r>
  <r>
    <x v="23"/>
    <s v=""/>
    <n v="0"/>
    <x v="1"/>
    <s v="Østdanmark"/>
    <n v="0"/>
    <n v="0"/>
    <n v="0"/>
    <n v="0"/>
    <n v="0"/>
    <n v="275449.72969989601"/>
    <n v="0"/>
    <n v="0"/>
    <n v="-275449.7296998960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  <n v="0"/>
    <x v="1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683984.4240595349"/>
    <n v="735458.31011123862"/>
    <n v="0"/>
    <n v="0"/>
    <n v="74606.202820686085"/>
    <n v="0"/>
    <n v="0"/>
    <n v="0"/>
    <n v="873919.91112761025"/>
    <n v="391798.11160085921"/>
    <n v="74606.202820686085"/>
    <n v="1.4065552206470846"/>
    <n v="1.6743914887733478"/>
    <n v="0.2678362681262631"/>
    <n v="1.4065552206470846"/>
    <n v="117539.43348025777"/>
    <n v="139921.2943264636"/>
    <n v="22381.860846205826"/>
    <n v="117539.43348025778"/>
    <n v="0"/>
    <x v="0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41503.35045841202"/>
    <n v="0"/>
    <n v="0"/>
    <n v="0"/>
    <n v="0"/>
    <n v="0"/>
    <n v="0"/>
    <n v="0"/>
    <n v="441503.35045841202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62.610991368812"/>
    <n v="0"/>
    <n v="0"/>
    <n v="0"/>
    <n v="0"/>
    <n v="0"/>
    <n v="39662.610991368812"/>
    <n v="0"/>
    <n v="0"/>
    <n v="0"/>
    <n v="39662.610991368812"/>
    <n v="0"/>
    <n v="0.72979204224118599"/>
    <n v="0"/>
    <n v="0.72979204224118599"/>
    <n v="0"/>
    <n v="16459.983561418059"/>
    <n v="0"/>
    <n v="16459.98356141805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8504.81295486072"/>
    <n v="0"/>
    <n v="0"/>
    <n v="0"/>
    <n v="0"/>
    <n v="0"/>
    <n v="0"/>
    <n v="118504.8129548607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252.406477430362"/>
    <n v="30915.871009673829"/>
    <n v="0"/>
    <n v="0"/>
    <n v="0"/>
    <n v="0"/>
    <n v="0"/>
    <n v="0"/>
    <n v="28336.535467756534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7921.540145555431"/>
    <n v="0"/>
    <n v="0"/>
    <n v="0"/>
    <n v="0"/>
    <n v="0"/>
    <n v="37921.540145555431"/>
    <n v="0"/>
    <n v="0"/>
    <n v="0"/>
    <n v="37921.540145555431"/>
    <n v="0"/>
    <n v="1.3272539050944401"/>
    <n v="0"/>
    <n v="1.3272539050944401"/>
    <n v="0"/>
    <n v="0"/>
    <n v="0"/>
    <n v="0"/>
    <n v="0"/>
    <x v="1"/>
  </r>
  <r>
    <x v="38"/>
    <s v="Græs og urter"/>
    <n v="1"/>
    <x v="1"/>
    <s v="Østdanmark"/>
    <n v="580195.01499224489"/>
    <n v="127941.13536914771"/>
    <n v="0"/>
    <n v="0"/>
    <n v="6661.3609070056164"/>
    <n v="0"/>
    <n v="0"/>
    <n v="0"/>
    <n v="445592.51871609152"/>
    <n v="445592.51871609152"/>
    <n v="6661.3609070056164"/>
    <n v="1.2093559194962211"/>
    <n v="1.2274351194522706"/>
    <n v="1.8079199956049521E-2"/>
    <n v="1.2093559194962211"/>
    <n v="89118.503743218316"/>
    <n v="90450.775924619433"/>
    <n v="1332.2721814011234"/>
    <n v="89118.503743218316"/>
    <n v="0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n v="0"/>
    <x v="0"/>
  </r>
  <r>
    <x v="42"/>
    <s v="Husdyrgødning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  <n v="0"/>
    <x v="1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n v="0"/>
    <x v="1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0139.381804839322"/>
    <n v="8992.6676617292323"/>
    <n v="0"/>
    <n v="0"/>
    <n v="0"/>
    <n v="0"/>
    <n v="0"/>
    <n v="0"/>
    <n v="51146.7141431100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34043396.78687212"/>
    <n v="0"/>
    <n v="0"/>
    <n v="0"/>
    <n v="0"/>
    <n v="0"/>
    <n v="134043396.78687212"/>
    <n v="0"/>
    <n v="0"/>
    <n v="0"/>
    <n v="134043396.78687212"/>
    <n v="0"/>
    <n v="0"/>
    <n v="0"/>
    <n v="0"/>
    <n v="0"/>
    <n v="0"/>
    <n v="0"/>
    <n v="0"/>
    <n v="0"/>
    <x v="1"/>
  </r>
  <r>
    <x v="4"/>
    <s v=""/>
    <n v="0"/>
    <x v="2"/>
    <s v="Østdanmark"/>
    <n v="4624204.3792056572"/>
    <n v="0"/>
    <n v="0"/>
    <n v="0"/>
    <n v="0"/>
    <n v="4173976.0636339597"/>
    <n v="0"/>
    <n v="0"/>
    <n v="450228.3155716974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495742.0763624115"/>
    <n v="0"/>
    <n v="0"/>
    <n v="0"/>
    <n v="299148.41527248232"/>
    <n v="0"/>
    <n v="0"/>
    <n v="0"/>
    <n v="1196593.6610899293"/>
    <n v="1196593.6610899293"/>
    <n v="299148.41527248232"/>
    <n v="0.67969640299921374"/>
    <n v="0.84962050374901721"/>
    <n v="0.16992410074980344"/>
    <n v="0.67969640299921374"/>
    <n v="51170.398479200005"/>
    <n v="63962.998099000004"/>
    <n v="12792.599619800001"/>
    <n v="51170.398479200005"/>
    <n v="0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n v="0"/>
    <x v="0"/>
  </r>
  <r>
    <x v="7"/>
    <s v=""/>
    <n v="0"/>
    <x v="2"/>
    <s v="Østdanmark"/>
    <n v="1053508.2039835295"/>
    <n v="75568.635812850684"/>
    <n v="0"/>
    <n v="0"/>
    <n v="0"/>
    <n v="0"/>
    <n v="0"/>
    <n v="0"/>
    <n v="977939.5681706788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  <n v="0"/>
    <x v="1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381.10479126737"/>
    <n v="0"/>
    <n v="0"/>
    <n v="0"/>
    <n v="0"/>
    <n v="0"/>
    <n v="0"/>
    <n v="0"/>
    <n v="309381.1047912673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833.9151758514763"/>
    <n v="0"/>
    <n v="0"/>
    <n v="233795.01599247381"/>
    <n v="0"/>
    <n v="0"/>
    <n v="0"/>
    <n v="0"/>
    <n v="-224961.10081662235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783060.7751449523"/>
    <n v="1804161.9976497933"/>
    <n v="0"/>
    <n v="0"/>
    <n v="19368.555120556652"/>
    <n v="0"/>
    <n v="0"/>
    <n v="3060954.2651379411"/>
    <n v="2898575.9572366616"/>
    <n v="0"/>
    <n v="19368.555120556652"/>
    <n v="0"/>
    <n v="3.5635720352434175E-2"/>
    <n v="3.5635720352434175E-2"/>
    <n v="0"/>
    <n v="0"/>
    <n v="5423.1954337558627"/>
    <n v="5423.1954337558627"/>
    <n v="0"/>
    <n v="1"/>
    <x v="1"/>
  </r>
  <r>
    <x v="14"/>
    <s v=""/>
    <n v="0"/>
    <x v="2"/>
    <s v="Østdanmark"/>
    <n v="511703.98479200003"/>
    <n v="511703.984792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59641.575143281989"/>
    <n v="0"/>
    <n v="0"/>
    <n v="244869.51675001203"/>
    <n v="0"/>
    <n v="0"/>
    <n v="0"/>
    <n v="0"/>
    <n v="-185227.9416067300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74087.30836337875"/>
    <n v="112782.12636853076"/>
    <n v="120747.75217508907"/>
    <n v="0"/>
    <n v="21264.07881518716"/>
    <n v="0"/>
    <n v="519293.35100457177"/>
    <n v="0"/>
    <n v="0"/>
    <n v="0"/>
    <n v="540557.42981975898"/>
    <n v="0"/>
    <n v="5.4899144061554939"/>
    <n v="0.12259889697211419"/>
    <n v="5.3673155091833795"/>
    <n v="0"/>
    <n v="459473.81534679513"/>
    <n v="18074.466992909085"/>
    <n v="441399.34835388605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n v="0"/>
    <x v="0"/>
  </r>
  <r>
    <x v="20"/>
    <s v=""/>
    <n v="0"/>
    <x v="2"/>
    <s v="Østdanmark"/>
    <n v="191716.3466485255"/>
    <n v="0"/>
    <n v="0"/>
    <n v="0"/>
    <n v="0"/>
    <n v="0"/>
    <n v="0"/>
    <n v="0"/>
    <n v="191716.346648525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67199.52830888401"/>
    <n v="0"/>
    <n v="0"/>
    <n v="111975.50765955324"/>
    <n v="0"/>
    <n v="0"/>
    <n v="0"/>
    <n v="0"/>
    <n v="355224.0206493307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05200.0174677742"/>
    <n v="757805.32306376752"/>
    <n v="0"/>
    <n v="268249.01834925939"/>
    <n v="885.31462572342923"/>
    <n v="0"/>
    <n v="0"/>
    <n v="0"/>
    <n v="478260.36142902391"/>
    <n v="0"/>
    <n v="885.31462572342923"/>
    <n v="0"/>
    <n v="3.0320786490551444E-3"/>
    <n v="3.0320786490551444E-3"/>
    <n v="0"/>
    <n v="0"/>
    <n v="274.44753397426308"/>
    <n v="274.44753397426308"/>
    <n v="0"/>
    <n v="1"/>
    <x v="1"/>
  </r>
  <r>
    <x v="23"/>
    <s v=""/>
    <n v="0"/>
    <x v="2"/>
    <s v="Østdanmark"/>
    <n v="0"/>
    <n v="0"/>
    <n v="0"/>
    <n v="0"/>
    <n v="0"/>
    <n v="251252.44204705223"/>
    <n v="0"/>
    <n v="0"/>
    <n v="-251252.4420470522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  <n v="0"/>
    <x v="1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02098.7369561824"/>
    <n v="735458.31011123862"/>
    <n v="0"/>
    <n v="0"/>
    <n v="76140.78137492371"/>
    <n v="0"/>
    <n v="0"/>
    <n v="0"/>
    <n v="890499.64547002013"/>
    <n v="320177.72901047184"/>
    <n v="76140.78137492371"/>
    <n v="1.149438047147594"/>
    <n v="1.4227834522835701"/>
    <n v="0.27334540513597616"/>
    <n v="1.1494380471475938"/>
    <n v="96053.318703141544"/>
    <n v="118895.55311561866"/>
    <n v="22842.234412477112"/>
    <n v="96053.318703141558"/>
    <n v="0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2177.75868709118"/>
    <n v="0"/>
    <n v="0"/>
    <n v="0"/>
    <n v="0"/>
    <n v="0"/>
    <n v="0"/>
    <n v="0"/>
    <n v="422177.7586870911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7978.9277568201"/>
    <n v="0"/>
    <n v="0"/>
    <n v="0"/>
    <n v="0"/>
    <n v="0"/>
    <n v="37978.9277568201"/>
    <n v="0"/>
    <n v="0"/>
    <n v="0"/>
    <n v="37978.9277568201"/>
    <n v="0"/>
    <n v="0.69881227072548968"/>
    <n v="0"/>
    <n v="0.69881227072548968"/>
    <n v="0"/>
    <n v="15761.255019080343"/>
    <n v="0"/>
    <n v="15761.255019080343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2790.01758245569"/>
    <n v="0"/>
    <n v="0"/>
    <n v="0"/>
    <n v="0"/>
    <n v="0"/>
    <n v="0"/>
    <n v="112790.0175824556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6395.008791227847"/>
    <n v="30915.871009673829"/>
    <n v="0"/>
    <n v="0"/>
    <n v="0"/>
    <n v="0"/>
    <n v="0"/>
    <n v="0"/>
    <n v="25479.137781554018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6092.805626385823"/>
    <n v="0"/>
    <n v="0"/>
    <n v="0"/>
    <n v="0"/>
    <n v="0"/>
    <n v="36092.805626385823"/>
    <n v="0"/>
    <n v="0"/>
    <n v="0"/>
    <n v="36092.805626385823"/>
    <n v="0"/>
    <n v="1.2632481969235037"/>
    <n v="0"/>
    <n v="1.2632481969235037"/>
    <n v="0"/>
    <n v="0"/>
    <n v="0"/>
    <n v="0"/>
    <n v="0"/>
    <x v="1"/>
  </r>
  <r>
    <x v="38"/>
    <s v="Græs og urter"/>
    <n v="1"/>
    <x v="2"/>
    <s v="Østdanmark"/>
    <n v="554811.33276094752"/>
    <n v="127941.13536914771"/>
    <n v="0"/>
    <n v="0"/>
    <n v="6806.432642350318"/>
    <n v="0"/>
    <n v="0"/>
    <n v="0"/>
    <n v="420063.7647494495"/>
    <n v="420063.7647494495"/>
    <n v="6806.432642350318"/>
    <n v="1.1400698600805959"/>
    <n v="1.1585427905292403"/>
    <n v="1.8472930448644457E-2"/>
    <n v="1.1400698600805959"/>
    <n v="84012.752949889909"/>
    <n v="85374.039478359977"/>
    <n v="1361.2865284700638"/>
    <n v="84012.752949889909"/>
    <n v="0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n v="0"/>
    <x v="0"/>
  </r>
  <r>
    <x v="42"/>
    <s v="Husdyrgødning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  <n v="0"/>
    <x v="1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62216.20232302049"/>
    <n v="0"/>
    <n v="0"/>
    <n v="0"/>
    <n v="0"/>
    <n v="0"/>
    <n v="362216.20232302049"/>
    <n v="0"/>
    <n v="0"/>
    <n v="0"/>
    <n v="362216.20232302049"/>
    <n v="0"/>
    <n v="9.6706351070224859"/>
    <n v="0"/>
    <n v="9.6706351070224859"/>
    <n v="0"/>
    <n v="297017.28590487677"/>
    <n v="0"/>
    <n v="297017.28590487677"/>
    <n v="0"/>
    <x v="1"/>
  </r>
  <r>
    <x v="47"/>
    <s v=""/>
    <n v="0"/>
    <x v="2"/>
    <s v="Østdanmark"/>
    <n v="111822.45804482778"/>
    <n v="0"/>
    <n v="0"/>
    <n v="0"/>
    <n v="0"/>
    <n v="0"/>
    <n v="0"/>
    <n v="111822.45804482778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334650.112605821"/>
    <s v="CO2 - atmosfære"/>
    <x v="0"/>
  </r>
  <r>
    <s v="Vestdanmark"/>
    <x v="1"/>
    <n v="6022247.0459976699"/>
    <s v="Landbrug"/>
    <x v="1"/>
  </r>
  <r>
    <s v="Vestdanmark"/>
    <x v="1"/>
    <n v="4035594.6727019669"/>
    <s v="Landbrug"/>
    <x v="2"/>
  </r>
  <r>
    <s v="Vestdanmark"/>
    <x v="1"/>
    <n v="736981.47294718213"/>
    <s v="Landbrug"/>
    <x v="2"/>
  </r>
  <r>
    <s v="Vestdanmark"/>
    <x v="1"/>
    <n v="1266439.3224080352"/>
    <s v="Landbrug"/>
    <x v="2"/>
  </r>
  <r>
    <s v="Vestdanmark"/>
    <x v="1"/>
    <n v="-37462.493699251529"/>
    <s v="Hav"/>
    <x v="3"/>
  </r>
  <r>
    <s v="Vestdanmark"/>
    <x v="1"/>
    <n v="-616326.92700172681"/>
    <s v="Skov"/>
    <x v="4"/>
  </r>
  <r>
    <s v="Vestdanmark"/>
    <x v="1"/>
    <n v="-484646.67766378022"/>
    <s v="HWP"/>
    <x v="5"/>
  </r>
  <r>
    <s v="Vestdanmark"/>
    <x v="1"/>
    <n v="-588176.30308427545"/>
    <s v="Biogasanlæg"/>
    <x v="6"/>
  </r>
  <r>
    <s v="Vestdanmark"/>
    <x v="1"/>
    <n v="0"/>
    <s v="Pyrolyseproces"/>
    <x v="7"/>
  </r>
  <r>
    <s v="Vestdanmark"/>
    <x v="2"/>
    <n v="9288395.2112725433"/>
    <s v="CO2 - atmosfære"/>
    <x v="0"/>
  </r>
  <r>
    <s v="Vestdanmark"/>
    <x v="2"/>
    <n v="5910938.2388992785"/>
    <s v="Landbrug"/>
    <x v="1"/>
  </r>
  <r>
    <s v="Vestdanmark"/>
    <x v="2"/>
    <n v="3816751.9097367898"/>
    <s v="Landbrug"/>
    <x v="2"/>
  </r>
  <r>
    <s v="Vestdanmark"/>
    <x v="2"/>
    <n v="736981.47294718213"/>
    <s v="Landbrug"/>
    <x v="2"/>
  </r>
  <r>
    <s v="Vestdanmark"/>
    <x v="2"/>
    <n v="1266439.3224080354"/>
    <s v="Landbrug"/>
    <x v="2"/>
  </r>
  <r>
    <s v="Vestdanmark"/>
    <x v="2"/>
    <n v="-37462.493699251529"/>
    <s v="Hav"/>
    <x v="3"/>
  </r>
  <r>
    <s v="Vestdanmark"/>
    <x v="2"/>
    <n v="-1443005.1943611833"/>
    <s v="Skov"/>
    <x v="4"/>
  </r>
  <r>
    <s v="Vestdanmark"/>
    <x v="2"/>
    <n v="-448075.5150067723"/>
    <s v="HWP"/>
    <x v="5"/>
  </r>
  <r>
    <s v="Vestdanmark"/>
    <x v="2"/>
    <n v="-514172.529651533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77902.9075470727"/>
    <s v="CO2 - atmosfære"/>
    <x v="0"/>
  </r>
  <r>
    <s v="Østdanmark"/>
    <x v="1"/>
    <n v="536336.8164015403"/>
    <s v="Landbrug"/>
    <x v="1"/>
  </r>
  <r>
    <s v="Østdanmark"/>
    <x v="1"/>
    <n v="1208228.4290668541"/>
    <s v="Landbrug"/>
    <x v="2"/>
  </r>
  <r>
    <s v="Østdanmark"/>
    <x v="1"/>
    <n v="111931.1514318781"/>
    <s v="Landbrug"/>
    <x v="2"/>
  </r>
  <r>
    <s v="Østdanmark"/>
    <x v="1"/>
    <n v="192289.56090888608"/>
    <s v="Landbrug"/>
    <x v="2"/>
  </r>
  <r>
    <s v="Østdanmark"/>
    <x v="1"/>
    <n v="-12810.937899750508"/>
    <s v="Hav"/>
    <x v="3"/>
  </r>
  <r>
    <s v="Østdanmark"/>
    <x v="1"/>
    <n v="-160347.25796288223"/>
    <s v="Skov"/>
    <x v="4"/>
  </r>
  <r>
    <s v="Østdanmark"/>
    <x v="1"/>
    <n v="-141858.41396729188"/>
    <s v="HWP"/>
    <x v="5"/>
  </r>
  <r>
    <s v="Østdanmark"/>
    <x v="1"/>
    <n v="-55866.440432161005"/>
    <s v="Biogasanlæg"/>
    <x v="6"/>
  </r>
  <r>
    <s v="Østdanmark"/>
    <x v="1"/>
    <n v="0"/>
    <s v="Pyrolyseproces"/>
    <x v="7"/>
  </r>
  <r>
    <s v="Østdanmark"/>
    <x v="2"/>
    <n v="1502261.709498066"/>
    <s v="CO2 - atmosfære"/>
    <x v="0"/>
  </r>
  <r>
    <s v="Østdanmark"/>
    <x v="2"/>
    <n v="530317.58989111742"/>
    <s v="Landbrug"/>
    <x v="1"/>
  </r>
  <r>
    <s v="Østdanmark"/>
    <x v="2"/>
    <n v="1174991.2176267505"/>
    <s v="Landbrug"/>
    <x v="2"/>
  </r>
  <r>
    <s v="Østdanmark"/>
    <x v="2"/>
    <n v="111931.15143187805"/>
    <s v="Landbrug"/>
    <x v="2"/>
  </r>
  <r>
    <s v="Østdanmark"/>
    <x v="2"/>
    <n v="192289.56090888605"/>
    <s v="Landbrug"/>
    <x v="2"/>
  </r>
  <r>
    <s v="Østdanmark"/>
    <x v="2"/>
    <n v="-12810.937899750508"/>
    <s v="Hav"/>
    <x v="3"/>
  </r>
  <r>
    <s v="Østdanmark"/>
    <x v="2"/>
    <n v="-316524.5311586124"/>
    <s v="Skov"/>
    <x v="4"/>
  </r>
  <r>
    <s v="Østdanmark"/>
    <x v="2"/>
    <n v="-130212.12034454856"/>
    <s v="HWP"/>
    <x v="5"/>
  </r>
  <r>
    <s v="Østdanmark"/>
    <x v="2"/>
    <n v="-47720.220957654601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</r>
  <r>
    <x v="1"/>
    <x v="10"/>
    <n v="0"/>
    <x v="1"/>
    <s v="Vestdanmark"/>
    <n v="214161.84763488721"/>
    <n v="73265.306718627704"/>
    <n v="0"/>
    <n v="0"/>
    <n v="0"/>
    <n v="0"/>
    <n v="0"/>
    <n v="0"/>
    <n v="140896.54091625952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89034982.06527793"/>
    <n v="0"/>
    <n v="0"/>
    <n v="0"/>
    <n v="0"/>
    <n v="0"/>
    <n v="689034982.06527793"/>
    <n v="0"/>
    <n v="0"/>
    <n v="0"/>
    <n v="689034982.06527793"/>
    <n v="0"/>
    <n v="0"/>
    <n v="0"/>
    <n v="0"/>
    <n v="0"/>
    <n v="0"/>
    <n v="0"/>
    <n v="0"/>
  </r>
  <r>
    <x v="4"/>
    <x v="10"/>
    <n v="0"/>
    <x v="1"/>
    <s v="Vestdanmark"/>
    <n v="32215014.756082855"/>
    <n v="0"/>
    <n v="0"/>
    <n v="0"/>
    <n v="0"/>
    <n v="29608950.300681539"/>
    <n v="0"/>
    <n v="0"/>
    <n v="2606064.4554013163"/>
    <n v="0"/>
    <n v="0"/>
    <n v="0"/>
    <n v="0"/>
    <n v="0"/>
    <n v="0"/>
    <n v="0"/>
    <n v="0"/>
    <n v="0"/>
    <n v="0"/>
  </r>
  <r>
    <x v="5"/>
    <x v="1"/>
    <n v="1"/>
    <x v="1"/>
    <s v="Vestdanmark"/>
    <n v="10311358.160016447"/>
    <n v="0"/>
    <n v="0"/>
    <n v="0"/>
    <n v="2062271.6320032896"/>
    <n v="0"/>
    <n v="0"/>
    <n v="0"/>
    <n v="8249086.5280131577"/>
    <n v="8249086.5280131577"/>
    <n v="2062271.6320032896"/>
    <n v="4.6856962588392275"/>
    <n v="5.8571203235490348"/>
    <n v="1.1714240647098071"/>
    <n v="4.6856962588392275"/>
    <n v="352758.88420080004"/>
    <n v="440948.60525100009"/>
    <n v="88189.721050200023"/>
    <n v="352758.88420080009"/>
  </r>
  <r>
    <x v="6"/>
    <x v="2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</r>
  <r>
    <x v="7"/>
    <x v="10"/>
    <n v="0"/>
    <x v="1"/>
    <s v="Vestdanmark"/>
    <n v="7262682.9100164725"/>
    <n v="513062.37197918555"/>
    <n v="0"/>
    <n v="0"/>
    <n v="0"/>
    <n v="0"/>
    <n v="0"/>
    <n v="0"/>
    <n v="6749620.5380372871"/>
    <n v="0"/>
    <n v="0"/>
    <n v="0"/>
    <n v="0"/>
    <n v="0"/>
    <n v="0"/>
    <n v="0"/>
    <n v="0"/>
    <n v="0"/>
    <n v="0"/>
  </r>
  <r>
    <x v="8"/>
    <x v="2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</r>
  <r>
    <x v="9"/>
    <x v="10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</r>
  <r>
    <x v="10"/>
    <x v="10"/>
    <n v="0"/>
    <x v="1"/>
    <s v="Vestdanmark"/>
    <n v="1055232.9746646266"/>
    <n v="0"/>
    <n v="0"/>
    <n v="0"/>
    <n v="0"/>
    <n v="0"/>
    <n v="0"/>
    <n v="0"/>
    <n v="1055232.9746646266"/>
    <n v="0"/>
    <n v="0"/>
    <n v="0"/>
    <n v="0"/>
    <n v="0"/>
    <n v="0"/>
    <n v="0"/>
    <n v="0"/>
    <n v="0"/>
    <n v="0"/>
  </r>
  <r>
    <x v="11"/>
    <x v="10"/>
    <n v="0"/>
    <x v="1"/>
    <s v="Vestdanmark"/>
    <n v="30694.935205896549"/>
    <n v="0"/>
    <n v="0"/>
    <n v="257923.29437791562"/>
    <n v="0"/>
    <n v="0"/>
    <n v="0"/>
    <n v="0"/>
    <n v="-227228.35917201906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136587.733802605"/>
    <n v="14698917.729434509"/>
    <n v="0"/>
    <n v="0"/>
    <n v="66661.570162252625"/>
    <n v="0"/>
    <n v="0"/>
    <n v="21101629.912040923"/>
    <n v="-8730621.4778350778"/>
    <n v="0"/>
    <n v="66661.570162252625"/>
    <n v="0"/>
    <n v="0.12264895640227455"/>
    <n v="0.12264895640227455"/>
    <n v="0"/>
    <n v="0"/>
    <n v="18665.239645430738"/>
    <n v="18665.239645430738"/>
    <n v="0"/>
  </r>
  <r>
    <x v="14"/>
    <x v="10"/>
    <n v="0"/>
    <x v="1"/>
    <s v="Vestdanmark"/>
    <n v="3527588.8420080007"/>
    <n v="3527588.842008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9727.86129070079"/>
    <n v="0"/>
    <n v="0"/>
    <n v="270140.71358529059"/>
    <n v="0"/>
    <n v="0"/>
    <n v="0"/>
    <n v="0"/>
    <n v="-60412.8522945898"/>
    <n v="0"/>
    <n v="0"/>
    <n v="0"/>
    <n v="0"/>
    <n v="0"/>
    <n v="0"/>
    <n v="0"/>
    <n v="0"/>
    <n v="0"/>
    <n v="0"/>
  </r>
  <r>
    <x v="16"/>
    <x v="5"/>
    <n v="1"/>
    <x v="1"/>
    <s v="Vestdanmark"/>
    <n v="2864562.7907934021"/>
    <n v="918861.60943487054"/>
    <n v="865639.24548804213"/>
    <n v="0"/>
    <n v="55619.352410468891"/>
    <n v="0"/>
    <n v="1024442.5834600206"/>
    <n v="0"/>
    <n v="0"/>
    <n v="0"/>
    <n v="1080061.9358704896"/>
    <n v="0"/>
    <n v="10.909115749301922"/>
    <n v="0.32067560109665483"/>
    <n v="10.588440148205267"/>
    <n v="0"/>
    <n v="918052.64548991609"/>
    <n v="47276.449548898556"/>
    <n v="870776.195941017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</r>
  <r>
    <x v="19"/>
    <x v="1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</r>
  <r>
    <x v="20"/>
    <x v="10"/>
    <n v="0"/>
    <x v="1"/>
    <s v="Vestdanmark"/>
    <n v="679822.00220339897"/>
    <n v="0"/>
    <n v="0"/>
    <n v="0"/>
    <n v="0"/>
    <n v="0"/>
    <n v="0"/>
    <n v="0"/>
    <n v="679822.00220339897"/>
    <n v="0"/>
    <n v="0"/>
    <n v="0"/>
    <n v="0"/>
    <n v="0"/>
    <n v="0"/>
    <n v="0"/>
    <n v="0"/>
    <n v="0"/>
    <n v="0"/>
  </r>
  <r>
    <x v="21"/>
    <x v="10"/>
    <n v="0"/>
    <x v="1"/>
    <s v="Vestdanmark"/>
    <n v="1684191.1850670902"/>
    <n v="0"/>
    <n v="0"/>
    <n v="123531.68309679118"/>
    <n v="0"/>
    <n v="0"/>
    <n v="0"/>
    <n v="0"/>
    <n v="1560659.5019702991"/>
    <n v="0"/>
    <n v="0"/>
    <n v="0"/>
    <n v="0"/>
    <n v="0"/>
    <n v="0"/>
    <n v="0"/>
    <n v="0"/>
    <n v="0"/>
    <n v="0"/>
  </r>
  <r>
    <x v="22"/>
    <x v="5"/>
    <n v="1"/>
    <x v="1"/>
    <s v="Vestdanmark"/>
    <n v="5179259.7430223692"/>
    <n v="6350412.4997561099"/>
    <n v="0"/>
    <n v="295933.04302308214"/>
    <n v="2918.824426874643"/>
    <n v="0"/>
    <n v="0"/>
    <n v="0"/>
    <n v="-1470004.6241836976"/>
    <n v="0"/>
    <n v="2918.824426874643"/>
    <n v="0"/>
    <n v="9.9965650266258914E-3"/>
    <n v="9.9965650266258914E-3"/>
    <n v="0"/>
    <n v="0"/>
    <n v="904.83557233113936"/>
    <n v="904.83557233113936"/>
    <n v="0"/>
  </r>
  <r>
    <x v="23"/>
    <x v="10"/>
    <n v="0"/>
    <x v="1"/>
    <s v="Vestdanmark"/>
    <n v="0"/>
    <n v="0"/>
    <n v="0"/>
    <n v="0"/>
    <n v="0"/>
    <n v="195925.08122807665"/>
    <n v="0"/>
    <n v="0"/>
    <n v="-195925.08122807665"/>
    <n v="0"/>
    <n v="0"/>
    <n v="0"/>
    <n v="0"/>
    <n v="0"/>
    <n v="0"/>
    <n v="0"/>
    <n v="0"/>
    <n v="0"/>
    <n v="0"/>
  </r>
  <r>
    <x v="24"/>
    <x v="2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</r>
  <r>
    <x v="25"/>
    <x v="10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</r>
  <r>
    <x v="26"/>
    <x v="4"/>
    <n v="1"/>
    <x v="1"/>
    <s v="Vestdanmark"/>
    <n v="5765243.9580687238"/>
    <n v="5991945.9604161605"/>
    <n v="0"/>
    <n v="0"/>
    <n v="255419.79717931396"/>
    <n v="0"/>
    <n v="0"/>
    <n v="0"/>
    <n v="-482121.79952675104"/>
    <n v="0"/>
    <n v="255419.79717931396"/>
    <n v="0"/>
    <n v="0.91695707187373721"/>
    <n v="0.91695707187373721"/>
    <n v="0"/>
    <n v="0"/>
    <n v="76625.939153794185"/>
    <n v="76625.939153794185"/>
    <n v="0"/>
  </r>
  <r>
    <x v="27"/>
    <x v="10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</r>
  <r>
    <x v="30"/>
    <x v="10"/>
    <n v="0"/>
    <x v="1"/>
    <s v="Vestdanmark"/>
    <n v="1491840.6351818247"/>
    <n v="0"/>
    <n v="0"/>
    <n v="0"/>
    <n v="0"/>
    <n v="0"/>
    <n v="0"/>
    <n v="0"/>
    <n v="1491840.6351818247"/>
    <n v="0"/>
    <n v="0"/>
    <n v="0"/>
    <n v="0"/>
    <n v="0"/>
    <n v="0"/>
    <n v="0"/>
    <n v="0"/>
    <n v="0"/>
    <n v="0"/>
  </r>
  <r>
    <x v="31"/>
    <x v="7"/>
    <n v="1"/>
    <x v="1"/>
    <s v="Vestdanmark"/>
    <n v="140070.99404320476"/>
    <n v="0"/>
    <n v="0"/>
    <n v="0"/>
    <n v="0"/>
    <n v="0"/>
    <n v="140070.99404320476"/>
    <n v="0"/>
    <n v="0"/>
    <n v="0"/>
    <n v="140070.99404320476"/>
    <n v="0"/>
    <n v="2.5773062903949673"/>
    <n v="0"/>
    <n v="2.5773062903949673"/>
    <n v="0"/>
    <n v="58129.46252792998"/>
    <n v="0"/>
    <n v="58129.46252792998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</r>
  <r>
    <x v="35"/>
    <x v="10"/>
    <n v="0"/>
    <x v="1"/>
    <s v="Vestdanmark"/>
    <n v="397049.43546707177"/>
    <n v="0"/>
    <n v="0"/>
    <n v="0"/>
    <n v="0"/>
    <n v="0"/>
    <n v="0"/>
    <n v="397049.43546707177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8524.71773353589"/>
    <n v="251878.62569823104"/>
    <n v="0"/>
    <n v="0"/>
    <n v="0"/>
    <n v="0"/>
    <n v="0"/>
    <n v="0"/>
    <n v="-53353.907964695158"/>
    <n v="0"/>
    <n v="0"/>
    <n v="0"/>
    <n v="0"/>
    <n v="0"/>
    <n v="0"/>
    <n v="0"/>
    <n v="0"/>
    <n v="0"/>
    <n v="0"/>
  </r>
  <r>
    <x v="37"/>
    <x v="9"/>
    <n v="1"/>
    <x v="1"/>
    <s v="Vestdanmark"/>
    <n v="127055.81934946297"/>
    <n v="0"/>
    <n v="0"/>
    <n v="0"/>
    <n v="0"/>
    <n v="0"/>
    <n v="127055.81934946297"/>
    <n v="0"/>
    <n v="0"/>
    <n v="0"/>
    <n v="127055.81934946297"/>
    <n v="0"/>
    <n v="4.4469536772312033"/>
    <n v="0"/>
    <n v="4.4469536772312033"/>
    <n v="0"/>
    <n v="0"/>
    <n v="0"/>
    <n v="0"/>
  </r>
  <r>
    <x v="38"/>
    <x v="4"/>
    <n v="1"/>
    <x v="1"/>
    <s v="Vestdanmark"/>
    <n v="1914743.5473328009"/>
    <n v="1042365.5001332033"/>
    <n v="0"/>
    <n v="0"/>
    <n v="21983.639092994388"/>
    <n v="0"/>
    <n v="0"/>
    <n v="0"/>
    <n v="850394.40810660319"/>
    <n v="850394.40810660319"/>
    <n v="21983.639092994388"/>
    <n v="2.3080044393776453"/>
    <n v="2.3676689152215959"/>
    <n v="5.9664475843950487E-2"/>
    <n v="2.3080044393776453"/>
    <n v="170078.88162132064"/>
    <n v="174475.60943991953"/>
    <n v="4396.727818598878"/>
    <n v="170078.88162132064"/>
  </r>
  <r>
    <x v="39"/>
    <x v="10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</r>
  <r>
    <x v="40"/>
    <x v="10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</r>
  <r>
    <x v="41"/>
    <x v="1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</r>
  <r>
    <x v="42"/>
    <x v="2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</r>
  <r>
    <x v="43"/>
    <x v="10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</r>
  <r>
    <x v="47"/>
    <x v="10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</r>
  <r>
    <x v="1"/>
    <x v="10"/>
    <n v="0"/>
    <x v="2"/>
    <s v="Vestdanmark"/>
    <n v="199367.45685670001"/>
    <n v="73265.306718627704"/>
    <n v="0"/>
    <n v="0"/>
    <n v="0"/>
    <n v="0"/>
    <n v="0"/>
    <n v="0"/>
    <n v="126102.1501380723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60637808.99924874"/>
    <n v="0"/>
    <n v="0"/>
    <n v="0"/>
    <n v="0"/>
    <n v="0"/>
    <n v="660637808.99924874"/>
    <n v="0"/>
    <n v="0"/>
    <n v="0"/>
    <n v="660637808.99924874"/>
    <n v="0"/>
    <n v="0"/>
    <n v="0"/>
    <n v="0"/>
    <n v="0"/>
    <n v="0"/>
    <n v="0"/>
    <n v="0"/>
  </r>
  <r>
    <x v="4"/>
    <x v="10"/>
    <n v="0"/>
    <x v="2"/>
    <s v="Vestdanmark"/>
    <n v="28987616.235551637"/>
    <n v="0"/>
    <n v="0"/>
    <n v="0"/>
    <n v="0"/>
    <n v="26165283.016704354"/>
    <n v="0"/>
    <n v="0"/>
    <n v="2822333.2188472822"/>
    <n v="0"/>
    <n v="0"/>
    <n v="0"/>
    <n v="0"/>
    <n v="0"/>
    <n v="0"/>
    <n v="0"/>
    <n v="0"/>
    <n v="0"/>
    <n v="0"/>
  </r>
  <r>
    <x v="5"/>
    <x v="1"/>
    <n v="1"/>
    <x v="2"/>
    <s v="Vestdanmark"/>
    <n v="12186150.552746709"/>
    <n v="0"/>
    <n v="0"/>
    <n v="0"/>
    <n v="2437230.1105493419"/>
    <n v="0"/>
    <n v="0"/>
    <n v="0"/>
    <n v="9748920.4421973675"/>
    <n v="9748920.4421973675"/>
    <n v="2437230.1105493419"/>
    <n v="5.5376410331736325"/>
    <n v="6.9220512914670405"/>
    <n v="1.3844102582934081"/>
    <n v="5.5376410331736325"/>
    <n v="416896.86314640002"/>
    <n v="521121.07893300004"/>
    <n v="104224.21578660001"/>
    <n v="416896.86314640002"/>
  </r>
  <r>
    <x v="6"/>
    <x v="2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</r>
  <r>
    <x v="7"/>
    <x v="10"/>
    <n v="0"/>
    <x v="2"/>
    <s v="Vestdanmark"/>
    <n v="8583170.7118376493"/>
    <n v="615674.84637502255"/>
    <n v="0"/>
    <n v="0"/>
    <n v="0"/>
    <n v="0"/>
    <n v="0"/>
    <n v="0"/>
    <n v="7967495.8654626273"/>
    <n v="0"/>
    <n v="0"/>
    <n v="0"/>
    <n v="0"/>
    <n v="0"/>
    <n v="0"/>
    <n v="0"/>
    <n v="0"/>
    <n v="0"/>
    <n v="0"/>
  </r>
  <r>
    <x v="8"/>
    <x v="2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</r>
  <r>
    <x v="9"/>
    <x v="10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</r>
  <r>
    <x v="10"/>
    <x v="10"/>
    <n v="0"/>
    <x v="2"/>
    <s v="Vestdanmark"/>
    <n v="983449.7427254892"/>
    <n v="0"/>
    <n v="0"/>
    <n v="0"/>
    <n v="0"/>
    <n v="0"/>
    <n v="0"/>
    <n v="0"/>
    <n v="983449.7427254892"/>
    <n v="0"/>
    <n v="0"/>
    <n v="0"/>
    <n v="0"/>
    <n v="0"/>
    <n v="0"/>
    <n v="0"/>
    <n v="0"/>
    <n v="0"/>
    <n v="0"/>
  </r>
  <r>
    <x v="11"/>
    <x v="10"/>
    <n v="0"/>
    <x v="2"/>
    <s v="Vestdanmark"/>
    <n v="28565.28523056208"/>
    <n v="0"/>
    <n v="0"/>
    <n v="267978.92035102146"/>
    <n v="0"/>
    <n v="0"/>
    <n v="0"/>
    <n v="0"/>
    <n v="-239413.6351204593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645387.494822316"/>
    <n v="14698917.729434509"/>
    <n v="0"/>
    <n v="0"/>
    <n v="66308.44487944337"/>
    <n v="0"/>
    <n v="0"/>
    <n v="24938289.89604836"/>
    <n v="-13058128.575539999"/>
    <n v="0"/>
    <n v="66308.44487944337"/>
    <n v="0"/>
    <n v="0.12199925002256588"/>
    <n v="0.12199925002256588"/>
    <n v="0"/>
    <n v="0"/>
    <n v="18566.364566244145"/>
    <n v="18566.364566244145"/>
    <n v="0"/>
  </r>
  <r>
    <x v="14"/>
    <x v="10"/>
    <n v="0"/>
    <x v="2"/>
    <s v="Vestdanmark"/>
    <n v="4168968.6314640003"/>
    <n v="4168968.631464000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3718.4082328768"/>
    <n v="0"/>
    <n v="0"/>
    <n v="280672.65868343826"/>
    <n v="0"/>
    <n v="0"/>
    <n v="0"/>
    <n v="0"/>
    <n v="-86954.250450561463"/>
    <n v="0"/>
    <n v="0"/>
    <n v="0"/>
    <n v="0"/>
    <n v="0"/>
    <n v="0"/>
    <n v="0"/>
    <n v="0"/>
    <n v="0"/>
    <n v="0"/>
  </r>
  <r>
    <x v="16"/>
    <x v="5"/>
    <n v="1"/>
    <x v="2"/>
    <s v="Vestdanmark"/>
    <n v="2529642.2629303834"/>
    <n v="918861.60943487042"/>
    <n v="849907.04589271802"/>
    <n v="0"/>
    <n v="54669.921184812862"/>
    <n v="0"/>
    <n v="706203.68641798198"/>
    <n v="0"/>
    <n v="0"/>
    <n v="0"/>
    <n v="760873.60760279489"/>
    <n v="0"/>
    <n v="7.6143861561869217"/>
    <n v="0.31520161738788599"/>
    <n v="7.2991845387990359"/>
    <n v="0"/>
    <n v="646742.56646237569"/>
    <n v="46469.433007090935"/>
    <n v="600273.13345528475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</r>
  <r>
    <x v="19"/>
    <x v="1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</r>
  <r>
    <x v="20"/>
    <x v="10"/>
    <n v="0"/>
    <x v="2"/>
    <s v="Vestdanmark"/>
    <n v="632878.59681876935"/>
    <n v="0"/>
    <n v="0"/>
    <n v="0"/>
    <n v="0"/>
    <n v="0"/>
    <n v="0"/>
    <n v="0"/>
    <n v="632878.59681876935"/>
    <n v="0"/>
    <n v="0"/>
    <n v="0"/>
    <n v="0"/>
    <n v="0"/>
    <n v="0"/>
    <n v="0"/>
    <n v="0"/>
    <n v="0"/>
    <n v="0"/>
  </r>
  <r>
    <x v="21"/>
    <x v="10"/>
    <n v="0"/>
    <x v="2"/>
    <s v="Vestdanmark"/>
    <n v="1568806.308043394"/>
    <n v="0"/>
    <n v="0"/>
    <n v="128347.79869443661"/>
    <n v="0"/>
    <n v="0"/>
    <n v="0"/>
    <n v="0"/>
    <n v="1440458.5093489573"/>
    <n v="0"/>
    <n v="0"/>
    <n v="0"/>
    <n v="0"/>
    <n v="0"/>
    <n v="0"/>
    <n v="0"/>
    <n v="0"/>
    <n v="0"/>
    <n v="0"/>
  </r>
  <r>
    <x v="22"/>
    <x v="5"/>
    <n v="1"/>
    <x v="2"/>
    <s v="Vestdanmark"/>
    <n v="4931706.2535388134"/>
    <n v="6174012.1525406614"/>
    <n v="0"/>
    <n v="307470.55071854044"/>
    <n v="2900.6853742765697"/>
    <n v="0"/>
    <n v="0"/>
    <n v="0"/>
    <n v="-1552677.135094665"/>
    <n v="0"/>
    <n v="2900.6853742765697"/>
    <n v="0"/>
    <n v="9.9344413109448537E-3"/>
    <n v="9.9344413109448537E-3"/>
    <n v="0"/>
    <n v="0"/>
    <n v="899.2124660257366"/>
    <n v="899.2124660257366"/>
    <n v="0"/>
  </r>
  <r>
    <x v="23"/>
    <x v="10"/>
    <n v="0"/>
    <x v="2"/>
    <s v="Vestdanmark"/>
    <n v="0"/>
    <n v="0"/>
    <n v="0"/>
    <n v="0"/>
    <n v="0"/>
    <n v="172956.12262590713"/>
    <n v="0"/>
    <n v="0"/>
    <n v="-172956.12262590713"/>
    <n v="0"/>
    <n v="0"/>
    <n v="0"/>
    <n v="0"/>
    <n v="0"/>
    <n v="0"/>
    <n v="0"/>
    <n v="0"/>
    <n v="0"/>
    <n v="0"/>
  </r>
  <r>
    <x v="24"/>
    <x v="2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</r>
  <r>
    <x v="25"/>
    <x v="10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</r>
  <r>
    <x v="26"/>
    <x v="4"/>
    <n v="1"/>
    <x v="2"/>
    <s v="Vestdanmark"/>
    <n v="5675509.2625816874"/>
    <n v="5991945.9604161596"/>
    <n v="0"/>
    <n v="0"/>
    <n v="253885.21862507635"/>
    <n v="0"/>
    <n v="0"/>
    <n v="0"/>
    <n v="-570321.91645954829"/>
    <n v="0"/>
    <n v="253885.21862507635"/>
    <n v="0"/>
    <n v="0.9114479348640242"/>
    <n v="0.9114479348640242"/>
    <n v="0"/>
    <n v="0"/>
    <n v="76165.565587522899"/>
    <n v="76165.565587522899"/>
    <n v="0"/>
  </r>
  <r>
    <x v="27"/>
    <x v="10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</r>
  <r>
    <x v="30"/>
    <x v="10"/>
    <n v="0"/>
    <x v="2"/>
    <s v="Vestdanmark"/>
    <n v="1388742.1614343196"/>
    <n v="0"/>
    <n v="0"/>
    <n v="0"/>
    <n v="0"/>
    <n v="0"/>
    <n v="0"/>
    <n v="0"/>
    <n v="1388742.1614343196"/>
    <n v="0"/>
    <n v="0"/>
    <n v="0"/>
    <n v="0"/>
    <n v="0"/>
    <n v="0"/>
    <n v="0"/>
    <n v="0"/>
    <n v="0"/>
    <n v="0"/>
  </r>
  <r>
    <x v="31"/>
    <x v="7"/>
    <n v="1"/>
    <x v="2"/>
    <s v="Vestdanmark"/>
    <n v="131051.12576863175"/>
    <n v="0"/>
    <n v="0"/>
    <n v="0"/>
    <n v="0"/>
    <n v="0"/>
    <n v="131051.12576863175"/>
    <n v="0"/>
    <n v="0"/>
    <n v="0"/>
    <n v="131051.12576863175"/>
    <n v="0"/>
    <n v="2.411340714142824"/>
    <n v="0"/>
    <n v="2.411340714142824"/>
    <n v="0"/>
    <n v="54386.217193982186"/>
    <n v="0"/>
    <n v="54386.21719398218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</r>
  <r>
    <x v="35"/>
    <x v="10"/>
    <n v="0"/>
    <x v="2"/>
    <s v="Vestdanmark"/>
    <n v="367729.31318887876"/>
    <n v="0"/>
    <n v="0"/>
    <n v="0"/>
    <n v="0"/>
    <n v="0"/>
    <n v="0"/>
    <n v="367729.31318887876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3864.65659443938"/>
    <n v="251878.62569823102"/>
    <n v="0"/>
    <n v="0"/>
    <n v="0"/>
    <n v="0"/>
    <n v="0"/>
    <n v="0"/>
    <n v="-68013.969103791635"/>
    <n v="0"/>
    <n v="0"/>
    <n v="0"/>
    <n v="0"/>
    <n v="0"/>
    <n v="0"/>
    <n v="0"/>
    <n v="0"/>
    <n v="0"/>
    <n v="0"/>
  </r>
  <r>
    <x v="37"/>
    <x v="9"/>
    <n v="1"/>
    <x v="2"/>
    <s v="Vestdanmark"/>
    <n v="117673.38022044121"/>
    <n v="0"/>
    <n v="0"/>
    <n v="0"/>
    <n v="0"/>
    <n v="0"/>
    <n v="117673.38022044121"/>
    <n v="0"/>
    <n v="0"/>
    <n v="0"/>
    <n v="117673.38022044121"/>
    <n v="0"/>
    <n v="4.1185683077154422"/>
    <n v="0"/>
    <n v="4.1185683077154422"/>
    <n v="0"/>
    <n v="0"/>
    <n v="0"/>
    <n v="0"/>
  </r>
  <r>
    <x v="38"/>
    <x v="4"/>
    <n v="1"/>
    <x v="2"/>
    <s v="Vestdanmark"/>
    <n v="1780122.6131143337"/>
    <n v="1042365.5001332033"/>
    <n v="0"/>
    <n v="0"/>
    <n v="21838.567357649685"/>
    <n v="0"/>
    <n v="0"/>
    <n v="0"/>
    <n v="715918.54562348058"/>
    <n v="715918.54562348058"/>
    <n v="21838.567357649685"/>
    <n v="1.9430315695639513"/>
    <n v="2.002302314915307"/>
    <n v="5.9270745351355549E-2"/>
    <n v="1.9430315695639515"/>
    <n v="143183.70912469612"/>
    <n v="147551.42259622607"/>
    <n v="4367.7134715299371"/>
    <n v="143183.70912469612"/>
  </r>
  <r>
    <x v="39"/>
    <x v="10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</r>
  <r>
    <x v="40"/>
    <x v="10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</r>
  <r>
    <x v="41"/>
    <x v="1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</r>
  <r>
    <x v="42"/>
    <x v="2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</r>
  <r>
    <x v="43"/>
    <x v="10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242702.0334346909"/>
    <n v="0"/>
    <n v="0"/>
    <n v="0"/>
    <n v="0"/>
    <n v="0"/>
    <n v="1242702.0334346909"/>
    <n v="0"/>
    <n v="0"/>
    <n v="0"/>
    <n v="1242702.0334346909"/>
    <n v="0"/>
    <n v="33.178300238995057"/>
    <n v="0"/>
    <n v="33.178300238995057"/>
    <n v="0"/>
    <n v="1019015.6674164465"/>
    <n v="0"/>
    <n v="1019015.6674164465"/>
  </r>
  <r>
    <x v="47"/>
    <x v="10"/>
    <n v="0"/>
    <x v="2"/>
    <s v="Vestdanmark"/>
    <n v="384135.61750905059"/>
    <n v="0"/>
    <n v="0"/>
    <n v="0"/>
    <n v="0"/>
    <n v="0"/>
    <n v="0"/>
    <n v="384135.61750905059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</r>
  <r>
    <x v="1"/>
    <x v="10"/>
    <n v="0"/>
    <x v="1"/>
    <s v="Østdanmark"/>
    <n v="62904.656720576306"/>
    <n v="8992.6676617292323"/>
    <n v="0"/>
    <n v="0"/>
    <n v="0"/>
    <n v="0"/>
    <n v="0"/>
    <n v="0"/>
    <n v="53911.989058847073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5365022.94435871"/>
    <n v="0"/>
    <n v="0"/>
    <n v="0"/>
    <n v="0"/>
    <n v="0"/>
    <n v="135365022.94435871"/>
    <n v="0"/>
    <n v="0"/>
    <n v="0"/>
    <n v="135365022.94435871"/>
    <n v="0"/>
    <n v="0"/>
    <n v="0"/>
    <n v="0"/>
    <n v="0"/>
    <n v="0"/>
    <n v="0"/>
    <n v="0"/>
  </r>
  <r>
    <x v="4"/>
    <x v="10"/>
    <n v="0"/>
    <x v="1"/>
    <s v="Østdanmark"/>
    <n v="4962253.0205756156"/>
    <n v="0"/>
    <n v="0"/>
    <n v="0"/>
    <n v="0"/>
    <n v="4560826.8125311788"/>
    <n v="0"/>
    <n v="0"/>
    <n v="401426.20804443676"/>
    <n v="0"/>
    <n v="0"/>
    <n v="0"/>
    <n v="0"/>
    <n v="0"/>
    <n v="0"/>
    <n v="0"/>
    <n v="0"/>
    <n v="0"/>
    <n v="0"/>
  </r>
  <r>
    <x v="5"/>
    <x v="1"/>
    <n v="1"/>
    <x v="1"/>
    <s v="Østdanmark"/>
    <n v="1265627.9107681944"/>
    <n v="0"/>
    <n v="0"/>
    <n v="0"/>
    <n v="253125.58215363888"/>
    <n v="0"/>
    <n v="0"/>
    <n v="0"/>
    <n v="1012502.3286145555"/>
    <n v="1012502.3286145555"/>
    <n v="253125.58215363888"/>
    <n v="0.57512772561471937"/>
    <n v="0.71890965701839926"/>
    <n v="0.14378193140367984"/>
    <n v="0.57512772561471937"/>
    <n v="43298.029482400001"/>
    <n v="54122.536853000005"/>
    <n v="10824.5073706"/>
    <n v="43298.029482400001"/>
  </r>
  <r>
    <x v="6"/>
    <x v="2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</r>
  <r>
    <x v="7"/>
    <x v="10"/>
    <n v="0"/>
    <x v="1"/>
    <s v="Østdanmark"/>
    <n v="891430.01875529427"/>
    <n v="62973.863177375562"/>
    <n v="0"/>
    <n v="0"/>
    <n v="0"/>
    <n v="0"/>
    <n v="0"/>
    <n v="0"/>
    <n v="828456.15557791875"/>
    <n v="0"/>
    <n v="0"/>
    <n v="0"/>
    <n v="0"/>
    <n v="0"/>
    <n v="0"/>
    <n v="0"/>
    <n v="0"/>
    <n v="0"/>
    <n v="0"/>
  </r>
  <r>
    <x v="8"/>
    <x v="2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</r>
  <r>
    <x v="9"/>
    <x v="10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</r>
  <r>
    <x v="10"/>
    <x v="10"/>
    <n v="0"/>
    <x v="1"/>
    <s v="Østdanmark"/>
    <n v="323061.108725222"/>
    <n v="0"/>
    <n v="0"/>
    <n v="0"/>
    <n v="0"/>
    <n v="0"/>
    <n v="0"/>
    <n v="0"/>
    <n v="323061.108725222"/>
    <n v="0"/>
    <n v="0"/>
    <n v="0"/>
    <n v="0"/>
    <n v="0"/>
    <n v="0"/>
    <n v="0"/>
    <n v="0"/>
    <n v="0"/>
    <n v="0"/>
  </r>
  <r>
    <x v="11"/>
    <x v="10"/>
    <n v="0"/>
    <x v="1"/>
    <s v="Østdanmark"/>
    <n v="9235.3984880191911"/>
    <n v="0"/>
    <n v="0"/>
    <n v="223323.94265330929"/>
    <n v="0"/>
    <n v="0"/>
    <n v="0"/>
    <n v="0"/>
    <n v="-214088.54416529011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40799.9666379569"/>
    <n v="1804161.9976497933"/>
    <n v="0"/>
    <n v="0"/>
    <n v="19015.429837747353"/>
    <n v="0"/>
    <n v="0"/>
    <n v="2590038.224347489"/>
    <n v="3327584.314802927"/>
    <n v="0"/>
    <n v="19015.429837747353"/>
    <n v="0"/>
    <n v="3.498601397272541E-2"/>
    <n v="3.498601397272541E-2"/>
    <n v="0"/>
    <n v="0"/>
    <n v="5324.3203545692595"/>
    <n v="5324.3203545692595"/>
    <n v="0"/>
  </r>
  <r>
    <x v="14"/>
    <x v="10"/>
    <n v="0"/>
    <x v="1"/>
    <s v="Østdanmark"/>
    <n v="432980.29482400004"/>
    <n v="432980.2948240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2807.246394125483"/>
    <n v="0"/>
    <n v="0"/>
    <n v="233902.44520004498"/>
    <n v="0"/>
    <n v="0"/>
    <n v="0"/>
    <n v="0"/>
    <n v="-171095.1988059195"/>
    <n v="0"/>
    <n v="0"/>
    <n v="0"/>
    <n v="0"/>
    <n v="0"/>
    <n v="0"/>
    <n v="0"/>
    <n v="0"/>
    <n v="0"/>
    <n v="0"/>
  </r>
  <r>
    <x v="16"/>
    <x v="5"/>
    <n v="1"/>
    <x v="1"/>
    <s v="Østdanmark"/>
    <n v="853278.4052559135"/>
    <n v="112782.12636853076"/>
    <n v="123183.11249498594"/>
    <n v="0"/>
    <n v="20314.647589531094"/>
    <n v="0"/>
    <n v="596998.51880286564"/>
    <n v="0"/>
    <n v="0"/>
    <n v="0"/>
    <n v="617313.16639239679"/>
    <n v="0"/>
    <n v="6.2875859883598304"/>
    <n v="0.11712491326334511"/>
    <n v="6.170461075096485"/>
    <n v="0"/>
    <n v="524716.19143353729"/>
    <n v="17267.450451101431"/>
    <n v="507448.74098243588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</r>
  <r>
    <x v="20"/>
    <x v="10"/>
    <n v="0"/>
    <x v="1"/>
    <s v="Østdanmark"/>
    <n v="200505.45348915044"/>
    <n v="0"/>
    <n v="0"/>
    <n v="0"/>
    <n v="0"/>
    <n v="0"/>
    <n v="0"/>
    <n v="0"/>
    <n v="200505.45348915044"/>
    <n v="0"/>
    <n v="0"/>
    <n v="0"/>
    <n v="0"/>
    <n v="0"/>
    <n v="0"/>
    <n v="0"/>
    <n v="0"/>
    <n v="0"/>
    <n v="0"/>
  </r>
  <r>
    <x v="21"/>
    <x v="10"/>
    <n v="0"/>
    <x v="1"/>
    <s v="Østdanmark"/>
    <n v="488697.95225826954"/>
    <n v="0"/>
    <n v="0"/>
    <n v="106960.41463921656"/>
    <n v="0"/>
    <n v="0"/>
    <n v="0"/>
    <n v="0"/>
    <n v="381737.53761905298"/>
    <n v="0"/>
    <n v="0"/>
    <n v="0"/>
    <n v="0"/>
    <n v="0"/>
    <n v="0"/>
    <n v="0"/>
    <n v="0"/>
    <n v="0"/>
    <n v="0"/>
  </r>
  <r>
    <x v="22"/>
    <x v="5"/>
    <n v="1"/>
    <x v="1"/>
    <s v="Østdanmark"/>
    <n v="1538745.3574347503"/>
    <n v="779456.90372273244"/>
    <n v="0"/>
    <n v="256234.83946537593"/>
    <n v="867.1755731253553"/>
    <n v="0"/>
    <n v="0"/>
    <n v="0"/>
    <n v="502186.43867351662"/>
    <n v="0"/>
    <n v="867.1755731253553"/>
    <n v="0"/>
    <n v="2.9699549333741049E-3"/>
    <n v="2.9699549333741049E-3"/>
    <n v="0"/>
    <n v="0"/>
    <n v="268.82442766886015"/>
    <n v="268.82442766886015"/>
    <n v="0"/>
  </r>
  <r>
    <x v="23"/>
    <x v="10"/>
    <n v="0"/>
    <x v="1"/>
    <s v="Østdanmark"/>
    <n v="0"/>
    <n v="0"/>
    <n v="0"/>
    <n v="0"/>
    <n v="0"/>
    <n v="275449.72969989601"/>
    <n v="0"/>
    <n v="0"/>
    <n v="-275449.72969989601"/>
    <n v="0"/>
    <n v="0"/>
    <n v="0"/>
    <n v="0"/>
    <n v="0"/>
    <n v="0"/>
    <n v="0"/>
    <n v="0"/>
    <n v="0"/>
    <n v="0"/>
  </r>
  <r>
    <x v="24"/>
    <x v="2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</r>
  <r>
    <x v="25"/>
    <x v="10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</r>
  <r>
    <x v="26"/>
    <x v="4"/>
    <n v="1"/>
    <x v="1"/>
    <s v="Østdanmark"/>
    <n v="1683984.4240595349"/>
    <n v="735458.31011123862"/>
    <n v="0"/>
    <n v="0"/>
    <n v="74606.202820686085"/>
    <n v="0"/>
    <n v="0"/>
    <n v="0"/>
    <n v="873919.91112761025"/>
    <n v="391798.11160085921"/>
    <n v="74606.202820686085"/>
    <n v="1.4065552206470846"/>
    <n v="1.6743914887733478"/>
    <n v="0.2678362681262631"/>
    <n v="1.4065552206470846"/>
    <n v="117539.43348025777"/>
    <n v="139921.2943264636"/>
    <n v="22381.860846205826"/>
    <n v="117539.43348025778"/>
  </r>
  <r>
    <x v="27"/>
    <x v="10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</r>
  <r>
    <x v="30"/>
    <x v="10"/>
    <n v="0"/>
    <x v="1"/>
    <s v="Østdanmark"/>
    <n v="441503.35045841202"/>
    <n v="0"/>
    <n v="0"/>
    <n v="0"/>
    <n v="0"/>
    <n v="0"/>
    <n v="0"/>
    <n v="0"/>
    <n v="441503.35045841202"/>
    <n v="0"/>
    <n v="0"/>
    <n v="0"/>
    <n v="0"/>
    <n v="0"/>
    <n v="0"/>
    <n v="0"/>
    <n v="0"/>
    <n v="0"/>
    <n v="0"/>
  </r>
  <r>
    <x v="31"/>
    <x v="7"/>
    <n v="1"/>
    <x v="1"/>
    <s v="Østdanmark"/>
    <n v="39662.610991368812"/>
    <n v="0"/>
    <n v="0"/>
    <n v="0"/>
    <n v="0"/>
    <n v="0"/>
    <n v="39662.610991368812"/>
    <n v="0"/>
    <n v="0"/>
    <n v="0"/>
    <n v="39662.610991368812"/>
    <n v="0"/>
    <n v="0.72979204224118599"/>
    <n v="0"/>
    <n v="0.72979204224118599"/>
    <n v="0"/>
    <n v="16459.983561418059"/>
    <n v="0"/>
    <n v="16459.98356141805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</r>
  <r>
    <x v="35"/>
    <x v="10"/>
    <n v="0"/>
    <x v="1"/>
    <s v="Østdanmark"/>
    <n v="118504.81295486072"/>
    <n v="0"/>
    <n v="0"/>
    <n v="0"/>
    <n v="0"/>
    <n v="0"/>
    <n v="0"/>
    <n v="118504.8129548607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252.406477430362"/>
    <n v="30915.871009673829"/>
    <n v="0"/>
    <n v="0"/>
    <n v="0"/>
    <n v="0"/>
    <n v="0"/>
    <n v="0"/>
    <n v="28336.535467756534"/>
    <n v="0"/>
    <n v="0"/>
    <n v="0"/>
    <n v="0"/>
    <n v="0"/>
    <n v="0"/>
    <n v="0"/>
    <n v="0"/>
    <n v="0"/>
    <n v="0"/>
  </r>
  <r>
    <x v="37"/>
    <x v="9"/>
    <n v="1"/>
    <x v="1"/>
    <s v="Østdanmark"/>
    <n v="37921.540145555431"/>
    <n v="0"/>
    <n v="0"/>
    <n v="0"/>
    <n v="0"/>
    <n v="0"/>
    <n v="37921.540145555431"/>
    <n v="0"/>
    <n v="0"/>
    <n v="0"/>
    <n v="37921.540145555431"/>
    <n v="0"/>
    <n v="1.3272539050944401"/>
    <n v="0"/>
    <n v="1.3272539050944401"/>
    <n v="0"/>
    <n v="0"/>
    <n v="0"/>
    <n v="0"/>
  </r>
  <r>
    <x v="38"/>
    <x v="4"/>
    <n v="1"/>
    <x v="1"/>
    <s v="Østdanmark"/>
    <n v="580195.01499224489"/>
    <n v="127941.13536914771"/>
    <n v="0"/>
    <n v="0"/>
    <n v="6661.3609070056164"/>
    <n v="0"/>
    <n v="0"/>
    <n v="0"/>
    <n v="445592.51871609152"/>
    <n v="445592.51871609152"/>
    <n v="6661.3609070056164"/>
    <n v="1.2093559194962211"/>
    <n v="1.2274351194522706"/>
    <n v="1.8079199956049521E-2"/>
    <n v="1.2093559194962211"/>
    <n v="89118.503743218316"/>
    <n v="90450.775924619433"/>
    <n v="1332.2721814011234"/>
    <n v="89118.503743218316"/>
  </r>
  <r>
    <x v="39"/>
    <x v="10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</r>
  <r>
    <x v="40"/>
    <x v="10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</r>
  <r>
    <x v="41"/>
    <x v="1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</r>
  <r>
    <x v="42"/>
    <x v="2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</r>
  <r>
    <x v="43"/>
    <x v="10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</r>
  <r>
    <x v="47"/>
    <x v="10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</r>
  <r>
    <x v="1"/>
    <x v="10"/>
    <n v="0"/>
    <x v="2"/>
    <s v="Østdanmark"/>
    <n v="60139.381804839322"/>
    <n v="8992.6676617292323"/>
    <n v="0"/>
    <n v="0"/>
    <n v="0"/>
    <n v="0"/>
    <n v="0"/>
    <n v="0"/>
    <n v="51146.7141431100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34043396.78687212"/>
    <n v="0"/>
    <n v="0"/>
    <n v="0"/>
    <n v="0"/>
    <n v="0"/>
    <n v="134043396.78687212"/>
    <n v="0"/>
    <n v="0"/>
    <n v="0"/>
    <n v="134043396.78687212"/>
    <n v="0"/>
    <n v="0"/>
    <n v="0"/>
    <n v="0"/>
    <n v="0"/>
    <n v="0"/>
    <n v="0"/>
    <n v="0"/>
  </r>
  <r>
    <x v="4"/>
    <x v="10"/>
    <n v="0"/>
    <x v="2"/>
    <s v="Østdanmark"/>
    <n v="4624204.3792056572"/>
    <n v="0"/>
    <n v="0"/>
    <n v="0"/>
    <n v="0"/>
    <n v="4173976.0636339597"/>
    <n v="0"/>
    <n v="0"/>
    <n v="450228.31557169743"/>
    <n v="0"/>
    <n v="0"/>
    <n v="0"/>
    <n v="0"/>
    <n v="0"/>
    <n v="0"/>
    <n v="0"/>
    <n v="0"/>
    <n v="0"/>
    <n v="0"/>
  </r>
  <r>
    <x v="5"/>
    <x v="1"/>
    <n v="1"/>
    <x v="2"/>
    <s v="Østdanmark"/>
    <n v="1495742.0763624115"/>
    <n v="0"/>
    <n v="0"/>
    <n v="0"/>
    <n v="299148.41527248232"/>
    <n v="0"/>
    <n v="0"/>
    <n v="0"/>
    <n v="1196593.6610899293"/>
    <n v="1196593.6610899293"/>
    <n v="299148.41527248232"/>
    <n v="0.67969640299921374"/>
    <n v="0.84962050374901721"/>
    <n v="0.16992410074980344"/>
    <n v="0.67969640299921374"/>
    <n v="51170.398479200005"/>
    <n v="63962.998099000004"/>
    <n v="12792.599619800001"/>
    <n v="51170.398479200005"/>
  </r>
  <r>
    <x v="6"/>
    <x v="2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</r>
  <r>
    <x v="7"/>
    <x v="10"/>
    <n v="0"/>
    <x v="2"/>
    <s v="Østdanmark"/>
    <n v="1053508.2039835295"/>
    <n v="75568.635812850684"/>
    <n v="0"/>
    <n v="0"/>
    <n v="0"/>
    <n v="0"/>
    <n v="0"/>
    <n v="0"/>
    <n v="977939.5681706788"/>
    <n v="0"/>
    <n v="0"/>
    <n v="0"/>
    <n v="0"/>
    <n v="0"/>
    <n v="0"/>
    <n v="0"/>
    <n v="0"/>
    <n v="0"/>
    <n v="0"/>
  </r>
  <r>
    <x v="8"/>
    <x v="2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</r>
  <r>
    <x v="9"/>
    <x v="10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</r>
  <r>
    <x v="10"/>
    <x v="10"/>
    <n v="0"/>
    <x v="2"/>
    <s v="Østdanmark"/>
    <n v="309381.10479126737"/>
    <n v="0"/>
    <n v="0"/>
    <n v="0"/>
    <n v="0"/>
    <n v="0"/>
    <n v="0"/>
    <n v="0"/>
    <n v="309381.10479126737"/>
    <n v="0"/>
    <n v="0"/>
    <n v="0"/>
    <n v="0"/>
    <n v="0"/>
    <n v="0"/>
    <n v="0"/>
    <n v="0"/>
    <n v="0"/>
    <n v="0"/>
  </r>
  <r>
    <x v="11"/>
    <x v="10"/>
    <n v="0"/>
    <x v="2"/>
    <s v="Østdanmark"/>
    <n v="8833.9151758514763"/>
    <n v="0"/>
    <n v="0"/>
    <n v="233795.01599247381"/>
    <n v="0"/>
    <n v="0"/>
    <n v="0"/>
    <n v="0"/>
    <n v="-224961.10081662235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783060.7751449523"/>
    <n v="1804161.9976497933"/>
    <n v="0"/>
    <n v="0"/>
    <n v="19368.555120556652"/>
    <n v="0"/>
    <n v="0"/>
    <n v="3060954.2651379411"/>
    <n v="2898575.9572366616"/>
    <n v="0"/>
    <n v="19368.555120556652"/>
    <n v="0"/>
    <n v="3.5635720352434175E-2"/>
    <n v="3.5635720352434175E-2"/>
    <n v="0"/>
    <n v="0"/>
    <n v="5423.1954337558627"/>
    <n v="5423.1954337558627"/>
    <n v="0"/>
  </r>
  <r>
    <x v="14"/>
    <x v="10"/>
    <n v="0"/>
    <x v="2"/>
    <s v="Østdanmark"/>
    <n v="511703.98479200003"/>
    <n v="511703.9847920000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59641.575143281989"/>
    <n v="0"/>
    <n v="0"/>
    <n v="244869.51675001203"/>
    <n v="0"/>
    <n v="0"/>
    <n v="0"/>
    <n v="0"/>
    <n v="-185227.94160673005"/>
    <n v="0"/>
    <n v="0"/>
    <n v="0"/>
    <n v="0"/>
    <n v="0"/>
    <n v="0"/>
    <n v="0"/>
    <n v="0"/>
    <n v="0"/>
    <n v="0"/>
  </r>
  <r>
    <x v="16"/>
    <x v="5"/>
    <n v="1"/>
    <x v="2"/>
    <s v="Østdanmark"/>
    <n v="774087.30836337875"/>
    <n v="112782.12636853076"/>
    <n v="120747.75217508907"/>
    <n v="0"/>
    <n v="21264.07881518716"/>
    <n v="0"/>
    <n v="519293.35100457177"/>
    <n v="0"/>
    <n v="0"/>
    <n v="0"/>
    <n v="540557.42981975898"/>
    <n v="0"/>
    <n v="5.4899144061554939"/>
    <n v="0.12259889697211419"/>
    <n v="5.3673155091833795"/>
    <n v="0"/>
    <n v="459473.81534679513"/>
    <n v="18074.466992909085"/>
    <n v="441399.34835388605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</r>
  <r>
    <x v="20"/>
    <x v="10"/>
    <n v="0"/>
    <x v="2"/>
    <s v="Østdanmark"/>
    <n v="191716.3466485255"/>
    <n v="0"/>
    <n v="0"/>
    <n v="0"/>
    <n v="0"/>
    <n v="0"/>
    <n v="0"/>
    <n v="0"/>
    <n v="191716.3466485255"/>
    <n v="0"/>
    <n v="0"/>
    <n v="0"/>
    <n v="0"/>
    <n v="0"/>
    <n v="0"/>
    <n v="0"/>
    <n v="0"/>
    <n v="0"/>
    <n v="0"/>
  </r>
  <r>
    <x v="21"/>
    <x v="10"/>
    <n v="0"/>
    <x v="2"/>
    <s v="Østdanmark"/>
    <n v="467199.52830888401"/>
    <n v="0"/>
    <n v="0"/>
    <n v="111975.50765955324"/>
    <n v="0"/>
    <n v="0"/>
    <n v="0"/>
    <n v="0"/>
    <n v="355224.02064933075"/>
    <n v="0"/>
    <n v="0"/>
    <n v="0"/>
    <n v="0"/>
    <n v="0"/>
    <n v="0"/>
    <n v="0"/>
    <n v="0"/>
    <n v="0"/>
    <n v="0"/>
  </r>
  <r>
    <x v="22"/>
    <x v="5"/>
    <n v="1"/>
    <x v="2"/>
    <s v="Østdanmark"/>
    <n v="1505200.0174677742"/>
    <n v="757805.32306376752"/>
    <n v="0"/>
    <n v="268249.01834925939"/>
    <n v="885.31462572342923"/>
    <n v="0"/>
    <n v="0"/>
    <n v="0"/>
    <n v="478260.36142902391"/>
    <n v="0"/>
    <n v="885.31462572342923"/>
    <n v="0"/>
    <n v="3.0320786490551444E-3"/>
    <n v="3.0320786490551444E-3"/>
    <n v="0"/>
    <n v="0"/>
    <n v="274.44753397426308"/>
    <n v="274.44753397426308"/>
    <n v="0"/>
  </r>
  <r>
    <x v="23"/>
    <x v="10"/>
    <n v="0"/>
    <x v="2"/>
    <s v="Østdanmark"/>
    <n v="0"/>
    <n v="0"/>
    <n v="0"/>
    <n v="0"/>
    <n v="0"/>
    <n v="251252.44204705223"/>
    <n v="0"/>
    <n v="0"/>
    <n v="-251252.44204705223"/>
    <n v="0"/>
    <n v="0"/>
    <n v="0"/>
    <n v="0"/>
    <n v="0"/>
    <n v="0"/>
    <n v="0"/>
    <n v="0"/>
    <n v="0"/>
    <n v="0"/>
  </r>
  <r>
    <x v="24"/>
    <x v="2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</r>
  <r>
    <x v="25"/>
    <x v="10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</r>
  <r>
    <x v="26"/>
    <x v="4"/>
    <n v="1"/>
    <x v="2"/>
    <s v="Østdanmark"/>
    <n v="1702098.7369561824"/>
    <n v="735458.31011123862"/>
    <n v="0"/>
    <n v="0"/>
    <n v="76140.78137492371"/>
    <n v="0"/>
    <n v="0"/>
    <n v="0"/>
    <n v="890499.64547002013"/>
    <n v="320177.72901047184"/>
    <n v="76140.78137492371"/>
    <n v="1.149438047147594"/>
    <n v="1.4227834522835701"/>
    <n v="0.27334540513597616"/>
    <n v="1.1494380471475938"/>
    <n v="96053.318703141544"/>
    <n v="118895.55311561866"/>
    <n v="22842.234412477112"/>
    <n v="96053.318703141558"/>
  </r>
  <r>
    <x v="27"/>
    <x v="10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</r>
  <r>
    <x v="30"/>
    <x v="10"/>
    <n v="0"/>
    <x v="2"/>
    <s v="Østdanmark"/>
    <n v="422177.75868709118"/>
    <n v="0"/>
    <n v="0"/>
    <n v="0"/>
    <n v="0"/>
    <n v="0"/>
    <n v="0"/>
    <n v="0"/>
    <n v="422177.75868709118"/>
    <n v="0"/>
    <n v="0"/>
    <n v="0"/>
    <n v="0"/>
    <n v="0"/>
    <n v="0"/>
    <n v="0"/>
    <n v="0"/>
    <n v="0"/>
    <n v="0"/>
  </r>
  <r>
    <x v="31"/>
    <x v="7"/>
    <n v="1"/>
    <x v="2"/>
    <s v="Østdanmark"/>
    <n v="37978.9277568201"/>
    <n v="0"/>
    <n v="0"/>
    <n v="0"/>
    <n v="0"/>
    <n v="0"/>
    <n v="37978.9277568201"/>
    <n v="0"/>
    <n v="0"/>
    <n v="0"/>
    <n v="37978.9277568201"/>
    <n v="0"/>
    <n v="0.69881227072548968"/>
    <n v="0"/>
    <n v="0.69881227072548968"/>
    <n v="0"/>
    <n v="15761.255019080343"/>
    <n v="0"/>
    <n v="15761.255019080343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</r>
  <r>
    <x v="35"/>
    <x v="10"/>
    <n v="0"/>
    <x v="2"/>
    <s v="Østdanmark"/>
    <n v="112790.01758245569"/>
    <n v="0"/>
    <n v="0"/>
    <n v="0"/>
    <n v="0"/>
    <n v="0"/>
    <n v="0"/>
    <n v="112790.0175824556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6395.008791227847"/>
    <n v="30915.871009673829"/>
    <n v="0"/>
    <n v="0"/>
    <n v="0"/>
    <n v="0"/>
    <n v="0"/>
    <n v="0"/>
    <n v="25479.137781554018"/>
    <n v="0"/>
    <n v="0"/>
    <n v="0"/>
    <n v="0"/>
    <n v="0"/>
    <n v="0"/>
    <n v="0"/>
    <n v="0"/>
    <n v="0"/>
    <n v="0"/>
  </r>
  <r>
    <x v="37"/>
    <x v="9"/>
    <n v="1"/>
    <x v="2"/>
    <s v="Østdanmark"/>
    <n v="36092.805626385823"/>
    <n v="0"/>
    <n v="0"/>
    <n v="0"/>
    <n v="0"/>
    <n v="0"/>
    <n v="36092.805626385823"/>
    <n v="0"/>
    <n v="0"/>
    <n v="0"/>
    <n v="36092.805626385823"/>
    <n v="0"/>
    <n v="1.2632481969235037"/>
    <n v="0"/>
    <n v="1.2632481969235037"/>
    <n v="0"/>
    <n v="0"/>
    <n v="0"/>
    <n v="0"/>
  </r>
  <r>
    <x v="38"/>
    <x v="4"/>
    <n v="1"/>
    <x v="2"/>
    <s v="Østdanmark"/>
    <n v="554811.33276094752"/>
    <n v="127941.13536914771"/>
    <n v="0"/>
    <n v="0"/>
    <n v="6806.432642350318"/>
    <n v="0"/>
    <n v="0"/>
    <n v="0"/>
    <n v="420063.7647494495"/>
    <n v="420063.7647494495"/>
    <n v="6806.432642350318"/>
    <n v="1.1400698600805959"/>
    <n v="1.1585427905292403"/>
    <n v="1.8472930448644457E-2"/>
    <n v="1.1400698600805959"/>
    <n v="84012.752949889909"/>
    <n v="85374.039478359977"/>
    <n v="1361.2865284700638"/>
    <n v="84012.752949889909"/>
  </r>
  <r>
    <x v="39"/>
    <x v="10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</r>
  <r>
    <x v="40"/>
    <x v="10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</r>
  <r>
    <x v="41"/>
    <x v="1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</r>
  <r>
    <x v="42"/>
    <x v="2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</r>
  <r>
    <x v="43"/>
    <x v="10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62216.20232302049"/>
    <n v="0"/>
    <n v="0"/>
    <n v="0"/>
    <n v="0"/>
    <n v="0"/>
    <n v="362216.20232302049"/>
    <n v="0"/>
    <n v="0"/>
    <n v="0"/>
    <n v="362216.20232302049"/>
    <n v="0"/>
    <n v="9.6706351070224859"/>
    <n v="0"/>
    <n v="9.6706351070224859"/>
    <n v="0"/>
    <n v="297017.28590487677"/>
    <n v="0"/>
    <n v="297017.28590487677"/>
  </r>
  <r>
    <x v="47"/>
    <x v="10"/>
    <n v="0"/>
    <x v="2"/>
    <s v="Østdanmark"/>
    <n v="111822.45804482778"/>
    <n v="0"/>
    <n v="0"/>
    <n v="0"/>
    <n v="0"/>
    <n v="0"/>
    <n v="0"/>
    <n v="111822.45804482778"/>
    <n v="0"/>
    <n v="0"/>
    <n v="0"/>
    <n v="0"/>
    <n v="0"/>
    <n v="0"/>
    <n v="0"/>
    <n v="0"/>
    <n v="0"/>
    <n v="0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0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0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0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0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0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0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243893.92541050701"/>
    <x v="1"/>
  </r>
  <r>
    <s v="Total produktion"/>
    <s v="Vestdanmark"/>
    <x v="38"/>
    <x v="1"/>
    <n v="214161.84763488721"/>
    <x v="1"/>
  </r>
  <r>
    <s v="Total produktion"/>
    <s v="Vestdanmark"/>
    <x v="5"/>
    <x v="1"/>
    <n v="195082.22598438186"/>
    <x v="1"/>
  </r>
  <r>
    <s v="Total produktion"/>
    <s v="Vestdanmark"/>
    <x v="39"/>
    <x v="1"/>
    <n v="689034982.06527793"/>
    <x v="1"/>
  </r>
  <r>
    <s v="Total produktion"/>
    <s v="Vestdanmark"/>
    <x v="40"/>
    <x v="1"/>
    <n v="32215014.756082855"/>
    <x v="1"/>
  </r>
  <r>
    <s v="Total produktion"/>
    <s v="Vestdanmark"/>
    <x v="41"/>
    <x v="1"/>
    <n v="10311358.160016447"/>
    <x v="1"/>
  </r>
  <r>
    <s v="Total produktion"/>
    <s v="Vestdanmark"/>
    <x v="42"/>
    <x v="1"/>
    <n v="3467725.556428601"/>
    <x v="1"/>
  </r>
  <r>
    <s v="Total produktion"/>
    <s v="Vestdanmark"/>
    <x v="43"/>
    <x v="1"/>
    <n v="7262682.9100164725"/>
    <x v="1"/>
  </r>
  <r>
    <s v="Total produktion"/>
    <s v="Vestdanmark"/>
    <x v="44"/>
    <x v="1"/>
    <n v="10631.296472463182"/>
    <x v="1"/>
  </r>
  <r>
    <s v="Total produktion"/>
    <s v="Vestdanmark"/>
    <x v="45"/>
    <x v="1"/>
    <n v="199840.35413478027"/>
    <x v="1"/>
  </r>
  <r>
    <s v="Total produktion"/>
    <s v="Vestdanmark"/>
    <x v="46"/>
    <x v="1"/>
    <n v="1055232.9746646266"/>
    <x v="1"/>
  </r>
  <r>
    <s v="Total produktion"/>
    <s v="Vestdanmark"/>
    <x v="47"/>
    <x v="1"/>
    <n v="30694.935205896549"/>
    <x v="1"/>
  </r>
  <r>
    <s v="Total produktion"/>
    <s v="Vestdanmark"/>
    <x v="6"/>
    <x v="1"/>
    <n v="0"/>
    <x v="1"/>
  </r>
  <r>
    <s v="Total produktion"/>
    <s v="Vestdanmark"/>
    <x v="7"/>
    <x v="1"/>
    <n v="27136587.733802605"/>
    <x v="1"/>
  </r>
  <r>
    <s v="Total produktion"/>
    <s v="Vestdanmark"/>
    <x v="8"/>
    <x v="1"/>
    <n v="3527588.8420080007"/>
    <x v="1"/>
  </r>
  <r>
    <s v="Total produktion"/>
    <s v="Vestdanmark"/>
    <x v="9"/>
    <x v="1"/>
    <n v="209727.86129070079"/>
    <x v="1"/>
  </r>
  <r>
    <s v="Total produktion"/>
    <s v="Vestdanmark"/>
    <x v="0"/>
    <x v="1"/>
    <n v="2864562.7907934021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583497.9658742107"/>
    <x v="1"/>
  </r>
  <r>
    <s v="Total produktion"/>
    <s v="Vestdanmark"/>
    <x v="12"/>
    <x v="1"/>
    <n v="679822.00220339897"/>
    <x v="1"/>
  </r>
  <r>
    <s v="Total produktion"/>
    <s v="Vestdanmark"/>
    <x v="13"/>
    <x v="1"/>
    <n v="1684191.1850670902"/>
    <x v="1"/>
  </r>
  <r>
    <s v="Total produktion"/>
    <s v="Vestdanmark"/>
    <x v="14"/>
    <x v="1"/>
    <n v="5179259.7430223692"/>
    <x v="1"/>
  </r>
  <r>
    <s v="Total produktion"/>
    <s v="Vestdanmark"/>
    <x v="15"/>
    <x v="1"/>
    <n v="0"/>
    <x v="1"/>
  </r>
  <r>
    <s v="Total produktion"/>
    <s v="Vestdanmark"/>
    <x v="16"/>
    <x v="1"/>
    <n v="15016343.382284625"/>
    <x v="1"/>
  </r>
  <r>
    <s v="Total produktion"/>
    <s v="Vestdanmark"/>
    <x v="17"/>
    <x v="1"/>
    <n v="1876758.5518994229"/>
    <x v="1"/>
  </r>
  <r>
    <s v="Total produktion"/>
    <s v="Vestdanmark"/>
    <x v="18"/>
    <x v="1"/>
    <n v="5765243.9580687238"/>
    <x v="1"/>
  </r>
  <r>
    <s v="Total produktion"/>
    <s v="Vestdanmark"/>
    <x v="19"/>
    <x v="1"/>
    <n v="3621169.9874786926"/>
    <x v="1"/>
  </r>
  <r>
    <s v="Total produktion"/>
    <s v="Vestdanmark"/>
    <x v="20"/>
    <x v="1"/>
    <n v="209595.14629167612"/>
    <x v="1"/>
  </r>
  <r>
    <s v="Total produktion"/>
    <s v="Vestdanmark"/>
    <x v="21"/>
    <x v="1"/>
    <n v="119719.7424554231"/>
    <x v="1"/>
  </r>
  <r>
    <s v="Total produktion"/>
    <s v="Vestdanmark"/>
    <x v="22"/>
    <x v="1"/>
    <n v="1491840.6351818247"/>
    <x v="1"/>
  </r>
  <r>
    <s v="Total produktion"/>
    <s v="Vestdanmark"/>
    <x v="2"/>
    <x v="1"/>
    <n v="140070.99404320476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5638901.0660288362"/>
    <x v="1"/>
  </r>
  <r>
    <s v="Total produktion"/>
    <s v="Vestdanmark"/>
    <x v="26"/>
    <x v="1"/>
    <n v="397049.43546707177"/>
    <x v="1"/>
  </r>
  <r>
    <s v="Total produktion"/>
    <s v="Vestdanmark"/>
    <x v="27"/>
    <x v="1"/>
    <n v="198524.71773353589"/>
    <x v="1"/>
  </r>
  <r>
    <s v="Total produktion"/>
    <s v="Vestdanmark"/>
    <x v="1"/>
    <x v="1"/>
    <n v="127055.81934946297"/>
    <x v="1"/>
  </r>
  <r>
    <s v="Total produktion"/>
    <s v="Vestdanmark"/>
    <x v="28"/>
    <x v="1"/>
    <n v="1914743.5473328009"/>
    <x v="1"/>
  </r>
  <r>
    <s v="Total produktion"/>
    <s v="Vestdanmark"/>
    <x v="29"/>
    <x v="1"/>
    <n v="216720.35926101435"/>
    <x v="1"/>
  </r>
  <r>
    <s v="Total produktion"/>
    <s v="Vestdanmark"/>
    <x v="30"/>
    <x v="1"/>
    <n v="147465.74012636166"/>
    <x v="1"/>
  </r>
  <r>
    <s v="Total produktion"/>
    <s v="Vestdanmark"/>
    <x v="31"/>
    <x v="1"/>
    <n v="3993122.7357712239"/>
    <x v="1"/>
  </r>
  <r>
    <s v="Total produktion"/>
    <s v="Vestdanmark"/>
    <x v="32"/>
    <x v="1"/>
    <n v="16629449.193931503"/>
    <x v="1"/>
  </r>
  <r>
    <s v="Total produktion"/>
    <s v="Vestdanmark"/>
    <x v="33"/>
    <x v="1"/>
    <n v="1567563.5653193598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64435.4439343661"/>
    <x v="1"/>
  </r>
  <r>
    <s v="Total produktion"/>
    <s v="Vestdanmark"/>
    <x v="36"/>
    <x v="1"/>
    <n v="389334.36334971216"/>
    <x v="1"/>
  </r>
  <r>
    <s v="Total produktion"/>
    <s v="Vestdanmark"/>
    <x v="37"/>
    <x v="2"/>
    <n v="214311.08005782543"/>
    <x v="1"/>
  </r>
  <r>
    <s v="Total produktion"/>
    <s v="Vestdanmark"/>
    <x v="38"/>
    <x v="2"/>
    <n v="199367.45685670001"/>
    <x v="1"/>
  </r>
  <r>
    <s v="Total produktion"/>
    <s v="Vestdanmark"/>
    <x v="5"/>
    <x v="2"/>
    <n v="197484.13479984918"/>
    <x v="1"/>
  </r>
  <r>
    <s v="Total produktion"/>
    <s v="Vestdanmark"/>
    <x v="39"/>
    <x v="2"/>
    <n v="660637808.99924874"/>
    <x v="1"/>
  </r>
  <r>
    <s v="Total produktion"/>
    <s v="Vestdanmark"/>
    <x v="40"/>
    <x v="2"/>
    <n v="28987616.235551637"/>
    <x v="1"/>
  </r>
  <r>
    <s v="Total produktion"/>
    <s v="Vestdanmark"/>
    <x v="41"/>
    <x v="2"/>
    <n v="12186150.552746709"/>
    <x v="1"/>
  </r>
  <r>
    <s v="Total produktion"/>
    <s v="Vestdanmark"/>
    <x v="42"/>
    <x v="2"/>
    <n v="4132042.9154774514"/>
    <x v="1"/>
  </r>
  <r>
    <s v="Total produktion"/>
    <s v="Vestdanmark"/>
    <x v="43"/>
    <x v="2"/>
    <n v="8583170.7118376493"/>
    <x v="1"/>
  </r>
  <r>
    <s v="Total produktion"/>
    <s v="Vestdanmark"/>
    <x v="44"/>
    <x v="2"/>
    <n v="12080.53053985185"/>
    <x v="1"/>
  </r>
  <r>
    <s v="Total produktion"/>
    <s v="Vestdanmark"/>
    <x v="45"/>
    <x v="2"/>
    <n v="157500.32695448503"/>
    <x v="1"/>
  </r>
  <r>
    <s v="Total produktion"/>
    <s v="Vestdanmark"/>
    <x v="46"/>
    <x v="2"/>
    <n v="983449.7427254892"/>
    <x v="1"/>
  </r>
  <r>
    <s v="Total produktion"/>
    <s v="Vestdanmark"/>
    <x v="47"/>
    <x v="2"/>
    <n v="28565.28523056208"/>
    <x v="1"/>
  </r>
  <r>
    <s v="Total produktion"/>
    <s v="Vestdanmark"/>
    <x v="6"/>
    <x v="2"/>
    <n v="0"/>
    <x v="1"/>
  </r>
  <r>
    <s v="Total produktion"/>
    <s v="Vestdanmark"/>
    <x v="7"/>
    <x v="2"/>
    <n v="26645387.494822316"/>
    <x v="1"/>
  </r>
  <r>
    <s v="Total produktion"/>
    <s v="Vestdanmark"/>
    <x v="8"/>
    <x v="2"/>
    <n v="4168968.6314640003"/>
    <x v="1"/>
  </r>
  <r>
    <s v="Total produktion"/>
    <s v="Vestdanmark"/>
    <x v="9"/>
    <x v="2"/>
    <n v="193718.4082328768"/>
    <x v="1"/>
  </r>
  <r>
    <s v="Total produktion"/>
    <s v="Vestdanmark"/>
    <x v="0"/>
    <x v="2"/>
    <n v="2529642.2629303834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568531.79900121083"/>
    <x v="1"/>
  </r>
  <r>
    <s v="Total produktion"/>
    <s v="Vestdanmark"/>
    <x v="12"/>
    <x v="2"/>
    <n v="632878.59681876935"/>
    <x v="1"/>
  </r>
  <r>
    <s v="Total produktion"/>
    <s v="Vestdanmark"/>
    <x v="13"/>
    <x v="2"/>
    <n v="1568806.308043394"/>
    <x v="1"/>
  </r>
  <r>
    <s v="Total produktion"/>
    <s v="Vestdanmark"/>
    <x v="14"/>
    <x v="2"/>
    <n v="4931706.2535388134"/>
    <x v="1"/>
  </r>
  <r>
    <s v="Total produktion"/>
    <s v="Vestdanmark"/>
    <x v="15"/>
    <x v="2"/>
    <n v="0"/>
    <x v="1"/>
  </r>
  <r>
    <s v="Total produktion"/>
    <s v="Vestdanmark"/>
    <x v="16"/>
    <x v="2"/>
    <n v="13698405.628900958"/>
    <x v="1"/>
  </r>
  <r>
    <s v="Total produktion"/>
    <s v="Vestdanmark"/>
    <x v="17"/>
    <x v="2"/>
    <n v="1716802.1114000401"/>
    <x v="1"/>
  </r>
  <r>
    <s v="Total produktion"/>
    <s v="Vestdanmark"/>
    <x v="18"/>
    <x v="2"/>
    <n v="5675509.2625816874"/>
    <x v="1"/>
  </r>
  <r>
    <s v="Total produktion"/>
    <s v="Vestdanmark"/>
    <x v="19"/>
    <x v="2"/>
    <n v="3312537.0730027938"/>
    <x v="1"/>
  </r>
  <r>
    <s v="Total produktion"/>
    <s v="Vestdanmark"/>
    <x v="20"/>
    <x v="2"/>
    <n v="209595.14629167612"/>
    <x v="1"/>
  </r>
  <r>
    <s v="Total produktion"/>
    <s v="Vestdanmark"/>
    <x v="21"/>
    <x v="2"/>
    <n v="101763.93645151507"/>
    <x v="1"/>
  </r>
  <r>
    <s v="Total produktion"/>
    <s v="Vestdanmark"/>
    <x v="22"/>
    <x v="2"/>
    <n v="1388742.1614343196"/>
    <x v="1"/>
  </r>
  <r>
    <s v="Total produktion"/>
    <s v="Vestdanmark"/>
    <x v="2"/>
    <x v="2"/>
    <n v="131051.12576863175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5158296.5993875219"/>
    <x v="1"/>
  </r>
  <r>
    <s v="Total produktion"/>
    <s v="Vestdanmark"/>
    <x v="26"/>
    <x v="2"/>
    <n v="367729.31318887876"/>
    <x v="1"/>
  </r>
  <r>
    <s v="Total produktion"/>
    <s v="Vestdanmark"/>
    <x v="27"/>
    <x v="2"/>
    <n v="183864.65659443938"/>
    <x v="1"/>
  </r>
  <r>
    <s v="Total produktion"/>
    <s v="Vestdanmark"/>
    <x v="1"/>
    <x v="2"/>
    <n v="117673.38022044121"/>
    <x v="1"/>
  </r>
  <r>
    <s v="Total produktion"/>
    <s v="Vestdanmark"/>
    <x v="28"/>
    <x v="2"/>
    <n v="1780122.6131143337"/>
    <x v="1"/>
  </r>
  <r>
    <s v="Total produktion"/>
    <s v="Vestdanmark"/>
    <x v="29"/>
    <x v="2"/>
    <n v="187205.4874474731"/>
    <x v="1"/>
  </r>
  <r>
    <s v="Total produktion"/>
    <s v="Vestdanmark"/>
    <x v="30"/>
    <x v="2"/>
    <n v="128378.10633228059"/>
    <x v="1"/>
  </r>
  <r>
    <s v="Total produktion"/>
    <s v="Vestdanmark"/>
    <x v="31"/>
    <x v="2"/>
    <n v="4131290.9636463677"/>
    <x v="1"/>
  </r>
  <r>
    <s v="Total produktion"/>
    <s v="Vestdanmark"/>
    <x v="32"/>
    <x v="2"/>
    <n v="13216055.395535078"/>
    <x v="1"/>
  </r>
  <r>
    <s v="Total produktion"/>
    <s v="Vestdanmark"/>
    <x v="33"/>
    <x v="2"/>
    <n v="1366427.219240695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242702.0334346909"/>
    <x v="1"/>
  </r>
  <r>
    <s v="Total produktion"/>
    <s v="Vestdanmark"/>
    <x v="36"/>
    <x v="2"/>
    <n v="384135.61750905059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20469.927135437214"/>
    <x v="1"/>
  </r>
  <r>
    <s v="Total produktion"/>
    <s v="Østdanmark"/>
    <x v="38"/>
    <x v="1"/>
    <n v="62904.656720576306"/>
    <x v="1"/>
  </r>
  <r>
    <s v="Total produktion"/>
    <s v="Østdanmark"/>
    <x v="5"/>
    <x v="1"/>
    <n v="168912.745758362"/>
    <x v="1"/>
  </r>
  <r>
    <s v="Total produktion"/>
    <s v="Østdanmark"/>
    <x v="39"/>
    <x v="1"/>
    <n v="135365022.94435871"/>
    <x v="1"/>
  </r>
  <r>
    <s v="Total produktion"/>
    <s v="Østdanmark"/>
    <x v="40"/>
    <x v="1"/>
    <n v="4962253.0205756156"/>
    <x v="1"/>
  </r>
  <r>
    <s v="Total produktion"/>
    <s v="Østdanmark"/>
    <x v="41"/>
    <x v="1"/>
    <n v="1265627.9107681944"/>
    <x v="1"/>
  </r>
  <r>
    <s v="Total produktion"/>
    <s v="Østdanmark"/>
    <x v="42"/>
    <x v="1"/>
    <n v="472855.62662575697"/>
    <x v="1"/>
  </r>
  <r>
    <s v="Total produktion"/>
    <s v="Østdanmark"/>
    <x v="43"/>
    <x v="1"/>
    <n v="891430.01875529427"/>
    <x v="1"/>
  </r>
  <r>
    <s v="Total produktion"/>
    <s v="Østdanmark"/>
    <x v="44"/>
    <x v="1"/>
    <n v="892.28078879071916"/>
    <x v="1"/>
  </r>
  <r>
    <s v="Total produktion"/>
    <s v="Østdanmark"/>
    <x v="45"/>
    <x v="1"/>
    <n v="16772.527158983896"/>
    <x v="1"/>
  </r>
  <r>
    <s v="Total produktion"/>
    <s v="Østdanmark"/>
    <x v="46"/>
    <x v="1"/>
    <n v="323061.108725222"/>
    <x v="1"/>
  </r>
  <r>
    <s v="Total produktion"/>
    <s v="Østdanmark"/>
    <x v="47"/>
    <x v="1"/>
    <n v="9235.3984880191911"/>
    <x v="1"/>
  </r>
  <r>
    <s v="Total produktion"/>
    <s v="Østdanmark"/>
    <x v="6"/>
    <x v="1"/>
    <n v="0"/>
    <x v="1"/>
  </r>
  <r>
    <s v="Total produktion"/>
    <s v="Østdanmark"/>
    <x v="7"/>
    <x v="1"/>
    <n v="7740799.9666379569"/>
    <x v="1"/>
  </r>
  <r>
    <s v="Total produktion"/>
    <s v="Østdanmark"/>
    <x v="8"/>
    <x v="1"/>
    <n v="432980.29482400004"/>
    <x v="1"/>
  </r>
  <r>
    <s v="Total produktion"/>
    <s v="Østdanmark"/>
    <x v="9"/>
    <x v="1"/>
    <n v="62807.246394125483"/>
    <x v="1"/>
  </r>
  <r>
    <s v="Total produktion"/>
    <s v="Østdanmark"/>
    <x v="0"/>
    <x v="1"/>
    <n v="853278.4052559135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209986.47985944702"/>
    <x v="1"/>
  </r>
  <r>
    <s v="Total produktion"/>
    <s v="Østdanmark"/>
    <x v="12"/>
    <x v="1"/>
    <n v="200505.45348915044"/>
    <x v="1"/>
  </r>
  <r>
    <s v="Total produktion"/>
    <s v="Østdanmark"/>
    <x v="13"/>
    <x v="1"/>
    <n v="488697.95225826954"/>
    <x v="1"/>
  </r>
  <r>
    <s v="Total produktion"/>
    <s v="Østdanmark"/>
    <x v="14"/>
    <x v="1"/>
    <n v="1538745.3574347503"/>
    <x v="1"/>
  </r>
  <r>
    <s v="Total produktion"/>
    <s v="Østdanmark"/>
    <x v="15"/>
    <x v="1"/>
    <n v="0"/>
    <x v="1"/>
  </r>
  <r>
    <s v="Total produktion"/>
    <s v="Østdanmark"/>
    <x v="16"/>
    <x v="1"/>
    <n v="1067271.7369051871"/>
    <x v="1"/>
  </r>
  <r>
    <s v="Total produktion"/>
    <s v="Østdanmark"/>
    <x v="17"/>
    <x v="1"/>
    <n v="133388.75573399532"/>
    <x v="1"/>
  </r>
  <r>
    <s v="Total produktion"/>
    <s v="Østdanmark"/>
    <x v="18"/>
    <x v="1"/>
    <n v="1683984.4240595349"/>
    <x v="1"/>
  </r>
  <r>
    <s v="Total produktion"/>
    <s v="Østdanmark"/>
    <x v="19"/>
    <x v="1"/>
    <n v="257371.07122395348"/>
    <x v="1"/>
  </r>
  <r>
    <s v="Total produktion"/>
    <s v="Østdanmark"/>
    <x v="20"/>
    <x v="1"/>
    <n v="69865.048763892031"/>
    <x v="1"/>
  </r>
  <r>
    <s v="Total produktion"/>
    <s v="Østdanmark"/>
    <x v="21"/>
    <x v="1"/>
    <n v="8508.9621500651465"/>
    <x v="1"/>
  </r>
  <r>
    <s v="Total produktion"/>
    <s v="Østdanmark"/>
    <x v="22"/>
    <x v="1"/>
    <n v="441503.35045841202"/>
    <x v="1"/>
  </r>
  <r>
    <s v="Total produktion"/>
    <s v="Østdanmark"/>
    <x v="2"/>
    <x v="1"/>
    <n v="39662.610991368812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400779.30970046029"/>
    <x v="1"/>
  </r>
  <r>
    <s v="Total produktion"/>
    <s v="Østdanmark"/>
    <x v="26"/>
    <x v="1"/>
    <n v="118504.81295486072"/>
    <x v="1"/>
  </r>
  <r>
    <s v="Total produktion"/>
    <s v="Østdanmark"/>
    <x v="27"/>
    <x v="1"/>
    <n v="59252.406477430362"/>
    <x v="1"/>
  </r>
  <r>
    <s v="Total produktion"/>
    <s v="Østdanmark"/>
    <x v="1"/>
    <x v="1"/>
    <n v="37921.540145555431"/>
    <x v="1"/>
  </r>
  <r>
    <s v="Total produktion"/>
    <s v="Østdanmark"/>
    <x v="28"/>
    <x v="1"/>
    <n v="580195.01499224489"/>
    <x v="1"/>
  </r>
  <r>
    <s v="Total produktion"/>
    <s v="Østdanmark"/>
    <x v="29"/>
    <x v="1"/>
    <n v="25586.495588439793"/>
    <x v="1"/>
  </r>
  <r>
    <s v="Total produktion"/>
    <s v="Østdanmark"/>
    <x v="30"/>
    <x v="1"/>
    <n v="20801.551109508149"/>
    <x v="1"/>
  </r>
  <r>
    <s v="Total produktion"/>
    <s v="Østdanmark"/>
    <x v="31"/>
    <x v="1"/>
    <n v="3345419.54603831"/>
    <x v="1"/>
  </r>
  <r>
    <s v="Total produktion"/>
    <s v="Østdanmark"/>
    <x v="32"/>
    <x v="1"/>
    <n v="2409559.214171757"/>
    <x v="1"/>
  </r>
  <r>
    <s v="Total produktion"/>
    <s v="Østdanmark"/>
    <x v="33"/>
    <x v="1"/>
    <n v="227135.43837600856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0106.33706436935"/>
    <x v="1"/>
  </r>
  <r>
    <s v="Total produktion"/>
    <s v="Østdanmark"/>
    <x v="36"/>
    <x v="1"/>
    <n v="113960.04106329833"/>
    <x v="1"/>
  </r>
  <r>
    <s v="Total produktion"/>
    <s v="Østdanmark"/>
    <x v="37"/>
    <x v="2"/>
    <n v="17987.049844381028"/>
    <x v="1"/>
  </r>
  <r>
    <s v="Total produktion"/>
    <s v="Østdanmark"/>
    <x v="38"/>
    <x v="2"/>
    <n v="60139.381804839322"/>
    <x v="1"/>
  </r>
  <r>
    <s v="Total produktion"/>
    <s v="Østdanmark"/>
    <x v="5"/>
    <x v="2"/>
    <n v="172292.68030975034"/>
    <x v="1"/>
  </r>
  <r>
    <s v="Total produktion"/>
    <s v="Østdanmark"/>
    <x v="39"/>
    <x v="2"/>
    <n v="134043396.78687212"/>
    <x v="1"/>
  </r>
  <r>
    <s v="Total produktion"/>
    <s v="Østdanmark"/>
    <x v="40"/>
    <x v="2"/>
    <n v="4624204.3792056572"/>
    <x v="1"/>
  </r>
  <r>
    <s v="Total produktion"/>
    <s v="Østdanmark"/>
    <x v="41"/>
    <x v="2"/>
    <n v="1495742.0763624115"/>
    <x v="1"/>
  </r>
  <r>
    <s v="Total produktion"/>
    <s v="Østdanmark"/>
    <x v="42"/>
    <x v="2"/>
    <n v="573805.87313028623"/>
    <x v="1"/>
  </r>
  <r>
    <s v="Total produktion"/>
    <s v="Østdanmark"/>
    <x v="43"/>
    <x v="2"/>
    <n v="1053508.2039835295"/>
    <x v="1"/>
  </r>
  <r>
    <s v="Total produktion"/>
    <s v="Østdanmark"/>
    <x v="44"/>
    <x v="2"/>
    <n v="1013.9144691364182"/>
    <x v="1"/>
  </r>
  <r>
    <s v="Total produktion"/>
    <s v="Østdanmark"/>
    <x v="45"/>
    <x v="2"/>
    <n v="13218.944305969808"/>
    <x v="1"/>
  </r>
  <r>
    <s v="Total produktion"/>
    <s v="Østdanmark"/>
    <x v="46"/>
    <x v="2"/>
    <n v="309381.10479126737"/>
    <x v="1"/>
  </r>
  <r>
    <s v="Total produktion"/>
    <s v="Østdanmark"/>
    <x v="47"/>
    <x v="2"/>
    <n v="8833.9151758514763"/>
    <x v="1"/>
  </r>
  <r>
    <s v="Total produktion"/>
    <s v="Østdanmark"/>
    <x v="6"/>
    <x v="2"/>
    <n v="0"/>
    <x v="1"/>
  </r>
  <r>
    <s v="Total produktion"/>
    <s v="Østdanmark"/>
    <x v="7"/>
    <x v="2"/>
    <n v="7783060.7751449523"/>
    <x v="1"/>
  </r>
  <r>
    <s v="Total produktion"/>
    <s v="Østdanmark"/>
    <x v="8"/>
    <x v="2"/>
    <n v="511703.98479200003"/>
    <x v="1"/>
  </r>
  <r>
    <s v="Total produktion"/>
    <s v="Østdanmark"/>
    <x v="9"/>
    <x v="2"/>
    <n v="59641.575143281989"/>
    <x v="1"/>
  </r>
  <r>
    <s v="Total produktion"/>
    <s v="Østdanmark"/>
    <x v="0"/>
    <x v="2"/>
    <n v="774087.30836337875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209352.88683397757"/>
    <x v="1"/>
  </r>
  <r>
    <s v="Total produktion"/>
    <s v="Østdanmark"/>
    <x v="12"/>
    <x v="2"/>
    <n v="191716.3466485255"/>
    <x v="1"/>
  </r>
  <r>
    <s v="Total produktion"/>
    <s v="Østdanmark"/>
    <x v="13"/>
    <x v="2"/>
    <n v="467199.52830888401"/>
    <x v="1"/>
  </r>
  <r>
    <s v="Total produktion"/>
    <s v="Østdanmark"/>
    <x v="14"/>
    <x v="2"/>
    <n v="1505200.0174677742"/>
    <x v="1"/>
  </r>
  <r>
    <s v="Total produktion"/>
    <s v="Østdanmark"/>
    <x v="15"/>
    <x v="2"/>
    <n v="0"/>
    <x v="1"/>
  </r>
  <r>
    <s v="Total produktion"/>
    <s v="Østdanmark"/>
    <x v="16"/>
    <x v="2"/>
    <n v="973600.61608850933"/>
    <x v="1"/>
  </r>
  <r>
    <s v="Total produktion"/>
    <s v="Østdanmark"/>
    <x v="17"/>
    <x v="2"/>
    <n v="122020.01011231828"/>
    <x v="1"/>
  </r>
  <r>
    <s v="Total produktion"/>
    <s v="Østdanmark"/>
    <x v="18"/>
    <x v="2"/>
    <n v="1702098.7369561824"/>
    <x v="1"/>
  </r>
  <r>
    <s v="Total produktion"/>
    <s v="Østdanmark"/>
    <x v="19"/>
    <x v="2"/>
    <n v="235435.29243193395"/>
    <x v="1"/>
  </r>
  <r>
    <s v="Total produktion"/>
    <s v="Østdanmark"/>
    <x v="20"/>
    <x v="2"/>
    <n v="69865.048763892031"/>
    <x v="1"/>
  </r>
  <r>
    <s v="Total produktion"/>
    <s v="Østdanmark"/>
    <x v="21"/>
    <x v="2"/>
    <n v="7232.7710179462747"/>
    <x v="1"/>
  </r>
  <r>
    <s v="Total produktion"/>
    <s v="Østdanmark"/>
    <x v="22"/>
    <x v="2"/>
    <n v="422177.75868709118"/>
    <x v="1"/>
  </r>
  <r>
    <s v="Total produktion"/>
    <s v="Østdanmark"/>
    <x v="2"/>
    <x v="2"/>
    <n v="37978.9277568201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366620.82312230999"/>
    <x v="1"/>
  </r>
  <r>
    <s v="Total produktion"/>
    <s v="Østdanmark"/>
    <x v="26"/>
    <x v="2"/>
    <n v="112790.01758245569"/>
    <x v="1"/>
  </r>
  <r>
    <s v="Total produktion"/>
    <s v="Østdanmark"/>
    <x v="27"/>
    <x v="2"/>
    <n v="56395.008791227847"/>
    <x v="1"/>
  </r>
  <r>
    <s v="Total produktion"/>
    <s v="Østdanmark"/>
    <x v="1"/>
    <x v="2"/>
    <n v="36092.805626385823"/>
    <x v="1"/>
  </r>
  <r>
    <s v="Total produktion"/>
    <s v="Østdanmark"/>
    <x v="28"/>
    <x v="2"/>
    <n v="554811.33276094752"/>
    <x v="1"/>
  </r>
  <r>
    <s v="Total produktion"/>
    <s v="Østdanmark"/>
    <x v="29"/>
    <x v="2"/>
    <n v="22182.119996210597"/>
    <x v="1"/>
  </r>
  <r>
    <s v="Total produktion"/>
    <s v="Østdanmark"/>
    <x v="30"/>
    <x v="2"/>
    <n v="18120.669233843775"/>
    <x v="1"/>
  </r>
  <r>
    <s v="Total produktion"/>
    <s v="Østdanmark"/>
    <x v="31"/>
    <x v="2"/>
    <n v="3500953.7358260299"/>
    <x v="1"/>
  </r>
  <r>
    <s v="Total produktion"/>
    <s v="Østdanmark"/>
    <x v="32"/>
    <x v="2"/>
    <n v="1914968.3000286557"/>
    <x v="1"/>
  </r>
  <r>
    <s v="Total produktion"/>
    <s v="Østdanmark"/>
    <x v="33"/>
    <x v="2"/>
    <n v="197991.36208420046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62216.20232302049"/>
    <x v="1"/>
  </r>
  <r>
    <s v="Total produktion"/>
    <s v="Østdanmark"/>
    <x v="36"/>
    <x v="2"/>
    <n v="111822.45804482778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211314.14085750715"/>
    <x v="2"/>
  </r>
  <r>
    <s v="Ubrugt"/>
    <s v="Vestdanmark"/>
    <x v="38"/>
    <x v="1"/>
    <n v="140896.54091625952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606064.4554013163"/>
    <x v="2"/>
  </r>
  <r>
    <s v="Ubrugt"/>
    <s v="Vestdanmark"/>
    <x v="41"/>
    <x v="1"/>
    <n v="8249086.5280131577"/>
    <x v="2"/>
  </r>
  <r>
    <s v="Ubrugt"/>
    <s v="Vestdanmark"/>
    <x v="42"/>
    <x v="1"/>
    <n v="1077471.8693188867"/>
    <x v="2"/>
  </r>
  <r>
    <s v="Ubrugt"/>
    <s v="Vestdanmark"/>
    <x v="43"/>
    <x v="1"/>
    <n v="6749620.5380372871"/>
    <x v="2"/>
  </r>
  <r>
    <s v="Ubrugt"/>
    <s v="Vestdanmark"/>
    <x v="44"/>
    <x v="1"/>
    <n v="0"/>
    <x v="2"/>
  </r>
  <r>
    <s v="Ubrugt"/>
    <s v="Vestdanmark"/>
    <x v="45"/>
    <x v="1"/>
    <n v="164545.58753569709"/>
    <x v="2"/>
  </r>
  <r>
    <s v="Ubrugt"/>
    <s v="Vestdanmark"/>
    <x v="46"/>
    <x v="1"/>
    <n v="1055232.9746646266"/>
    <x v="2"/>
  </r>
  <r>
    <s v="Ubrugt"/>
    <s v="Vestdanmark"/>
    <x v="47"/>
    <x v="1"/>
    <n v="-227228.35917201906"/>
    <x v="2"/>
  </r>
  <r>
    <s v="Ubrugt"/>
    <s v="Vestdanmark"/>
    <x v="6"/>
    <x v="1"/>
    <n v="-114193.60000000001"/>
    <x v="2"/>
  </r>
  <r>
    <s v="Ubrugt"/>
    <s v="Vestdanmark"/>
    <x v="7"/>
    <x v="1"/>
    <n v="-8730621.4778350778"/>
    <x v="2"/>
  </r>
  <r>
    <s v="Ubrugt"/>
    <s v="Vestdanmark"/>
    <x v="8"/>
    <x v="1"/>
    <n v="0"/>
    <x v="2"/>
  </r>
  <r>
    <s v="Ubrugt"/>
    <s v="Vestdanmark"/>
    <x v="9"/>
    <x v="1"/>
    <n v="-60412.8522945898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5788120.7826627567"/>
    <x v="2"/>
  </r>
  <r>
    <s v="Ubrugt"/>
    <s v="Vestdanmark"/>
    <x v="11"/>
    <x v="1"/>
    <n v="53738.345050288714"/>
    <x v="2"/>
  </r>
  <r>
    <s v="Ubrugt"/>
    <s v="Vestdanmark"/>
    <x v="12"/>
    <x v="1"/>
    <n v="679822.00220339897"/>
    <x v="2"/>
  </r>
  <r>
    <s v="Ubrugt"/>
    <s v="Vestdanmark"/>
    <x v="13"/>
    <x v="1"/>
    <n v="1560659.5019702991"/>
    <x v="2"/>
  </r>
  <r>
    <s v="Ubrugt"/>
    <s v="Vestdanmark"/>
    <x v="14"/>
    <x v="1"/>
    <n v="-1470004.6241836976"/>
    <x v="2"/>
  </r>
  <r>
    <s v="Ubrugt"/>
    <s v="Vestdanmark"/>
    <x v="15"/>
    <x v="1"/>
    <n v="-195925.08122807665"/>
    <x v="2"/>
  </r>
  <r>
    <s v="Ubrugt"/>
    <s v="Vestdanmark"/>
    <x v="16"/>
    <x v="1"/>
    <n v="0"/>
    <x v="2"/>
  </r>
  <r>
    <s v="Ubrugt"/>
    <s v="Vestdanmark"/>
    <x v="17"/>
    <x v="1"/>
    <n v="64183.853288759943"/>
    <x v="2"/>
  </r>
  <r>
    <s v="Ubrugt"/>
    <s v="Vestdanmark"/>
    <x v="18"/>
    <x v="1"/>
    <n v="-482121.79952675104"/>
    <x v="2"/>
  </r>
  <r>
    <s v="Ubrugt"/>
    <s v="Vestdanmark"/>
    <x v="19"/>
    <x v="1"/>
    <n v="3148763.1114601945"/>
    <x v="2"/>
  </r>
  <r>
    <s v="Ubrugt"/>
    <s v="Vestdanmark"/>
    <x v="20"/>
    <x v="1"/>
    <n v="209595.14629167612"/>
    <x v="2"/>
  </r>
  <r>
    <s v="Ubrugt"/>
    <s v="Vestdanmark"/>
    <x v="21"/>
    <x v="1"/>
    <n v="59691.489416520832"/>
    <x v="2"/>
  </r>
  <r>
    <s v="Ubrugt"/>
    <s v="Vestdanmark"/>
    <x v="22"/>
    <x v="1"/>
    <n v="1491840.6351818247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5638901.0660288362"/>
    <x v="2"/>
  </r>
  <r>
    <s v="Ubrugt"/>
    <s v="Vestdanmark"/>
    <x v="26"/>
    <x v="1"/>
    <n v="0"/>
    <x v="2"/>
  </r>
  <r>
    <s v="Ubrugt"/>
    <s v="Vestdanmark"/>
    <x v="27"/>
    <x v="1"/>
    <n v="-53353.907964695158"/>
    <x v="2"/>
  </r>
  <r>
    <s v="Ubrugt"/>
    <s v="Vestdanmark"/>
    <x v="1"/>
    <x v="1"/>
    <n v="0"/>
    <x v="2"/>
  </r>
  <r>
    <s v="Ubrugt"/>
    <s v="Vestdanmark"/>
    <x v="28"/>
    <x v="1"/>
    <n v="850394.40810660319"/>
    <x v="2"/>
  </r>
  <r>
    <s v="Ubrugt"/>
    <s v="Vestdanmark"/>
    <x v="29"/>
    <x v="1"/>
    <n v="216720.35926101435"/>
    <x v="2"/>
  </r>
  <r>
    <s v="Ubrugt"/>
    <s v="Vestdanmark"/>
    <x v="30"/>
    <x v="1"/>
    <n v="101286.39528552965"/>
    <x v="2"/>
  </r>
  <r>
    <s v="Ubrugt"/>
    <s v="Vestdanmark"/>
    <x v="31"/>
    <x v="1"/>
    <n v="2478735.5538583212"/>
    <x v="2"/>
  </r>
  <r>
    <s v="Ubrugt"/>
    <s v="Vestdanmark"/>
    <x v="32"/>
    <x v="1"/>
    <n v="0"/>
    <x v="2"/>
  </r>
  <r>
    <s v="Ubrugt"/>
    <s v="Vestdanmark"/>
    <x v="33"/>
    <x v="1"/>
    <n v="1445688.0212706793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80461.11117138062"/>
    <x v="2"/>
  </r>
  <r>
    <s v="Ubrugt"/>
    <s v="Vestdanmark"/>
    <x v="38"/>
    <x v="2"/>
    <n v="126102.15013807231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822333.2188472822"/>
    <x v="2"/>
  </r>
  <r>
    <s v="Ubrugt"/>
    <s v="Vestdanmark"/>
    <x v="41"/>
    <x v="2"/>
    <n v="9748920.4421973675"/>
    <x v="2"/>
  </r>
  <r>
    <s v="Ubrugt"/>
    <s v="Vestdanmark"/>
    <x v="42"/>
    <x v="2"/>
    <n v="1283884.7630233509"/>
    <x v="2"/>
  </r>
  <r>
    <s v="Ubrugt"/>
    <s v="Vestdanmark"/>
    <x v="43"/>
    <x v="2"/>
    <n v="7967495.8654626273"/>
    <x v="2"/>
  </r>
  <r>
    <s v="Ubrugt"/>
    <s v="Vestdanmark"/>
    <x v="44"/>
    <x v="2"/>
    <n v="0"/>
    <x v="2"/>
  </r>
  <r>
    <s v="Ubrugt"/>
    <s v="Vestdanmark"/>
    <x v="45"/>
    <x v="2"/>
    <n v="120829.52732750315"/>
    <x v="2"/>
  </r>
  <r>
    <s v="Ubrugt"/>
    <s v="Vestdanmark"/>
    <x v="46"/>
    <x v="2"/>
    <n v="983449.7427254892"/>
    <x v="2"/>
  </r>
  <r>
    <s v="Ubrugt"/>
    <s v="Vestdanmark"/>
    <x v="47"/>
    <x v="2"/>
    <n v="-239413.63512045937"/>
    <x v="2"/>
  </r>
  <r>
    <s v="Ubrugt"/>
    <s v="Vestdanmark"/>
    <x v="6"/>
    <x v="2"/>
    <n v="-114193.60000000001"/>
    <x v="2"/>
  </r>
  <r>
    <s v="Ubrugt"/>
    <s v="Vestdanmark"/>
    <x v="7"/>
    <x v="2"/>
    <n v="-13058128.575539999"/>
    <x v="2"/>
  </r>
  <r>
    <s v="Ubrugt"/>
    <s v="Vestdanmark"/>
    <x v="8"/>
    <x v="2"/>
    <n v="0"/>
    <x v="2"/>
  </r>
  <r>
    <s v="Ubrugt"/>
    <s v="Vestdanmark"/>
    <x v="9"/>
    <x v="2"/>
    <n v="-86954.250450561463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5788120.7826627549"/>
    <x v="2"/>
  </r>
  <r>
    <s v="Ubrugt"/>
    <s v="Vestdanmark"/>
    <x v="11"/>
    <x v="2"/>
    <n v="51509.95545605995"/>
    <x v="2"/>
  </r>
  <r>
    <s v="Ubrugt"/>
    <s v="Vestdanmark"/>
    <x v="12"/>
    <x v="2"/>
    <n v="632878.59681876935"/>
    <x v="2"/>
  </r>
  <r>
    <s v="Ubrugt"/>
    <s v="Vestdanmark"/>
    <x v="13"/>
    <x v="2"/>
    <n v="1440458.5093489573"/>
    <x v="2"/>
  </r>
  <r>
    <s v="Ubrugt"/>
    <s v="Vestdanmark"/>
    <x v="14"/>
    <x v="2"/>
    <n v="-1552677.135094665"/>
    <x v="2"/>
  </r>
  <r>
    <s v="Ubrugt"/>
    <s v="Vestdanmark"/>
    <x v="15"/>
    <x v="2"/>
    <n v="-172956.12262590713"/>
    <x v="2"/>
  </r>
  <r>
    <s v="Ubrugt"/>
    <s v="Vestdanmark"/>
    <x v="16"/>
    <x v="2"/>
    <n v="0"/>
    <x v="2"/>
  </r>
  <r>
    <s v="Ubrugt"/>
    <s v="Vestdanmark"/>
    <x v="17"/>
    <x v="2"/>
    <n v="-95772.587210622616"/>
    <x v="2"/>
  </r>
  <r>
    <s v="Ubrugt"/>
    <s v="Vestdanmark"/>
    <x v="18"/>
    <x v="2"/>
    <n v="-570321.91645954829"/>
    <x v="2"/>
  </r>
  <r>
    <s v="Ubrugt"/>
    <s v="Vestdanmark"/>
    <x v="19"/>
    <x v="2"/>
    <n v="2821712.5241493438"/>
    <x v="2"/>
  </r>
  <r>
    <s v="Ubrugt"/>
    <s v="Vestdanmark"/>
    <x v="20"/>
    <x v="2"/>
    <n v="209595.14629167612"/>
    <x v="2"/>
  </r>
  <r>
    <s v="Ubrugt"/>
    <s v="Vestdanmark"/>
    <x v="21"/>
    <x v="2"/>
    <n v="39395.368778240489"/>
    <x v="2"/>
  </r>
  <r>
    <s v="Ubrugt"/>
    <s v="Vestdanmark"/>
    <x v="22"/>
    <x v="2"/>
    <n v="1388742.1614343196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5158296.5993875219"/>
    <x v="2"/>
  </r>
  <r>
    <s v="Ubrugt"/>
    <s v="Vestdanmark"/>
    <x v="26"/>
    <x v="2"/>
    <n v="0"/>
    <x v="2"/>
  </r>
  <r>
    <s v="Ubrugt"/>
    <s v="Vestdanmark"/>
    <x v="27"/>
    <x v="2"/>
    <n v="-68013.969103791635"/>
    <x v="2"/>
  </r>
  <r>
    <s v="Ubrugt"/>
    <s v="Vestdanmark"/>
    <x v="1"/>
    <x v="2"/>
    <n v="0"/>
    <x v="2"/>
  </r>
  <r>
    <s v="Ubrugt"/>
    <s v="Vestdanmark"/>
    <x v="28"/>
    <x v="2"/>
    <n v="715918.54562348058"/>
    <x v="2"/>
  </r>
  <r>
    <s v="Ubrugt"/>
    <s v="Vestdanmark"/>
    <x v="29"/>
    <x v="2"/>
    <n v="187205.4874474731"/>
    <x v="2"/>
  </r>
  <r>
    <s v="Ubrugt"/>
    <s v="Vestdanmark"/>
    <x v="30"/>
    <x v="2"/>
    <n v="82198.761491448589"/>
    <x v="2"/>
  </r>
  <r>
    <s v="Ubrugt"/>
    <s v="Vestdanmark"/>
    <x v="31"/>
    <x v="2"/>
    <n v="2564503.641019702"/>
    <x v="2"/>
  </r>
  <r>
    <s v="Ubrugt"/>
    <s v="Vestdanmark"/>
    <x v="32"/>
    <x v="2"/>
    <n v="0"/>
    <x v="2"/>
  </r>
  <r>
    <s v="Ubrugt"/>
    <s v="Vestdanmark"/>
    <x v="33"/>
    <x v="2"/>
    <n v="1239800.1272979861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7739.4129891913253"/>
    <x v="2"/>
  </r>
  <r>
    <s v="Ubrugt"/>
    <s v="Østdanmark"/>
    <x v="38"/>
    <x v="1"/>
    <n v="53911.989058847073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401426.20804443676"/>
    <x v="2"/>
  </r>
  <r>
    <s v="Ubrugt"/>
    <s v="Østdanmark"/>
    <x v="41"/>
    <x v="1"/>
    <n v="1012502.3286145555"/>
    <x v="2"/>
  </r>
  <r>
    <s v="Ubrugt"/>
    <s v="Østdanmark"/>
    <x v="42"/>
    <x v="1"/>
    <n v="146922.99827300303"/>
    <x v="2"/>
  </r>
  <r>
    <s v="Ubrugt"/>
    <s v="Østdanmark"/>
    <x v="43"/>
    <x v="1"/>
    <n v="828456.15557791875"/>
    <x v="2"/>
  </r>
  <r>
    <s v="Ubrugt"/>
    <s v="Østdanmark"/>
    <x v="44"/>
    <x v="1"/>
    <n v="0"/>
    <x v="2"/>
  </r>
  <r>
    <s v="Ubrugt"/>
    <s v="Østdanmark"/>
    <x v="45"/>
    <x v="1"/>
    <n v="-13787.591309363688"/>
    <x v="2"/>
  </r>
  <r>
    <s v="Ubrugt"/>
    <s v="Østdanmark"/>
    <x v="46"/>
    <x v="1"/>
    <n v="323061.108725222"/>
    <x v="2"/>
  </r>
  <r>
    <s v="Ubrugt"/>
    <s v="Østdanmark"/>
    <x v="47"/>
    <x v="1"/>
    <n v="-214088.54416529011"/>
    <x v="2"/>
  </r>
  <r>
    <s v="Ubrugt"/>
    <s v="Østdanmark"/>
    <x v="6"/>
    <x v="1"/>
    <n v="-28548.400000000001"/>
    <x v="2"/>
  </r>
  <r>
    <s v="Ubrugt"/>
    <s v="Østdanmark"/>
    <x v="7"/>
    <x v="1"/>
    <n v="3327584.314802927"/>
    <x v="2"/>
  </r>
  <r>
    <s v="Ubrugt"/>
    <s v="Østdanmark"/>
    <x v="8"/>
    <x v="1"/>
    <n v="0"/>
    <x v="2"/>
  </r>
  <r>
    <s v="Ubrugt"/>
    <s v="Østdanmark"/>
    <x v="9"/>
    <x v="1"/>
    <n v="-171095.1988059195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710440.57434076618"/>
    <x v="2"/>
  </r>
  <r>
    <s v="Ubrugt"/>
    <s v="Østdanmark"/>
    <x v="11"/>
    <x v="1"/>
    <n v="19339.10068336915"/>
    <x v="2"/>
  </r>
  <r>
    <s v="Ubrugt"/>
    <s v="Østdanmark"/>
    <x v="12"/>
    <x v="1"/>
    <n v="200505.45348915044"/>
    <x v="2"/>
  </r>
  <r>
    <s v="Ubrugt"/>
    <s v="Østdanmark"/>
    <x v="13"/>
    <x v="1"/>
    <n v="381737.53761905298"/>
    <x v="2"/>
  </r>
  <r>
    <s v="Ubrugt"/>
    <s v="Østdanmark"/>
    <x v="14"/>
    <x v="1"/>
    <n v="502186.43867351662"/>
    <x v="2"/>
  </r>
  <r>
    <s v="Ubrugt"/>
    <s v="Østdanmark"/>
    <x v="15"/>
    <x v="1"/>
    <n v="-275449.72969989601"/>
    <x v="2"/>
  </r>
  <r>
    <s v="Ubrugt"/>
    <s v="Østdanmark"/>
    <x v="16"/>
    <x v="1"/>
    <n v="0"/>
    <x v="2"/>
  </r>
  <r>
    <s v="Ubrugt"/>
    <s v="Østdanmark"/>
    <x v="17"/>
    <x v="1"/>
    <n v="-89088.73882238075"/>
    <x v="2"/>
  </r>
  <r>
    <s v="Ubrugt"/>
    <s v="Østdanmark"/>
    <x v="18"/>
    <x v="1"/>
    <n v="873919.91112761025"/>
    <x v="2"/>
  </r>
  <r>
    <s v="Ubrugt"/>
    <s v="Østdanmark"/>
    <x v="19"/>
    <x v="1"/>
    <n v="-151664.36058316039"/>
    <x v="2"/>
  </r>
  <r>
    <s v="Ubrugt"/>
    <s v="Østdanmark"/>
    <x v="20"/>
    <x v="1"/>
    <n v="69865.048763892031"/>
    <x v="2"/>
  </r>
  <r>
    <s v="Ubrugt"/>
    <s v="Østdanmark"/>
    <x v="21"/>
    <x v="1"/>
    <n v="-43466.747029562932"/>
    <x v="2"/>
  </r>
  <r>
    <s v="Ubrugt"/>
    <s v="Østdanmark"/>
    <x v="22"/>
    <x v="1"/>
    <n v="441503.35045841202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400779.30970046029"/>
    <x v="2"/>
  </r>
  <r>
    <s v="Ubrugt"/>
    <s v="Østdanmark"/>
    <x v="26"/>
    <x v="1"/>
    <n v="0"/>
    <x v="2"/>
  </r>
  <r>
    <s v="Ubrugt"/>
    <s v="Østdanmark"/>
    <x v="27"/>
    <x v="1"/>
    <n v="28336.535467756534"/>
    <x v="2"/>
  </r>
  <r>
    <s v="Ubrugt"/>
    <s v="Østdanmark"/>
    <x v="1"/>
    <x v="1"/>
    <n v="0"/>
    <x v="2"/>
  </r>
  <r>
    <s v="Ubrugt"/>
    <s v="Østdanmark"/>
    <x v="28"/>
    <x v="1"/>
    <n v="445592.51871609152"/>
    <x v="2"/>
  </r>
  <r>
    <s v="Ubrugt"/>
    <s v="Østdanmark"/>
    <x v="29"/>
    <x v="1"/>
    <n v="25586.495588439793"/>
    <x v="2"/>
  </r>
  <r>
    <s v="Ubrugt"/>
    <s v="Østdanmark"/>
    <x v="30"/>
    <x v="1"/>
    <n v="15133.44543181215"/>
    <x v="2"/>
  </r>
  <r>
    <s v="Ubrugt"/>
    <s v="Østdanmark"/>
    <x v="31"/>
    <x v="1"/>
    <n v="2076673.0501551051"/>
    <x v="2"/>
  </r>
  <r>
    <s v="Ubrugt"/>
    <s v="Østdanmark"/>
    <x v="32"/>
    <x v="1"/>
    <n v="0"/>
    <x v="2"/>
  </r>
  <r>
    <s v="Ubrugt"/>
    <s v="Østdanmark"/>
    <x v="33"/>
    <x v="1"/>
    <n v="121608.99852646064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1544.952175720926"/>
    <x v="2"/>
  </r>
  <r>
    <s v="Ubrugt"/>
    <s v="Østdanmark"/>
    <x v="38"/>
    <x v="2"/>
    <n v="51146.71414311009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50228.31557169743"/>
    <x v="2"/>
  </r>
  <r>
    <s v="Ubrugt"/>
    <s v="Østdanmark"/>
    <x v="41"/>
    <x v="2"/>
    <n v="1196593.6610899293"/>
    <x v="2"/>
  </r>
  <r>
    <s v="Ubrugt"/>
    <s v="Østdanmark"/>
    <x v="42"/>
    <x v="2"/>
    <n v="178289.68200833892"/>
    <x v="2"/>
  </r>
  <r>
    <s v="Ubrugt"/>
    <s v="Østdanmark"/>
    <x v="43"/>
    <x v="2"/>
    <n v="977939.5681706788"/>
    <x v="2"/>
  </r>
  <r>
    <s v="Ubrugt"/>
    <s v="Østdanmark"/>
    <x v="44"/>
    <x v="2"/>
    <n v="0"/>
    <x v="2"/>
  </r>
  <r>
    <s v="Ubrugt"/>
    <s v="Østdanmark"/>
    <x v="45"/>
    <x v="2"/>
    <n v="-18774.057882473979"/>
    <x v="2"/>
  </r>
  <r>
    <s v="Ubrugt"/>
    <s v="Østdanmark"/>
    <x v="46"/>
    <x v="2"/>
    <n v="309381.10479126737"/>
    <x v="2"/>
  </r>
  <r>
    <s v="Ubrugt"/>
    <s v="Østdanmark"/>
    <x v="47"/>
    <x v="2"/>
    <n v="-224961.10081662235"/>
    <x v="2"/>
  </r>
  <r>
    <s v="Ubrugt"/>
    <s v="Østdanmark"/>
    <x v="6"/>
    <x v="2"/>
    <n v="-28548.400000000001"/>
    <x v="2"/>
  </r>
  <r>
    <s v="Ubrugt"/>
    <s v="Østdanmark"/>
    <x v="7"/>
    <x v="2"/>
    <n v="2898575.9572366616"/>
    <x v="2"/>
  </r>
  <r>
    <s v="Ubrugt"/>
    <s v="Østdanmark"/>
    <x v="8"/>
    <x v="2"/>
    <n v="0"/>
    <x v="2"/>
  </r>
  <r>
    <s v="Ubrugt"/>
    <s v="Østdanmark"/>
    <x v="9"/>
    <x v="2"/>
    <n v="-185227.94160673005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710440.57434076618"/>
    <x v="2"/>
  </r>
  <r>
    <s v="Ubrugt"/>
    <s v="Østdanmark"/>
    <x v="11"/>
    <x v="2"/>
    <n v="18967.730379128305"/>
    <x v="2"/>
  </r>
  <r>
    <s v="Ubrugt"/>
    <s v="Østdanmark"/>
    <x v="12"/>
    <x v="2"/>
    <n v="191716.3466485255"/>
    <x v="2"/>
  </r>
  <r>
    <s v="Ubrugt"/>
    <s v="Østdanmark"/>
    <x v="13"/>
    <x v="2"/>
    <n v="355224.02064933075"/>
    <x v="2"/>
  </r>
  <r>
    <s v="Ubrugt"/>
    <s v="Østdanmark"/>
    <x v="14"/>
    <x v="2"/>
    <n v="478260.36142902391"/>
    <x v="2"/>
  </r>
  <r>
    <s v="Ubrugt"/>
    <s v="Østdanmark"/>
    <x v="15"/>
    <x v="2"/>
    <n v="-251252.44204705223"/>
    <x v="2"/>
  </r>
  <r>
    <s v="Ubrugt"/>
    <s v="Østdanmark"/>
    <x v="16"/>
    <x v="2"/>
    <n v="0"/>
    <x v="2"/>
  </r>
  <r>
    <s v="Ubrugt"/>
    <s v="Østdanmark"/>
    <x v="17"/>
    <x v="2"/>
    <n v="-100457.48444405779"/>
    <x v="2"/>
  </r>
  <r>
    <s v="Ubrugt"/>
    <s v="Østdanmark"/>
    <x v="18"/>
    <x v="2"/>
    <n v="890499.64547002013"/>
    <x v="2"/>
  </r>
  <r>
    <s v="Ubrugt"/>
    <s v="Østdanmark"/>
    <x v="19"/>
    <x v="2"/>
    <n v="-192778.73685954438"/>
    <x v="2"/>
  </r>
  <r>
    <s v="Ubrugt"/>
    <s v="Østdanmark"/>
    <x v="20"/>
    <x v="2"/>
    <n v="69865.048763892031"/>
    <x v="2"/>
  </r>
  <r>
    <s v="Ubrugt"/>
    <s v="Østdanmark"/>
    <x v="21"/>
    <x v="2"/>
    <n v="-47179.942704091576"/>
    <x v="2"/>
  </r>
  <r>
    <s v="Ubrugt"/>
    <s v="Østdanmark"/>
    <x v="22"/>
    <x v="2"/>
    <n v="422177.75868709118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366620.82312230999"/>
    <x v="2"/>
  </r>
  <r>
    <s v="Ubrugt"/>
    <s v="Østdanmark"/>
    <x v="26"/>
    <x v="2"/>
    <n v="0"/>
    <x v="2"/>
  </r>
  <r>
    <s v="Ubrugt"/>
    <s v="Østdanmark"/>
    <x v="27"/>
    <x v="2"/>
    <n v="25479.137781554018"/>
    <x v="2"/>
  </r>
  <r>
    <s v="Ubrugt"/>
    <s v="Østdanmark"/>
    <x v="1"/>
    <x v="2"/>
    <n v="0"/>
    <x v="2"/>
  </r>
  <r>
    <s v="Ubrugt"/>
    <s v="Østdanmark"/>
    <x v="28"/>
    <x v="2"/>
    <n v="420063.7647494495"/>
    <x v="2"/>
  </r>
  <r>
    <s v="Ubrugt"/>
    <s v="Østdanmark"/>
    <x v="29"/>
    <x v="2"/>
    <n v="22182.119996210597"/>
    <x v="2"/>
  </r>
  <r>
    <s v="Ubrugt"/>
    <s v="Østdanmark"/>
    <x v="30"/>
    <x v="2"/>
    <n v="12452.563556147776"/>
    <x v="2"/>
  </r>
  <r>
    <s v="Ubrugt"/>
    <s v="Østdanmark"/>
    <x v="31"/>
    <x v="2"/>
    <n v="2173221.0782469362"/>
    <x v="2"/>
  </r>
  <r>
    <s v="Ubrugt"/>
    <s v="Østdanmark"/>
    <x v="32"/>
    <x v="2"/>
    <n v="0"/>
    <x v="2"/>
  </r>
  <r>
    <s v="Ubrugt"/>
    <s v="Østdanmark"/>
    <x v="33"/>
    <x v="2"/>
    <n v="87517.064527335737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14966504.274538353"/>
    <x v="4"/>
  </r>
  <r>
    <s v="Biogas"/>
    <s v="Vestdanmark"/>
    <x v="16"/>
    <x v="1"/>
    <n v="13514709.044056162"/>
    <x v="4"/>
  </r>
  <r>
    <s v="Biogas"/>
    <s v="Vestdanmark"/>
    <x v="44"/>
    <x v="1"/>
    <n v="9568.1668252168638"/>
    <x v="4"/>
  </r>
  <r>
    <s v="Biogas"/>
    <s v="Vestdanmark"/>
    <x v="31"/>
    <x v="1"/>
    <n v="1514387.1819129025"/>
    <x v="4"/>
  </r>
  <r>
    <s v="Biogas"/>
    <s v="Vestdanmark"/>
    <x v="5"/>
    <x v="1"/>
    <n v="195082.24112879002"/>
    <x v="4"/>
  </r>
  <r>
    <s v="Biogas"/>
    <s v="Vestdanmark"/>
    <x v="11"/>
    <x v="1"/>
    <n v="529759.62082392198"/>
    <x v="4"/>
  </r>
  <r>
    <s v="Biogas"/>
    <s v="Vestdanmark"/>
    <x v="42"/>
    <x v="1"/>
    <n v="1733862.7782143005"/>
    <x v="4"/>
  </r>
  <r>
    <s v="Biogas"/>
    <s v="Vestdanmark"/>
    <x v="41"/>
    <x v="1"/>
    <n v="2062271.6320032896"/>
    <x v="4"/>
  </r>
  <r>
    <s v="Biogas"/>
    <s v="Vestdanmark"/>
    <x v="0"/>
    <x v="1"/>
    <n v="55619.352410468891"/>
    <x v="4"/>
  </r>
  <r>
    <s v="Biogas"/>
    <s v="Vestdanmark"/>
    <x v="14"/>
    <x v="1"/>
    <n v="2918.824426874643"/>
    <x v="4"/>
  </r>
  <r>
    <s v="Biogas"/>
    <s v="Vestdanmark"/>
    <x v="7"/>
    <x v="1"/>
    <n v="66661.570162252625"/>
    <x v="4"/>
  </r>
  <r>
    <s v="Biogas"/>
    <s v="Vestdanmark"/>
    <x v="18"/>
    <x v="1"/>
    <n v="255419.79717931396"/>
    <x v="4"/>
  </r>
  <r>
    <s v="Biogas"/>
    <s v="Vestdanmark"/>
    <x v="28"/>
    <x v="1"/>
    <n v="21983.639092994388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11894449.85598157"/>
    <x v="4"/>
  </r>
  <r>
    <s v="Biogas"/>
    <s v="Vestdanmark"/>
    <x v="16"/>
    <x v="2"/>
    <n v="12328565.066010863"/>
    <x v="4"/>
  </r>
  <r>
    <s v="Biogas"/>
    <s v="Vestdanmark"/>
    <x v="44"/>
    <x v="2"/>
    <n v="10872.477485866666"/>
    <x v="4"/>
  </r>
  <r>
    <s v="Biogas"/>
    <s v="Vestdanmark"/>
    <x v="31"/>
    <x v="2"/>
    <n v="1566787.3226266655"/>
    <x v="4"/>
  </r>
  <r>
    <s v="Biogas"/>
    <s v="Vestdanmark"/>
    <x v="5"/>
    <x v="2"/>
    <n v="197484.23354298095"/>
    <x v="4"/>
  </r>
  <r>
    <s v="Biogas"/>
    <s v="Vestdanmark"/>
    <x v="11"/>
    <x v="2"/>
    <n v="517021.84354515088"/>
    <x v="4"/>
  </r>
  <r>
    <s v="Biogas"/>
    <s v="Vestdanmark"/>
    <x v="42"/>
    <x v="2"/>
    <n v="2066021.4577387257"/>
    <x v="4"/>
  </r>
  <r>
    <s v="Biogas"/>
    <s v="Vestdanmark"/>
    <x v="41"/>
    <x v="2"/>
    <n v="2437230.1105493419"/>
    <x v="4"/>
  </r>
  <r>
    <s v="Biogas"/>
    <s v="Vestdanmark"/>
    <x v="0"/>
    <x v="2"/>
    <n v="54669.921184812862"/>
    <x v="4"/>
  </r>
  <r>
    <s v="Biogas"/>
    <s v="Vestdanmark"/>
    <x v="14"/>
    <x v="2"/>
    <n v="2900.6853742765697"/>
    <x v="4"/>
  </r>
  <r>
    <s v="Biogas"/>
    <s v="Vestdanmark"/>
    <x v="7"/>
    <x v="2"/>
    <n v="66308.44487944337"/>
    <x v="4"/>
  </r>
  <r>
    <s v="Biogas"/>
    <s v="Vestdanmark"/>
    <x v="18"/>
    <x v="2"/>
    <n v="253885.21862507635"/>
    <x v="4"/>
  </r>
  <r>
    <s v="Biogas"/>
    <s v="Vestdanmark"/>
    <x v="28"/>
    <x v="2"/>
    <n v="21838.567357649685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2168603.2927545812"/>
    <x v="4"/>
  </r>
  <r>
    <s v="Biogas"/>
    <s v="Østdanmark"/>
    <x v="16"/>
    <x v="1"/>
    <n v="960544.56321466842"/>
    <x v="4"/>
  </r>
  <r>
    <s v="Biogas"/>
    <s v="Østdanmark"/>
    <x v="44"/>
    <x v="1"/>
    <n v="803.0527099116473"/>
    <x v="4"/>
  </r>
  <r>
    <s v="Biogas"/>
    <s v="Østdanmark"/>
    <x v="31"/>
    <x v="1"/>
    <n v="1268746.495883205"/>
    <x v="4"/>
  </r>
  <r>
    <s v="Biogas"/>
    <s v="Østdanmark"/>
    <x v="5"/>
    <x v="1"/>
    <n v="168912.75887120995"/>
    <x v="4"/>
  </r>
  <r>
    <s v="Biogas"/>
    <s v="Østdanmark"/>
    <x v="11"/>
    <x v="1"/>
    <n v="190647.37917607787"/>
    <x v="4"/>
  </r>
  <r>
    <s v="Biogas"/>
    <s v="Østdanmark"/>
    <x v="42"/>
    <x v="1"/>
    <n v="236427.81331287848"/>
    <x v="4"/>
  </r>
  <r>
    <s v="Biogas"/>
    <s v="Østdanmark"/>
    <x v="41"/>
    <x v="1"/>
    <n v="253125.58215363888"/>
    <x v="4"/>
  </r>
  <r>
    <s v="Biogas"/>
    <s v="Østdanmark"/>
    <x v="0"/>
    <x v="1"/>
    <n v="20314.647589531094"/>
    <x v="4"/>
  </r>
  <r>
    <s v="Biogas"/>
    <s v="Østdanmark"/>
    <x v="14"/>
    <x v="1"/>
    <n v="867.1755731253553"/>
    <x v="4"/>
  </r>
  <r>
    <s v="Biogas"/>
    <s v="Østdanmark"/>
    <x v="7"/>
    <x v="1"/>
    <n v="19015.429837747353"/>
    <x v="4"/>
  </r>
  <r>
    <s v="Biogas"/>
    <s v="Østdanmark"/>
    <x v="18"/>
    <x v="1"/>
    <n v="74606.202820686085"/>
    <x v="4"/>
  </r>
  <r>
    <s v="Biogas"/>
    <s v="Østdanmark"/>
    <x v="28"/>
    <x v="1"/>
    <n v="6661.3609070056164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723471.4700257902"/>
    <x v="4"/>
  </r>
  <r>
    <s v="Biogas"/>
    <s v="Østdanmark"/>
    <x v="16"/>
    <x v="2"/>
    <n v="876240.55447965837"/>
    <x v="4"/>
  </r>
  <r>
    <s v="Biogas"/>
    <s v="Østdanmark"/>
    <x v="44"/>
    <x v="2"/>
    <n v="912.52302222277638"/>
    <x v="4"/>
  </r>
  <r>
    <s v="Biogas"/>
    <s v="Østdanmark"/>
    <x v="31"/>
    <x v="2"/>
    <n v="1327732.6575790939"/>
    <x v="4"/>
  </r>
  <r>
    <s v="Biogas"/>
    <s v="Østdanmark"/>
    <x v="5"/>
    <x v="2"/>
    <n v="172292.76645701908"/>
    <x v="4"/>
  </r>
  <r>
    <s v="Biogas"/>
    <s v="Østdanmark"/>
    <x v="11"/>
    <x v="2"/>
    <n v="190385.15645484926"/>
    <x v="4"/>
  </r>
  <r>
    <s v="Biogas"/>
    <s v="Østdanmark"/>
    <x v="42"/>
    <x v="2"/>
    <n v="286902.93656514311"/>
    <x v="4"/>
  </r>
  <r>
    <s v="Biogas"/>
    <s v="Østdanmark"/>
    <x v="41"/>
    <x v="2"/>
    <n v="299148.41527248232"/>
    <x v="4"/>
  </r>
  <r>
    <s v="Biogas"/>
    <s v="Østdanmark"/>
    <x v="0"/>
    <x v="2"/>
    <n v="21264.07881518716"/>
    <x v="4"/>
  </r>
  <r>
    <s v="Biogas"/>
    <s v="Østdanmark"/>
    <x v="14"/>
    <x v="2"/>
    <n v="885.31462572342923"/>
    <x v="4"/>
  </r>
  <r>
    <s v="Biogas"/>
    <s v="Østdanmark"/>
    <x v="7"/>
    <x v="2"/>
    <n v="19368.555120556652"/>
    <x v="4"/>
  </r>
  <r>
    <s v="Biogas"/>
    <s v="Østdanmark"/>
    <x v="18"/>
    <x v="2"/>
    <n v="76140.78137492371"/>
    <x v="4"/>
  </r>
  <r>
    <s v="Biogas"/>
    <s v="Østdanmark"/>
    <x v="28"/>
    <x v="2"/>
    <n v="6806.432642350318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865639.24548804213"/>
    <x v="5"/>
  </r>
  <r>
    <s v="Strøelse"/>
    <s v="Vestdanmark"/>
    <x v="0"/>
    <x v="2"/>
    <n v="849907.04589271802"/>
    <x v="5"/>
  </r>
  <r>
    <s v="Strøelse"/>
    <s v="Østdanmark"/>
    <x v="0"/>
    <x v="0"/>
    <n v="104128.58905499999"/>
    <x v="5"/>
  </r>
  <r>
    <s v="Strøelse"/>
    <s v="Østdanmark"/>
    <x v="0"/>
    <x v="1"/>
    <n v="123183.11249498594"/>
    <x v="5"/>
  </r>
  <r>
    <s v="Strøelse"/>
    <s v="Østdanmark"/>
    <x v="0"/>
    <x v="2"/>
    <n v="120747.75217508907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6350412.4997561099"/>
    <x v="5"/>
  </r>
  <r>
    <s v="Foder"/>
    <s v="Vestdanmark"/>
    <x v="0"/>
    <x v="1"/>
    <n v="918861.60943487054"/>
    <x v="5"/>
  </r>
  <r>
    <s v="Foder"/>
    <s v="Vestdanmark"/>
    <x v="13"/>
    <x v="1"/>
    <n v="0"/>
    <x v="5"/>
  </r>
  <r>
    <s v="Foder"/>
    <s v="Vestdanmark"/>
    <x v="38"/>
    <x v="1"/>
    <n v="73265.306718627704"/>
    <x v="5"/>
  </r>
  <r>
    <s v="Foder"/>
    <s v="Vestdanmark"/>
    <x v="28"/>
    <x v="1"/>
    <n v="1042365.5001332033"/>
    <x v="5"/>
  </r>
  <r>
    <s v="Foder"/>
    <s v="Vestdanmark"/>
    <x v="18"/>
    <x v="1"/>
    <n v="5991945.9604161605"/>
    <x v="5"/>
  </r>
  <r>
    <s v="Foder"/>
    <s v="Vestdanmark"/>
    <x v="27"/>
    <x v="1"/>
    <n v="251878.62569823104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14698917.729434509"/>
    <x v="5"/>
  </r>
  <r>
    <s v="Foder"/>
    <s v="Vestdanmark"/>
    <x v="17"/>
    <x v="1"/>
    <n v="1812574.6986106629"/>
    <x v="5"/>
  </r>
  <r>
    <s v="Foder"/>
    <s v="Vestdanmark"/>
    <x v="43"/>
    <x v="1"/>
    <n v="513062.37197918555"/>
    <x v="5"/>
  </r>
  <r>
    <s v="Foder"/>
    <s v="Vestdanmark"/>
    <x v="8"/>
    <x v="1"/>
    <n v="3527588.8420080007"/>
    <x v="5"/>
  </r>
  <r>
    <s v="Foder"/>
    <s v="Vestdanmark"/>
    <x v="30"/>
    <x v="1"/>
    <n v="46179.344840832011"/>
    <x v="5"/>
  </r>
  <r>
    <s v="Foder"/>
    <s v="Vestdanmark"/>
    <x v="10"/>
    <x v="1"/>
    <n v="5788120.7826627567"/>
    <x v="5"/>
  </r>
  <r>
    <s v="Foder"/>
    <s v="Vestdanmark"/>
    <x v="14"/>
    <x v="2"/>
    <n v="6174012.1525406614"/>
    <x v="5"/>
  </r>
  <r>
    <s v="Foder"/>
    <s v="Vestdanmark"/>
    <x v="0"/>
    <x v="2"/>
    <n v="918861.60943487042"/>
    <x v="5"/>
  </r>
  <r>
    <s v="Foder"/>
    <s v="Vestdanmark"/>
    <x v="13"/>
    <x v="2"/>
    <n v="0"/>
    <x v="5"/>
  </r>
  <r>
    <s v="Foder"/>
    <s v="Vestdanmark"/>
    <x v="38"/>
    <x v="2"/>
    <n v="73265.306718627704"/>
    <x v="5"/>
  </r>
  <r>
    <s v="Foder"/>
    <s v="Vestdanmark"/>
    <x v="28"/>
    <x v="2"/>
    <n v="1042365.5001332033"/>
    <x v="5"/>
  </r>
  <r>
    <s v="Foder"/>
    <s v="Vestdanmark"/>
    <x v="18"/>
    <x v="2"/>
    <n v="5991945.9604161596"/>
    <x v="5"/>
  </r>
  <r>
    <s v="Foder"/>
    <s v="Vestdanmark"/>
    <x v="27"/>
    <x v="2"/>
    <n v="251878.62569823102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14698917.729434509"/>
    <x v="5"/>
  </r>
  <r>
    <s v="Foder"/>
    <s v="Vestdanmark"/>
    <x v="17"/>
    <x v="2"/>
    <n v="1812574.6986106627"/>
    <x v="5"/>
  </r>
  <r>
    <s v="Foder"/>
    <s v="Vestdanmark"/>
    <x v="43"/>
    <x v="2"/>
    <n v="615674.84637502255"/>
    <x v="5"/>
  </r>
  <r>
    <s v="Foder"/>
    <s v="Vestdanmark"/>
    <x v="8"/>
    <x v="2"/>
    <n v="4168968.6314640003"/>
    <x v="5"/>
  </r>
  <r>
    <s v="Foder"/>
    <s v="Vestdanmark"/>
    <x v="30"/>
    <x v="2"/>
    <n v="46179.344840832004"/>
    <x v="5"/>
  </r>
  <r>
    <s v="Foder"/>
    <s v="Vestdanmark"/>
    <x v="10"/>
    <x v="2"/>
    <n v="5788120.7826627549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779456.90372273244"/>
    <x v="5"/>
  </r>
  <r>
    <s v="Foder"/>
    <s v="Østdanmark"/>
    <x v="0"/>
    <x v="1"/>
    <n v="112782.12636853076"/>
    <x v="5"/>
  </r>
  <r>
    <s v="Foder"/>
    <s v="Østdanmark"/>
    <x v="13"/>
    <x v="1"/>
    <n v="0"/>
    <x v="5"/>
  </r>
  <r>
    <s v="Foder"/>
    <s v="Østdanmark"/>
    <x v="38"/>
    <x v="1"/>
    <n v="8992.6676617292323"/>
    <x v="5"/>
  </r>
  <r>
    <s v="Foder"/>
    <s v="Østdanmark"/>
    <x v="28"/>
    <x v="1"/>
    <n v="127941.13536914771"/>
    <x v="5"/>
  </r>
  <r>
    <s v="Foder"/>
    <s v="Østdanmark"/>
    <x v="18"/>
    <x v="1"/>
    <n v="735458.31011123862"/>
    <x v="5"/>
  </r>
  <r>
    <s v="Foder"/>
    <s v="Østdanmark"/>
    <x v="27"/>
    <x v="1"/>
    <n v="30915.871009673829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804161.9976497933"/>
    <x v="5"/>
  </r>
  <r>
    <s v="Foder"/>
    <s v="Østdanmark"/>
    <x v="17"/>
    <x v="1"/>
    <n v="222477.49455637607"/>
    <x v="5"/>
  </r>
  <r>
    <s v="Foder"/>
    <s v="Østdanmark"/>
    <x v="43"/>
    <x v="1"/>
    <n v="62973.863177375562"/>
    <x v="5"/>
  </r>
  <r>
    <s v="Foder"/>
    <s v="Østdanmark"/>
    <x v="8"/>
    <x v="1"/>
    <n v="432980.29482400004"/>
    <x v="5"/>
  </r>
  <r>
    <s v="Foder"/>
    <s v="Østdanmark"/>
    <x v="30"/>
    <x v="1"/>
    <n v="5668.1056776960004"/>
    <x v="5"/>
  </r>
  <r>
    <s v="Foder"/>
    <s v="Østdanmark"/>
    <x v="10"/>
    <x v="1"/>
    <n v="710440.57434076618"/>
    <x v="5"/>
  </r>
  <r>
    <s v="Foder"/>
    <s v="Østdanmark"/>
    <x v="14"/>
    <x v="2"/>
    <n v="757805.32306376752"/>
    <x v="5"/>
  </r>
  <r>
    <s v="Foder"/>
    <s v="Østdanmark"/>
    <x v="0"/>
    <x v="2"/>
    <n v="112782.12636853076"/>
    <x v="5"/>
  </r>
  <r>
    <s v="Foder"/>
    <s v="Østdanmark"/>
    <x v="13"/>
    <x v="2"/>
    <n v="0"/>
    <x v="5"/>
  </r>
  <r>
    <s v="Foder"/>
    <s v="Østdanmark"/>
    <x v="38"/>
    <x v="2"/>
    <n v="8992.6676617292323"/>
    <x v="5"/>
  </r>
  <r>
    <s v="Foder"/>
    <s v="Østdanmark"/>
    <x v="28"/>
    <x v="2"/>
    <n v="127941.13536914771"/>
    <x v="5"/>
  </r>
  <r>
    <s v="Foder"/>
    <s v="Østdanmark"/>
    <x v="18"/>
    <x v="2"/>
    <n v="735458.31011123862"/>
    <x v="5"/>
  </r>
  <r>
    <s v="Foder"/>
    <s v="Østdanmark"/>
    <x v="27"/>
    <x v="2"/>
    <n v="30915.871009673829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804161.9976497933"/>
    <x v="5"/>
  </r>
  <r>
    <s v="Foder"/>
    <s v="Østdanmark"/>
    <x v="17"/>
    <x v="2"/>
    <n v="222477.49455637607"/>
    <x v="5"/>
  </r>
  <r>
    <s v="Foder"/>
    <s v="Østdanmark"/>
    <x v="43"/>
    <x v="2"/>
    <n v="75568.635812850684"/>
    <x v="5"/>
  </r>
  <r>
    <s v="Foder"/>
    <s v="Østdanmark"/>
    <x v="8"/>
    <x v="2"/>
    <n v="511703.98479200003"/>
    <x v="5"/>
  </r>
  <r>
    <s v="Foder"/>
    <s v="Østdanmark"/>
    <x v="30"/>
    <x v="2"/>
    <n v="5668.1056776960004"/>
    <x v="5"/>
  </r>
  <r>
    <s v="Foder"/>
    <s v="Østdanmark"/>
    <x v="10"/>
    <x v="2"/>
    <n v="710440.57434076618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024442.5834600206"/>
    <x v="2"/>
  </r>
  <r>
    <s v="Energi"/>
    <s v="Vestdanmark"/>
    <x v="1"/>
    <x v="1"/>
    <n v="127055.81934946297"/>
    <x v="2"/>
  </r>
  <r>
    <s v="Energi"/>
    <s v="Vestdanmark"/>
    <x v="2"/>
    <x v="1"/>
    <n v="140070.99404320476"/>
    <x v="2"/>
  </r>
  <r>
    <s v="Energi"/>
    <s v="Vestdanmark"/>
    <x v="3"/>
    <x v="1"/>
    <n v="1264435.4439343661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89334.36334971216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596998.51880286564"/>
    <x v="2"/>
  </r>
  <r>
    <s v="Energi"/>
    <s v="Østdanmark"/>
    <x v="1"/>
    <x v="1"/>
    <n v="37921.540145555431"/>
    <x v="2"/>
  </r>
  <r>
    <s v="Energi"/>
    <s v="Østdanmark"/>
    <x v="2"/>
    <x v="1"/>
    <n v="39662.610991368812"/>
    <x v="2"/>
  </r>
  <r>
    <s v="Energi"/>
    <s v="Østdanmark"/>
    <x v="3"/>
    <x v="1"/>
    <n v="370106.33706436935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3960.04106329833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706203.68641798198"/>
    <x v="2"/>
  </r>
  <r>
    <s v="Energi"/>
    <s v="Vestdanmark"/>
    <x v="1"/>
    <x v="2"/>
    <n v="117673.38022044121"/>
    <x v="2"/>
  </r>
  <r>
    <s v="Energi"/>
    <s v="Vestdanmark"/>
    <x v="2"/>
    <x v="2"/>
    <n v="131051.12576863175"/>
    <x v="2"/>
  </r>
  <r>
    <s v="Energi"/>
    <s v="Vestdanmark"/>
    <x v="3"/>
    <x v="2"/>
    <n v="1242702.0334346909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384135.61750905059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519293.35100457177"/>
    <x v="2"/>
  </r>
  <r>
    <s v="Energi"/>
    <s v="Østdanmark"/>
    <x v="1"/>
    <x v="2"/>
    <n v="36092.805626385823"/>
    <x v="2"/>
  </r>
  <r>
    <s v="Energi"/>
    <s v="Østdanmark"/>
    <x v="2"/>
    <x v="2"/>
    <n v="37978.9277568201"/>
    <x v="2"/>
  </r>
  <r>
    <s v="Energi"/>
    <s v="Østdanmark"/>
    <x v="3"/>
    <x v="2"/>
    <n v="362216.20232302049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11822.45804482778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1662944.9193931499"/>
    <x v="5"/>
  </r>
  <r>
    <s v="Gødning"/>
    <s v="Vestdanmark"/>
    <x v="16"/>
    <x v="1"/>
    <n v="1501634.338228462"/>
    <x v="5"/>
  </r>
  <r>
    <s v="Gødning"/>
    <s v="Vestdanmark"/>
    <x v="44"/>
    <x v="1"/>
    <n v="1063.129647246318"/>
    <x v="5"/>
  </r>
  <r>
    <s v="Gødning"/>
    <s v="Vestdanmark"/>
    <x v="42"/>
    <x v="1"/>
    <n v="656390.90889541374"/>
    <x v="5"/>
  </r>
  <r>
    <s v="Gødning"/>
    <s v="Vestdanmark"/>
    <x v="40"/>
    <x v="1"/>
    <n v="29608950.300681539"/>
    <x v="5"/>
  </r>
  <r>
    <s v="Gødning"/>
    <s v="Vestdanmark"/>
    <x v="15"/>
    <x v="1"/>
    <n v="195925.08122807665"/>
    <x v="5"/>
  </r>
  <r>
    <s v="Gødning"/>
    <s v="Vestdanmark"/>
    <x v="32"/>
    <x v="2"/>
    <n v="1321605.5395535075"/>
    <x v="5"/>
  </r>
  <r>
    <s v="Gødning"/>
    <s v="Vestdanmark"/>
    <x v="16"/>
    <x v="2"/>
    <n v="1369840.5628900954"/>
    <x v="5"/>
  </r>
  <r>
    <s v="Gødning"/>
    <s v="Vestdanmark"/>
    <x v="44"/>
    <x v="2"/>
    <n v="1208.0530539851848"/>
    <x v="5"/>
  </r>
  <r>
    <s v="Gødning"/>
    <s v="Vestdanmark"/>
    <x v="42"/>
    <x v="2"/>
    <n v="782136.69471537473"/>
    <x v="5"/>
  </r>
  <r>
    <s v="Gødning"/>
    <s v="Vestdanmark"/>
    <x v="40"/>
    <x v="2"/>
    <n v="26165283.016704354"/>
    <x v="5"/>
  </r>
  <r>
    <s v="Gødning"/>
    <s v="Vestdanmark"/>
    <x v="15"/>
    <x v="2"/>
    <n v="172956.12262590713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240955.92141717565"/>
    <x v="5"/>
  </r>
  <r>
    <s v="Gødning"/>
    <s v="Østdanmark"/>
    <x v="16"/>
    <x v="1"/>
    <n v="106727.17369051868"/>
    <x v="5"/>
  </r>
  <r>
    <s v="Gødning"/>
    <s v="Østdanmark"/>
    <x v="44"/>
    <x v="1"/>
    <n v="89.228078879071901"/>
    <x v="5"/>
  </r>
  <r>
    <s v="Gødning"/>
    <s v="Østdanmark"/>
    <x v="42"/>
    <x v="1"/>
    <n v="89504.815039875422"/>
    <x v="5"/>
  </r>
  <r>
    <s v="Gødning"/>
    <s v="Østdanmark"/>
    <x v="40"/>
    <x v="1"/>
    <n v="4560826.8125311788"/>
    <x v="5"/>
  </r>
  <r>
    <s v="Gødning"/>
    <s v="Østdanmark"/>
    <x v="15"/>
    <x v="1"/>
    <n v="275449.72969989601"/>
    <x v="5"/>
  </r>
  <r>
    <s v="Gødning"/>
    <s v="Østdanmark"/>
    <x v="32"/>
    <x v="2"/>
    <n v="191496.83000286552"/>
    <x v="5"/>
  </r>
  <r>
    <s v="Gødning"/>
    <s v="Østdanmark"/>
    <x v="16"/>
    <x v="2"/>
    <n v="97360.061608850912"/>
    <x v="5"/>
  </r>
  <r>
    <s v="Gødning"/>
    <s v="Østdanmark"/>
    <x v="44"/>
    <x v="2"/>
    <n v="101.39144691364179"/>
    <x v="5"/>
  </r>
  <r>
    <s v="Gødning"/>
    <s v="Østdanmark"/>
    <x v="42"/>
    <x v="2"/>
    <n v="108613.25455680418"/>
    <x v="5"/>
  </r>
  <r>
    <s v="Gødning"/>
    <s v="Østdanmark"/>
    <x v="40"/>
    <x v="2"/>
    <n v="4173976.0636339597"/>
    <x v="5"/>
  </r>
  <r>
    <s v="Gødning"/>
    <s v="Østdanmark"/>
    <x v="15"/>
    <x v="2"/>
    <n v="251252.44204705223"/>
    <x v="5"/>
  </r>
  <r>
    <s v="Proteinproces"/>
    <s v="Vestdanmark"/>
    <x v="7"/>
    <x v="0"/>
    <n v="0"/>
    <x v="6"/>
  </r>
  <r>
    <s v="Proteinproces"/>
    <s v="Vestdanmark"/>
    <x v="7"/>
    <x v="1"/>
    <n v="21101629.912040923"/>
    <x v="6"/>
  </r>
  <r>
    <s v="Proteinproces"/>
    <s v="Vestdanmark"/>
    <x v="7"/>
    <x v="2"/>
    <n v="24938289.89604836"/>
    <x v="6"/>
  </r>
  <r>
    <s v="Proteinproces"/>
    <s v="Østdanmark"/>
    <x v="7"/>
    <x v="0"/>
    <n v="0"/>
    <x v="6"/>
  </r>
  <r>
    <s v="Proteinproces"/>
    <s v="Østdanmark"/>
    <x v="7"/>
    <x v="1"/>
    <n v="2590038.224347489"/>
    <x v="6"/>
  </r>
  <r>
    <s v="Proteinproces"/>
    <s v="Østdanmark"/>
    <x v="7"/>
    <x v="2"/>
    <n v="3060954.2651379411"/>
    <x v="6"/>
  </r>
  <r>
    <s v="Rapskageproduktion"/>
    <s v="Vestdanmark"/>
    <x v="26"/>
    <x v="0"/>
    <n v="485762.00237315823"/>
    <x v="3"/>
  </r>
  <r>
    <s v="Rapskageproduktion"/>
    <s v="Vestdanmark"/>
    <x v="26"/>
    <x v="1"/>
    <n v="397049.43546707177"/>
    <x v="3"/>
  </r>
  <r>
    <s v="Rapskageproduktion"/>
    <s v="Vestdanmark"/>
    <x v="26"/>
    <x v="2"/>
    <n v="367729.31318887876"/>
    <x v="3"/>
  </r>
  <r>
    <s v="Rapskageproduktion"/>
    <s v="Østdanmark"/>
    <x v="26"/>
    <x v="0"/>
    <n v="192563.22613808865"/>
    <x v="3"/>
  </r>
  <r>
    <s v="Rapskageproduktion"/>
    <s v="Østdanmark"/>
    <x v="26"/>
    <x v="1"/>
    <n v="118504.81295486072"/>
    <x v="3"/>
  </r>
  <r>
    <s v="Rapskageproduktion"/>
    <s v="Østdanmark"/>
    <x v="26"/>
    <x v="2"/>
    <n v="112790.01758245569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40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36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41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8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N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3">
    <i>
      <x v="2"/>
    </i>
    <i>
      <x v="7"/>
    </i>
    <i>
      <x v="8"/>
    </i>
    <i>
      <x v="10"/>
    </i>
    <i>
      <x v="12"/>
    </i>
    <i>
      <x v="13"/>
    </i>
    <i>
      <x v="14"/>
    </i>
    <i>
      <x v="18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8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39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3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39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3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3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3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36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7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45" t="s">
        <v>265</v>
      </c>
      <c r="B1" s="445"/>
      <c r="D1" s="75" t="s">
        <v>278</v>
      </c>
    </row>
    <row r="2" spans="1:6" x14ac:dyDescent="0.25">
      <c r="A2" s="6" t="s">
        <v>0</v>
      </c>
      <c r="B2" s="222" t="s">
        <v>297</v>
      </c>
    </row>
    <row r="4" spans="1:6" ht="30" customHeight="1" thickBot="1" x14ac:dyDescent="0.3">
      <c r="A4" s="444" t="s">
        <v>264</v>
      </c>
      <c r="B4" s="444"/>
      <c r="D4" s="75"/>
    </row>
    <row r="5" spans="1:6" ht="15.75" thickTop="1" x14ac:dyDescent="0.25">
      <c r="A5" s="254" t="s">
        <v>85</v>
      </c>
      <c r="B5" s="253" t="s">
        <v>299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261</v>
      </c>
      <c r="D17" s="216" t="s">
        <v>93</v>
      </c>
      <c r="E17" s="213"/>
    </row>
    <row r="18" spans="1:5" x14ac:dyDescent="0.25">
      <c r="A18" s="204" t="s">
        <v>73</v>
      </c>
      <c r="B18" s="446" t="s">
        <v>266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46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300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A3" sqref="A3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5.42578125" style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292</v>
      </c>
      <c r="B1" s="251"/>
      <c r="C1" s="447" t="s">
        <v>291</v>
      </c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</row>
    <row r="2" spans="1:18" ht="15" customHeight="1" x14ac:dyDescent="0.25">
      <c r="A2" s="251"/>
      <c r="B2" s="251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</row>
    <row r="3" spans="1:18" x14ac:dyDescent="0.25">
      <c r="A3" s="75"/>
    </row>
    <row r="34" spans="16:18" ht="15.75" x14ac:dyDescent="0.25">
      <c r="P34" s="340" t="s">
        <v>93</v>
      </c>
      <c r="Q34" s="340" t="s">
        <v>329</v>
      </c>
      <c r="R34" s="340" t="s">
        <v>330</v>
      </c>
    </row>
    <row r="35" spans="16:18" ht="15.75" x14ac:dyDescent="0.25">
      <c r="P35" s="340">
        <v>1990</v>
      </c>
      <c r="Q35" s="442">
        <v>20000000</v>
      </c>
      <c r="R35" s="341"/>
    </row>
    <row r="36" spans="16:18" ht="15.75" x14ac:dyDescent="0.25">
      <c r="P36" s="340">
        <f>År1</f>
        <v>2019</v>
      </c>
      <c r="Q36" s="443">
        <f>GETPIVOTDATA("Total",'CO2-pivot'!$A$1,"År",P36,"Sted2","CO2 - atmosfære")</f>
        <v>13854810.878545959</v>
      </c>
      <c r="R36" s="341">
        <f>1-Q36/$Q$35</f>
        <v>0.30725945607270211</v>
      </c>
    </row>
    <row r="37" spans="16:18" ht="15.75" x14ac:dyDescent="0.25">
      <c r="P37" s="340">
        <f>År2</f>
        <v>2030</v>
      </c>
      <c r="Q37" s="443">
        <f>GETPIVOTDATA("Total",'CO2-pivot'!$A$1,"År",P37,"Sted2","CO2 - atmosfære")</f>
        <v>12012553.020152895</v>
      </c>
      <c r="R37" s="341">
        <f t="shared" ref="R37:R38" si="0">1-Q37/$Q$35</f>
        <v>0.3993723489923553</v>
      </c>
    </row>
    <row r="38" spans="16:18" ht="15.75" x14ac:dyDescent="0.25">
      <c r="P38" s="340">
        <f>År3</f>
        <v>2050</v>
      </c>
      <c r="Q38" s="443">
        <f>GETPIVOTDATA("Total",'CO2-pivot'!$A$1,"År",P38,"Sted2","CO2 - atmosfære")</f>
        <v>10790656.92077061</v>
      </c>
      <c r="R38" s="341">
        <f t="shared" si="0"/>
        <v>0.46046715396146953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331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181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256</v>
      </c>
    </row>
    <row r="12" spans="1:1" x14ac:dyDescent="0.25">
      <c r="A12" s="379" t="s">
        <v>110</v>
      </c>
    </row>
    <row r="13" spans="1:1" x14ac:dyDescent="0.25">
      <c r="A13" s="353" t="s">
        <v>226</v>
      </c>
    </row>
    <row r="14" spans="1:1" s="168" customFormat="1" x14ac:dyDescent="0.25">
      <c r="A14" s="380" t="s">
        <v>207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203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220</v>
      </c>
    </row>
    <row r="26" spans="1:1" x14ac:dyDescent="0.25">
      <c r="A26" s="356" t="s">
        <v>202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223</v>
      </c>
    </row>
    <row r="30" spans="1:1" x14ac:dyDescent="0.25">
      <c r="A30" s="357" t="s">
        <v>199</v>
      </c>
    </row>
    <row r="31" spans="1:1" x14ac:dyDescent="0.25">
      <c r="A31" s="350" t="s">
        <v>222</v>
      </c>
    </row>
    <row r="32" spans="1:1" x14ac:dyDescent="0.25">
      <c r="A32" s="413" t="s">
        <v>162</v>
      </c>
    </row>
    <row r="33" spans="1:1" x14ac:dyDescent="0.25">
      <c r="A33" s="359" t="s">
        <v>192</v>
      </c>
    </row>
    <row r="34" spans="1:1" x14ac:dyDescent="0.25">
      <c r="A34" s="354" t="s">
        <v>218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193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303</v>
      </c>
    </row>
    <row r="55" spans="1:1" x14ac:dyDescent="0.25">
      <c r="A55" s="387" t="s">
        <v>304</v>
      </c>
    </row>
    <row r="56" spans="1:1" x14ac:dyDescent="0.25">
      <c r="A56" s="362" t="s">
        <v>306</v>
      </c>
    </row>
    <row r="57" spans="1:1" x14ac:dyDescent="0.25">
      <c r="A57" s="347" t="s">
        <v>308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234</v>
      </c>
    </row>
    <row r="61" spans="1:1" x14ac:dyDescent="0.25">
      <c r="A61" s="392" t="s">
        <v>227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175</v>
      </c>
    </row>
    <row r="65" spans="1:8" x14ac:dyDescent="0.25">
      <c r="A65" s="371" t="s">
        <v>176</v>
      </c>
    </row>
    <row r="66" spans="1:8" x14ac:dyDescent="0.25">
      <c r="A66" s="372" t="s">
        <v>177</v>
      </c>
    </row>
    <row r="67" spans="1:8" x14ac:dyDescent="0.25">
      <c r="A67" s="373" t="s">
        <v>178</v>
      </c>
    </row>
    <row r="68" spans="1:8" x14ac:dyDescent="0.25">
      <c r="A68" s="374" t="s">
        <v>179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328</v>
      </c>
    </row>
    <row r="78" spans="1:8" x14ac:dyDescent="0.25">
      <c r="A78" s="349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70" zoomScaleNormal="70" workbookViewId="0">
      <selection activeCell="A3" sqref="A3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4" width="11.140625" style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267</v>
      </c>
      <c r="B1" s="75" t="s">
        <v>293</v>
      </c>
    </row>
    <row r="2" spans="1:18" ht="42.95" customHeight="1" x14ac:dyDescent="0.25">
      <c r="A2" s="223" t="s">
        <v>277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301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351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351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262</v>
      </c>
      <c r="C5" s="9">
        <f>5600*(C2-År1)</f>
        <v>61600</v>
      </c>
      <c r="D5" s="9">
        <f>5600*(D2-År1)</f>
        <v>173600</v>
      </c>
      <c r="E5" s="9" t="s">
        <v>263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352</v>
      </c>
      <c r="B6" s="2" t="s">
        <v>353</v>
      </c>
      <c r="C6" s="9">
        <f>8500</f>
        <v>8500</v>
      </c>
      <c r="D6" s="9">
        <v>8500</v>
      </c>
      <c r="E6" s="9" t="s">
        <v>263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2329836</v>
      </c>
      <c r="N6" s="18">
        <f t="shared" si="1"/>
        <v>65502</v>
      </c>
      <c r="O6" s="18">
        <f t="shared" si="1"/>
        <v>43232</v>
      </c>
      <c r="P6" s="18">
        <f t="shared" si="1"/>
        <v>2217836</v>
      </c>
      <c r="Q6" s="18">
        <f t="shared" si="1"/>
        <v>65502</v>
      </c>
      <c r="R6" s="18">
        <f t="shared" si="1"/>
        <v>43232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401824.00000000006</v>
      </c>
      <c r="N8" s="18">
        <f t="shared" si="3"/>
        <v>96498</v>
      </c>
      <c r="O8" s="18">
        <f t="shared" si="3"/>
        <v>85767.999999999985</v>
      </c>
      <c r="P8" s="18">
        <f t="shared" si="3"/>
        <v>401824.00000000006</v>
      </c>
      <c r="Q8" s="18">
        <f t="shared" si="3"/>
        <v>96498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128999.99999999999</v>
      </c>
      <c r="P10" s="21">
        <f t="shared" si="5"/>
        <v>4014430</v>
      </c>
      <c r="Q10" s="21">
        <f t="shared" si="5"/>
        <v>162000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294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1793018.9539286131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56865.440000000002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37531.780740740738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1695786.3613360205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56865.440000000002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37531.780740740738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325214.84176963597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83774.559999999998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74459.330370370357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325214.84176963597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83774.559999999998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74459.330370370357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295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536817.04607138666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8636.5600000000013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5700.2192592592592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522049.63866397925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8636.5600000000013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5700.2192592592592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76609.15823036409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12723.44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11308.669629629629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76609.15823036409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12723.44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11308.669629629629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947114.41689910996</v>
      </c>
      <c r="N40" s="271">
        <f t="shared" si="7"/>
        <v>21360</v>
      </c>
      <c r="O40" s="271">
        <f t="shared" si="7"/>
        <v>17008.888888888887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17008.888888888887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E7:E17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F7:G17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"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267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0.21075909237175666</v>
      </c>
      <c r="E5" s="8">
        <v>0.3878368523571335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0.13730855946494946</v>
      </c>
      <c r="E6" s="8">
        <v>0.3143863194503263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0.24781732640293408</v>
      </c>
      <c r="E7" s="8"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0.23951349272596606</v>
      </c>
      <c r="E8" s="8"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v>2030</v>
      </c>
      <c r="E10" s="84"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v>2030</v>
      </c>
      <c r="E15" s="84"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50" t="s">
        <v>319</v>
      </c>
      <c r="C20" s="25"/>
      <c r="D20" s="25"/>
      <c r="E20" s="25"/>
      <c r="F20" s="12"/>
      <c r="I20" s="1"/>
    </row>
    <row r="21" spans="2:11" ht="29.45" customHeight="1" x14ac:dyDescent="0.25">
      <c r="B21" s="450"/>
      <c r="C21" s="84">
        <f>År1</f>
        <v>2019</v>
      </c>
      <c r="D21" s="84">
        <v>2030</v>
      </c>
      <c r="E21" s="84"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20577.795947873572</v>
      </c>
      <c r="E24" s="10">
        <f>E22*Arealanvendelse!Q6-C22*Arealanvendelse!Q6</f>
        <v>20577.795947873572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9975.9910906680507</v>
      </c>
      <c r="E25" s="10">
        <f>E23*Arealanvendelse!R6-C23*Arealanvendelse!R6</f>
        <v>9975.9910906680507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655.02</v>
      </c>
      <c r="E26" s="10">
        <f>1%*Arealanvendelse!Q6</f>
        <v>655.02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432.32</v>
      </c>
      <c r="E27" s="116">
        <f>1%*Arealanvendelse!R6</f>
        <v>432.32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30553.787038541624</v>
      </c>
      <c r="E28" s="231">
        <f>SUM(E24:E25)</f>
        <v>30553.787038541624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8" t="s">
        <v>318</v>
      </c>
      <c r="C30" s="25"/>
      <c r="D30" s="25"/>
      <c r="E30" s="25"/>
      <c r="K30" s="12"/>
    </row>
    <row r="31" spans="2:11" x14ac:dyDescent="0.25">
      <c r="B31" s="4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3.0976273829928767E-2</v>
      </c>
      <c r="E33" s="90"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0.25491876659818113</v>
      </c>
      <c r="E35" s="90"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5.2060865589185204E-3</v>
      </c>
      <c r="E36" s="90"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1.3466912404096722E-2</v>
      </c>
      <c r="E38" s="90"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2.7968670218625629E-2</v>
      </c>
      <c r="E41" s="90"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7.0772837129970206E-2</v>
      </c>
      <c r="E45" s="90">
        <v>7.0772837129970206E-2</v>
      </c>
      <c r="K45" s="12"/>
    </row>
    <row r="46" spans="2:11" x14ac:dyDescent="0.25">
      <c r="B46" s="25" t="s">
        <v>284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358233.46873504407</v>
      </c>
      <c r="E47" s="115" cm="1">
        <f t="array" ref="E47">SUMPRODUCT((E32:E45&gt;$C$32:$C$45)*(E32:E45-$C$32:$C$45))*Arealanvendelse!P6</f>
        <v>341012.45038940734</v>
      </c>
      <c r="K47" s="12"/>
    </row>
    <row r="48" spans="2:11" x14ac:dyDescent="0.25">
      <c r="B48" s="25" t="s">
        <v>237</v>
      </c>
      <c r="C48" s="109"/>
      <c r="D48" s="115">
        <f>1%*Arealanvendelse!M6</f>
        <v>23298.36</v>
      </c>
      <c r="E48" s="115">
        <f>1%*Arealanvendelse!P6</f>
        <v>22178.36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1" sqref="F2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267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310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311">
        <v>0.01</v>
      </c>
      <c r="E14" s="311">
        <v>1.2E-2</v>
      </c>
      <c r="F14" s="1" t="s">
        <v>311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312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8" sqref="C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267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276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275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0</v>
      </c>
      <c r="D13" s="8">
        <v>0</v>
      </c>
    </row>
    <row r="14" spans="1:4" x14ac:dyDescent="0.25">
      <c r="A14" s="2" t="s">
        <v>176</v>
      </c>
      <c r="B14" s="7">
        <v>0</v>
      </c>
      <c r="C14" s="8">
        <v>0</v>
      </c>
      <c r="D14" s="8">
        <v>0</v>
      </c>
    </row>
    <row r="15" spans="1:4" x14ac:dyDescent="0.25">
      <c r="A15" s="2" t="s">
        <v>177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178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179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34890.096379456823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33887.086649220466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6789.2390041039225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6495.0308201217877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3518.4761188724765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34372.746311010153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687.54888112752417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6637.8081503333005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34890.096379456823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6789.2390041039225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3512.0788895654355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686.29879225274681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34890.096379456823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33964.625517473483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6789.2390041039225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6510.1444269112244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3518.4761188724765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34373.91913638312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687.54888112752417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6638.037333293677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34826.049508013064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6776.7618816892491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3497.4140673832235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683.43312491760958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51" t="s">
        <v>283</v>
      </c>
      <c r="B47" s="2" t="s">
        <v>23</v>
      </c>
      <c r="C47" s="2"/>
      <c r="D47" s="2"/>
      <c r="E47" s="2" t="s">
        <v>24</v>
      </c>
      <c r="F47" s="2"/>
      <c r="G47" s="2"/>
      <c r="H47" s="1" t="s">
        <v>322</v>
      </c>
    </row>
    <row r="48" spans="1:10" hidden="1" x14ac:dyDescent="0.25">
      <c r="A48" s="45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175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176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177</v>
      </c>
      <c r="B52" s="109">
        <f t="shared" si="0"/>
        <v>0</v>
      </c>
      <c r="C52" s="109">
        <f t="shared" ca="1" si="0"/>
        <v>38408.572498329297</v>
      </c>
      <c r="D52" s="109">
        <f t="shared" ca="1" si="0"/>
        <v>106662.00822925288</v>
      </c>
      <c r="E52" s="109">
        <f t="shared" ca="1" si="0"/>
        <v>0</v>
      </c>
      <c r="F52" s="109">
        <f t="shared" ca="1" si="0"/>
        <v>7476.787885231447</v>
      </c>
      <c r="G52" s="109">
        <f t="shared" ca="1" si="0"/>
        <v>20608.376766811758</v>
      </c>
      <c r="H52" s="109">
        <f t="shared" ca="1" si="2"/>
        <v>0</v>
      </c>
      <c r="I52" s="109">
        <f t="shared" ca="1" si="1"/>
        <v>45885.360383560743</v>
      </c>
      <c r="J52" s="109">
        <f t="shared" ca="1" si="1"/>
        <v>127270.38499606465</v>
      </c>
    </row>
    <row r="53" spans="1:10" hidden="1" x14ac:dyDescent="0.25">
      <c r="A53" s="2" t="s">
        <v>178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179</v>
      </c>
      <c r="B54" s="109">
        <f t="shared" si="0"/>
        <v>0</v>
      </c>
      <c r="C54" s="109">
        <f t="shared" ca="1" si="0"/>
        <v>38408.572498329297</v>
      </c>
      <c r="D54" s="109">
        <f t="shared" ca="1" si="0"/>
        <v>106662.0082292529</v>
      </c>
      <c r="E54" s="109">
        <f t="shared" ca="1" si="0"/>
        <v>0</v>
      </c>
      <c r="F54" s="109">
        <f t="shared" ca="1" si="0"/>
        <v>7476.787885231447</v>
      </c>
      <c r="G54" s="109">
        <f t="shared" ca="1" si="0"/>
        <v>20608.376766811762</v>
      </c>
      <c r="H54" s="109">
        <f t="shared" ca="1" si="2"/>
        <v>0</v>
      </c>
      <c r="I54" s="109">
        <f t="shared" ca="1" si="1"/>
        <v>45885.360383560743</v>
      </c>
      <c r="J54" s="109">
        <f t="shared" ca="1" si="1"/>
        <v>127270.38499606466</v>
      </c>
    </row>
    <row r="55" spans="1:10" hidden="1" x14ac:dyDescent="0.25"/>
    <row r="57" spans="1:10" x14ac:dyDescent="0.25">
      <c r="A57" s="1" t="s">
        <v>323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325</v>
      </c>
      <c r="E1" s="168" t="s">
        <v>324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1087.6613040576631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3518.4761188724765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1082.2229975373484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3513.0378123521618</v>
      </c>
      <c r="G127" s="168">
        <f ca="1">IF($C127-G$1&lt;År1,0,F126*(1-VLOOKUP($A127,[1]Hugst!$R$5:$W$9,MATCH(ROUNDUP((G$1)/10,0)*10,[1]Hugst!$R$4:$W$4,0))))</f>
        <v>3518.4761188724765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1076.8118825496931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3507.6266973645065</v>
      </c>
      <c r="G128" s="168">
        <f ca="1">IF($C128-G$1&lt;År1,0,F127*(1-VLOOKUP($A128,[1]Hugst!$R$5:$W$9,MATCH(ROUNDUP((G$1)/10,0)*10,[1]Hugst!$R$4:$W$4,0))))</f>
        <v>3513.0378123521618</v>
      </c>
      <c r="H128" s="168">
        <f ca="1">IF($C128-H$1&lt;År1,0,G127*(1-VLOOKUP($A128,[1]Hugst!$R$5:$W$9,MATCH(ROUNDUP((H$1)/10,0)*10,[1]Hugst!$R$4:$W$4,0))))</f>
        <v>3518.4761188724765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1071.427823136939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3502.2426379517524</v>
      </c>
      <c r="G129" s="168">
        <f ca="1">IF($C129-G$1&lt;År1,0,F128*(1-VLOOKUP($A129,[1]Hugst!$R$5:$W$9,MATCH(ROUNDUP((G$1)/10,0)*10,[1]Hugst!$R$4:$W$4,0))))</f>
        <v>3507.6266973645065</v>
      </c>
      <c r="H129" s="168">
        <f ca="1">IF($C129-H$1&lt;År1,0,G128*(1-VLOOKUP($A129,[1]Hugst!$R$5:$W$9,MATCH(ROUNDUP((H$1)/10,0)*10,[1]Hugst!$R$4:$W$4,0))))</f>
        <v>3513.0378123521618</v>
      </c>
      <c r="I129" s="168">
        <f ca="1">IF($C129-I$1&lt;År1,0,H128*(1-VLOOKUP($A129,[1]Hugst!$R$5:$W$9,MATCH(ROUNDUP((I$1)/10,0)*10,[1]Hugst!$R$4:$W$4,0))))</f>
        <v>3518.4761188724765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1066.0706840212515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3496.8854988360649</v>
      </c>
      <c r="G130" s="168">
        <f ca="1">IF($C130-G$1&lt;År1,0,F129*(1-VLOOKUP($A130,[1]Hugst!$R$5:$W$9,MATCH(ROUNDUP((G$1)/10,0)*10,[1]Hugst!$R$4:$W$4,0))))</f>
        <v>3502.2426379517524</v>
      </c>
      <c r="H130" s="168">
        <f ca="1">IF($C130-H$1&lt;År1,0,G129*(1-VLOOKUP($A130,[1]Hugst!$R$5:$W$9,MATCH(ROUNDUP((H$1)/10,0)*10,[1]Hugst!$R$4:$W$4,0))))</f>
        <v>3507.6266973645065</v>
      </c>
      <c r="I130" s="168">
        <f ca="1">IF($C130-I$1&lt;År1,0,H129*(1-VLOOKUP($A130,[1]Hugst!$R$5:$W$9,MATCH(ROUNDUP((I$1)/10,0)*10,[1]Hugst!$R$4:$W$4,0))))</f>
        <v>3513.0378123521618</v>
      </c>
      <c r="J130" s="168">
        <f ca="1">IF($C130-J$1&lt;År1,0,I129*(1-VLOOKUP($A130,[1]Hugst!$R$5:$W$9,MATCH(ROUNDUP((J$1)/10,0)*10,[1]Hugst!$R$4:$W$4,0))))</f>
        <v>3518.4761188724765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1060.7403306011402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3491.5551454159536</v>
      </c>
      <c r="G131" s="168">
        <f ca="1">IF($C131-G$1&lt;År1,0,F130*(1-VLOOKUP($A131,[1]Hugst!$R$5:$W$9,MATCH(ROUNDUP((G$1)/10,0)*10,[1]Hugst!$R$4:$W$4,0))))</f>
        <v>3496.8854988360649</v>
      </c>
      <c r="H131" s="168">
        <f ca="1">IF($C131-H$1&lt;År1,0,G130*(1-VLOOKUP($A131,[1]Hugst!$R$5:$W$9,MATCH(ROUNDUP((H$1)/10,0)*10,[1]Hugst!$R$4:$W$4,0))))</f>
        <v>3502.2426379517524</v>
      </c>
      <c r="I131" s="168">
        <f ca="1">IF($C131-I$1&lt;År1,0,H130*(1-VLOOKUP($A131,[1]Hugst!$R$5:$W$9,MATCH(ROUNDUP((I$1)/10,0)*10,[1]Hugst!$R$4:$W$4,0))))</f>
        <v>3507.6266973645065</v>
      </c>
      <c r="J131" s="168">
        <f ca="1">IF($C131-J$1&lt;År1,0,I130*(1-VLOOKUP($A131,[1]Hugst!$R$5:$W$9,MATCH(ROUNDUP((J$1)/10,0)*10,[1]Hugst!$R$4:$W$4,0))))</f>
        <v>3513.0378123521618</v>
      </c>
      <c r="K131" s="168">
        <f ca="1">IF($C131-K$1&lt;År1,0,J130*(1-VLOOKUP($A131,[1]Hugst!$R$5:$W$9,MATCH(ROUNDUP((K$1)/10,0)*10,[1]Hugst!$R$4:$W$4,0))))</f>
        <v>3518.4761188724765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1055.4366289481404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3486.2514437629538</v>
      </c>
      <c r="G132" s="168">
        <f ca="1">IF($C132-G$1&lt;År1,0,F131*(1-VLOOKUP($A132,[1]Hugst!$R$5:$W$9,MATCH(ROUNDUP((G$1)/10,0)*10,[1]Hugst!$R$4:$W$4,0))))</f>
        <v>3491.5551454159536</v>
      </c>
      <c r="H132" s="168">
        <f ca="1">IF($C132-H$1&lt;År1,0,G131*(1-VLOOKUP($A132,[1]Hugst!$R$5:$W$9,MATCH(ROUNDUP((H$1)/10,0)*10,[1]Hugst!$R$4:$W$4,0))))</f>
        <v>3496.8854988360649</v>
      </c>
      <c r="I132" s="168">
        <f ca="1">IF($C132-I$1&lt;År1,0,H131*(1-VLOOKUP($A132,[1]Hugst!$R$5:$W$9,MATCH(ROUNDUP((I$1)/10,0)*10,[1]Hugst!$R$4:$W$4,0))))</f>
        <v>3502.2426379517524</v>
      </c>
      <c r="J132" s="168">
        <f ca="1">IF($C132-J$1&lt;År1,0,I131*(1-VLOOKUP($A132,[1]Hugst!$R$5:$W$9,MATCH(ROUNDUP((J$1)/10,0)*10,[1]Hugst!$R$4:$W$4,0))))</f>
        <v>3507.6266973645065</v>
      </c>
      <c r="K132" s="168">
        <f ca="1">IF($C132-K$1&lt;År1,0,J131*(1-VLOOKUP($A132,[1]Hugst!$R$5:$W$9,MATCH(ROUNDUP((K$1)/10,0)*10,[1]Hugst!$R$4:$W$4,0))))</f>
        <v>3513.0378123521618</v>
      </c>
      <c r="L132" s="168">
        <f ca="1">IF($C132-L$1&lt;År1,0,K131*(1-VLOOKUP($A132,[1]Hugst!$R$5:$W$9,MATCH(ROUNDUP((L$1)/10,0)*10,[1]Hugst!$R$4:$W$4,0))))</f>
        <v>3518.4761188724765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1050.1594458034087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3480.9742606182222</v>
      </c>
      <c r="G133" s="168">
        <f ca="1">IF($C133-G$1&lt;År1,0,F132*(1-VLOOKUP($A133,[1]Hugst!$R$5:$W$9,MATCH(ROUNDUP((G$1)/10,0)*10,[1]Hugst!$R$4:$W$4,0))))</f>
        <v>3486.2514437629538</v>
      </c>
      <c r="H133" s="168">
        <f ca="1">IF($C133-H$1&lt;År1,0,G132*(1-VLOOKUP($A133,[1]Hugst!$R$5:$W$9,MATCH(ROUNDUP((H$1)/10,0)*10,[1]Hugst!$R$4:$W$4,0))))</f>
        <v>3491.5551454159536</v>
      </c>
      <c r="I133" s="168">
        <f ca="1">IF($C133-I$1&lt;År1,0,H132*(1-VLOOKUP($A133,[1]Hugst!$R$5:$W$9,MATCH(ROUNDUP((I$1)/10,0)*10,[1]Hugst!$R$4:$W$4,0))))</f>
        <v>3496.8854988360649</v>
      </c>
      <c r="J133" s="168">
        <f ca="1">IF($C133-J$1&lt;År1,0,I132*(1-VLOOKUP($A133,[1]Hugst!$R$5:$W$9,MATCH(ROUNDUP((J$1)/10,0)*10,[1]Hugst!$R$4:$W$4,0))))</f>
        <v>3502.2426379517524</v>
      </c>
      <c r="K133" s="168">
        <f ca="1">IF($C133-K$1&lt;År1,0,J132*(1-VLOOKUP($A133,[1]Hugst!$R$5:$W$9,MATCH(ROUNDUP((K$1)/10,0)*10,[1]Hugst!$R$4:$W$4,0))))</f>
        <v>3507.6266973645065</v>
      </c>
      <c r="L133" s="168">
        <f ca="1">IF($C133-L$1&lt;År1,0,K132*(1-VLOOKUP($A133,[1]Hugst!$R$5:$W$9,MATCH(ROUNDUP((L$1)/10,0)*10,[1]Hugst!$R$4:$W$4,0))))</f>
        <v>3513.0378123521618</v>
      </c>
      <c r="M133" s="168">
        <f ca="1">IF($C133-M$1&lt;År1,0,L132*(1-VLOOKUP($A133,[1]Hugst!$R$5:$W$9,MATCH(ROUNDUP((M$1)/10,0)*10,[1]Hugst!$R$4:$W$4,0))))</f>
        <v>3518.4761188724765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1044.9086485744047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3475.7234633892181</v>
      </c>
      <c r="G134" s="168">
        <f ca="1">IF($C134-G$1&lt;År1,0,F133*(1-VLOOKUP($A134,[1]Hugst!$R$5:$W$9,MATCH(ROUNDUP((G$1)/10,0)*10,[1]Hugst!$R$4:$W$4,0))))</f>
        <v>3480.9742606182222</v>
      </c>
      <c r="H134" s="168">
        <f ca="1">IF($C134-H$1&lt;År1,0,G133*(1-VLOOKUP($A134,[1]Hugst!$R$5:$W$9,MATCH(ROUNDUP((H$1)/10,0)*10,[1]Hugst!$R$4:$W$4,0))))</f>
        <v>3486.2514437629538</v>
      </c>
      <c r="I134" s="168">
        <f ca="1">IF($C134-I$1&lt;År1,0,H133*(1-VLOOKUP($A134,[1]Hugst!$R$5:$W$9,MATCH(ROUNDUP((I$1)/10,0)*10,[1]Hugst!$R$4:$W$4,0))))</f>
        <v>3491.5551454159536</v>
      </c>
      <c r="J134" s="168">
        <f ca="1">IF($C134-J$1&lt;År1,0,I133*(1-VLOOKUP($A134,[1]Hugst!$R$5:$W$9,MATCH(ROUNDUP((J$1)/10,0)*10,[1]Hugst!$R$4:$W$4,0))))</f>
        <v>3496.8854988360649</v>
      </c>
      <c r="K134" s="168">
        <f ca="1">IF($C134-K$1&lt;År1,0,J133*(1-VLOOKUP($A134,[1]Hugst!$R$5:$W$9,MATCH(ROUNDUP((K$1)/10,0)*10,[1]Hugst!$R$4:$W$4,0))))</f>
        <v>3502.2426379517524</v>
      </c>
      <c r="L134" s="168">
        <f ca="1">IF($C134-L$1&lt;År1,0,K133*(1-VLOOKUP($A134,[1]Hugst!$R$5:$W$9,MATCH(ROUNDUP((L$1)/10,0)*10,[1]Hugst!$R$4:$W$4,0))))</f>
        <v>3507.6266973645065</v>
      </c>
      <c r="M134" s="168">
        <f ca="1">IF($C134-M$1&lt;År1,0,L133*(1-VLOOKUP($A134,[1]Hugst!$R$5:$W$9,MATCH(ROUNDUP((M$1)/10,0)*10,[1]Hugst!$R$4:$W$4,0))))</f>
        <v>3513.0378123521618</v>
      </c>
      <c r="N134" s="168">
        <f ca="1">IF($C134-N$1&lt;År1,0,M133*(1-VLOOKUP($A134,[1]Hugst!$R$5:$W$9,MATCH(ROUNDUP((N$1)/10,0)*10,[1]Hugst!$R$4:$W$4,0))))</f>
        <v>3518.4761188724765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1039.6841053314856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3470.498920146299</v>
      </c>
      <c r="G135" s="168">
        <f ca="1">IF($C135-G$1&lt;År1,0,F134*(1-VLOOKUP($A135,[1]Hugst!$R$5:$W$9,MATCH(ROUNDUP((G$1)/10,0)*10,[1]Hugst!$R$4:$W$4,0))))</f>
        <v>3475.7234633892181</v>
      </c>
      <c r="H135" s="168">
        <f ca="1">IF($C135-H$1&lt;År1,0,G134*(1-VLOOKUP($A135,[1]Hugst!$R$5:$W$9,MATCH(ROUNDUP((H$1)/10,0)*10,[1]Hugst!$R$4:$W$4,0))))</f>
        <v>3480.9742606182222</v>
      </c>
      <c r="I135" s="168">
        <f ca="1">IF($C135-I$1&lt;År1,0,H134*(1-VLOOKUP($A135,[1]Hugst!$R$5:$W$9,MATCH(ROUNDUP((I$1)/10,0)*10,[1]Hugst!$R$4:$W$4,0))))</f>
        <v>3486.2514437629538</v>
      </c>
      <c r="J135" s="168">
        <f ca="1">IF($C135-J$1&lt;År1,0,I134*(1-VLOOKUP($A135,[1]Hugst!$R$5:$W$9,MATCH(ROUNDUP((J$1)/10,0)*10,[1]Hugst!$R$4:$W$4,0))))</f>
        <v>3491.5551454159536</v>
      </c>
      <c r="K135" s="168">
        <f ca="1">IF($C135-K$1&lt;År1,0,J134*(1-VLOOKUP($A135,[1]Hugst!$R$5:$W$9,MATCH(ROUNDUP((K$1)/10,0)*10,[1]Hugst!$R$4:$W$4,0))))</f>
        <v>3496.8854988360649</v>
      </c>
      <c r="L135" s="168">
        <f ca="1">IF($C135-L$1&lt;År1,0,K134*(1-VLOOKUP($A135,[1]Hugst!$R$5:$W$9,MATCH(ROUNDUP((L$1)/10,0)*10,[1]Hugst!$R$4:$W$4,0))))</f>
        <v>3502.2426379517524</v>
      </c>
      <c r="M135" s="168">
        <f ca="1">IF($C135-M$1&lt;År1,0,L134*(1-VLOOKUP($A135,[1]Hugst!$R$5:$W$9,MATCH(ROUNDUP((M$1)/10,0)*10,[1]Hugst!$R$4:$W$4,0))))</f>
        <v>3507.6266973645065</v>
      </c>
      <c r="N135" s="168">
        <f ca="1">IF($C135-N$1&lt;År1,0,M134*(1-VLOOKUP($A135,[1]Hugst!$R$5:$W$9,MATCH(ROUNDUP((N$1)/10,0)*10,[1]Hugst!$R$4:$W$4,0))))</f>
        <v>3513.0378123521618</v>
      </c>
      <c r="O135" s="168">
        <f ca="1">IF($C135-O$1&lt;År1,0,N134*(1-VLOOKUP($A135,[1]Hugst!$R$5:$W$9,MATCH(ROUNDUP((O$1)/10,0)*10,[1]Hugst!$R$4:$W$4,0))))</f>
        <v>3518.4761188724765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1034.4856848048803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3465.3004996196937</v>
      </c>
      <c r="G136" s="168">
        <f ca="1">IF($C136-G$1&lt;År1,0,F135*(1-VLOOKUP($A136,[1]Hugst!$R$5:$W$9,MATCH(ROUNDUP((G$1)/10,0)*10,[1]Hugst!$R$4:$W$4,0))))</f>
        <v>3470.498920146299</v>
      </c>
      <c r="H136" s="168">
        <f ca="1">IF($C136-H$1&lt;År1,0,G135*(1-VLOOKUP($A136,[1]Hugst!$R$5:$W$9,MATCH(ROUNDUP((H$1)/10,0)*10,[1]Hugst!$R$4:$W$4,0))))</f>
        <v>3475.7234633892181</v>
      </c>
      <c r="I136" s="168">
        <f ca="1">IF($C136-I$1&lt;År1,0,H135*(1-VLOOKUP($A136,[1]Hugst!$R$5:$W$9,MATCH(ROUNDUP((I$1)/10,0)*10,[1]Hugst!$R$4:$W$4,0))))</f>
        <v>3480.9742606182222</v>
      </c>
      <c r="J136" s="168">
        <f ca="1">IF($C136-J$1&lt;År1,0,I135*(1-VLOOKUP($A136,[1]Hugst!$R$5:$W$9,MATCH(ROUNDUP((J$1)/10,0)*10,[1]Hugst!$R$4:$W$4,0))))</f>
        <v>3486.2514437629538</v>
      </c>
      <c r="K136" s="168">
        <f ca="1">IF($C136-K$1&lt;År1,0,J135*(1-VLOOKUP($A136,[1]Hugst!$R$5:$W$9,MATCH(ROUNDUP((K$1)/10,0)*10,[1]Hugst!$R$4:$W$4,0))))</f>
        <v>3491.5551454159536</v>
      </c>
      <c r="L136" s="168">
        <f ca="1">IF($C136-L$1&lt;År1,0,K135*(1-VLOOKUP($A136,[1]Hugst!$R$5:$W$9,MATCH(ROUNDUP((L$1)/10,0)*10,[1]Hugst!$R$4:$W$4,0))))</f>
        <v>3496.8854988360649</v>
      </c>
      <c r="M136" s="168">
        <f ca="1">IF($C136-M$1&lt;År1,0,L135*(1-VLOOKUP($A136,[1]Hugst!$R$5:$W$9,MATCH(ROUNDUP((M$1)/10,0)*10,[1]Hugst!$R$4:$W$4,0))))</f>
        <v>3502.2426379517524</v>
      </c>
      <c r="N136" s="168">
        <f ca="1">IF($C136-N$1&lt;År1,0,M135*(1-VLOOKUP($A136,[1]Hugst!$R$5:$W$9,MATCH(ROUNDUP((N$1)/10,0)*10,[1]Hugst!$R$4:$W$4,0))))</f>
        <v>3507.6266973645065</v>
      </c>
      <c r="O136" s="168">
        <f ca="1">IF($C136-O$1&lt;År1,0,N135*(1-VLOOKUP($A136,[1]Hugst!$R$5:$W$9,MATCH(ROUNDUP((O$1)/10,0)*10,[1]Hugst!$R$4:$W$4,0))))</f>
        <v>3513.0378123521618</v>
      </c>
      <c r="P136" s="168">
        <f ca="1">IF($C136-P$1&lt;År1,0,O135*(1-VLOOKUP($A136,[1]Hugst!$R$5:$W$9,MATCH(ROUNDUP((P$1)/10,0)*10,[1]Hugst!$R$4:$W$4,0))))</f>
        <v>3518.4761188724765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1029.3132563807885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3460.1280711956033</v>
      </c>
      <c r="G137" s="168">
        <f ca="1">IF($C137-G$1&lt;År1,0,F136*(1-VLOOKUP($A137,[1]Hugst!$R$5:$W$9,MATCH(ROUNDUP((G$1)/10,0)*10,[1]Hugst!$R$4:$W$4,0))))</f>
        <v>3465.3004996196937</v>
      </c>
      <c r="H137" s="168">
        <f ca="1">IF($C137-H$1&lt;År1,0,G136*(1-VLOOKUP($A137,[1]Hugst!$R$5:$W$9,MATCH(ROUNDUP((H$1)/10,0)*10,[1]Hugst!$R$4:$W$4,0))))</f>
        <v>3470.498920146299</v>
      </c>
      <c r="I137" s="168">
        <f ca="1">IF($C137-I$1&lt;År1,0,H136*(1-VLOOKUP($A137,[1]Hugst!$R$5:$W$9,MATCH(ROUNDUP((I$1)/10,0)*10,[1]Hugst!$R$4:$W$4,0))))</f>
        <v>3475.7234633892181</v>
      </c>
      <c r="J137" s="168">
        <f ca="1">IF($C137-J$1&lt;År1,0,I136*(1-VLOOKUP($A137,[1]Hugst!$R$5:$W$9,MATCH(ROUNDUP((J$1)/10,0)*10,[1]Hugst!$R$4:$W$4,0))))</f>
        <v>3480.9742606182222</v>
      </c>
      <c r="K137" s="168">
        <f ca="1">IF($C137-K$1&lt;År1,0,J136*(1-VLOOKUP($A137,[1]Hugst!$R$5:$W$9,MATCH(ROUNDUP((K$1)/10,0)*10,[1]Hugst!$R$4:$W$4,0))))</f>
        <v>3486.2514437629538</v>
      </c>
      <c r="L137" s="168">
        <f ca="1">IF($C137-L$1&lt;År1,0,K136*(1-VLOOKUP($A137,[1]Hugst!$R$5:$W$9,MATCH(ROUNDUP((L$1)/10,0)*10,[1]Hugst!$R$4:$W$4,0))))</f>
        <v>3491.5551454159536</v>
      </c>
      <c r="M137" s="168">
        <f ca="1">IF($C137-M$1&lt;År1,0,L136*(1-VLOOKUP($A137,[1]Hugst!$R$5:$W$9,MATCH(ROUNDUP((M$1)/10,0)*10,[1]Hugst!$R$4:$W$4,0))))</f>
        <v>3496.8854988360649</v>
      </c>
      <c r="N137" s="168">
        <f ca="1">IF($C137-N$1&lt;År1,0,M136*(1-VLOOKUP($A137,[1]Hugst!$R$5:$W$9,MATCH(ROUNDUP((N$1)/10,0)*10,[1]Hugst!$R$4:$W$4,0))))</f>
        <v>3502.2426379517524</v>
      </c>
      <c r="O137" s="168">
        <f ca="1">IF($C137-O$1&lt;År1,0,N136*(1-VLOOKUP($A137,[1]Hugst!$R$5:$W$9,MATCH(ROUNDUP((O$1)/10,0)*10,[1]Hugst!$R$4:$W$4,0))))</f>
        <v>3507.6266973645065</v>
      </c>
      <c r="P137" s="168">
        <f ca="1">IF($C137-P$1&lt;År1,0,O136*(1-VLOOKUP($A137,[1]Hugst!$R$5:$W$9,MATCH(ROUNDUP((P$1)/10,0)*10,[1]Hugst!$R$4:$W$4,0))))</f>
        <v>3513.0378123521618</v>
      </c>
      <c r="Q137" s="168">
        <f ca="1">IF($C137-Q$1&lt;År1,0,P136*(1-VLOOKUP($A137,[1]Hugst!$R$5:$W$9,MATCH(ROUNDUP((Q$1)/10,0)*10,[1]Hugst!$R$4:$W$4,0))))</f>
        <v>3518.4761188724765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1024.1666900989367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3454.9815049137515</v>
      </c>
      <c r="G138" s="168">
        <f ca="1">IF($C138-G$1&lt;År1,0,F137*(1-VLOOKUP($A138,[1]Hugst!$R$5:$W$9,MATCH(ROUNDUP((G$1)/10,0)*10,[1]Hugst!$R$4:$W$4,0))))</f>
        <v>3460.1280711956033</v>
      </c>
      <c r="H138" s="168">
        <f ca="1">IF($C138-H$1&lt;År1,0,G137*(1-VLOOKUP($A138,[1]Hugst!$R$5:$W$9,MATCH(ROUNDUP((H$1)/10,0)*10,[1]Hugst!$R$4:$W$4,0))))</f>
        <v>3465.3004996196937</v>
      </c>
      <c r="I138" s="168">
        <f ca="1">IF($C138-I$1&lt;År1,0,H137*(1-VLOOKUP($A138,[1]Hugst!$R$5:$W$9,MATCH(ROUNDUP((I$1)/10,0)*10,[1]Hugst!$R$4:$W$4,0))))</f>
        <v>3470.498920146299</v>
      </c>
      <c r="J138" s="168">
        <f ca="1">IF($C138-J$1&lt;År1,0,I137*(1-VLOOKUP($A138,[1]Hugst!$R$5:$W$9,MATCH(ROUNDUP((J$1)/10,0)*10,[1]Hugst!$R$4:$W$4,0))))</f>
        <v>3475.7234633892181</v>
      </c>
      <c r="K138" s="168">
        <f ca="1">IF($C138-K$1&lt;År1,0,J137*(1-VLOOKUP($A138,[1]Hugst!$R$5:$W$9,MATCH(ROUNDUP((K$1)/10,0)*10,[1]Hugst!$R$4:$W$4,0))))</f>
        <v>3480.9742606182222</v>
      </c>
      <c r="L138" s="168">
        <f ca="1">IF($C138-L$1&lt;År1,0,K137*(1-VLOOKUP($A138,[1]Hugst!$R$5:$W$9,MATCH(ROUNDUP((L$1)/10,0)*10,[1]Hugst!$R$4:$W$4,0))))</f>
        <v>3486.2514437629538</v>
      </c>
      <c r="M138" s="168">
        <f ca="1">IF($C138-M$1&lt;År1,0,L137*(1-VLOOKUP($A138,[1]Hugst!$R$5:$W$9,MATCH(ROUNDUP((M$1)/10,0)*10,[1]Hugst!$R$4:$W$4,0))))</f>
        <v>3491.5551454159536</v>
      </c>
      <c r="N138" s="168">
        <f ca="1">IF($C138-N$1&lt;År1,0,M137*(1-VLOOKUP($A138,[1]Hugst!$R$5:$W$9,MATCH(ROUNDUP((N$1)/10,0)*10,[1]Hugst!$R$4:$W$4,0))))</f>
        <v>3496.8854988360649</v>
      </c>
      <c r="O138" s="168">
        <f ca="1">IF($C138-O$1&lt;År1,0,N137*(1-VLOOKUP($A138,[1]Hugst!$R$5:$W$9,MATCH(ROUNDUP((O$1)/10,0)*10,[1]Hugst!$R$4:$W$4,0))))</f>
        <v>3502.2426379517524</v>
      </c>
      <c r="P138" s="168">
        <f ca="1">IF($C138-P$1&lt;År1,0,O137*(1-VLOOKUP($A138,[1]Hugst!$R$5:$W$9,MATCH(ROUNDUP((P$1)/10,0)*10,[1]Hugst!$R$4:$W$4,0))))</f>
        <v>3507.6266973645065</v>
      </c>
      <c r="Q138" s="168">
        <f ca="1">IF($C138-Q$1&lt;År1,0,P137*(1-VLOOKUP($A138,[1]Hugst!$R$5:$W$9,MATCH(ROUNDUP((Q$1)/10,0)*10,[1]Hugst!$R$4:$W$4,0))))</f>
        <v>3513.0378123521618</v>
      </c>
      <c r="R138" s="168">
        <f ca="1">IF($C138-R$1&lt;År1,0,Q137*(1-VLOOKUP($A138,[1]Hugst!$R$5:$W$9,MATCH(ROUNDUP((R$1)/10,0)*10,[1]Hugst!$R$4:$W$4,0))))</f>
        <v>3518.4761188724765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1019.0458566484158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3449.8606714632306</v>
      </c>
      <c r="G139" s="168">
        <f ca="1">IF($C139-G$1&lt;År1,0,F138*(1-VLOOKUP($A139,[1]Hugst!$R$5:$W$9,MATCH(ROUNDUP((G$1)/10,0)*10,[1]Hugst!$R$4:$W$4,0))))</f>
        <v>3454.9815049137515</v>
      </c>
      <c r="H139" s="168">
        <f ca="1">IF($C139-H$1&lt;År1,0,G138*(1-VLOOKUP($A139,[1]Hugst!$R$5:$W$9,MATCH(ROUNDUP((H$1)/10,0)*10,[1]Hugst!$R$4:$W$4,0))))</f>
        <v>3460.1280711956033</v>
      </c>
      <c r="I139" s="168">
        <f ca="1">IF($C139-I$1&lt;År1,0,H138*(1-VLOOKUP($A139,[1]Hugst!$R$5:$W$9,MATCH(ROUNDUP((I$1)/10,0)*10,[1]Hugst!$R$4:$W$4,0))))</f>
        <v>3465.3004996196937</v>
      </c>
      <c r="J139" s="168">
        <f ca="1">IF($C139-J$1&lt;År1,0,I138*(1-VLOOKUP($A139,[1]Hugst!$R$5:$W$9,MATCH(ROUNDUP((J$1)/10,0)*10,[1]Hugst!$R$4:$W$4,0))))</f>
        <v>3470.498920146299</v>
      </c>
      <c r="K139" s="168">
        <f ca="1">IF($C139-K$1&lt;År1,0,J138*(1-VLOOKUP($A139,[1]Hugst!$R$5:$W$9,MATCH(ROUNDUP((K$1)/10,0)*10,[1]Hugst!$R$4:$W$4,0))))</f>
        <v>3475.7234633892181</v>
      </c>
      <c r="L139" s="168">
        <f ca="1">IF($C139-L$1&lt;År1,0,K138*(1-VLOOKUP($A139,[1]Hugst!$R$5:$W$9,MATCH(ROUNDUP((L$1)/10,0)*10,[1]Hugst!$R$4:$W$4,0))))</f>
        <v>3480.9742606182222</v>
      </c>
      <c r="M139" s="168">
        <f ca="1">IF($C139-M$1&lt;År1,0,L138*(1-VLOOKUP($A139,[1]Hugst!$R$5:$W$9,MATCH(ROUNDUP((M$1)/10,0)*10,[1]Hugst!$R$4:$W$4,0))))</f>
        <v>3486.2514437629538</v>
      </c>
      <c r="N139" s="168">
        <f ca="1">IF($C139-N$1&lt;År1,0,M138*(1-VLOOKUP($A139,[1]Hugst!$R$5:$W$9,MATCH(ROUNDUP((N$1)/10,0)*10,[1]Hugst!$R$4:$W$4,0))))</f>
        <v>3491.5551454159536</v>
      </c>
      <c r="O139" s="168">
        <f ca="1">IF($C139-O$1&lt;År1,0,N138*(1-VLOOKUP($A139,[1]Hugst!$R$5:$W$9,MATCH(ROUNDUP((O$1)/10,0)*10,[1]Hugst!$R$4:$W$4,0))))</f>
        <v>3496.8854988360649</v>
      </c>
      <c r="P139" s="168">
        <f ca="1">IF($C139-P$1&lt;År1,0,O138*(1-VLOOKUP($A139,[1]Hugst!$R$5:$W$9,MATCH(ROUNDUP((P$1)/10,0)*10,[1]Hugst!$R$4:$W$4,0))))</f>
        <v>3502.2426379517524</v>
      </c>
      <c r="Q139" s="168">
        <f ca="1">IF($C139-Q$1&lt;År1,0,P138*(1-VLOOKUP($A139,[1]Hugst!$R$5:$W$9,MATCH(ROUNDUP((Q$1)/10,0)*10,[1]Hugst!$R$4:$W$4,0))))</f>
        <v>3507.6266973645065</v>
      </c>
      <c r="R139" s="168">
        <f ca="1">IF($C139-R$1&lt;År1,0,Q138*(1-VLOOKUP($A139,[1]Hugst!$R$5:$W$9,MATCH(ROUNDUP((R$1)/10,0)*10,[1]Hugst!$R$4:$W$4,0))))</f>
        <v>3513.0378123521618</v>
      </c>
      <c r="S139" s="168">
        <f ca="1">IF($C139-S$1&lt;År1,0,R138*(1-VLOOKUP($A139,[1]Hugst!$R$5:$W$9,MATCH(ROUNDUP((S$1)/10,0)*10,[1]Hugst!$R$4:$W$4,0))))</f>
        <v>3518.4761188724765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1013.9506273651787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3444.7654421799934</v>
      </c>
      <c r="G140" s="168">
        <f ca="1">IF($C140-G$1&lt;År1,0,F139*(1-VLOOKUP($A140,[1]Hugst!$R$5:$W$9,MATCH(ROUNDUP((G$1)/10,0)*10,[1]Hugst!$R$4:$W$4,0))))</f>
        <v>3449.8606714632306</v>
      </c>
      <c r="H140" s="168">
        <f ca="1">IF($C140-H$1&lt;År1,0,G139*(1-VLOOKUP($A140,[1]Hugst!$R$5:$W$9,MATCH(ROUNDUP((H$1)/10,0)*10,[1]Hugst!$R$4:$W$4,0))))</f>
        <v>3454.9815049137515</v>
      </c>
      <c r="I140" s="168">
        <f ca="1">IF($C140-I$1&lt;År1,0,H139*(1-VLOOKUP($A140,[1]Hugst!$R$5:$W$9,MATCH(ROUNDUP((I$1)/10,0)*10,[1]Hugst!$R$4:$W$4,0))))</f>
        <v>3460.1280711956033</v>
      </c>
      <c r="J140" s="168">
        <f ca="1">IF($C140-J$1&lt;År1,0,I139*(1-VLOOKUP($A140,[1]Hugst!$R$5:$W$9,MATCH(ROUNDUP((J$1)/10,0)*10,[1]Hugst!$R$4:$W$4,0))))</f>
        <v>3465.3004996196937</v>
      </c>
      <c r="K140" s="168">
        <f ca="1">IF($C140-K$1&lt;År1,0,J139*(1-VLOOKUP($A140,[1]Hugst!$R$5:$W$9,MATCH(ROUNDUP((K$1)/10,0)*10,[1]Hugst!$R$4:$W$4,0))))</f>
        <v>3470.498920146299</v>
      </c>
      <c r="L140" s="168">
        <f ca="1">IF($C140-L$1&lt;År1,0,K139*(1-VLOOKUP($A140,[1]Hugst!$R$5:$W$9,MATCH(ROUNDUP((L$1)/10,0)*10,[1]Hugst!$R$4:$W$4,0))))</f>
        <v>3475.7234633892181</v>
      </c>
      <c r="M140" s="168">
        <f ca="1">IF($C140-M$1&lt;År1,0,L139*(1-VLOOKUP($A140,[1]Hugst!$R$5:$W$9,MATCH(ROUNDUP((M$1)/10,0)*10,[1]Hugst!$R$4:$W$4,0))))</f>
        <v>3480.9742606182222</v>
      </c>
      <c r="N140" s="168">
        <f ca="1">IF($C140-N$1&lt;År1,0,M139*(1-VLOOKUP($A140,[1]Hugst!$R$5:$W$9,MATCH(ROUNDUP((N$1)/10,0)*10,[1]Hugst!$R$4:$W$4,0))))</f>
        <v>3486.2514437629538</v>
      </c>
      <c r="O140" s="168">
        <f ca="1">IF($C140-O$1&lt;År1,0,N139*(1-VLOOKUP($A140,[1]Hugst!$R$5:$W$9,MATCH(ROUNDUP((O$1)/10,0)*10,[1]Hugst!$R$4:$W$4,0))))</f>
        <v>3491.5551454159536</v>
      </c>
      <c r="P140" s="168">
        <f ca="1">IF($C140-P$1&lt;År1,0,O139*(1-VLOOKUP($A140,[1]Hugst!$R$5:$W$9,MATCH(ROUNDUP((P$1)/10,0)*10,[1]Hugst!$R$4:$W$4,0))))</f>
        <v>3496.8854988360649</v>
      </c>
      <c r="Q140" s="168">
        <f ca="1">IF($C140-Q$1&lt;År1,0,P139*(1-VLOOKUP($A140,[1]Hugst!$R$5:$W$9,MATCH(ROUNDUP((Q$1)/10,0)*10,[1]Hugst!$R$4:$W$4,0))))</f>
        <v>3502.2426379517524</v>
      </c>
      <c r="R140" s="168">
        <f ca="1">IF($C140-R$1&lt;År1,0,Q139*(1-VLOOKUP($A140,[1]Hugst!$R$5:$W$9,MATCH(ROUNDUP((R$1)/10,0)*10,[1]Hugst!$R$4:$W$4,0))))</f>
        <v>3507.6266973645065</v>
      </c>
      <c r="S140" s="168">
        <f ca="1">IF($C140-S$1&lt;År1,0,R139*(1-VLOOKUP($A140,[1]Hugst!$R$5:$W$9,MATCH(ROUNDUP((S$1)/10,0)*10,[1]Hugst!$R$4:$W$4,0))))</f>
        <v>3513.0378123521618</v>
      </c>
      <c r="T140" s="168">
        <f ca="1">IF($C140-T$1&lt;År1,0,S139*(1-VLOOKUP($A140,[1]Hugst!$R$5:$W$9,MATCH(ROUNDUP((T$1)/10,0)*10,[1]Hugst!$R$4:$W$4,0))))</f>
        <v>3518.4761188724765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1008.8808742283727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3439.6956890431875</v>
      </c>
      <c r="G141" s="168">
        <f ca="1">IF($C141-G$1&lt;År1,0,F140*(1-VLOOKUP($A141,[1]Hugst!$R$5:$W$9,MATCH(ROUNDUP((G$1)/10,0)*10,[1]Hugst!$R$4:$W$4,0))))</f>
        <v>3444.7654421799934</v>
      </c>
      <c r="H141" s="168">
        <f ca="1">IF($C141-H$1&lt;År1,0,G140*(1-VLOOKUP($A141,[1]Hugst!$R$5:$W$9,MATCH(ROUNDUP((H$1)/10,0)*10,[1]Hugst!$R$4:$W$4,0))))</f>
        <v>3449.8606714632306</v>
      </c>
      <c r="I141" s="168">
        <f ca="1">IF($C141-I$1&lt;År1,0,H140*(1-VLOOKUP($A141,[1]Hugst!$R$5:$W$9,MATCH(ROUNDUP((I$1)/10,0)*10,[1]Hugst!$R$4:$W$4,0))))</f>
        <v>3454.9815049137515</v>
      </c>
      <c r="J141" s="168">
        <f ca="1">IF($C141-J$1&lt;År1,0,I140*(1-VLOOKUP($A141,[1]Hugst!$R$5:$W$9,MATCH(ROUNDUP((J$1)/10,0)*10,[1]Hugst!$R$4:$W$4,0))))</f>
        <v>3460.1280711956033</v>
      </c>
      <c r="K141" s="168">
        <f ca="1">IF($C141-K$1&lt;År1,0,J140*(1-VLOOKUP($A141,[1]Hugst!$R$5:$W$9,MATCH(ROUNDUP((K$1)/10,0)*10,[1]Hugst!$R$4:$W$4,0))))</f>
        <v>3465.3004996196937</v>
      </c>
      <c r="L141" s="168">
        <f ca="1">IF($C141-L$1&lt;År1,0,K140*(1-VLOOKUP($A141,[1]Hugst!$R$5:$W$9,MATCH(ROUNDUP((L$1)/10,0)*10,[1]Hugst!$R$4:$W$4,0))))</f>
        <v>3470.498920146299</v>
      </c>
      <c r="M141" s="168">
        <f ca="1">IF($C141-M$1&lt;År1,0,L140*(1-VLOOKUP($A141,[1]Hugst!$R$5:$W$9,MATCH(ROUNDUP((M$1)/10,0)*10,[1]Hugst!$R$4:$W$4,0))))</f>
        <v>3475.7234633892181</v>
      </c>
      <c r="N141" s="168">
        <f ca="1">IF($C141-N$1&lt;År1,0,M140*(1-VLOOKUP($A141,[1]Hugst!$R$5:$W$9,MATCH(ROUNDUP((N$1)/10,0)*10,[1]Hugst!$R$4:$W$4,0))))</f>
        <v>3480.9742606182222</v>
      </c>
      <c r="O141" s="168">
        <f ca="1">IF($C141-O$1&lt;År1,0,N140*(1-VLOOKUP($A141,[1]Hugst!$R$5:$W$9,MATCH(ROUNDUP((O$1)/10,0)*10,[1]Hugst!$R$4:$W$4,0))))</f>
        <v>3486.2514437629538</v>
      </c>
      <c r="P141" s="168">
        <f ca="1">IF($C141-P$1&lt;År1,0,O140*(1-VLOOKUP($A141,[1]Hugst!$R$5:$W$9,MATCH(ROUNDUP((P$1)/10,0)*10,[1]Hugst!$R$4:$W$4,0))))</f>
        <v>3491.5551454159536</v>
      </c>
      <c r="Q141" s="168">
        <f ca="1">IF($C141-Q$1&lt;År1,0,P140*(1-VLOOKUP($A141,[1]Hugst!$R$5:$W$9,MATCH(ROUNDUP((Q$1)/10,0)*10,[1]Hugst!$R$4:$W$4,0))))</f>
        <v>3496.8854988360649</v>
      </c>
      <c r="R141" s="168">
        <f ca="1">IF($C141-R$1&lt;År1,0,Q140*(1-VLOOKUP($A141,[1]Hugst!$R$5:$W$9,MATCH(ROUNDUP((R$1)/10,0)*10,[1]Hugst!$R$4:$W$4,0))))</f>
        <v>3502.2426379517524</v>
      </c>
      <c r="S141" s="168">
        <f ca="1">IF($C141-S$1&lt;År1,0,R140*(1-VLOOKUP($A141,[1]Hugst!$R$5:$W$9,MATCH(ROUNDUP((S$1)/10,0)*10,[1]Hugst!$R$4:$W$4,0))))</f>
        <v>3507.6266973645065</v>
      </c>
      <c r="T141" s="168">
        <f ca="1">IF($C141-T$1&lt;År1,0,S140*(1-VLOOKUP($A141,[1]Hugst!$R$5:$W$9,MATCH(ROUNDUP((T$1)/10,0)*10,[1]Hugst!$R$4:$W$4,0))))</f>
        <v>3513.0378123521618</v>
      </c>
      <c r="U141" s="168">
        <f ca="1">IF($C141-U$1&lt;År1,0,T140*(1-VLOOKUP($A141,[1]Hugst!$R$5:$W$9,MATCH(ROUNDUP((U$1)/10,0)*10,[1]Hugst!$R$4:$W$4,0))))</f>
        <v>3518.4761188724765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1003.8364698572259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3434.6512846720407</v>
      </c>
      <c r="G142" s="168">
        <f ca="1">IF($C142-G$1&lt;År1,0,F141*(1-VLOOKUP($A142,[1]Hugst!$R$5:$W$9,MATCH(ROUNDUP((G$1)/10,0)*10,[1]Hugst!$R$4:$W$4,0))))</f>
        <v>3439.6956890431875</v>
      </c>
      <c r="H142" s="168">
        <f ca="1">IF($C142-H$1&lt;År1,0,G141*(1-VLOOKUP($A142,[1]Hugst!$R$5:$W$9,MATCH(ROUNDUP((H$1)/10,0)*10,[1]Hugst!$R$4:$W$4,0))))</f>
        <v>3444.7654421799934</v>
      </c>
      <c r="I142" s="168">
        <f ca="1">IF($C142-I$1&lt;År1,0,H141*(1-VLOOKUP($A142,[1]Hugst!$R$5:$W$9,MATCH(ROUNDUP((I$1)/10,0)*10,[1]Hugst!$R$4:$W$4,0))))</f>
        <v>3449.8606714632306</v>
      </c>
      <c r="J142" s="168">
        <f ca="1">IF($C142-J$1&lt;År1,0,I141*(1-VLOOKUP($A142,[1]Hugst!$R$5:$W$9,MATCH(ROUNDUP((J$1)/10,0)*10,[1]Hugst!$R$4:$W$4,0))))</f>
        <v>3454.9815049137515</v>
      </c>
      <c r="K142" s="168">
        <f ca="1">IF($C142-K$1&lt;År1,0,J141*(1-VLOOKUP($A142,[1]Hugst!$R$5:$W$9,MATCH(ROUNDUP((K$1)/10,0)*10,[1]Hugst!$R$4:$W$4,0))))</f>
        <v>3460.1280711956033</v>
      </c>
      <c r="L142" s="168">
        <f ca="1">IF($C142-L$1&lt;År1,0,K141*(1-VLOOKUP($A142,[1]Hugst!$R$5:$W$9,MATCH(ROUNDUP((L$1)/10,0)*10,[1]Hugst!$R$4:$W$4,0))))</f>
        <v>3465.3004996196937</v>
      </c>
      <c r="M142" s="168">
        <f ca="1">IF($C142-M$1&lt;År1,0,L141*(1-VLOOKUP($A142,[1]Hugst!$R$5:$W$9,MATCH(ROUNDUP((M$1)/10,0)*10,[1]Hugst!$R$4:$W$4,0))))</f>
        <v>3470.498920146299</v>
      </c>
      <c r="N142" s="168">
        <f ca="1">IF($C142-N$1&lt;År1,0,M141*(1-VLOOKUP($A142,[1]Hugst!$R$5:$W$9,MATCH(ROUNDUP((N$1)/10,0)*10,[1]Hugst!$R$4:$W$4,0))))</f>
        <v>3475.7234633892181</v>
      </c>
      <c r="O142" s="168">
        <f ca="1">IF($C142-O$1&lt;År1,0,N141*(1-VLOOKUP($A142,[1]Hugst!$R$5:$W$9,MATCH(ROUNDUP((O$1)/10,0)*10,[1]Hugst!$R$4:$W$4,0))))</f>
        <v>3480.9742606182222</v>
      </c>
      <c r="P142" s="168">
        <f ca="1">IF($C142-P$1&lt;År1,0,O141*(1-VLOOKUP($A142,[1]Hugst!$R$5:$W$9,MATCH(ROUNDUP((P$1)/10,0)*10,[1]Hugst!$R$4:$W$4,0))))</f>
        <v>3486.2514437629538</v>
      </c>
      <c r="Q142" s="168">
        <f ca="1">IF($C142-Q$1&lt;År1,0,P141*(1-VLOOKUP($A142,[1]Hugst!$R$5:$W$9,MATCH(ROUNDUP((Q$1)/10,0)*10,[1]Hugst!$R$4:$W$4,0))))</f>
        <v>3491.5551454159536</v>
      </c>
      <c r="R142" s="168">
        <f ca="1">IF($C142-R$1&lt;År1,0,Q141*(1-VLOOKUP($A142,[1]Hugst!$R$5:$W$9,MATCH(ROUNDUP((R$1)/10,0)*10,[1]Hugst!$R$4:$W$4,0))))</f>
        <v>3496.8854988360649</v>
      </c>
      <c r="S142" s="168">
        <f ca="1">IF($C142-S$1&lt;År1,0,R141*(1-VLOOKUP($A142,[1]Hugst!$R$5:$W$9,MATCH(ROUNDUP((S$1)/10,0)*10,[1]Hugst!$R$4:$W$4,0))))</f>
        <v>3502.2426379517524</v>
      </c>
      <c r="T142" s="168">
        <f ca="1">IF($C142-T$1&lt;År1,0,S141*(1-VLOOKUP($A142,[1]Hugst!$R$5:$W$9,MATCH(ROUNDUP((T$1)/10,0)*10,[1]Hugst!$R$4:$W$4,0))))</f>
        <v>3507.6266973645065</v>
      </c>
      <c r="U142" s="168">
        <f ca="1">IF($C142-U$1&lt;År1,0,T141*(1-VLOOKUP($A142,[1]Hugst!$R$5:$W$9,MATCH(ROUNDUP((U$1)/10,0)*10,[1]Hugst!$R$4:$W$4,0))))</f>
        <v>3513.0378123521618</v>
      </c>
      <c r="V142" s="168">
        <f ca="1">IF($C142-V$1&lt;År1,0,U141*(1-VLOOKUP($A142,[1]Hugst!$R$5:$W$9,MATCH(ROUNDUP((V$1)/10,0)*10,[1]Hugst!$R$4:$W$4,0))))</f>
        <v>3518.4761188724765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998.81728750793263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3429.6321023227474</v>
      </c>
      <c r="G143" s="168">
        <f ca="1">IF($C143-G$1&lt;År1,0,F142*(1-VLOOKUP($A143,[1]Hugst!$R$5:$W$9,MATCH(ROUNDUP((G$1)/10,0)*10,[1]Hugst!$R$4:$W$4,0))))</f>
        <v>3434.6512846720407</v>
      </c>
      <c r="H143" s="168">
        <f ca="1">IF($C143-H$1&lt;År1,0,G142*(1-VLOOKUP($A143,[1]Hugst!$R$5:$W$9,MATCH(ROUNDUP((H$1)/10,0)*10,[1]Hugst!$R$4:$W$4,0))))</f>
        <v>3439.6956890431875</v>
      </c>
      <c r="I143" s="168">
        <f ca="1">IF($C143-I$1&lt;År1,0,H142*(1-VLOOKUP($A143,[1]Hugst!$R$5:$W$9,MATCH(ROUNDUP((I$1)/10,0)*10,[1]Hugst!$R$4:$W$4,0))))</f>
        <v>3444.7654421799934</v>
      </c>
      <c r="J143" s="168">
        <f ca="1">IF($C143-J$1&lt;År1,0,I142*(1-VLOOKUP($A143,[1]Hugst!$R$5:$W$9,MATCH(ROUNDUP((J$1)/10,0)*10,[1]Hugst!$R$4:$W$4,0))))</f>
        <v>3449.8606714632306</v>
      </c>
      <c r="K143" s="168">
        <f ca="1">IF($C143-K$1&lt;År1,0,J142*(1-VLOOKUP($A143,[1]Hugst!$R$5:$W$9,MATCH(ROUNDUP((K$1)/10,0)*10,[1]Hugst!$R$4:$W$4,0))))</f>
        <v>3454.9815049137515</v>
      </c>
      <c r="L143" s="168">
        <f ca="1">IF($C143-L$1&lt;År1,0,K142*(1-VLOOKUP($A143,[1]Hugst!$R$5:$W$9,MATCH(ROUNDUP((L$1)/10,0)*10,[1]Hugst!$R$4:$W$4,0))))</f>
        <v>3460.1280711956033</v>
      </c>
      <c r="M143" s="168">
        <f ca="1">IF($C143-M$1&lt;År1,0,L142*(1-VLOOKUP($A143,[1]Hugst!$R$5:$W$9,MATCH(ROUNDUP((M$1)/10,0)*10,[1]Hugst!$R$4:$W$4,0))))</f>
        <v>3465.3004996196937</v>
      </c>
      <c r="N143" s="168">
        <f ca="1">IF($C143-N$1&lt;År1,0,M142*(1-VLOOKUP($A143,[1]Hugst!$R$5:$W$9,MATCH(ROUNDUP((N$1)/10,0)*10,[1]Hugst!$R$4:$W$4,0))))</f>
        <v>3470.498920146299</v>
      </c>
      <c r="O143" s="168">
        <f ca="1">IF($C143-O$1&lt;År1,0,N142*(1-VLOOKUP($A143,[1]Hugst!$R$5:$W$9,MATCH(ROUNDUP((O$1)/10,0)*10,[1]Hugst!$R$4:$W$4,0))))</f>
        <v>3475.7234633892181</v>
      </c>
      <c r="P143" s="168">
        <f ca="1">IF($C143-P$1&lt;År1,0,O142*(1-VLOOKUP($A143,[1]Hugst!$R$5:$W$9,MATCH(ROUNDUP((P$1)/10,0)*10,[1]Hugst!$R$4:$W$4,0))))</f>
        <v>3480.9742606182222</v>
      </c>
      <c r="Q143" s="168">
        <f ca="1">IF($C143-Q$1&lt;År1,0,P142*(1-VLOOKUP($A143,[1]Hugst!$R$5:$W$9,MATCH(ROUNDUP((Q$1)/10,0)*10,[1]Hugst!$R$4:$W$4,0))))</f>
        <v>3486.2514437629538</v>
      </c>
      <c r="R143" s="168">
        <f ca="1">IF($C143-R$1&lt;År1,0,Q142*(1-VLOOKUP($A143,[1]Hugst!$R$5:$W$9,MATCH(ROUNDUP((R$1)/10,0)*10,[1]Hugst!$R$4:$W$4,0))))</f>
        <v>3491.5551454159536</v>
      </c>
      <c r="S143" s="168">
        <f ca="1">IF($C143-S$1&lt;År1,0,R142*(1-VLOOKUP($A143,[1]Hugst!$R$5:$W$9,MATCH(ROUNDUP((S$1)/10,0)*10,[1]Hugst!$R$4:$W$4,0))))</f>
        <v>3496.8854988360649</v>
      </c>
      <c r="T143" s="168">
        <f ca="1">IF($C143-T$1&lt;År1,0,S142*(1-VLOOKUP($A143,[1]Hugst!$R$5:$W$9,MATCH(ROUNDUP((T$1)/10,0)*10,[1]Hugst!$R$4:$W$4,0))))</f>
        <v>3502.2426379517524</v>
      </c>
      <c r="U143" s="168">
        <f ca="1">IF($C143-U$1&lt;År1,0,T142*(1-VLOOKUP($A143,[1]Hugst!$R$5:$W$9,MATCH(ROUNDUP((U$1)/10,0)*10,[1]Hugst!$R$4:$W$4,0))))</f>
        <v>3507.6266973645065</v>
      </c>
      <c r="V143" s="168">
        <f ca="1">IF($C143-V$1&lt;År1,0,U142*(1-VLOOKUP($A143,[1]Hugst!$R$5:$W$9,MATCH(ROUNDUP((V$1)/10,0)*10,[1]Hugst!$R$4:$W$4,0))))</f>
        <v>3513.0378123521618</v>
      </c>
      <c r="W143" s="168">
        <f ca="1">IF($C143-W$1&lt;År1,0,V142*(1-VLOOKUP($A143,[1]Hugst!$R$5:$W$9,MATCH(ROUNDUP((W$1)/10,0)*10,[1]Hugst!$R$4:$W$4,0))))</f>
        <v>3518.4761188724765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993.82320107042324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3424.638015885238</v>
      </c>
      <c r="G144" s="168">
        <f ca="1">IF($C144-G$1&lt;År1,0,F143*(1-VLOOKUP($A144,[1]Hugst!$R$5:$W$9,MATCH(ROUNDUP((G$1)/10,0)*10,[1]Hugst!$R$4:$W$4,0))))</f>
        <v>3429.6321023227474</v>
      </c>
      <c r="H144" s="168">
        <f ca="1">IF($C144-H$1&lt;År1,0,G143*(1-VLOOKUP($A144,[1]Hugst!$R$5:$W$9,MATCH(ROUNDUP((H$1)/10,0)*10,[1]Hugst!$R$4:$W$4,0))))</f>
        <v>3434.6512846720407</v>
      </c>
      <c r="I144" s="168">
        <f ca="1">IF($C144-I$1&lt;År1,0,H143*(1-VLOOKUP($A144,[1]Hugst!$R$5:$W$9,MATCH(ROUNDUP((I$1)/10,0)*10,[1]Hugst!$R$4:$W$4,0))))</f>
        <v>3439.6956890431875</v>
      </c>
      <c r="J144" s="168">
        <f ca="1">IF($C144-J$1&lt;År1,0,I143*(1-VLOOKUP($A144,[1]Hugst!$R$5:$W$9,MATCH(ROUNDUP((J$1)/10,0)*10,[1]Hugst!$R$4:$W$4,0))))</f>
        <v>3444.7654421799934</v>
      </c>
      <c r="K144" s="168">
        <f ca="1">IF($C144-K$1&lt;År1,0,J143*(1-VLOOKUP($A144,[1]Hugst!$R$5:$W$9,MATCH(ROUNDUP((K$1)/10,0)*10,[1]Hugst!$R$4:$W$4,0))))</f>
        <v>3449.8606714632306</v>
      </c>
      <c r="L144" s="168">
        <f ca="1">IF($C144-L$1&lt;År1,0,K143*(1-VLOOKUP($A144,[1]Hugst!$R$5:$W$9,MATCH(ROUNDUP((L$1)/10,0)*10,[1]Hugst!$R$4:$W$4,0))))</f>
        <v>3454.9815049137515</v>
      </c>
      <c r="M144" s="168">
        <f ca="1">IF($C144-M$1&lt;År1,0,L143*(1-VLOOKUP($A144,[1]Hugst!$R$5:$W$9,MATCH(ROUNDUP((M$1)/10,0)*10,[1]Hugst!$R$4:$W$4,0))))</f>
        <v>3460.1280711956033</v>
      </c>
      <c r="N144" s="168">
        <f ca="1">IF($C144-N$1&lt;År1,0,M143*(1-VLOOKUP($A144,[1]Hugst!$R$5:$W$9,MATCH(ROUNDUP((N$1)/10,0)*10,[1]Hugst!$R$4:$W$4,0))))</f>
        <v>3465.3004996196937</v>
      </c>
      <c r="O144" s="168">
        <f ca="1">IF($C144-O$1&lt;År1,0,N143*(1-VLOOKUP($A144,[1]Hugst!$R$5:$W$9,MATCH(ROUNDUP((O$1)/10,0)*10,[1]Hugst!$R$4:$W$4,0))))</f>
        <v>3470.498920146299</v>
      </c>
      <c r="P144" s="168">
        <f ca="1">IF($C144-P$1&lt;År1,0,O143*(1-VLOOKUP($A144,[1]Hugst!$R$5:$W$9,MATCH(ROUNDUP((P$1)/10,0)*10,[1]Hugst!$R$4:$W$4,0))))</f>
        <v>3475.7234633892181</v>
      </c>
      <c r="Q144" s="168">
        <f ca="1">IF($C144-Q$1&lt;År1,0,P143*(1-VLOOKUP($A144,[1]Hugst!$R$5:$W$9,MATCH(ROUNDUP((Q$1)/10,0)*10,[1]Hugst!$R$4:$W$4,0))))</f>
        <v>3480.9742606182222</v>
      </c>
      <c r="R144" s="168">
        <f ca="1">IF($C144-R$1&lt;År1,0,Q143*(1-VLOOKUP($A144,[1]Hugst!$R$5:$W$9,MATCH(ROUNDUP((R$1)/10,0)*10,[1]Hugst!$R$4:$W$4,0))))</f>
        <v>3486.2514437629538</v>
      </c>
      <c r="S144" s="168">
        <f ca="1">IF($C144-S$1&lt;År1,0,R143*(1-VLOOKUP($A144,[1]Hugst!$R$5:$W$9,MATCH(ROUNDUP((S$1)/10,0)*10,[1]Hugst!$R$4:$W$4,0))))</f>
        <v>3491.5551454159536</v>
      </c>
      <c r="T144" s="168">
        <f ca="1">IF($C144-T$1&lt;År1,0,S143*(1-VLOOKUP($A144,[1]Hugst!$R$5:$W$9,MATCH(ROUNDUP((T$1)/10,0)*10,[1]Hugst!$R$4:$W$4,0))))</f>
        <v>3496.8854988360649</v>
      </c>
      <c r="U144" s="168">
        <f ca="1">IF($C144-U$1&lt;År1,0,T143*(1-VLOOKUP($A144,[1]Hugst!$R$5:$W$9,MATCH(ROUNDUP((U$1)/10,0)*10,[1]Hugst!$R$4:$W$4,0))))</f>
        <v>3502.2426379517524</v>
      </c>
      <c r="V144" s="168">
        <f ca="1">IF($C144-V$1&lt;År1,0,U143*(1-VLOOKUP($A144,[1]Hugst!$R$5:$W$9,MATCH(ROUNDUP((V$1)/10,0)*10,[1]Hugst!$R$4:$W$4,0))))</f>
        <v>3507.6266973645065</v>
      </c>
      <c r="W144" s="168">
        <f ca="1">IF($C144-W$1&lt;År1,0,V143*(1-VLOOKUP($A144,[1]Hugst!$R$5:$W$9,MATCH(ROUNDUP((W$1)/10,0)*10,[1]Hugst!$R$4:$W$4,0))))</f>
        <v>3513.0378123521618</v>
      </c>
      <c r="X144" s="168">
        <f ca="1">IF($C144-X$1&lt;År1,0,W143*(1-VLOOKUP($A144,[1]Hugst!$R$5:$W$9,MATCH(ROUNDUP((X$1)/10,0)*10,[1]Hugst!$R$4:$W$4,0))))</f>
        <v>3518.4761188724765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988.85408506501699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3419.6688998798318</v>
      </c>
      <c r="G145" s="168">
        <f ca="1">IF($C145-G$1&lt;År1,0,F144*(1-VLOOKUP($A145,[1]Hugst!$R$5:$W$9,MATCH(ROUNDUP((G$1)/10,0)*10,[1]Hugst!$R$4:$W$4,0))))</f>
        <v>3424.638015885238</v>
      </c>
      <c r="H145" s="168">
        <f ca="1">IF($C145-H$1&lt;År1,0,G144*(1-VLOOKUP($A145,[1]Hugst!$R$5:$W$9,MATCH(ROUNDUP((H$1)/10,0)*10,[1]Hugst!$R$4:$W$4,0))))</f>
        <v>3429.6321023227474</v>
      </c>
      <c r="I145" s="168">
        <f ca="1">IF($C145-I$1&lt;År1,0,H144*(1-VLOOKUP($A145,[1]Hugst!$R$5:$W$9,MATCH(ROUNDUP((I$1)/10,0)*10,[1]Hugst!$R$4:$W$4,0))))</f>
        <v>3434.6512846720407</v>
      </c>
      <c r="J145" s="168">
        <f ca="1">IF($C145-J$1&lt;År1,0,I144*(1-VLOOKUP($A145,[1]Hugst!$R$5:$W$9,MATCH(ROUNDUP((J$1)/10,0)*10,[1]Hugst!$R$4:$W$4,0))))</f>
        <v>3439.6956890431875</v>
      </c>
      <c r="K145" s="168">
        <f ca="1">IF($C145-K$1&lt;År1,0,J144*(1-VLOOKUP($A145,[1]Hugst!$R$5:$W$9,MATCH(ROUNDUP((K$1)/10,0)*10,[1]Hugst!$R$4:$W$4,0))))</f>
        <v>3444.7654421799934</v>
      </c>
      <c r="L145" s="168">
        <f ca="1">IF($C145-L$1&lt;År1,0,K144*(1-VLOOKUP($A145,[1]Hugst!$R$5:$W$9,MATCH(ROUNDUP((L$1)/10,0)*10,[1]Hugst!$R$4:$W$4,0))))</f>
        <v>3449.8606714632306</v>
      </c>
      <c r="M145" s="168">
        <f ca="1">IF($C145-M$1&lt;År1,0,L144*(1-VLOOKUP($A145,[1]Hugst!$R$5:$W$9,MATCH(ROUNDUP((M$1)/10,0)*10,[1]Hugst!$R$4:$W$4,0))))</f>
        <v>3454.9815049137515</v>
      </c>
      <c r="N145" s="168">
        <f ca="1">IF($C145-N$1&lt;År1,0,M144*(1-VLOOKUP($A145,[1]Hugst!$R$5:$W$9,MATCH(ROUNDUP((N$1)/10,0)*10,[1]Hugst!$R$4:$W$4,0))))</f>
        <v>3460.1280711956033</v>
      </c>
      <c r="O145" s="168">
        <f ca="1">IF($C145-O$1&lt;År1,0,N144*(1-VLOOKUP($A145,[1]Hugst!$R$5:$W$9,MATCH(ROUNDUP((O$1)/10,0)*10,[1]Hugst!$R$4:$W$4,0))))</f>
        <v>3465.3004996196937</v>
      </c>
      <c r="P145" s="168">
        <f ca="1">IF($C145-P$1&lt;År1,0,O144*(1-VLOOKUP($A145,[1]Hugst!$R$5:$W$9,MATCH(ROUNDUP((P$1)/10,0)*10,[1]Hugst!$R$4:$W$4,0))))</f>
        <v>3470.498920146299</v>
      </c>
      <c r="Q145" s="168">
        <f ca="1">IF($C145-Q$1&lt;År1,0,P144*(1-VLOOKUP($A145,[1]Hugst!$R$5:$W$9,MATCH(ROUNDUP((Q$1)/10,0)*10,[1]Hugst!$R$4:$W$4,0))))</f>
        <v>3475.7234633892181</v>
      </c>
      <c r="R145" s="168">
        <f ca="1">IF($C145-R$1&lt;År1,0,Q144*(1-VLOOKUP($A145,[1]Hugst!$R$5:$W$9,MATCH(ROUNDUP((R$1)/10,0)*10,[1]Hugst!$R$4:$W$4,0))))</f>
        <v>3480.9742606182222</v>
      </c>
      <c r="S145" s="168">
        <f ca="1">IF($C145-S$1&lt;År1,0,R144*(1-VLOOKUP($A145,[1]Hugst!$R$5:$W$9,MATCH(ROUNDUP((S$1)/10,0)*10,[1]Hugst!$R$4:$W$4,0))))</f>
        <v>3486.2514437629538</v>
      </c>
      <c r="T145" s="168">
        <f ca="1">IF($C145-T$1&lt;År1,0,S144*(1-VLOOKUP($A145,[1]Hugst!$R$5:$W$9,MATCH(ROUNDUP((T$1)/10,0)*10,[1]Hugst!$R$4:$W$4,0))))</f>
        <v>3491.5551454159536</v>
      </c>
      <c r="U145" s="168">
        <f ca="1">IF($C145-U$1&lt;År1,0,T144*(1-VLOOKUP($A145,[1]Hugst!$R$5:$W$9,MATCH(ROUNDUP((U$1)/10,0)*10,[1]Hugst!$R$4:$W$4,0))))</f>
        <v>3496.8854988360649</v>
      </c>
      <c r="V145" s="168">
        <f ca="1">IF($C145-V$1&lt;År1,0,U144*(1-VLOOKUP($A145,[1]Hugst!$R$5:$W$9,MATCH(ROUNDUP((V$1)/10,0)*10,[1]Hugst!$R$4:$W$4,0))))</f>
        <v>3502.2426379517524</v>
      </c>
      <c r="W145" s="168">
        <f ca="1">IF($C145-W$1&lt;År1,0,V144*(1-VLOOKUP($A145,[1]Hugst!$R$5:$W$9,MATCH(ROUNDUP((W$1)/10,0)*10,[1]Hugst!$R$4:$W$4,0))))</f>
        <v>3507.6266973645065</v>
      </c>
      <c r="X145" s="168">
        <f ca="1">IF($C145-X$1&lt;År1,0,W144*(1-VLOOKUP($A145,[1]Hugst!$R$5:$W$9,MATCH(ROUNDUP((X$1)/10,0)*10,[1]Hugst!$R$4:$W$4,0))))</f>
        <v>3513.0378123521618</v>
      </c>
      <c r="Y145" s="168">
        <f ca="1">IF($C145-Y$1&lt;År1,0,X144*(1-VLOOKUP($A145,[1]Hugst!$R$5:$W$9,MATCH(ROUNDUP((Y$1)/10,0)*10,[1]Hugst!$R$4:$W$4,0))))</f>
        <v>3518.4761188724765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983.90981463971548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3414.7246294545303</v>
      </c>
      <c r="G146" s="168">
        <f ca="1">IF($C146-G$1&lt;År1,0,F145*(1-VLOOKUP($A146,[1]Hugst!$R$5:$W$9,MATCH(ROUNDUP((G$1)/10,0)*10,[1]Hugst!$R$4:$W$4,0))))</f>
        <v>3419.6688998798318</v>
      </c>
      <c r="H146" s="168">
        <f ca="1">IF($C146-H$1&lt;År1,0,G145*(1-VLOOKUP($A146,[1]Hugst!$R$5:$W$9,MATCH(ROUNDUP((H$1)/10,0)*10,[1]Hugst!$R$4:$W$4,0))))</f>
        <v>3424.638015885238</v>
      </c>
      <c r="I146" s="168">
        <f ca="1">IF($C146-I$1&lt;År1,0,H145*(1-VLOOKUP($A146,[1]Hugst!$R$5:$W$9,MATCH(ROUNDUP((I$1)/10,0)*10,[1]Hugst!$R$4:$W$4,0))))</f>
        <v>3429.6321023227474</v>
      </c>
      <c r="J146" s="168">
        <f ca="1">IF($C146-J$1&lt;År1,0,I145*(1-VLOOKUP($A146,[1]Hugst!$R$5:$W$9,MATCH(ROUNDUP((J$1)/10,0)*10,[1]Hugst!$R$4:$W$4,0))))</f>
        <v>3434.6512846720407</v>
      </c>
      <c r="K146" s="168">
        <f ca="1">IF($C146-K$1&lt;År1,0,J145*(1-VLOOKUP($A146,[1]Hugst!$R$5:$W$9,MATCH(ROUNDUP((K$1)/10,0)*10,[1]Hugst!$R$4:$W$4,0))))</f>
        <v>3439.6956890431875</v>
      </c>
      <c r="L146" s="168">
        <f ca="1">IF($C146-L$1&lt;År1,0,K145*(1-VLOOKUP($A146,[1]Hugst!$R$5:$W$9,MATCH(ROUNDUP((L$1)/10,0)*10,[1]Hugst!$R$4:$W$4,0))))</f>
        <v>3444.7654421799934</v>
      </c>
      <c r="M146" s="168">
        <f ca="1">IF($C146-M$1&lt;År1,0,L145*(1-VLOOKUP($A146,[1]Hugst!$R$5:$W$9,MATCH(ROUNDUP((M$1)/10,0)*10,[1]Hugst!$R$4:$W$4,0))))</f>
        <v>3449.8606714632306</v>
      </c>
      <c r="N146" s="168">
        <f ca="1">IF($C146-N$1&lt;År1,0,M145*(1-VLOOKUP($A146,[1]Hugst!$R$5:$W$9,MATCH(ROUNDUP((N$1)/10,0)*10,[1]Hugst!$R$4:$W$4,0))))</f>
        <v>3454.9815049137515</v>
      </c>
      <c r="O146" s="168">
        <f ca="1">IF($C146-O$1&lt;År1,0,N145*(1-VLOOKUP($A146,[1]Hugst!$R$5:$W$9,MATCH(ROUNDUP((O$1)/10,0)*10,[1]Hugst!$R$4:$W$4,0))))</f>
        <v>3460.1280711956033</v>
      </c>
      <c r="P146" s="168">
        <f ca="1">IF($C146-P$1&lt;År1,0,O145*(1-VLOOKUP($A146,[1]Hugst!$R$5:$W$9,MATCH(ROUNDUP((P$1)/10,0)*10,[1]Hugst!$R$4:$W$4,0))))</f>
        <v>3465.3004996196937</v>
      </c>
      <c r="Q146" s="168">
        <f ca="1">IF($C146-Q$1&lt;År1,0,P145*(1-VLOOKUP($A146,[1]Hugst!$R$5:$W$9,MATCH(ROUNDUP((Q$1)/10,0)*10,[1]Hugst!$R$4:$W$4,0))))</f>
        <v>3470.498920146299</v>
      </c>
      <c r="R146" s="168">
        <f ca="1">IF($C146-R$1&lt;År1,0,Q145*(1-VLOOKUP($A146,[1]Hugst!$R$5:$W$9,MATCH(ROUNDUP((R$1)/10,0)*10,[1]Hugst!$R$4:$W$4,0))))</f>
        <v>3475.7234633892181</v>
      </c>
      <c r="S146" s="168">
        <f ca="1">IF($C146-S$1&lt;År1,0,R145*(1-VLOOKUP($A146,[1]Hugst!$R$5:$W$9,MATCH(ROUNDUP((S$1)/10,0)*10,[1]Hugst!$R$4:$W$4,0))))</f>
        <v>3480.9742606182222</v>
      </c>
      <c r="T146" s="168">
        <f ca="1">IF($C146-T$1&lt;År1,0,S145*(1-VLOOKUP($A146,[1]Hugst!$R$5:$W$9,MATCH(ROUNDUP((T$1)/10,0)*10,[1]Hugst!$R$4:$W$4,0))))</f>
        <v>3486.2514437629538</v>
      </c>
      <c r="U146" s="168">
        <f ca="1">IF($C146-U$1&lt;År1,0,T145*(1-VLOOKUP($A146,[1]Hugst!$R$5:$W$9,MATCH(ROUNDUP((U$1)/10,0)*10,[1]Hugst!$R$4:$W$4,0))))</f>
        <v>3491.5551454159536</v>
      </c>
      <c r="V146" s="168">
        <f ca="1">IF($C146-V$1&lt;År1,0,U145*(1-VLOOKUP($A146,[1]Hugst!$R$5:$W$9,MATCH(ROUNDUP((V$1)/10,0)*10,[1]Hugst!$R$4:$W$4,0))))</f>
        <v>3496.8854988360649</v>
      </c>
      <c r="W146" s="168">
        <f ca="1">IF($C146-W$1&lt;År1,0,V145*(1-VLOOKUP($A146,[1]Hugst!$R$5:$W$9,MATCH(ROUNDUP((W$1)/10,0)*10,[1]Hugst!$R$4:$W$4,0))))</f>
        <v>3502.2426379517524</v>
      </c>
      <c r="X146" s="168">
        <f ca="1">IF($C146-X$1&lt;År1,0,W145*(1-VLOOKUP($A146,[1]Hugst!$R$5:$W$9,MATCH(ROUNDUP((X$1)/10,0)*10,[1]Hugst!$R$4:$W$4,0))))</f>
        <v>3507.6266973645065</v>
      </c>
      <c r="Y146" s="168">
        <f ca="1">IF($C146-Y$1&lt;År1,0,X145*(1-VLOOKUP($A146,[1]Hugst!$R$5:$W$9,MATCH(ROUNDUP((Y$1)/10,0)*10,[1]Hugst!$R$4:$W$4,0))))</f>
        <v>3513.0378123521618</v>
      </c>
      <c r="Z146" s="168">
        <f ca="1">IF($C146-Z$1&lt;År1,0,Y145*(1-VLOOKUP($A146,[1]Hugst!$R$5:$W$9,MATCH(ROUNDUP((Z$1)/10,0)*10,[1]Hugst!$R$4:$W$4,0))))</f>
        <v>3518.4761188724765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978.99026556653553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3409.8050803813503</v>
      </c>
      <c r="G147" s="168">
        <f ca="1">IF($C147-G$1&lt;År1,0,F146*(1-VLOOKUP($A147,[1]Hugst!$R$5:$W$9,MATCH(ROUNDUP((G$1)/10,0)*10,[1]Hugst!$R$4:$W$4,0))))</f>
        <v>3414.7246294545303</v>
      </c>
      <c r="H147" s="168">
        <f ca="1">IF($C147-H$1&lt;År1,0,G146*(1-VLOOKUP($A147,[1]Hugst!$R$5:$W$9,MATCH(ROUNDUP((H$1)/10,0)*10,[1]Hugst!$R$4:$W$4,0))))</f>
        <v>3419.6688998798318</v>
      </c>
      <c r="I147" s="168">
        <f ca="1">IF($C147-I$1&lt;År1,0,H146*(1-VLOOKUP($A147,[1]Hugst!$R$5:$W$9,MATCH(ROUNDUP((I$1)/10,0)*10,[1]Hugst!$R$4:$W$4,0))))</f>
        <v>3424.638015885238</v>
      </c>
      <c r="J147" s="168">
        <f ca="1">IF($C147-J$1&lt;År1,0,I146*(1-VLOOKUP($A147,[1]Hugst!$R$5:$W$9,MATCH(ROUNDUP((J$1)/10,0)*10,[1]Hugst!$R$4:$W$4,0))))</f>
        <v>3429.6321023227474</v>
      </c>
      <c r="K147" s="168">
        <f ca="1">IF($C147-K$1&lt;År1,0,J146*(1-VLOOKUP($A147,[1]Hugst!$R$5:$W$9,MATCH(ROUNDUP((K$1)/10,0)*10,[1]Hugst!$R$4:$W$4,0))))</f>
        <v>3434.6512846720407</v>
      </c>
      <c r="L147" s="168">
        <f ca="1">IF($C147-L$1&lt;År1,0,K146*(1-VLOOKUP($A147,[1]Hugst!$R$5:$W$9,MATCH(ROUNDUP((L$1)/10,0)*10,[1]Hugst!$R$4:$W$4,0))))</f>
        <v>3439.6956890431875</v>
      </c>
      <c r="M147" s="168">
        <f ca="1">IF($C147-M$1&lt;År1,0,L146*(1-VLOOKUP($A147,[1]Hugst!$R$5:$W$9,MATCH(ROUNDUP((M$1)/10,0)*10,[1]Hugst!$R$4:$W$4,0))))</f>
        <v>3444.7654421799934</v>
      </c>
      <c r="N147" s="168">
        <f ca="1">IF($C147-N$1&lt;År1,0,M146*(1-VLOOKUP($A147,[1]Hugst!$R$5:$W$9,MATCH(ROUNDUP((N$1)/10,0)*10,[1]Hugst!$R$4:$W$4,0))))</f>
        <v>3449.8606714632306</v>
      </c>
      <c r="O147" s="168">
        <f ca="1">IF($C147-O$1&lt;År1,0,N146*(1-VLOOKUP($A147,[1]Hugst!$R$5:$W$9,MATCH(ROUNDUP((O$1)/10,0)*10,[1]Hugst!$R$4:$W$4,0))))</f>
        <v>3454.9815049137515</v>
      </c>
      <c r="P147" s="168">
        <f ca="1">IF($C147-P$1&lt;År1,0,O146*(1-VLOOKUP($A147,[1]Hugst!$R$5:$W$9,MATCH(ROUNDUP((P$1)/10,0)*10,[1]Hugst!$R$4:$W$4,0))))</f>
        <v>3460.1280711956033</v>
      </c>
      <c r="Q147" s="168">
        <f ca="1">IF($C147-Q$1&lt;År1,0,P146*(1-VLOOKUP($A147,[1]Hugst!$R$5:$W$9,MATCH(ROUNDUP((Q$1)/10,0)*10,[1]Hugst!$R$4:$W$4,0))))</f>
        <v>3465.3004996196937</v>
      </c>
      <c r="R147" s="168">
        <f ca="1">IF($C147-R$1&lt;År1,0,Q146*(1-VLOOKUP($A147,[1]Hugst!$R$5:$W$9,MATCH(ROUNDUP((R$1)/10,0)*10,[1]Hugst!$R$4:$W$4,0))))</f>
        <v>3470.498920146299</v>
      </c>
      <c r="S147" s="168">
        <f ca="1">IF($C147-S$1&lt;År1,0,R146*(1-VLOOKUP($A147,[1]Hugst!$R$5:$W$9,MATCH(ROUNDUP((S$1)/10,0)*10,[1]Hugst!$R$4:$W$4,0))))</f>
        <v>3475.7234633892181</v>
      </c>
      <c r="T147" s="168">
        <f ca="1">IF($C147-T$1&lt;År1,0,S146*(1-VLOOKUP($A147,[1]Hugst!$R$5:$W$9,MATCH(ROUNDUP((T$1)/10,0)*10,[1]Hugst!$R$4:$W$4,0))))</f>
        <v>3480.9742606182222</v>
      </c>
      <c r="U147" s="168">
        <f ca="1">IF($C147-U$1&lt;År1,0,T146*(1-VLOOKUP($A147,[1]Hugst!$R$5:$W$9,MATCH(ROUNDUP((U$1)/10,0)*10,[1]Hugst!$R$4:$W$4,0))))</f>
        <v>3486.2514437629538</v>
      </c>
      <c r="V147" s="168">
        <f ca="1">IF($C147-V$1&lt;År1,0,U146*(1-VLOOKUP($A147,[1]Hugst!$R$5:$W$9,MATCH(ROUNDUP((V$1)/10,0)*10,[1]Hugst!$R$4:$W$4,0))))</f>
        <v>3491.5551454159536</v>
      </c>
      <c r="W147" s="168">
        <f ca="1">IF($C147-W$1&lt;År1,0,V146*(1-VLOOKUP($A147,[1]Hugst!$R$5:$W$9,MATCH(ROUNDUP((W$1)/10,0)*10,[1]Hugst!$R$4:$W$4,0))))</f>
        <v>3496.8854988360649</v>
      </c>
      <c r="X147" s="168">
        <f ca="1">IF($C147-X$1&lt;År1,0,W146*(1-VLOOKUP($A147,[1]Hugst!$R$5:$W$9,MATCH(ROUNDUP((X$1)/10,0)*10,[1]Hugst!$R$4:$W$4,0))))</f>
        <v>3502.2426379517524</v>
      </c>
      <c r="Y147" s="168">
        <f ca="1">IF($C147-Y$1&lt;År1,0,X146*(1-VLOOKUP($A147,[1]Hugst!$R$5:$W$9,MATCH(ROUNDUP((Y$1)/10,0)*10,[1]Hugst!$R$4:$W$4,0))))</f>
        <v>3507.6266973645065</v>
      </c>
      <c r="Z147" s="168">
        <f ca="1">IF($C147-Z$1&lt;År1,0,Y146*(1-VLOOKUP($A147,[1]Hugst!$R$5:$W$9,MATCH(ROUNDUP((Z$1)/10,0)*10,[1]Hugst!$R$4:$W$4,0))))</f>
        <v>3513.0378123521618</v>
      </c>
      <c r="AA147" s="168">
        <f ca="1">IF($C147-AA$1&lt;År1,0,Z146*(1-VLOOKUP($A147,[1]Hugst!$R$5:$W$9,MATCH(ROUNDUP((AA$1)/10,0)*10,[1]Hugst!$R$4:$W$4,0))))</f>
        <v>3518.4761188724765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974.09531423868611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3404.9101290535009</v>
      </c>
      <c r="G148" s="168">
        <f ca="1">IF($C148-G$1&lt;År1,0,F147*(1-VLOOKUP($A148,[1]Hugst!$R$5:$W$9,MATCH(ROUNDUP((G$1)/10,0)*10,[1]Hugst!$R$4:$W$4,0))))</f>
        <v>3409.8050803813503</v>
      </c>
      <c r="H148" s="168">
        <f ca="1">IF($C148-H$1&lt;År1,0,G147*(1-VLOOKUP($A148,[1]Hugst!$R$5:$W$9,MATCH(ROUNDUP((H$1)/10,0)*10,[1]Hugst!$R$4:$W$4,0))))</f>
        <v>3414.7246294545303</v>
      </c>
      <c r="I148" s="168">
        <f ca="1">IF($C148-I$1&lt;År1,0,H147*(1-VLOOKUP($A148,[1]Hugst!$R$5:$W$9,MATCH(ROUNDUP((I$1)/10,0)*10,[1]Hugst!$R$4:$W$4,0))))</f>
        <v>3419.6688998798318</v>
      </c>
      <c r="J148" s="168">
        <f ca="1">IF($C148-J$1&lt;År1,0,I147*(1-VLOOKUP($A148,[1]Hugst!$R$5:$W$9,MATCH(ROUNDUP((J$1)/10,0)*10,[1]Hugst!$R$4:$W$4,0))))</f>
        <v>3424.638015885238</v>
      </c>
      <c r="K148" s="168">
        <f ca="1">IF($C148-K$1&lt;År1,0,J147*(1-VLOOKUP($A148,[1]Hugst!$R$5:$W$9,MATCH(ROUNDUP((K$1)/10,0)*10,[1]Hugst!$R$4:$W$4,0))))</f>
        <v>3429.6321023227474</v>
      </c>
      <c r="L148" s="168">
        <f ca="1">IF($C148-L$1&lt;År1,0,K147*(1-VLOOKUP($A148,[1]Hugst!$R$5:$W$9,MATCH(ROUNDUP((L$1)/10,0)*10,[1]Hugst!$R$4:$W$4,0))))</f>
        <v>3434.6512846720407</v>
      </c>
      <c r="M148" s="168">
        <f ca="1">IF($C148-M$1&lt;År1,0,L147*(1-VLOOKUP($A148,[1]Hugst!$R$5:$W$9,MATCH(ROUNDUP((M$1)/10,0)*10,[1]Hugst!$R$4:$W$4,0))))</f>
        <v>3439.6956890431875</v>
      </c>
      <c r="N148" s="168">
        <f ca="1">IF($C148-N$1&lt;År1,0,M147*(1-VLOOKUP($A148,[1]Hugst!$R$5:$W$9,MATCH(ROUNDUP((N$1)/10,0)*10,[1]Hugst!$R$4:$W$4,0))))</f>
        <v>3444.7654421799934</v>
      </c>
      <c r="O148" s="168">
        <f ca="1">IF($C148-O$1&lt;År1,0,N147*(1-VLOOKUP($A148,[1]Hugst!$R$5:$W$9,MATCH(ROUNDUP((O$1)/10,0)*10,[1]Hugst!$R$4:$W$4,0))))</f>
        <v>3449.8606714632306</v>
      </c>
      <c r="P148" s="168">
        <f ca="1">IF($C148-P$1&lt;År1,0,O147*(1-VLOOKUP($A148,[1]Hugst!$R$5:$W$9,MATCH(ROUNDUP((P$1)/10,0)*10,[1]Hugst!$R$4:$W$4,0))))</f>
        <v>3454.9815049137515</v>
      </c>
      <c r="Q148" s="168">
        <f ca="1">IF($C148-Q$1&lt;År1,0,P147*(1-VLOOKUP($A148,[1]Hugst!$R$5:$W$9,MATCH(ROUNDUP((Q$1)/10,0)*10,[1]Hugst!$R$4:$W$4,0))))</f>
        <v>3460.1280711956033</v>
      </c>
      <c r="R148" s="168">
        <f ca="1">IF($C148-R$1&lt;År1,0,Q147*(1-VLOOKUP($A148,[1]Hugst!$R$5:$W$9,MATCH(ROUNDUP((R$1)/10,0)*10,[1]Hugst!$R$4:$W$4,0))))</f>
        <v>3465.3004996196937</v>
      </c>
      <c r="S148" s="168">
        <f ca="1">IF($C148-S$1&lt;År1,0,R147*(1-VLOOKUP($A148,[1]Hugst!$R$5:$W$9,MATCH(ROUNDUP((S$1)/10,0)*10,[1]Hugst!$R$4:$W$4,0))))</f>
        <v>3470.498920146299</v>
      </c>
      <c r="T148" s="168">
        <f ca="1">IF($C148-T$1&lt;År1,0,S147*(1-VLOOKUP($A148,[1]Hugst!$R$5:$W$9,MATCH(ROUNDUP((T$1)/10,0)*10,[1]Hugst!$R$4:$W$4,0))))</f>
        <v>3475.7234633892181</v>
      </c>
      <c r="U148" s="168">
        <f ca="1">IF($C148-U$1&lt;År1,0,T147*(1-VLOOKUP($A148,[1]Hugst!$R$5:$W$9,MATCH(ROUNDUP((U$1)/10,0)*10,[1]Hugst!$R$4:$W$4,0))))</f>
        <v>3480.9742606182222</v>
      </c>
      <c r="V148" s="168">
        <f ca="1">IF($C148-V$1&lt;År1,0,U147*(1-VLOOKUP($A148,[1]Hugst!$R$5:$W$9,MATCH(ROUNDUP((V$1)/10,0)*10,[1]Hugst!$R$4:$W$4,0))))</f>
        <v>3486.2514437629538</v>
      </c>
      <c r="W148" s="168">
        <f ca="1">IF($C148-W$1&lt;År1,0,V147*(1-VLOOKUP($A148,[1]Hugst!$R$5:$W$9,MATCH(ROUNDUP((W$1)/10,0)*10,[1]Hugst!$R$4:$W$4,0))))</f>
        <v>3491.5551454159536</v>
      </c>
      <c r="X148" s="168">
        <f ca="1">IF($C148-X$1&lt;År1,0,W147*(1-VLOOKUP($A148,[1]Hugst!$R$5:$W$9,MATCH(ROUNDUP((X$1)/10,0)*10,[1]Hugst!$R$4:$W$4,0))))</f>
        <v>3496.8854988360649</v>
      </c>
      <c r="Y148" s="168">
        <f ca="1">IF($C148-Y$1&lt;År1,0,X147*(1-VLOOKUP($A148,[1]Hugst!$R$5:$W$9,MATCH(ROUNDUP((Y$1)/10,0)*10,[1]Hugst!$R$4:$W$4,0))))</f>
        <v>3502.2426379517524</v>
      </c>
      <c r="Z148" s="168">
        <f ca="1">IF($C148-Z$1&lt;År1,0,Y147*(1-VLOOKUP($A148,[1]Hugst!$R$5:$W$9,MATCH(ROUNDUP((Z$1)/10,0)*10,[1]Hugst!$R$4:$W$4,0))))</f>
        <v>3507.6266973645065</v>
      </c>
      <c r="AA148" s="168">
        <f ca="1">IF($C148-AA$1&lt;År1,0,Z147*(1-VLOOKUP($A148,[1]Hugst!$R$5:$W$9,MATCH(ROUNDUP((AA$1)/10,0)*10,[1]Hugst!$R$4:$W$4,0))))</f>
        <v>3513.0378123521618</v>
      </c>
      <c r="AB148" s="168">
        <f ca="1">IF($C148-AB$1&lt;År1,0,AA147*(1-VLOOKUP($A148,[1]Hugst!$R$5:$W$9,MATCH(ROUNDUP((AB$1)/10,0)*10,[1]Hugst!$R$4:$W$4,0))))</f>
        <v>3518.4761188724765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969.22483766748337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3400.0396524822982</v>
      </c>
      <c r="G149" s="168">
        <f ca="1">IF($C149-G$1&lt;År1,0,F148*(1-VLOOKUP($A149,[1]Hugst!$R$5:$W$9,MATCH(ROUNDUP((G$1)/10,0)*10,[1]Hugst!$R$4:$W$4,0))))</f>
        <v>3404.9101290535009</v>
      </c>
      <c r="H149" s="168">
        <f ca="1">IF($C149-H$1&lt;År1,0,G148*(1-VLOOKUP($A149,[1]Hugst!$R$5:$W$9,MATCH(ROUNDUP((H$1)/10,0)*10,[1]Hugst!$R$4:$W$4,0))))</f>
        <v>3409.8050803813503</v>
      </c>
      <c r="I149" s="168">
        <f ca="1">IF($C149-I$1&lt;År1,0,H148*(1-VLOOKUP($A149,[1]Hugst!$R$5:$W$9,MATCH(ROUNDUP((I$1)/10,0)*10,[1]Hugst!$R$4:$W$4,0))))</f>
        <v>3414.7246294545303</v>
      </c>
      <c r="J149" s="168">
        <f ca="1">IF($C149-J$1&lt;År1,0,I148*(1-VLOOKUP($A149,[1]Hugst!$R$5:$W$9,MATCH(ROUNDUP((J$1)/10,0)*10,[1]Hugst!$R$4:$W$4,0))))</f>
        <v>3419.6688998798318</v>
      </c>
      <c r="K149" s="168">
        <f ca="1">IF($C149-K$1&lt;År1,0,J148*(1-VLOOKUP($A149,[1]Hugst!$R$5:$W$9,MATCH(ROUNDUP((K$1)/10,0)*10,[1]Hugst!$R$4:$W$4,0))))</f>
        <v>3424.638015885238</v>
      </c>
      <c r="L149" s="168">
        <f ca="1">IF($C149-L$1&lt;År1,0,K148*(1-VLOOKUP($A149,[1]Hugst!$R$5:$W$9,MATCH(ROUNDUP((L$1)/10,0)*10,[1]Hugst!$R$4:$W$4,0))))</f>
        <v>3429.6321023227474</v>
      </c>
      <c r="M149" s="168">
        <f ca="1">IF($C149-M$1&lt;År1,0,L148*(1-VLOOKUP($A149,[1]Hugst!$R$5:$W$9,MATCH(ROUNDUP((M$1)/10,0)*10,[1]Hugst!$R$4:$W$4,0))))</f>
        <v>3434.6512846720407</v>
      </c>
      <c r="N149" s="168">
        <f ca="1">IF($C149-N$1&lt;År1,0,M148*(1-VLOOKUP($A149,[1]Hugst!$R$5:$W$9,MATCH(ROUNDUP((N$1)/10,0)*10,[1]Hugst!$R$4:$W$4,0))))</f>
        <v>3439.6956890431875</v>
      </c>
      <c r="O149" s="168">
        <f ca="1">IF($C149-O$1&lt;År1,0,N148*(1-VLOOKUP($A149,[1]Hugst!$R$5:$W$9,MATCH(ROUNDUP((O$1)/10,0)*10,[1]Hugst!$R$4:$W$4,0))))</f>
        <v>3444.7654421799934</v>
      </c>
      <c r="P149" s="168">
        <f ca="1">IF($C149-P$1&lt;År1,0,O148*(1-VLOOKUP($A149,[1]Hugst!$R$5:$W$9,MATCH(ROUNDUP((P$1)/10,0)*10,[1]Hugst!$R$4:$W$4,0))))</f>
        <v>3449.8606714632306</v>
      </c>
      <c r="Q149" s="168">
        <f ca="1">IF($C149-Q$1&lt;År1,0,P148*(1-VLOOKUP($A149,[1]Hugst!$R$5:$W$9,MATCH(ROUNDUP((Q$1)/10,0)*10,[1]Hugst!$R$4:$W$4,0))))</f>
        <v>3454.9815049137515</v>
      </c>
      <c r="R149" s="168">
        <f ca="1">IF($C149-R$1&lt;År1,0,Q148*(1-VLOOKUP($A149,[1]Hugst!$R$5:$W$9,MATCH(ROUNDUP((R$1)/10,0)*10,[1]Hugst!$R$4:$W$4,0))))</f>
        <v>3460.1280711956033</v>
      </c>
      <c r="S149" s="168">
        <f ca="1">IF($C149-S$1&lt;År1,0,R148*(1-VLOOKUP($A149,[1]Hugst!$R$5:$W$9,MATCH(ROUNDUP((S$1)/10,0)*10,[1]Hugst!$R$4:$W$4,0))))</f>
        <v>3465.3004996196937</v>
      </c>
      <c r="T149" s="168">
        <f ca="1">IF($C149-T$1&lt;År1,0,S148*(1-VLOOKUP($A149,[1]Hugst!$R$5:$W$9,MATCH(ROUNDUP((T$1)/10,0)*10,[1]Hugst!$R$4:$W$4,0))))</f>
        <v>3470.498920146299</v>
      </c>
      <c r="U149" s="168">
        <f ca="1">IF($C149-U$1&lt;År1,0,T148*(1-VLOOKUP($A149,[1]Hugst!$R$5:$W$9,MATCH(ROUNDUP((U$1)/10,0)*10,[1]Hugst!$R$4:$W$4,0))))</f>
        <v>3475.7234633892181</v>
      </c>
      <c r="V149" s="168">
        <f ca="1">IF($C149-V$1&lt;År1,0,U148*(1-VLOOKUP($A149,[1]Hugst!$R$5:$W$9,MATCH(ROUNDUP((V$1)/10,0)*10,[1]Hugst!$R$4:$W$4,0))))</f>
        <v>3480.9742606182222</v>
      </c>
      <c r="W149" s="168">
        <f ca="1">IF($C149-W$1&lt;År1,0,V148*(1-VLOOKUP($A149,[1]Hugst!$R$5:$W$9,MATCH(ROUNDUP((W$1)/10,0)*10,[1]Hugst!$R$4:$W$4,0))))</f>
        <v>3486.2514437629538</v>
      </c>
      <c r="X149" s="168">
        <f ca="1">IF($C149-X$1&lt;År1,0,W148*(1-VLOOKUP($A149,[1]Hugst!$R$5:$W$9,MATCH(ROUNDUP((X$1)/10,0)*10,[1]Hugst!$R$4:$W$4,0))))</f>
        <v>3491.5551454159536</v>
      </c>
      <c r="Y149" s="168">
        <f ca="1">IF($C149-Y$1&lt;År1,0,X148*(1-VLOOKUP($A149,[1]Hugst!$R$5:$W$9,MATCH(ROUNDUP((Y$1)/10,0)*10,[1]Hugst!$R$4:$W$4,0))))</f>
        <v>3496.8854988360649</v>
      </c>
      <c r="Z149" s="168">
        <f ca="1">IF($C149-Z$1&lt;År1,0,Y148*(1-VLOOKUP($A149,[1]Hugst!$R$5:$W$9,MATCH(ROUNDUP((Z$1)/10,0)*10,[1]Hugst!$R$4:$W$4,0))))</f>
        <v>3502.2426379517524</v>
      </c>
      <c r="AA149" s="168">
        <f ca="1">IF($C149-AA$1&lt;År1,0,Z148*(1-VLOOKUP($A149,[1]Hugst!$R$5:$W$9,MATCH(ROUNDUP((AA$1)/10,0)*10,[1]Hugst!$R$4:$W$4,0))))</f>
        <v>3507.6266973645065</v>
      </c>
      <c r="AB149" s="168">
        <f ca="1">IF($C149-AB$1&lt;År1,0,AA148*(1-VLOOKUP($A149,[1]Hugst!$R$5:$W$9,MATCH(ROUNDUP((AB$1)/10,0)*10,[1]Hugst!$R$4:$W$4,0))))</f>
        <v>3513.0378123521618</v>
      </c>
      <c r="AC149" s="168">
        <f ca="1">IF($C149-AC$1&lt;År1,0,AB148*(1-VLOOKUP($A149,[1]Hugst!$R$5:$W$9,MATCH(ROUNDUP((AC$1)/10,0)*10,[1]Hugst!$R$4:$W$4,0))))</f>
        <v>3518.4761188724765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964.37871347914916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3395.1935282939639</v>
      </c>
      <c r="G150" s="168">
        <f ca="1">IF($C150-G$1&lt;År1,0,F149*(1-VLOOKUP($A150,[1]Hugst!$R$5:$W$9,MATCH(ROUNDUP((G$1)/10,0)*10,[1]Hugst!$R$4:$W$4,0))))</f>
        <v>3400.0396524822982</v>
      </c>
      <c r="H150" s="168">
        <f ca="1">IF($C150-H$1&lt;År1,0,G149*(1-VLOOKUP($A150,[1]Hugst!$R$5:$W$9,MATCH(ROUNDUP((H$1)/10,0)*10,[1]Hugst!$R$4:$W$4,0))))</f>
        <v>3404.9101290535009</v>
      </c>
      <c r="I150" s="168">
        <f ca="1">IF($C150-I$1&lt;År1,0,H149*(1-VLOOKUP($A150,[1]Hugst!$R$5:$W$9,MATCH(ROUNDUP((I$1)/10,0)*10,[1]Hugst!$R$4:$W$4,0))))</f>
        <v>3409.8050803813503</v>
      </c>
      <c r="J150" s="168">
        <f ca="1">IF($C150-J$1&lt;År1,0,I149*(1-VLOOKUP($A150,[1]Hugst!$R$5:$W$9,MATCH(ROUNDUP((J$1)/10,0)*10,[1]Hugst!$R$4:$W$4,0))))</f>
        <v>3414.7246294545303</v>
      </c>
      <c r="K150" s="168">
        <f ca="1">IF($C150-K$1&lt;År1,0,J149*(1-VLOOKUP($A150,[1]Hugst!$R$5:$W$9,MATCH(ROUNDUP((K$1)/10,0)*10,[1]Hugst!$R$4:$W$4,0))))</f>
        <v>3419.6688998798318</v>
      </c>
      <c r="L150" s="168">
        <f ca="1">IF($C150-L$1&lt;År1,0,K149*(1-VLOOKUP($A150,[1]Hugst!$R$5:$W$9,MATCH(ROUNDUP((L$1)/10,0)*10,[1]Hugst!$R$4:$W$4,0))))</f>
        <v>3424.638015885238</v>
      </c>
      <c r="M150" s="168">
        <f ca="1">IF($C150-M$1&lt;År1,0,L149*(1-VLOOKUP($A150,[1]Hugst!$R$5:$W$9,MATCH(ROUNDUP((M$1)/10,0)*10,[1]Hugst!$R$4:$W$4,0))))</f>
        <v>3429.6321023227474</v>
      </c>
      <c r="N150" s="168">
        <f ca="1">IF($C150-N$1&lt;År1,0,M149*(1-VLOOKUP($A150,[1]Hugst!$R$5:$W$9,MATCH(ROUNDUP((N$1)/10,0)*10,[1]Hugst!$R$4:$W$4,0))))</f>
        <v>3434.6512846720407</v>
      </c>
      <c r="O150" s="168">
        <f ca="1">IF($C150-O$1&lt;År1,0,N149*(1-VLOOKUP($A150,[1]Hugst!$R$5:$W$9,MATCH(ROUNDUP((O$1)/10,0)*10,[1]Hugst!$R$4:$W$4,0))))</f>
        <v>3439.6956890431875</v>
      </c>
      <c r="P150" s="168">
        <f ca="1">IF($C150-P$1&lt;År1,0,O149*(1-VLOOKUP($A150,[1]Hugst!$R$5:$W$9,MATCH(ROUNDUP((P$1)/10,0)*10,[1]Hugst!$R$4:$W$4,0))))</f>
        <v>3444.7654421799934</v>
      </c>
      <c r="Q150" s="168">
        <f ca="1">IF($C150-Q$1&lt;År1,0,P149*(1-VLOOKUP($A150,[1]Hugst!$R$5:$W$9,MATCH(ROUNDUP((Q$1)/10,0)*10,[1]Hugst!$R$4:$W$4,0))))</f>
        <v>3449.8606714632306</v>
      </c>
      <c r="R150" s="168">
        <f ca="1">IF($C150-R$1&lt;År1,0,Q149*(1-VLOOKUP($A150,[1]Hugst!$R$5:$W$9,MATCH(ROUNDUP((R$1)/10,0)*10,[1]Hugst!$R$4:$W$4,0))))</f>
        <v>3454.9815049137515</v>
      </c>
      <c r="S150" s="168">
        <f ca="1">IF($C150-S$1&lt;År1,0,R149*(1-VLOOKUP($A150,[1]Hugst!$R$5:$W$9,MATCH(ROUNDUP((S$1)/10,0)*10,[1]Hugst!$R$4:$W$4,0))))</f>
        <v>3460.1280711956033</v>
      </c>
      <c r="T150" s="168">
        <f ca="1">IF($C150-T$1&lt;År1,0,S149*(1-VLOOKUP($A150,[1]Hugst!$R$5:$W$9,MATCH(ROUNDUP((T$1)/10,0)*10,[1]Hugst!$R$4:$W$4,0))))</f>
        <v>3465.3004996196937</v>
      </c>
      <c r="U150" s="168">
        <f ca="1">IF($C150-U$1&lt;År1,0,T149*(1-VLOOKUP($A150,[1]Hugst!$R$5:$W$9,MATCH(ROUNDUP((U$1)/10,0)*10,[1]Hugst!$R$4:$W$4,0))))</f>
        <v>3470.498920146299</v>
      </c>
      <c r="V150" s="168">
        <f ca="1">IF($C150-V$1&lt;År1,0,U149*(1-VLOOKUP($A150,[1]Hugst!$R$5:$W$9,MATCH(ROUNDUP((V$1)/10,0)*10,[1]Hugst!$R$4:$W$4,0))))</f>
        <v>3475.7234633892181</v>
      </c>
      <c r="W150" s="168">
        <f ca="1">IF($C150-W$1&lt;År1,0,V149*(1-VLOOKUP($A150,[1]Hugst!$R$5:$W$9,MATCH(ROUNDUP((W$1)/10,0)*10,[1]Hugst!$R$4:$W$4,0))))</f>
        <v>3480.9742606182222</v>
      </c>
      <c r="X150" s="168">
        <f ca="1">IF($C150-X$1&lt;År1,0,W149*(1-VLOOKUP($A150,[1]Hugst!$R$5:$W$9,MATCH(ROUNDUP((X$1)/10,0)*10,[1]Hugst!$R$4:$W$4,0))))</f>
        <v>3486.2514437629538</v>
      </c>
      <c r="Y150" s="168">
        <f ca="1">IF($C150-Y$1&lt;År1,0,X149*(1-VLOOKUP($A150,[1]Hugst!$R$5:$W$9,MATCH(ROUNDUP((Y$1)/10,0)*10,[1]Hugst!$R$4:$W$4,0))))</f>
        <v>3491.5551454159536</v>
      </c>
      <c r="Z150" s="168">
        <f ca="1">IF($C150-Z$1&lt;År1,0,Y149*(1-VLOOKUP($A150,[1]Hugst!$R$5:$W$9,MATCH(ROUNDUP((Z$1)/10,0)*10,[1]Hugst!$R$4:$W$4,0))))</f>
        <v>3496.8854988360649</v>
      </c>
      <c r="AA150" s="168">
        <f ca="1">IF($C150-AA$1&lt;År1,0,Z149*(1-VLOOKUP($A150,[1]Hugst!$R$5:$W$9,MATCH(ROUNDUP((AA$1)/10,0)*10,[1]Hugst!$R$4:$W$4,0))))</f>
        <v>3502.2426379517524</v>
      </c>
      <c r="AB150" s="168">
        <f ca="1">IF($C150-AB$1&lt;År1,0,AA149*(1-VLOOKUP($A150,[1]Hugst!$R$5:$W$9,MATCH(ROUNDUP((AB$1)/10,0)*10,[1]Hugst!$R$4:$W$4,0))))</f>
        <v>3507.6266973645065</v>
      </c>
      <c r="AC150" s="168">
        <f ca="1">IF($C150-AC$1&lt;År1,0,AB149*(1-VLOOKUP($A150,[1]Hugst!$R$5:$W$9,MATCH(ROUNDUP((AC$1)/10,0)*10,[1]Hugst!$R$4:$W$4,0))))</f>
        <v>3513.0378123521618</v>
      </c>
      <c r="AD150" s="168">
        <f ca="1">IF($C150-AD$1&lt;År1,0,AC149*(1-VLOOKUP($A150,[1]Hugst!$R$5:$W$9,MATCH(ROUNDUP((AD$1)/10,0)*10,[1]Hugst!$R$4:$W$4,0))))</f>
        <v>3518.4761188724765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959.55681991175516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3390.3716347265699</v>
      </c>
      <c r="G151" s="168">
        <f ca="1">IF($C151-G$1&lt;År1,0,F150*(1-VLOOKUP($A151,[1]Hugst!$R$5:$W$9,MATCH(ROUNDUP((G$1)/10,0)*10,[1]Hugst!$R$4:$W$4,0))))</f>
        <v>3395.1935282939639</v>
      </c>
      <c r="H151" s="168">
        <f ca="1">IF($C151-H$1&lt;År1,0,G150*(1-VLOOKUP($A151,[1]Hugst!$R$5:$W$9,MATCH(ROUNDUP((H$1)/10,0)*10,[1]Hugst!$R$4:$W$4,0))))</f>
        <v>3400.0396524822982</v>
      </c>
      <c r="I151" s="168">
        <f ca="1">IF($C151-I$1&lt;År1,0,H150*(1-VLOOKUP($A151,[1]Hugst!$R$5:$W$9,MATCH(ROUNDUP((I$1)/10,0)*10,[1]Hugst!$R$4:$W$4,0))))</f>
        <v>3404.9101290535009</v>
      </c>
      <c r="J151" s="168">
        <f ca="1">IF($C151-J$1&lt;År1,0,I150*(1-VLOOKUP($A151,[1]Hugst!$R$5:$W$9,MATCH(ROUNDUP((J$1)/10,0)*10,[1]Hugst!$R$4:$W$4,0))))</f>
        <v>3409.8050803813503</v>
      </c>
      <c r="K151" s="168">
        <f ca="1">IF($C151-K$1&lt;År1,0,J150*(1-VLOOKUP($A151,[1]Hugst!$R$5:$W$9,MATCH(ROUNDUP((K$1)/10,0)*10,[1]Hugst!$R$4:$W$4,0))))</f>
        <v>3414.7246294545303</v>
      </c>
      <c r="L151" s="168">
        <f ca="1">IF($C151-L$1&lt;År1,0,K150*(1-VLOOKUP($A151,[1]Hugst!$R$5:$W$9,MATCH(ROUNDUP((L$1)/10,0)*10,[1]Hugst!$R$4:$W$4,0))))</f>
        <v>3419.6688998798318</v>
      </c>
      <c r="M151" s="168">
        <f ca="1">IF($C151-M$1&lt;År1,0,L150*(1-VLOOKUP($A151,[1]Hugst!$R$5:$W$9,MATCH(ROUNDUP((M$1)/10,0)*10,[1]Hugst!$R$4:$W$4,0))))</f>
        <v>3424.638015885238</v>
      </c>
      <c r="N151" s="168">
        <f ca="1">IF($C151-N$1&lt;År1,0,M150*(1-VLOOKUP($A151,[1]Hugst!$R$5:$W$9,MATCH(ROUNDUP((N$1)/10,0)*10,[1]Hugst!$R$4:$W$4,0))))</f>
        <v>3429.6321023227474</v>
      </c>
      <c r="O151" s="168">
        <f ca="1">IF($C151-O$1&lt;År1,0,N150*(1-VLOOKUP($A151,[1]Hugst!$R$5:$W$9,MATCH(ROUNDUP((O$1)/10,0)*10,[1]Hugst!$R$4:$W$4,0))))</f>
        <v>3434.6512846720407</v>
      </c>
      <c r="P151" s="168">
        <f ca="1">IF($C151-P$1&lt;År1,0,O150*(1-VLOOKUP($A151,[1]Hugst!$R$5:$W$9,MATCH(ROUNDUP((P$1)/10,0)*10,[1]Hugst!$R$4:$W$4,0))))</f>
        <v>3439.6956890431875</v>
      </c>
      <c r="Q151" s="168">
        <f ca="1">IF($C151-Q$1&lt;År1,0,P150*(1-VLOOKUP($A151,[1]Hugst!$R$5:$W$9,MATCH(ROUNDUP((Q$1)/10,0)*10,[1]Hugst!$R$4:$W$4,0))))</f>
        <v>3444.7654421799934</v>
      </c>
      <c r="R151" s="168">
        <f ca="1">IF($C151-R$1&lt;År1,0,Q150*(1-VLOOKUP($A151,[1]Hugst!$R$5:$W$9,MATCH(ROUNDUP((R$1)/10,0)*10,[1]Hugst!$R$4:$W$4,0))))</f>
        <v>3449.8606714632306</v>
      </c>
      <c r="S151" s="168">
        <f ca="1">IF($C151-S$1&lt;År1,0,R150*(1-VLOOKUP($A151,[1]Hugst!$R$5:$W$9,MATCH(ROUNDUP((S$1)/10,0)*10,[1]Hugst!$R$4:$W$4,0))))</f>
        <v>3454.9815049137515</v>
      </c>
      <c r="T151" s="168">
        <f ca="1">IF($C151-T$1&lt;År1,0,S150*(1-VLOOKUP($A151,[1]Hugst!$R$5:$W$9,MATCH(ROUNDUP((T$1)/10,0)*10,[1]Hugst!$R$4:$W$4,0))))</f>
        <v>3460.1280711956033</v>
      </c>
      <c r="U151" s="168">
        <f ca="1">IF($C151-U$1&lt;År1,0,T150*(1-VLOOKUP($A151,[1]Hugst!$R$5:$W$9,MATCH(ROUNDUP((U$1)/10,0)*10,[1]Hugst!$R$4:$W$4,0))))</f>
        <v>3465.3004996196937</v>
      </c>
      <c r="V151" s="168">
        <f ca="1">IF($C151-V$1&lt;År1,0,U150*(1-VLOOKUP($A151,[1]Hugst!$R$5:$W$9,MATCH(ROUNDUP((V$1)/10,0)*10,[1]Hugst!$R$4:$W$4,0))))</f>
        <v>3470.498920146299</v>
      </c>
      <c r="W151" s="168">
        <f ca="1">IF($C151-W$1&lt;År1,0,V150*(1-VLOOKUP($A151,[1]Hugst!$R$5:$W$9,MATCH(ROUNDUP((W$1)/10,0)*10,[1]Hugst!$R$4:$W$4,0))))</f>
        <v>3475.7234633892181</v>
      </c>
      <c r="X151" s="168">
        <f ca="1">IF($C151-X$1&lt;År1,0,W150*(1-VLOOKUP($A151,[1]Hugst!$R$5:$W$9,MATCH(ROUNDUP((X$1)/10,0)*10,[1]Hugst!$R$4:$W$4,0))))</f>
        <v>3480.9742606182222</v>
      </c>
      <c r="Y151" s="168">
        <f ca="1">IF($C151-Y$1&lt;År1,0,X150*(1-VLOOKUP($A151,[1]Hugst!$R$5:$W$9,MATCH(ROUNDUP((Y$1)/10,0)*10,[1]Hugst!$R$4:$W$4,0))))</f>
        <v>3486.2514437629538</v>
      </c>
      <c r="Z151" s="168">
        <f ca="1">IF($C151-Z$1&lt;År1,0,Y150*(1-VLOOKUP($A151,[1]Hugst!$R$5:$W$9,MATCH(ROUNDUP((Z$1)/10,0)*10,[1]Hugst!$R$4:$W$4,0))))</f>
        <v>3491.5551454159536</v>
      </c>
      <c r="AA151" s="168">
        <f ca="1">IF($C151-AA$1&lt;År1,0,Z150*(1-VLOOKUP($A151,[1]Hugst!$R$5:$W$9,MATCH(ROUNDUP((AA$1)/10,0)*10,[1]Hugst!$R$4:$W$4,0))))</f>
        <v>3496.8854988360649</v>
      </c>
      <c r="AB151" s="168">
        <f ca="1">IF($C151-AB$1&lt;År1,0,AA150*(1-VLOOKUP($A151,[1]Hugst!$R$5:$W$9,MATCH(ROUNDUP((AB$1)/10,0)*10,[1]Hugst!$R$4:$W$4,0))))</f>
        <v>3502.2426379517524</v>
      </c>
      <c r="AC151" s="168">
        <f ca="1">IF($C151-AC$1&lt;År1,0,AB150*(1-VLOOKUP($A151,[1]Hugst!$R$5:$W$9,MATCH(ROUNDUP((AC$1)/10,0)*10,[1]Hugst!$R$4:$W$4,0))))</f>
        <v>3507.6266973645065</v>
      </c>
      <c r="AD151" s="168">
        <f ca="1">IF($C151-AD$1&lt;År1,0,AC150*(1-VLOOKUP($A151,[1]Hugst!$R$5:$W$9,MATCH(ROUNDUP((AD$1)/10,0)*10,[1]Hugst!$R$4:$W$4,0))))</f>
        <v>3513.0378123521618</v>
      </c>
      <c r="AE151" s="168">
        <f ca="1">IF($C151-AE$1&lt;År1,0,AD150*(1-VLOOKUP($A151,[1]Hugst!$R$5:$W$9,MATCH(ROUNDUP((AE$1)/10,0)*10,[1]Hugst!$R$4:$W$4,0))))</f>
        <v>3518.4761188724765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954.75903581222519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3385.57385062704</v>
      </c>
      <c r="G152" s="168">
        <f ca="1">IF($C152-G$1&lt;År1,0,F151*(1-VLOOKUP($A152,[1]Hugst!$R$5:$W$9,MATCH(ROUNDUP((G$1)/10,0)*10,[1]Hugst!$R$4:$W$4,0))))</f>
        <v>3390.3716347265699</v>
      </c>
      <c r="H152" s="168">
        <f ca="1">IF($C152-H$1&lt;År1,0,G151*(1-VLOOKUP($A152,[1]Hugst!$R$5:$W$9,MATCH(ROUNDUP((H$1)/10,0)*10,[1]Hugst!$R$4:$W$4,0))))</f>
        <v>3395.1935282939639</v>
      </c>
      <c r="I152" s="168">
        <f ca="1">IF($C152-I$1&lt;År1,0,H151*(1-VLOOKUP($A152,[1]Hugst!$R$5:$W$9,MATCH(ROUNDUP((I$1)/10,0)*10,[1]Hugst!$R$4:$W$4,0))))</f>
        <v>3400.0396524822982</v>
      </c>
      <c r="J152" s="168">
        <f ca="1">IF($C152-J$1&lt;År1,0,I151*(1-VLOOKUP($A152,[1]Hugst!$R$5:$W$9,MATCH(ROUNDUP((J$1)/10,0)*10,[1]Hugst!$R$4:$W$4,0))))</f>
        <v>3404.9101290535009</v>
      </c>
      <c r="K152" s="168">
        <f ca="1">IF($C152-K$1&lt;År1,0,J151*(1-VLOOKUP($A152,[1]Hugst!$R$5:$W$9,MATCH(ROUNDUP((K$1)/10,0)*10,[1]Hugst!$R$4:$W$4,0))))</f>
        <v>3409.8050803813503</v>
      </c>
      <c r="L152" s="168">
        <f ca="1">IF($C152-L$1&lt;År1,0,K151*(1-VLOOKUP($A152,[1]Hugst!$R$5:$W$9,MATCH(ROUNDUP((L$1)/10,0)*10,[1]Hugst!$R$4:$W$4,0))))</f>
        <v>3414.7246294545303</v>
      </c>
      <c r="M152" s="168">
        <f ca="1">IF($C152-M$1&lt;År1,0,L151*(1-VLOOKUP($A152,[1]Hugst!$R$5:$W$9,MATCH(ROUNDUP((M$1)/10,0)*10,[1]Hugst!$R$4:$W$4,0))))</f>
        <v>3419.6688998798318</v>
      </c>
      <c r="N152" s="168">
        <f ca="1">IF($C152-N$1&lt;År1,0,M151*(1-VLOOKUP($A152,[1]Hugst!$R$5:$W$9,MATCH(ROUNDUP((N$1)/10,0)*10,[1]Hugst!$R$4:$W$4,0))))</f>
        <v>3424.638015885238</v>
      </c>
      <c r="O152" s="168">
        <f ca="1">IF($C152-O$1&lt;År1,0,N151*(1-VLOOKUP($A152,[1]Hugst!$R$5:$W$9,MATCH(ROUNDUP((O$1)/10,0)*10,[1]Hugst!$R$4:$W$4,0))))</f>
        <v>3429.6321023227474</v>
      </c>
      <c r="P152" s="168">
        <f ca="1">IF($C152-P$1&lt;År1,0,O151*(1-VLOOKUP($A152,[1]Hugst!$R$5:$W$9,MATCH(ROUNDUP((P$1)/10,0)*10,[1]Hugst!$R$4:$W$4,0))))</f>
        <v>3434.6512846720407</v>
      </c>
      <c r="Q152" s="168">
        <f ca="1">IF($C152-Q$1&lt;År1,0,P151*(1-VLOOKUP($A152,[1]Hugst!$R$5:$W$9,MATCH(ROUNDUP((Q$1)/10,0)*10,[1]Hugst!$R$4:$W$4,0))))</f>
        <v>3439.6956890431875</v>
      </c>
      <c r="R152" s="168">
        <f ca="1">IF($C152-R$1&lt;År1,0,Q151*(1-VLOOKUP($A152,[1]Hugst!$R$5:$W$9,MATCH(ROUNDUP((R$1)/10,0)*10,[1]Hugst!$R$4:$W$4,0))))</f>
        <v>3444.7654421799934</v>
      </c>
      <c r="S152" s="168">
        <f ca="1">IF($C152-S$1&lt;År1,0,R151*(1-VLOOKUP($A152,[1]Hugst!$R$5:$W$9,MATCH(ROUNDUP((S$1)/10,0)*10,[1]Hugst!$R$4:$W$4,0))))</f>
        <v>3449.8606714632306</v>
      </c>
      <c r="T152" s="168">
        <f ca="1">IF($C152-T$1&lt;År1,0,S151*(1-VLOOKUP($A152,[1]Hugst!$R$5:$W$9,MATCH(ROUNDUP((T$1)/10,0)*10,[1]Hugst!$R$4:$W$4,0))))</f>
        <v>3454.9815049137515</v>
      </c>
      <c r="U152" s="168">
        <f ca="1">IF($C152-U$1&lt;År1,0,T151*(1-VLOOKUP($A152,[1]Hugst!$R$5:$W$9,MATCH(ROUNDUP((U$1)/10,0)*10,[1]Hugst!$R$4:$W$4,0))))</f>
        <v>3460.1280711956033</v>
      </c>
      <c r="V152" s="168">
        <f ca="1">IF($C152-V$1&lt;År1,0,U151*(1-VLOOKUP($A152,[1]Hugst!$R$5:$W$9,MATCH(ROUNDUP((V$1)/10,0)*10,[1]Hugst!$R$4:$W$4,0))))</f>
        <v>3465.3004996196937</v>
      </c>
      <c r="W152" s="168">
        <f ca="1">IF($C152-W$1&lt;År1,0,V151*(1-VLOOKUP($A152,[1]Hugst!$R$5:$W$9,MATCH(ROUNDUP((W$1)/10,0)*10,[1]Hugst!$R$4:$W$4,0))))</f>
        <v>3470.498920146299</v>
      </c>
      <c r="X152" s="168">
        <f ca="1">IF($C152-X$1&lt;År1,0,W151*(1-VLOOKUP($A152,[1]Hugst!$R$5:$W$9,MATCH(ROUNDUP((X$1)/10,0)*10,[1]Hugst!$R$4:$W$4,0))))</f>
        <v>3475.7234633892181</v>
      </c>
      <c r="Y152" s="168">
        <f ca="1">IF($C152-Y$1&lt;År1,0,X151*(1-VLOOKUP($A152,[1]Hugst!$R$5:$W$9,MATCH(ROUNDUP((Y$1)/10,0)*10,[1]Hugst!$R$4:$W$4,0))))</f>
        <v>3480.9742606182222</v>
      </c>
      <c r="Z152" s="168">
        <f ca="1">IF($C152-Z$1&lt;År1,0,Y151*(1-VLOOKUP($A152,[1]Hugst!$R$5:$W$9,MATCH(ROUNDUP((Z$1)/10,0)*10,[1]Hugst!$R$4:$W$4,0))))</f>
        <v>3486.2514437629538</v>
      </c>
      <c r="AA152" s="168">
        <f ca="1">IF($C152-AA$1&lt;År1,0,Z151*(1-VLOOKUP($A152,[1]Hugst!$R$5:$W$9,MATCH(ROUNDUP((AA$1)/10,0)*10,[1]Hugst!$R$4:$W$4,0))))</f>
        <v>3491.5551454159536</v>
      </c>
      <c r="AB152" s="168">
        <f ca="1">IF($C152-AB$1&lt;År1,0,AA151*(1-VLOOKUP($A152,[1]Hugst!$R$5:$W$9,MATCH(ROUNDUP((AB$1)/10,0)*10,[1]Hugst!$R$4:$W$4,0))))</f>
        <v>3496.8854988360649</v>
      </c>
      <c r="AC152" s="168">
        <f ca="1">IF($C152-AC$1&lt;År1,0,AB151*(1-VLOOKUP($A152,[1]Hugst!$R$5:$W$9,MATCH(ROUNDUP((AC$1)/10,0)*10,[1]Hugst!$R$4:$W$4,0))))</f>
        <v>3502.2426379517524</v>
      </c>
      <c r="AD152" s="168">
        <f ca="1">IF($C152-AD$1&lt;År1,0,AC151*(1-VLOOKUP($A152,[1]Hugst!$R$5:$W$9,MATCH(ROUNDUP((AD$1)/10,0)*10,[1]Hugst!$R$4:$W$4,0))))</f>
        <v>3507.6266973645065</v>
      </c>
      <c r="AE152" s="168">
        <f ca="1">IF($C152-AE$1&lt;År1,0,AD151*(1-VLOOKUP($A152,[1]Hugst!$R$5:$W$9,MATCH(ROUNDUP((AE$1)/10,0)*10,[1]Hugst!$R$4:$W$4,0))))</f>
        <v>3513.0378123521618</v>
      </c>
      <c r="AF152" s="168">
        <f ca="1">IF($C152-AF$1&lt;År1,0,AE151*(1-VLOOKUP($A152,[1]Hugst!$R$5:$W$9,MATCH(ROUNDUP((AF$1)/10,0)*10,[1]Hugst!$R$4:$W$4,0))))</f>
        <v>3518.4761188724765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949.9852406331047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3380.8000554479195</v>
      </c>
      <c r="G153" s="168">
        <f ca="1">IF($C153-G$1&lt;År1,0,F152*(1-VLOOKUP($A153,[1]Hugst!$R$5:$W$9,MATCH(ROUNDUP((G$1)/10,0)*10,[1]Hugst!$R$4:$W$4,0))))</f>
        <v>3385.57385062704</v>
      </c>
      <c r="H153" s="168">
        <f ca="1">IF($C153-H$1&lt;År1,0,G152*(1-VLOOKUP($A153,[1]Hugst!$R$5:$W$9,MATCH(ROUNDUP((H$1)/10,0)*10,[1]Hugst!$R$4:$W$4,0))))</f>
        <v>3390.3716347265699</v>
      </c>
      <c r="I153" s="168">
        <f ca="1">IF($C153-I$1&lt;År1,0,H152*(1-VLOOKUP($A153,[1]Hugst!$R$5:$W$9,MATCH(ROUNDUP((I$1)/10,0)*10,[1]Hugst!$R$4:$W$4,0))))</f>
        <v>3395.1935282939639</v>
      </c>
      <c r="J153" s="168">
        <f ca="1">IF($C153-J$1&lt;År1,0,I152*(1-VLOOKUP($A153,[1]Hugst!$R$5:$W$9,MATCH(ROUNDUP((J$1)/10,0)*10,[1]Hugst!$R$4:$W$4,0))))</f>
        <v>3400.0396524822982</v>
      </c>
      <c r="K153" s="168">
        <f ca="1">IF($C153-K$1&lt;År1,0,J152*(1-VLOOKUP($A153,[1]Hugst!$R$5:$W$9,MATCH(ROUNDUP((K$1)/10,0)*10,[1]Hugst!$R$4:$W$4,0))))</f>
        <v>3404.9101290535009</v>
      </c>
      <c r="L153" s="168">
        <f ca="1">IF($C153-L$1&lt;År1,0,K152*(1-VLOOKUP($A153,[1]Hugst!$R$5:$W$9,MATCH(ROUNDUP((L$1)/10,0)*10,[1]Hugst!$R$4:$W$4,0))))</f>
        <v>3409.8050803813503</v>
      </c>
      <c r="M153" s="168">
        <f ca="1">IF($C153-M$1&lt;År1,0,L152*(1-VLOOKUP($A153,[1]Hugst!$R$5:$W$9,MATCH(ROUNDUP((M$1)/10,0)*10,[1]Hugst!$R$4:$W$4,0))))</f>
        <v>3414.7246294545303</v>
      </c>
      <c r="N153" s="168">
        <f ca="1">IF($C153-N$1&lt;År1,0,M152*(1-VLOOKUP($A153,[1]Hugst!$R$5:$W$9,MATCH(ROUNDUP((N$1)/10,0)*10,[1]Hugst!$R$4:$W$4,0))))</f>
        <v>3419.6688998798318</v>
      </c>
      <c r="O153" s="168">
        <f ca="1">IF($C153-O$1&lt;År1,0,N152*(1-VLOOKUP($A153,[1]Hugst!$R$5:$W$9,MATCH(ROUNDUP((O$1)/10,0)*10,[1]Hugst!$R$4:$W$4,0))))</f>
        <v>3424.638015885238</v>
      </c>
      <c r="P153" s="168">
        <f ca="1">IF($C153-P$1&lt;År1,0,O152*(1-VLOOKUP($A153,[1]Hugst!$R$5:$W$9,MATCH(ROUNDUP((P$1)/10,0)*10,[1]Hugst!$R$4:$W$4,0))))</f>
        <v>3429.6321023227474</v>
      </c>
      <c r="Q153" s="168">
        <f ca="1">IF($C153-Q$1&lt;År1,0,P152*(1-VLOOKUP($A153,[1]Hugst!$R$5:$W$9,MATCH(ROUNDUP((Q$1)/10,0)*10,[1]Hugst!$R$4:$W$4,0))))</f>
        <v>3434.6512846720407</v>
      </c>
      <c r="R153" s="168">
        <f ca="1">IF($C153-R$1&lt;År1,0,Q152*(1-VLOOKUP($A153,[1]Hugst!$R$5:$W$9,MATCH(ROUNDUP((R$1)/10,0)*10,[1]Hugst!$R$4:$W$4,0))))</f>
        <v>3439.6956890431875</v>
      </c>
      <c r="S153" s="168">
        <f ca="1">IF($C153-S$1&lt;År1,0,R152*(1-VLOOKUP($A153,[1]Hugst!$R$5:$W$9,MATCH(ROUNDUP((S$1)/10,0)*10,[1]Hugst!$R$4:$W$4,0))))</f>
        <v>3444.7654421799934</v>
      </c>
      <c r="T153" s="168">
        <f ca="1">IF($C153-T$1&lt;År1,0,S152*(1-VLOOKUP($A153,[1]Hugst!$R$5:$W$9,MATCH(ROUNDUP((T$1)/10,0)*10,[1]Hugst!$R$4:$W$4,0))))</f>
        <v>3449.8606714632306</v>
      </c>
      <c r="U153" s="168">
        <f ca="1">IF($C153-U$1&lt;År1,0,T152*(1-VLOOKUP($A153,[1]Hugst!$R$5:$W$9,MATCH(ROUNDUP((U$1)/10,0)*10,[1]Hugst!$R$4:$W$4,0))))</f>
        <v>3454.9815049137515</v>
      </c>
      <c r="V153" s="168">
        <f ca="1">IF($C153-V$1&lt;År1,0,U152*(1-VLOOKUP($A153,[1]Hugst!$R$5:$W$9,MATCH(ROUNDUP((V$1)/10,0)*10,[1]Hugst!$R$4:$W$4,0))))</f>
        <v>3460.1280711956033</v>
      </c>
      <c r="W153" s="168">
        <f ca="1">IF($C153-W$1&lt;År1,0,V152*(1-VLOOKUP($A153,[1]Hugst!$R$5:$W$9,MATCH(ROUNDUP((W$1)/10,0)*10,[1]Hugst!$R$4:$W$4,0))))</f>
        <v>3465.3004996196937</v>
      </c>
      <c r="X153" s="168">
        <f ca="1">IF($C153-X$1&lt;År1,0,W152*(1-VLOOKUP($A153,[1]Hugst!$R$5:$W$9,MATCH(ROUNDUP((X$1)/10,0)*10,[1]Hugst!$R$4:$W$4,0))))</f>
        <v>3470.498920146299</v>
      </c>
      <c r="Y153" s="168">
        <f ca="1">IF($C153-Y$1&lt;År1,0,X152*(1-VLOOKUP($A153,[1]Hugst!$R$5:$W$9,MATCH(ROUNDUP((Y$1)/10,0)*10,[1]Hugst!$R$4:$W$4,0))))</f>
        <v>3475.7234633892181</v>
      </c>
      <c r="Z153" s="168">
        <f ca="1">IF($C153-Z$1&lt;År1,0,Y152*(1-VLOOKUP($A153,[1]Hugst!$R$5:$W$9,MATCH(ROUNDUP((Z$1)/10,0)*10,[1]Hugst!$R$4:$W$4,0))))</f>
        <v>3480.9742606182222</v>
      </c>
      <c r="AA153" s="168">
        <f ca="1">IF($C153-AA$1&lt;År1,0,Z152*(1-VLOOKUP($A153,[1]Hugst!$R$5:$W$9,MATCH(ROUNDUP((AA$1)/10,0)*10,[1]Hugst!$R$4:$W$4,0))))</f>
        <v>3486.2514437629538</v>
      </c>
      <c r="AB153" s="168">
        <f ca="1">IF($C153-AB$1&lt;År1,0,AA152*(1-VLOOKUP($A153,[1]Hugst!$R$5:$W$9,MATCH(ROUNDUP((AB$1)/10,0)*10,[1]Hugst!$R$4:$W$4,0))))</f>
        <v>3491.5551454159536</v>
      </c>
      <c r="AC153" s="168">
        <f ca="1">IF($C153-AC$1&lt;År1,0,AB152*(1-VLOOKUP($A153,[1]Hugst!$R$5:$W$9,MATCH(ROUNDUP((AC$1)/10,0)*10,[1]Hugst!$R$4:$W$4,0))))</f>
        <v>3496.8854988360649</v>
      </c>
      <c r="AD153" s="168">
        <f ca="1">IF($C153-AD$1&lt;År1,0,AC152*(1-VLOOKUP($A153,[1]Hugst!$R$5:$W$9,MATCH(ROUNDUP((AD$1)/10,0)*10,[1]Hugst!$R$4:$W$4,0))))</f>
        <v>3502.2426379517524</v>
      </c>
      <c r="AE153" s="168">
        <f ca="1">IF($C153-AE$1&lt;År1,0,AD152*(1-VLOOKUP($A153,[1]Hugst!$R$5:$W$9,MATCH(ROUNDUP((AE$1)/10,0)*10,[1]Hugst!$R$4:$W$4,0))))</f>
        <v>3507.6266973645065</v>
      </c>
      <c r="AF153" s="168">
        <f ca="1">IF($C153-AF$1&lt;År1,0,AE152*(1-VLOOKUP($A153,[1]Hugst!$R$5:$W$9,MATCH(ROUNDUP((AF$1)/10,0)*10,[1]Hugst!$R$4:$W$4,0))))</f>
        <v>3513.0378123521618</v>
      </c>
      <c r="AG153" s="168">
        <f ca="1">IF($C153-AG$1&lt;År1,0,AF152*(1-VLOOKUP($A153,[1]Hugst!$R$5:$W$9,MATCH(ROUNDUP((AG$1)/10,0)*10,[1]Hugst!$R$4:$W$4,0))))</f>
        <v>3518.4761188724765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945.23531442997046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3376.0501292447852</v>
      </c>
      <c r="G154" s="168">
        <f ca="1">IF($C154-G$1&lt;År1,0,F153*(1-VLOOKUP($A154,[1]Hugst!$R$5:$W$9,MATCH(ROUNDUP((G$1)/10,0)*10,[1]Hugst!$R$4:$W$4,0))))</f>
        <v>3380.8000554479195</v>
      </c>
      <c r="H154" s="168">
        <f ca="1">IF($C154-H$1&lt;År1,0,G153*(1-VLOOKUP($A154,[1]Hugst!$R$5:$W$9,MATCH(ROUNDUP((H$1)/10,0)*10,[1]Hugst!$R$4:$W$4,0))))</f>
        <v>3385.57385062704</v>
      </c>
      <c r="I154" s="168">
        <f ca="1">IF($C154-I$1&lt;År1,0,H153*(1-VLOOKUP($A154,[1]Hugst!$R$5:$W$9,MATCH(ROUNDUP((I$1)/10,0)*10,[1]Hugst!$R$4:$W$4,0))))</f>
        <v>3390.3716347265699</v>
      </c>
      <c r="J154" s="168">
        <f ca="1">IF($C154-J$1&lt;År1,0,I153*(1-VLOOKUP($A154,[1]Hugst!$R$5:$W$9,MATCH(ROUNDUP((J$1)/10,0)*10,[1]Hugst!$R$4:$W$4,0))))</f>
        <v>3395.1935282939639</v>
      </c>
      <c r="K154" s="168">
        <f ca="1">IF($C154-K$1&lt;År1,0,J153*(1-VLOOKUP($A154,[1]Hugst!$R$5:$W$9,MATCH(ROUNDUP((K$1)/10,0)*10,[1]Hugst!$R$4:$W$4,0))))</f>
        <v>3400.0396524822982</v>
      </c>
      <c r="L154" s="168">
        <f ca="1">IF($C154-L$1&lt;År1,0,K153*(1-VLOOKUP($A154,[1]Hugst!$R$5:$W$9,MATCH(ROUNDUP((L$1)/10,0)*10,[1]Hugst!$R$4:$W$4,0))))</f>
        <v>3404.9101290535009</v>
      </c>
      <c r="M154" s="168">
        <f ca="1">IF($C154-M$1&lt;År1,0,L153*(1-VLOOKUP($A154,[1]Hugst!$R$5:$W$9,MATCH(ROUNDUP((M$1)/10,0)*10,[1]Hugst!$R$4:$W$4,0))))</f>
        <v>3409.8050803813503</v>
      </c>
      <c r="N154" s="168">
        <f ca="1">IF($C154-N$1&lt;År1,0,M153*(1-VLOOKUP($A154,[1]Hugst!$R$5:$W$9,MATCH(ROUNDUP((N$1)/10,0)*10,[1]Hugst!$R$4:$W$4,0))))</f>
        <v>3414.7246294545303</v>
      </c>
      <c r="O154" s="168">
        <f ca="1">IF($C154-O$1&lt;År1,0,N153*(1-VLOOKUP($A154,[1]Hugst!$R$5:$W$9,MATCH(ROUNDUP((O$1)/10,0)*10,[1]Hugst!$R$4:$W$4,0))))</f>
        <v>3419.6688998798318</v>
      </c>
      <c r="P154" s="168">
        <f ca="1">IF($C154-P$1&lt;År1,0,O153*(1-VLOOKUP($A154,[1]Hugst!$R$5:$W$9,MATCH(ROUNDUP((P$1)/10,0)*10,[1]Hugst!$R$4:$W$4,0))))</f>
        <v>3424.638015885238</v>
      </c>
      <c r="Q154" s="168">
        <f ca="1">IF($C154-Q$1&lt;År1,0,P153*(1-VLOOKUP($A154,[1]Hugst!$R$5:$W$9,MATCH(ROUNDUP((Q$1)/10,0)*10,[1]Hugst!$R$4:$W$4,0))))</f>
        <v>3429.6321023227474</v>
      </c>
      <c r="R154" s="168">
        <f ca="1">IF($C154-R$1&lt;År1,0,Q153*(1-VLOOKUP($A154,[1]Hugst!$R$5:$W$9,MATCH(ROUNDUP((R$1)/10,0)*10,[1]Hugst!$R$4:$W$4,0))))</f>
        <v>3434.6512846720407</v>
      </c>
      <c r="S154" s="168">
        <f ca="1">IF($C154-S$1&lt;År1,0,R153*(1-VLOOKUP($A154,[1]Hugst!$R$5:$W$9,MATCH(ROUNDUP((S$1)/10,0)*10,[1]Hugst!$R$4:$W$4,0))))</f>
        <v>3439.6956890431875</v>
      </c>
      <c r="T154" s="168">
        <f ca="1">IF($C154-T$1&lt;År1,0,S153*(1-VLOOKUP($A154,[1]Hugst!$R$5:$W$9,MATCH(ROUNDUP((T$1)/10,0)*10,[1]Hugst!$R$4:$W$4,0))))</f>
        <v>3444.7654421799934</v>
      </c>
      <c r="U154" s="168">
        <f ca="1">IF($C154-U$1&lt;År1,0,T153*(1-VLOOKUP($A154,[1]Hugst!$R$5:$W$9,MATCH(ROUNDUP((U$1)/10,0)*10,[1]Hugst!$R$4:$W$4,0))))</f>
        <v>3449.8606714632306</v>
      </c>
      <c r="V154" s="168">
        <f ca="1">IF($C154-V$1&lt;År1,0,U153*(1-VLOOKUP($A154,[1]Hugst!$R$5:$W$9,MATCH(ROUNDUP((V$1)/10,0)*10,[1]Hugst!$R$4:$W$4,0))))</f>
        <v>3454.9815049137515</v>
      </c>
      <c r="W154" s="168">
        <f ca="1">IF($C154-W$1&lt;År1,0,V153*(1-VLOOKUP($A154,[1]Hugst!$R$5:$W$9,MATCH(ROUNDUP((W$1)/10,0)*10,[1]Hugst!$R$4:$W$4,0))))</f>
        <v>3460.1280711956033</v>
      </c>
      <c r="X154" s="168">
        <f ca="1">IF($C154-X$1&lt;År1,0,W153*(1-VLOOKUP($A154,[1]Hugst!$R$5:$W$9,MATCH(ROUNDUP((X$1)/10,0)*10,[1]Hugst!$R$4:$W$4,0))))</f>
        <v>3465.3004996196937</v>
      </c>
      <c r="Y154" s="168">
        <f ca="1">IF($C154-Y$1&lt;År1,0,X153*(1-VLOOKUP($A154,[1]Hugst!$R$5:$W$9,MATCH(ROUNDUP((Y$1)/10,0)*10,[1]Hugst!$R$4:$W$4,0))))</f>
        <v>3470.498920146299</v>
      </c>
      <c r="Z154" s="168">
        <f ca="1">IF($C154-Z$1&lt;År1,0,Y153*(1-VLOOKUP($A154,[1]Hugst!$R$5:$W$9,MATCH(ROUNDUP((Z$1)/10,0)*10,[1]Hugst!$R$4:$W$4,0))))</f>
        <v>3475.7234633892181</v>
      </c>
      <c r="AA154" s="168">
        <f ca="1">IF($C154-AA$1&lt;År1,0,Z153*(1-VLOOKUP($A154,[1]Hugst!$R$5:$W$9,MATCH(ROUNDUP((AA$1)/10,0)*10,[1]Hugst!$R$4:$W$4,0))))</f>
        <v>3480.9742606182222</v>
      </c>
      <c r="AB154" s="168">
        <f ca="1">IF($C154-AB$1&lt;År1,0,AA153*(1-VLOOKUP($A154,[1]Hugst!$R$5:$W$9,MATCH(ROUNDUP((AB$1)/10,0)*10,[1]Hugst!$R$4:$W$4,0))))</f>
        <v>3486.2514437629538</v>
      </c>
      <c r="AC154" s="168">
        <f ca="1">IF($C154-AC$1&lt;År1,0,AB153*(1-VLOOKUP($A154,[1]Hugst!$R$5:$W$9,MATCH(ROUNDUP((AC$1)/10,0)*10,[1]Hugst!$R$4:$W$4,0))))</f>
        <v>3491.5551454159536</v>
      </c>
      <c r="AD154" s="168">
        <f ca="1">IF($C154-AD$1&lt;År1,0,AC153*(1-VLOOKUP($A154,[1]Hugst!$R$5:$W$9,MATCH(ROUNDUP((AD$1)/10,0)*10,[1]Hugst!$R$4:$W$4,0))))</f>
        <v>3496.8854988360649</v>
      </c>
      <c r="AE154" s="168">
        <f ca="1">IF($C154-AE$1&lt;År1,0,AD153*(1-VLOOKUP($A154,[1]Hugst!$R$5:$W$9,MATCH(ROUNDUP((AE$1)/10,0)*10,[1]Hugst!$R$4:$W$4,0))))</f>
        <v>3502.2426379517524</v>
      </c>
      <c r="AF154" s="168">
        <f ca="1">IF($C154-AF$1&lt;År1,0,AE153*(1-VLOOKUP($A154,[1]Hugst!$R$5:$W$9,MATCH(ROUNDUP((AF$1)/10,0)*10,[1]Hugst!$R$4:$W$4,0))))</f>
        <v>3507.6266973645065</v>
      </c>
      <c r="AG154" s="168">
        <f ca="1">IF($C154-AG$1&lt;År1,0,AF153*(1-VLOOKUP($A154,[1]Hugst!$R$5:$W$9,MATCH(ROUNDUP((AG$1)/10,0)*10,[1]Hugst!$R$4:$W$4,0))))</f>
        <v>3513.0378123521618</v>
      </c>
      <c r="AH154" s="168">
        <f ca="1">IF($C154-AH$1&lt;År1,0,AG153*(1-VLOOKUP($A154,[1]Hugst!$R$5:$W$9,MATCH(ROUNDUP((AH$1)/10,0)*10,[1]Hugst!$R$4:$W$4,0))))</f>
        <v>3518.4761188724765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940.50913785782177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3371.3239526726366</v>
      </c>
      <c r="G155" s="168">
        <f ca="1">IF($C155-G$1&lt;År1,0,F154*(1-VLOOKUP($A155,[1]Hugst!$R$5:$W$9,MATCH(ROUNDUP((G$1)/10,0)*10,[1]Hugst!$R$4:$W$4,0))))</f>
        <v>3376.0501292447852</v>
      </c>
      <c r="H155" s="168">
        <f ca="1">IF($C155-H$1&lt;År1,0,G154*(1-VLOOKUP($A155,[1]Hugst!$R$5:$W$9,MATCH(ROUNDUP((H$1)/10,0)*10,[1]Hugst!$R$4:$W$4,0))))</f>
        <v>3380.8000554479195</v>
      </c>
      <c r="I155" s="168">
        <f ca="1">IF($C155-I$1&lt;År1,0,H154*(1-VLOOKUP($A155,[1]Hugst!$R$5:$W$9,MATCH(ROUNDUP((I$1)/10,0)*10,[1]Hugst!$R$4:$W$4,0))))</f>
        <v>3385.57385062704</v>
      </c>
      <c r="J155" s="168">
        <f ca="1">IF($C155-J$1&lt;År1,0,I154*(1-VLOOKUP($A155,[1]Hugst!$R$5:$W$9,MATCH(ROUNDUP((J$1)/10,0)*10,[1]Hugst!$R$4:$W$4,0))))</f>
        <v>3390.3716347265699</v>
      </c>
      <c r="K155" s="168">
        <f ca="1">IF($C155-K$1&lt;År1,0,J154*(1-VLOOKUP($A155,[1]Hugst!$R$5:$W$9,MATCH(ROUNDUP((K$1)/10,0)*10,[1]Hugst!$R$4:$W$4,0))))</f>
        <v>3395.1935282939639</v>
      </c>
      <c r="L155" s="168">
        <f ca="1">IF($C155-L$1&lt;År1,0,K154*(1-VLOOKUP($A155,[1]Hugst!$R$5:$W$9,MATCH(ROUNDUP((L$1)/10,0)*10,[1]Hugst!$R$4:$W$4,0))))</f>
        <v>3400.0396524822982</v>
      </c>
      <c r="M155" s="168">
        <f ca="1">IF($C155-M$1&lt;År1,0,L154*(1-VLOOKUP($A155,[1]Hugst!$R$5:$W$9,MATCH(ROUNDUP((M$1)/10,0)*10,[1]Hugst!$R$4:$W$4,0))))</f>
        <v>3404.9101290535009</v>
      </c>
      <c r="N155" s="168">
        <f ca="1">IF($C155-N$1&lt;År1,0,M154*(1-VLOOKUP($A155,[1]Hugst!$R$5:$W$9,MATCH(ROUNDUP((N$1)/10,0)*10,[1]Hugst!$R$4:$W$4,0))))</f>
        <v>3409.8050803813503</v>
      </c>
      <c r="O155" s="168">
        <f ca="1">IF($C155-O$1&lt;År1,0,N154*(1-VLOOKUP($A155,[1]Hugst!$R$5:$W$9,MATCH(ROUNDUP((O$1)/10,0)*10,[1]Hugst!$R$4:$W$4,0))))</f>
        <v>3414.7246294545303</v>
      </c>
      <c r="P155" s="168">
        <f ca="1">IF($C155-P$1&lt;År1,0,O154*(1-VLOOKUP($A155,[1]Hugst!$R$5:$W$9,MATCH(ROUNDUP((P$1)/10,0)*10,[1]Hugst!$R$4:$W$4,0))))</f>
        <v>3419.6688998798318</v>
      </c>
      <c r="Q155" s="168">
        <f ca="1">IF($C155-Q$1&lt;År1,0,P154*(1-VLOOKUP($A155,[1]Hugst!$R$5:$W$9,MATCH(ROUNDUP((Q$1)/10,0)*10,[1]Hugst!$R$4:$W$4,0))))</f>
        <v>3424.638015885238</v>
      </c>
      <c r="R155" s="168">
        <f ca="1">IF($C155-R$1&lt;År1,0,Q154*(1-VLOOKUP($A155,[1]Hugst!$R$5:$W$9,MATCH(ROUNDUP((R$1)/10,0)*10,[1]Hugst!$R$4:$W$4,0))))</f>
        <v>3429.6321023227474</v>
      </c>
      <c r="S155" s="168">
        <f ca="1">IF($C155-S$1&lt;År1,0,R154*(1-VLOOKUP($A155,[1]Hugst!$R$5:$W$9,MATCH(ROUNDUP((S$1)/10,0)*10,[1]Hugst!$R$4:$W$4,0))))</f>
        <v>3434.6512846720407</v>
      </c>
      <c r="T155" s="168">
        <f ca="1">IF($C155-T$1&lt;År1,0,S154*(1-VLOOKUP($A155,[1]Hugst!$R$5:$W$9,MATCH(ROUNDUP((T$1)/10,0)*10,[1]Hugst!$R$4:$W$4,0))))</f>
        <v>3439.6956890431875</v>
      </c>
      <c r="U155" s="168">
        <f ca="1">IF($C155-U$1&lt;År1,0,T154*(1-VLOOKUP($A155,[1]Hugst!$R$5:$W$9,MATCH(ROUNDUP((U$1)/10,0)*10,[1]Hugst!$R$4:$W$4,0))))</f>
        <v>3444.7654421799934</v>
      </c>
      <c r="V155" s="168">
        <f ca="1">IF($C155-V$1&lt;År1,0,U154*(1-VLOOKUP($A155,[1]Hugst!$R$5:$W$9,MATCH(ROUNDUP((V$1)/10,0)*10,[1]Hugst!$R$4:$W$4,0))))</f>
        <v>3449.8606714632306</v>
      </c>
      <c r="W155" s="168">
        <f ca="1">IF($C155-W$1&lt;År1,0,V154*(1-VLOOKUP($A155,[1]Hugst!$R$5:$W$9,MATCH(ROUNDUP((W$1)/10,0)*10,[1]Hugst!$R$4:$W$4,0))))</f>
        <v>3454.9815049137515</v>
      </c>
      <c r="X155" s="168">
        <f ca="1">IF($C155-X$1&lt;År1,0,W154*(1-VLOOKUP($A155,[1]Hugst!$R$5:$W$9,MATCH(ROUNDUP((X$1)/10,0)*10,[1]Hugst!$R$4:$W$4,0))))</f>
        <v>3460.1280711956033</v>
      </c>
      <c r="Y155" s="168">
        <f ca="1">IF($C155-Y$1&lt;År1,0,X154*(1-VLOOKUP($A155,[1]Hugst!$R$5:$W$9,MATCH(ROUNDUP((Y$1)/10,0)*10,[1]Hugst!$R$4:$W$4,0))))</f>
        <v>3465.3004996196937</v>
      </c>
      <c r="Z155" s="168">
        <f ca="1">IF($C155-Z$1&lt;År1,0,Y154*(1-VLOOKUP($A155,[1]Hugst!$R$5:$W$9,MATCH(ROUNDUP((Z$1)/10,0)*10,[1]Hugst!$R$4:$W$4,0))))</f>
        <v>3470.498920146299</v>
      </c>
      <c r="AA155" s="168">
        <f ca="1">IF($C155-AA$1&lt;År1,0,Z154*(1-VLOOKUP($A155,[1]Hugst!$R$5:$W$9,MATCH(ROUNDUP((AA$1)/10,0)*10,[1]Hugst!$R$4:$W$4,0))))</f>
        <v>3475.7234633892181</v>
      </c>
      <c r="AB155" s="168">
        <f ca="1">IF($C155-AB$1&lt;År1,0,AA154*(1-VLOOKUP($A155,[1]Hugst!$R$5:$W$9,MATCH(ROUNDUP((AB$1)/10,0)*10,[1]Hugst!$R$4:$W$4,0))))</f>
        <v>3480.9742606182222</v>
      </c>
      <c r="AC155" s="168">
        <f ca="1">IF($C155-AC$1&lt;År1,0,AB154*(1-VLOOKUP($A155,[1]Hugst!$R$5:$W$9,MATCH(ROUNDUP((AC$1)/10,0)*10,[1]Hugst!$R$4:$W$4,0))))</f>
        <v>3486.2514437629538</v>
      </c>
      <c r="AD155" s="168">
        <f ca="1">IF($C155-AD$1&lt;År1,0,AC154*(1-VLOOKUP($A155,[1]Hugst!$R$5:$W$9,MATCH(ROUNDUP((AD$1)/10,0)*10,[1]Hugst!$R$4:$W$4,0))))</f>
        <v>3491.5551454159536</v>
      </c>
      <c r="AE155" s="168">
        <f ca="1">IF($C155-AE$1&lt;År1,0,AD154*(1-VLOOKUP($A155,[1]Hugst!$R$5:$W$9,MATCH(ROUNDUP((AE$1)/10,0)*10,[1]Hugst!$R$4:$W$4,0))))</f>
        <v>3496.8854988360649</v>
      </c>
      <c r="AF155" s="168">
        <f ca="1">IF($C155-AF$1&lt;År1,0,AE154*(1-VLOOKUP($A155,[1]Hugst!$R$5:$W$9,MATCH(ROUNDUP((AF$1)/10,0)*10,[1]Hugst!$R$4:$W$4,0))))</f>
        <v>3502.2426379517524</v>
      </c>
      <c r="AG155" s="168">
        <f ca="1">IF($C155-AG$1&lt;År1,0,AF154*(1-VLOOKUP($A155,[1]Hugst!$R$5:$W$9,MATCH(ROUNDUP((AG$1)/10,0)*10,[1]Hugst!$R$4:$W$4,0))))</f>
        <v>3507.6266973645065</v>
      </c>
      <c r="AH155" s="168">
        <f ca="1">IF($C155-AH$1&lt;År1,0,AG154*(1-VLOOKUP($A155,[1]Hugst!$R$5:$W$9,MATCH(ROUNDUP((AH$1)/10,0)*10,[1]Hugst!$R$4:$W$4,0))))</f>
        <v>3513.0378123521618</v>
      </c>
      <c r="AI155" s="168">
        <f ca="1">IF($C155-AI$1&lt;År1,0,AH154*(1-VLOOKUP($A155,[1]Hugst!$R$5:$W$9,MATCH(ROUNDUP((AI$1)/10,0)*10,[1]Hugst!$R$4:$W$4,0))))</f>
        <v>3518.4761188724765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935.80659216854838</v>
      </c>
      <c r="E156" s="168">
        <f t="shared" ca="1" si="3"/>
        <v>6.3972293070401065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3373.0186362904033</v>
      </c>
      <c r="G156" s="168">
        <f ca="1">IF($C156-G$1&lt;År1,0,F155*(1-VLOOKUP($A156,[1]Hugst!$R$5:$W$9,MATCH(ROUNDUP((G$1)/10,0)*10,[1]Hugst!$R$4:$W$4,0))))</f>
        <v>3371.3239526726366</v>
      </c>
      <c r="H156" s="168">
        <f ca="1">IF($C156-H$1&lt;År1,0,G155*(1-VLOOKUP($A156,[1]Hugst!$R$5:$W$9,MATCH(ROUNDUP((H$1)/10,0)*10,[1]Hugst!$R$4:$W$4,0))))</f>
        <v>3376.0501292447852</v>
      </c>
      <c r="I156" s="168">
        <f ca="1">IF($C156-I$1&lt;År1,0,H155*(1-VLOOKUP($A156,[1]Hugst!$R$5:$W$9,MATCH(ROUNDUP((I$1)/10,0)*10,[1]Hugst!$R$4:$W$4,0))))</f>
        <v>3380.8000554479195</v>
      </c>
      <c r="J156" s="168">
        <f ca="1">IF($C156-J$1&lt;År1,0,I155*(1-VLOOKUP($A156,[1]Hugst!$R$5:$W$9,MATCH(ROUNDUP((J$1)/10,0)*10,[1]Hugst!$R$4:$W$4,0))))</f>
        <v>3385.57385062704</v>
      </c>
      <c r="K156" s="168">
        <f ca="1">IF($C156-K$1&lt;År1,0,J155*(1-VLOOKUP($A156,[1]Hugst!$R$5:$W$9,MATCH(ROUNDUP((K$1)/10,0)*10,[1]Hugst!$R$4:$W$4,0))))</f>
        <v>3390.3716347265699</v>
      </c>
      <c r="L156" s="168">
        <f ca="1">IF($C156-L$1&lt;År1,0,K155*(1-VLOOKUP($A156,[1]Hugst!$R$5:$W$9,MATCH(ROUNDUP((L$1)/10,0)*10,[1]Hugst!$R$4:$W$4,0))))</f>
        <v>3395.1935282939639</v>
      </c>
      <c r="M156" s="168">
        <f ca="1">IF($C156-M$1&lt;År1,0,L155*(1-VLOOKUP($A156,[1]Hugst!$R$5:$W$9,MATCH(ROUNDUP((M$1)/10,0)*10,[1]Hugst!$R$4:$W$4,0))))</f>
        <v>3400.0396524822982</v>
      </c>
      <c r="N156" s="168">
        <f ca="1">IF($C156-N$1&lt;År1,0,M155*(1-VLOOKUP($A156,[1]Hugst!$R$5:$W$9,MATCH(ROUNDUP((N$1)/10,0)*10,[1]Hugst!$R$4:$W$4,0))))</f>
        <v>3404.9101290535009</v>
      </c>
      <c r="O156" s="168">
        <f ca="1">IF($C156-O$1&lt;År1,0,N155*(1-VLOOKUP($A156,[1]Hugst!$R$5:$W$9,MATCH(ROUNDUP((O$1)/10,0)*10,[1]Hugst!$R$4:$W$4,0))))</f>
        <v>3409.8050803813503</v>
      </c>
      <c r="P156" s="168">
        <f ca="1">IF($C156-P$1&lt;År1,0,O155*(1-VLOOKUP($A156,[1]Hugst!$R$5:$W$9,MATCH(ROUNDUP((P$1)/10,0)*10,[1]Hugst!$R$4:$W$4,0))))</f>
        <v>3414.7246294545303</v>
      </c>
      <c r="Q156" s="168">
        <f ca="1">IF($C156-Q$1&lt;År1,0,P155*(1-VLOOKUP($A156,[1]Hugst!$R$5:$W$9,MATCH(ROUNDUP((Q$1)/10,0)*10,[1]Hugst!$R$4:$W$4,0))))</f>
        <v>3419.6688998798318</v>
      </c>
      <c r="R156" s="168">
        <f ca="1">IF($C156-R$1&lt;År1,0,Q155*(1-VLOOKUP($A156,[1]Hugst!$R$5:$W$9,MATCH(ROUNDUP((R$1)/10,0)*10,[1]Hugst!$R$4:$W$4,0))))</f>
        <v>3424.638015885238</v>
      </c>
      <c r="S156" s="168">
        <f ca="1">IF($C156-S$1&lt;År1,0,R155*(1-VLOOKUP($A156,[1]Hugst!$R$5:$W$9,MATCH(ROUNDUP((S$1)/10,0)*10,[1]Hugst!$R$4:$W$4,0))))</f>
        <v>3429.6321023227474</v>
      </c>
      <c r="T156" s="168">
        <f ca="1">IF($C156-T$1&lt;År1,0,S155*(1-VLOOKUP($A156,[1]Hugst!$R$5:$W$9,MATCH(ROUNDUP((T$1)/10,0)*10,[1]Hugst!$R$4:$W$4,0))))</f>
        <v>3434.6512846720407</v>
      </c>
      <c r="U156" s="168">
        <f ca="1">IF($C156-U$1&lt;År1,0,T155*(1-VLOOKUP($A156,[1]Hugst!$R$5:$W$9,MATCH(ROUNDUP((U$1)/10,0)*10,[1]Hugst!$R$4:$W$4,0))))</f>
        <v>3439.6956890431875</v>
      </c>
      <c r="V156" s="168">
        <f ca="1">IF($C156-V$1&lt;År1,0,U155*(1-VLOOKUP($A156,[1]Hugst!$R$5:$W$9,MATCH(ROUNDUP((V$1)/10,0)*10,[1]Hugst!$R$4:$W$4,0))))</f>
        <v>3444.7654421799934</v>
      </c>
      <c r="W156" s="168">
        <f ca="1">IF($C156-W$1&lt;År1,0,V155*(1-VLOOKUP($A156,[1]Hugst!$R$5:$W$9,MATCH(ROUNDUP((W$1)/10,0)*10,[1]Hugst!$R$4:$W$4,0))))</f>
        <v>3449.8606714632306</v>
      </c>
      <c r="X156" s="168">
        <f ca="1">IF($C156-X$1&lt;År1,0,W155*(1-VLOOKUP($A156,[1]Hugst!$R$5:$W$9,MATCH(ROUNDUP((X$1)/10,0)*10,[1]Hugst!$R$4:$W$4,0))))</f>
        <v>3454.9815049137515</v>
      </c>
      <c r="Y156" s="168">
        <f ca="1">IF($C156-Y$1&lt;År1,0,X155*(1-VLOOKUP($A156,[1]Hugst!$R$5:$W$9,MATCH(ROUNDUP((Y$1)/10,0)*10,[1]Hugst!$R$4:$W$4,0))))</f>
        <v>3460.1280711956033</v>
      </c>
      <c r="Z156" s="168">
        <f ca="1">IF($C156-Z$1&lt;År1,0,Y155*(1-VLOOKUP($A156,[1]Hugst!$R$5:$W$9,MATCH(ROUNDUP((Z$1)/10,0)*10,[1]Hugst!$R$4:$W$4,0))))</f>
        <v>3465.3004996196937</v>
      </c>
      <c r="AA156" s="168">
        <f ca="1">IF($C156-AA$1&lt;År1,0,Z155*(1-VLOOKUP($A156,[1]Hugst!$R$5:$W$9,MATCH(ROUNDUP((AA$1)/10,0)*10,[1]Hugst!$R$4:$W$4,0))))</f>
        <v>3470.498920146299</v>
      </c>
      <c r="AB156" s="168">
        <f ca="1">IF($C156-AB$1&lt;År1,0,AA155*(1-VLOOKUP($A156,[1]Hugst!$R$5:$W$9,MATCH(ROUNDUP((AB$1)/10,0)*10,[1]Hugst!$R$4:$W$4,0))))</f>
        <v>3475.7234633892181</v>
      </c>
      <c r="AC156" s="168">
        <f ca="1">IF($C156-AC$1&lt;År1,0,AB155*(1-VLOOKUP($A156,[1]Hugst!$R$5:$W$9,MATCH(ROUNDUP((AC$1)/10,0)*10,[1]Hugst!$R$4:$W$4,0))))</f>
        <v>3480.9742606182222</v>
      </c>
      <c r="AD156" s="168">
        <f ca="1">IF($C156-AD$1&lt;År1,0,AC155*(1-VLOOKUP($A156,[1]Hugst!$R$5:$W$9,MATCH(ROUNDUP((AD$1)/10,0)*10,[1]Hugst!$R$4:$W$4,0))))</f>
        <v>3486.2514437629538</v>
      </c>
      <c r="AE156" s="168">
        <f ca="1">IF($C156-AE$1&lt;År1,0,AD155*(1-VLOOKUP($A156,[1]Hugst!$R$5:$W$9,MATCH(ROUNDUP((AE$1)/10,0)*10,[1]Hugst!$R$4:$W$4,0))))</f>
        <v>3491.5551454159536</v>
      </c>
      <c r="AF156" s="168">
        <f ca="1">IF($C156-AF$1&lt;År1,0,AE155*(1-VLOOKUP($A156,[1]Hugst!$R$5:$W$9,MATCH(ROUNDUP((AF$1)/10,0)*10,[1]Hugst!$R$4:$W$4,0))))</f>
        <v>3496.8854988360649</v>
      </c>
      <c r="AG156" s="168">
        <f ca="1">IF($C156-AG$1&lt;År1,0,AF155*(1-VLOOKUP($A156,[1]Hugst!$R$5:$W$9,MATCH(ROUNDUP((AG$1)/10,0)*10,[1]Hugst!$R$4:$W$4,0))))</f>
        <v>3502.2426379517524</v>
      </c>
      <c r="AH156" s="168">
        <f ca="1">IF($C156-AH$1&lt;År1,0,AG155*(1-VLOOKUP($A156,[1]Hugst!$R$5:$W$9,MATCH(ROUNDUP((AH$1)/10,0)*10,[1]Hugst!$R$4:$W$4,0))))</f>
        <v>3507.6266973645065</v>
      </c>
      <c r="AI156" s="168">
        <f ca="1">IF($C156-AI$1&lt;År1,0,AH155*(1-VLOOKUP($A156,[1]Hugst!$R$5:$W$9,MATCH(ROUNDUP((AI$1)/10,0)*10,[1]Hugst!$R$4:$W$4,0))))</f>
        <v>3513.0378123521618</v>
      </c>
      <c r="AJ156" s="168">
        <f ca="1">IF($C156-AJ$1&lt;År1,0,AI155*(1-VLOOKUP($A156,[1]Hugst!$R$5:$W$9,MATCH(ROUNDUP((AJ$1)/10,0)*10,[1]Hugst!$R$4:$W$4,0))))</f>
        <v>3512.0788895654355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318.36369594233838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687.54888112752417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316.77187746262643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685.95706264781222</v>
      </c>
      <c r="G158" s="168">
        <f ca="1">IF($C158-G$1&lt;År1,0,F157*(1-VLOOKUP($A158,[1]Hugst!$R$5:$W$9,MATCH(ROUNDUP((G$1)/10,0)*10,[1]Hugst!$R$4:$W$4,0))))</f>
        <v>687.54888112752417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315.18801807531418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684.37320326049996</v>
      </c>
      <c r="G159" s="168">
        <f ca="1">IF($C159-G$1&lt;År1,0,F158*(1-VLOOKUP($A159,[1]Hugst!$R$5:$W$9,MATCH(ROUNDUP((G$1)/10,0)*10,[1]Hugst!$R$4:$W$4,0))))</f>
        <v>685.95706264781222</v>
      </c>
      <c r="H159" s="168">
        <f ca="1">IF($C159-H$1&lt;År1,0,G158*(1-VLOOKUP($A159,[1]Hugst!$R$5:$W$9,MATCH(ROUNDUP((H$1)/10,0)*10,[1]Hugst!$R$4:$W$4,0))))</f>
        <v>687.54888112752417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313.61207798492978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682.79726317011557</v>
      </c>
      <c r="G160" s="168">
        <f ca="1">IF($C160-G$1&lt;År1,0,F159*(1-VLOOKUP($A160,[1]Hugst!$R$5:$W$9,MATCH(ROUNDUP((G$1)/10,0)*10,[1]Hugst!$R$4:$W$4,0))))</f>
        <v>684.37320326049996</v>
      </c>
      <c r="H160" s="168">
        <f ca="1">IF($C160-H$1&lt;År1,0,G159*(1-VLOOKUP($A160,[1]Hugst!$R$5:$W$9,MATCH(ROUNDUP((H$1)/10,0)*10,[1]Hugst!$R$4:$W$4,0))))</f>
        <v>685.95706264781222</v>
      </c>
      <c r="I160" s="168">
        <f ca="1">IF($C160-I$1&lt;År1,0,H159*(1-VLOOKUP($A160,[1]Hugst!$R$5:$W$9,MATCH(ROUNDUP((I$1)/10,0)*10,[1]Hugst!$R$4:$W$4,0))))</f>
        <v>687.54888112752417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312.04401759501343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681.22920278019922</v>
      </c>
      <c r="G161" s="168">
        <f ca="1">IF($C161-G$1&lt;År1,0,F160*(1-VLOOKUP($A161,[1]Hugst!$R$5:$W$9,MATCH(ROUNDUP((G$1)/10,0)*10,[1]Hugst!$R$4:$W$4,0))))</f>
        <v>682.79726317011557</v>
      </c>
      <c r="H161" s="168">
        <f ca="1">IF($C161-H$1&lt;År1,0,G160*(1-VLOOKUP($A161,[1]Hugst!$R$5:$W$9,MATCH(ROUNDUP((H$1)/10,0)*10,[1]Hugst!$R$4:$W$4,0))))</f>
        <v>684.37320326049996</v>
      </c>
      <c r="I161" s="168">
        <f ca="1">IF($C161-I$1&lt;År1,0,H160*(1-VLOOKUP($A161,[1]Hugst!$R$5:$W$9,MATCH(ROUNDUP((I$1)/10,0)*10,[1]Hugst!$R$4:$W$4,0))))</f>
        <v>685.95706264781222</v>
      </c>
      <c r="J161" s="168">
        <f ca="1">IF($C161-J$1&lt;År1,0,I160*(1-VLOOKUP($A161,[1]Hugst!$R$5:$W$9,MATCH(ROUNDUP((J$1)/10,0)*10,[1]Hugst!$R$4:$W$4,0))))</f>
        <v>687.54888112752417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310.48379750703316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679.66898269221895</v>
      </c>
      <c r="G162" s="168">
        <f ca="1">IF($C162-G$1&lt;År1,0,F161*(1-VLOOKUP($A162,[1]Hugst!$R$5:$W$9,MATCH(ROUNDUP((G$1)/10,0)*10,[1]Hugst!$R$4:$W$4,0))))</f>
        <v>681.22920278019922</v>
      </c>
      <c r="H162" s="168">
        <f ca="1">IF($C162-H$1&lt;År1,0,G161*(1-VLOOKUP($A162,[1]Hugst!$R$5:$W$9,MATCH(ROUNDUP((H$1)/10,0)*10,[1]Hugst!$R$4:$W$4,0))))</f>
        <v>682.79726317011557</v>
      </c>
      <c r="I162" s="168">
        <f ca="1">IF($C162-I$1&lt;År1,0,H161*(1-VLOOKUP($A162,[1]Hugst!$R$5:$W$9,MATCH(ROUNDUP((I$1)/10,0)*10,[1]Hugst!$R$4:$W$4,0))))</f>
        <v>684.37320326049996</v>
      </c>
      <c r="J162" s="168">
        <f ca="1">IF($C162-J$1&lt;År1,0,I161*(1-VLOOKUP($A162,[1]Hugst!$R$5:$W$9,MATCH(ROUNDUP((J$1)/10,0)*10,[1]Hugst!$R$4:$W$4,0))))</f>
        <v>685.95706264781222</v>
      </c>
      <c r="K162" s="168">
        <f ca="1">IF($C162-K$1&lt;År1,0,J161*(1-VLOOKUP($A162,[1]Hugst!$R$5:$W$9,MATCH(ROUNDUP((K$1)/10,0)*10,[1]Hugst!$R$4:$W$4,0))))</f>
        <v>687.54888112752417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308.93137851951178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678.11656370469757</v>
      </c>
      <c r="G163" s="168">
        <f ca="1">IF($C163-G$1&lt;År1,0,F162*(1-VLOOKUP($A163,[1]Hugst!$R$5:$W$9,MATCH(ROUNDUP((G$1)/10,0)*10,[1]Hugst!$R$4:$W$4,0))))</f>
        <v>679.66898269221895</v>
      </c>
      <c r="H163" s="168">
        <f ca="1">IF($C163-H$1&lt;År1,0,G162*(1-VLOOKUP($A163,[1]Hugst!$R$5:$W$9,MATCH(ROUNDUP((H$1)/10,0)*10,[1]Hugst!$R$4:$W$4,0))))</f>
        <v>681.22920278019922</v>
      </c>
      <c r="I163" s="168">
        <f ca="1">IF($C163-I$1&lt;År1,0,H162*(1-VLOOKUP($A163,[1]Hugst!$R$5:$W$9,MATCH(ROUNDUP((I$1)/10,0)*10,[1]Hugst!$R$4:$W$4,0))))</f>
        <v>682.79726317011557</v>
      </c>
      <c r="J163" s="168">
        <f ca="1">IF($C163-J$1&lt;År1,0,I162*(1-VLOOKUP($A163,[1]Hugst!$R$5:$W$9,MATCH(ROUNDUP((J$1)/10,0)*10,[1]Hugst!$R$4:$W$4,0))))</f>
        <v>684.37320326049996</v>
      </c>
      <c r="K163" s="168">
        <f ca="1">IF($C163-K$1&lt;År1,0,J162*(1-VLOOKUP($A163,[1]Hugst!$R$5:$W$9,MATCH(ROUNDUP((K$1)/10,0)*10,[1]Hugst!$R$4:$W$4,0))))</f>
        <v>685.95706264781222</v>
      </c>
      <c r="L163" s="168">
        <f ca="1">IF($C163-L$1&lt;År1,0,K162*(1-VLOOKUP($A163,[1]Hugst!$R$5:$W$9,MATCH(ROUNDUP((L$1)/10,0)*10,[1]Hugst!$R$4:$W$4,0))))</f>
        <v>687.54888112752417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307.38672162689909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676.57190681208488</v>
      </c>
      <c r="G164" s="168">
        <f ca="1">IF($C164-G$1&lt;År1,0,F163*(1-VLOOKUP($A164,[1]Hugst!$R$5:$W$9,MATCH(ROUNDUP((G$1)/10,0)*10,[1]Hugst!$R$4:$W$4,0))))</f>
        <v>678.11656370469757</v>
      </c>
      <c r="H164" s="168">
        <f ca="1">IF($C164-H$1&lt;År1,0,G163*(1-VLOOKUP($A164,[1]Hugst!$R$5:$W$9,MATCH(ROUNDUP((H$1)/10,0)*10,[1]Hugst!$R$4:$W$4,0))))</f>
        <v>679.66898269221895</v>
      </c>
      <c r="I164" s="168">
        <f ca="1">IF($C164-I$1&lt;År1,0,H163*(1-VLOOKUP($A164,[1]Hugst!$R$5:$W$9,MATCH(ROUNDUP((I$1)/10,0)*10,[1]Hugst!$R$4:$W$4,0))))</f>
        <v>681.22920278019922</v>
      </c>
      <c r="J164" s="168">
        <f ca="1">IF($C164-J$1&lt;År1,0,I163*(1-VLOOKUP($A164,[1]Hugst!$R$5:$W$9,MATCH(ROUNDUP((J$1)/10,0)*10,[1]Hugst!$R$4:$W$4,0))))</f>
        <v>682.79726317011557</v>
      </c>
      <c r="K164" s="168">
        <f ca="1">IF($C164-K$1&lt;År1,0,J163*(1-VLOOKUP($A164,[1]Hugst!$R$5:$W$9,MATCH(ROUNDUP((K$1)/10,0)*10,[1]Hugst!$R$4:$W$4,0))))</f>
        <v>684.37320326049996</v>
      </c>
      <c r="L164" s="168">
        <f ca="1">IF($C164-L$1&lt;År1,0,K163*(1-VLOOKUP($A164,[1]Hugst!$R$5:$W$9,MATCH(ROUNDUP((L$1)/10,0)*10,[1]Hugst!$R$4:$W$4,0))))</f>
        <v>685.95706264781222</v>
      </c>
      <c r="M164" s="168">
        <f ca="1">IF($C164-M$1&lt;År1,0,L163*(1-VLOOKUP($A164,[1]Hugst!$R$5:$W$9,MATCH(ROUNDUP((M$1)/10,0)*10,[1]Hugst!$R$4:$W$4,0))))</f>
        <v>687.54888112752417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305.84978801877151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675.03497320395729</v>
      </c>
      <c r="G165" s="168">
        <f ca="1">IF($C165-G$1&lt;År1,0,F164*(1-VLOOKUP($A165,[1]Hugst!$R$5:$W$9,MATCH(ROUNDUP((G$1)/10,0)*10,[1]Hugst!$R$4:$W$4,0))))</f>
        <v>676.57190681208488</v>
      </c>
      <c r="H165" s="168">
        <f ca="1">IF($C165-H$1&lt;År1,0,G164*(1-VLOOKUP($A165,[1]Hugst!$R$5:$W$9,MATCH(ROUNDUP((H$1)/10,0)*10,[1]Hugst!$R$4:$W$4,0))))</f>
        <v>678.11656370469757</v>
      </c>
      <c r="I165" s="168">
        <f ca="1">IF($C165-I$1&lt;År1,0,H164*(1-VLOOKUP($A165,[1]Hugst!$R$5:$W$9,MATCH(ROUNDUP((I$1)/10,0)*10,[1]Hugst!$R$4:$W$4,0))))</f>
        <v>679.66898269221895</v>
      </c>
      <c r="J165" s="168">
        <f ca="1">IF($C165-J$1&lt;År1,0,I164*(1-VLOOKUP($A165,[1]Hugst!$R$5:$W$9,MATCH(ROUNDUP((J$1)/10,0)*10,[1]Hugst!$R$4:$W$4,0))))</f>
        <v>681.22920278019922</v>
      </c>
      <c r="K165" s="168">
        <f ca="1">IF($C165-K$1&lt;År1,0,J164*(1-VLOOKUP($A165,[1]Hugst!$R$5:$W$9,MATCH(ROUNDUP((K$1)/10,0)*10,[1]Hugst!$R$4:$W$4,0))))</f>
        <v>682.79726317011557</v>
      </c>
      <c r="L165" s="168">
        <f ca="1">IF($C165-L$1&lt;År1,0,K164*(1-VLOOKUP($A165,[1]Hugst!$R$5:$W$9,MATCH(ROUNDUP((L$1)/10,0)*10,[1]Hugst!$R$4:$W$4,0))))</f>
        <v>684.37320326049996</v>
      </c>
      <c r="M165" s="168">
        <f ca="1">IF($C165-M$1&lt;År1,0,L164*(1-VLOOKUP($A165,[1]Hugst!$R$5:$W$9,MATCH(ROUNDUP((M$1)/10,0)*10,[1]Hugst!$R$4:$W$4,0))))</f>
        <v>685.95706264781222</v>
      </c>
      <c r="N165" s="168">
        <f ca="1">IF($C165-N$1&lt;År1,0,M164*(1-VLOOKUP($A165,[1]Hugst!$R$5:$W$9,MATCH(ROUNDUP((N$1)/10,0)*10,[1]Hugst!$R$4:$W$4,0))))</f>
        <v>687.54888112752417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304.32053907867521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673.505724263861</v>
      </c>
      <c r="G166" s="168">
        <f ca="1">IF($C166-G$1&lt;År1,0,F165*(1-VLOOKUP($A166,[1]Hugst!$R$5:$W$9,MATCH(ROUNDUP((G$1)/10,0)*10,[1]Hugst!$R$4:$W$4,0))))</f>
        <v>675.03497320395729</v>
      </c>
      <c r="H166" s="168">
        <f ca="1">IF($C166-H$1&lt;År1,0,G165*(1-VLOOKUP($A166,[1]Hugst!$R$5:$W$9,MATCH(ROUNDUP((H$1)/10,0)*10,[1]Hugst!$R$4:$W$4,0))))</f>
        <v>676.57190681208488</v>
      </c>
      <c r="I166" s="168">
        <f ca="1">IF($C166-I$1&lt;År1,0,H165*(1-VLOOKUP($A166,[1]Hugst!$R$5:$W$9,MATCH(ROUNDUP((I$1)/10,0)*10,[1]Hugst!$R$4:$W$4,0))))</f>
        <v>678.11656370469757</v>
      </c>
      <c r="J166" s="168">
        <f ca="1">IF($C166-J$1&lt;År1,0,I165*(1-VLOOKUP($A166,[1]Hugst!$R$5:$W$9,MATCH(ROUNDUP((J$1)/10,0)*10,[1]Hugst!$R$4:$W$4,0))))</f>
        <v>679.66898269221895</v>
      </c>
      <c r="K166" s="168">
        <f ca="1">IF($C166-K$1&lt;År1,0,J165*(1-VLOOKUP($A166,[1]Hugst!$R$5:$W$9,MATCH(ROUNDUP((K$1)/10,0)*10,[1]Hugst!$R$4:$W$4,0))))</f>
        <v>681.22920278019922</v>
      </c>
      <c r="L166" s="168">
        <f ca="1">IF($C166-L$1&lt;År1,0,K165*(1-VLOOKUP($A166,[1]Hugst!$R$5:$W$9,MATCH(ROUNDUP((L$1)/10,0)*10,[1]Hugst!$R$4:$W$4,0))))</f>
        <v>682.79726317011557</v>
      </c>
      <c r="M166" s="168">
        <f ca="1">IF($C166-M$1&lt;År1,0,L165*(1-VLOOKUP($A166,[1]Hugst!$R$5:$W$9,MATCH(ROUNDUP((M$1)/10,0)*10,[1]Hugst!$R$4:$W$4,0))))</f>
        <v>684.37320326049996</v>
      </c>
      <c r="N166" s="168">
        <f ca="1">IF($C166-N$1&lt;År1,0,M165*(1-VLOOKUP($A166,[1]Hugst!$R$5:$W$9,MATCH(ROUNDUP((N$1)/10,0)*10,[1]Hugst!$R$4:$W$4,0))))</f>
        <v>685.95706264781222</v>
      </c>
      <c r="O166" s="168">
        <f ca="1">IF($C166-O$1&lt;År1,0,N165*(1-VLOOKUP($A166,[1]Hugst!$R$5:$W$9,MATCH(ROUNDUP((O$1)/10,0)*10,[1]Hugst!$R$4:$W$4,0))))</f>
        <v>687.54888112752417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302.7989363832894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671.98412156847519</v>
      </c>
      <c r="G167" s="168">
        <f ca="1">IF($C167-G$1&lt;År1,0,F166*(1-VLOOKUP($A167,[1]Hugst!$R$5:$W$9,MATCH(ROUNDUP((G$1)/10,0)*10,[1]Hugst!$R$4:$W$4,0))))</f>
        <v>673.505724263861</v>
      </c>
      <c r="H167" s="168">
        <f ca="1">IF($C167-H$1&lt;År1,0,G166*(1-VLOOKUP($A167,[1]Hugst!$R$5:$W$9,MATCH(ROUNDUP((H$1)/10,0)*10,[1]Hugst!$R$4:$W$4,0))))</f>
        <v>675.03497320395729</v>
      </c>
      <c r="I167" s="168">
        <f ca="1">IF($C167-I$1&lt;År1,0,H166*(1-VLOOKUP($A167,[1]Hugst!$R$5:$W$9,MATCH(ROUNDUP((I$1)/10,0)*10,[1]Hugst!$R$4:$W$4,0))))</f>
        <v>676.57190681208488</v>
      </c>
      <c r="J167" s="168">
        <f ca="1">IF($C167-J$1&lt;År1,0,I166*(1-VLOOKUP($A167,[1]Hugst!$R$5:$W$9,MATCH(ROUNDUP((J$1)/10,0)*10,[1]Hugst!$R$4:$W$4,0))))</f>
        <v>678.11656370469757</v>
      </c>
      <c r="K167" s="168">
        <f ca="1">IF($C167-K$1&lt;År1,0,J166*(1-VLOOKUP($A167,[1]Hugst!$R$5:$W$9,MATCH(ROUNDUP((K$1)/10,0)*10,[1]Hugst!$R$4:$W$4,0))))</f>
        <v>679.66898269221895</v>
      </c>
      <c r="L167" s="168">
        <f ca="1">IF($C167-L$1&lt;År1,0,K166*(1-VLOOKUP($A167,[1]Hugst!$R$5:$W$9,MATCH(ROUNDUP((L$1)/10,0)*10,[1]Hugst!$R$4:$W$4,0))))</f>
        <v>681.22920278019922</v>
      </c>
      <c r="M167" s="168">
        <f ca="1">IF($C167-M$1&lt;År1,0,L166*(1-VLOOKUP($A167,[1]Hugst!$R$5:$W$9,MATCH(ROUNDUP((M$1)/10,0)*10,[1]Hugst!$R$4:$W$4,0))))</f>
        <v>682.79726317011557</v>
      </c>
      <c r="N167" s="168">
        <f ca="1">IF($C167-N$1&lt;År1,0,M166*(1-VLOOKUP($A167,[1]Hugst!$R$5:$W$9,MATCH(ROUNDUP((N$1)/10,0)*10,[1]Hugst!$R$4:$W$4,0))))</f>
        <v>684.37320326049996</v>
      </c>
      <c r="O167" s="168">
        <f ca="1">IF($C167-O$1&lt;År1,0,N166*(1-VLOOKUP($A167,[1]Hugst!$R$5:$W$9,MATCH(ROUNDUP((O$1)/10,0)*10,[1]Hugst!$R$4:$W$4,0))))</f>
        <v>685.95706264781222</v>
      </c>
      <c r="P167" s="168">
        <f ca="1">IF($C167-P$1&lt;År1,0,O166*(1-VLOOKUP($A167,[1]Hugst!$R$5:$W$9,MATCH(ROUNDUP((P$1)/10,0)*10,[1]Hugst!$R$4:$W$4,0))))</f>
        <v>687.54888112752417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301.28494170135673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670.47012688654138</v>
      </c>
      <c r="G168" s="168">
        <f ca="1">IF($C168-G$1&lt;År1,0,F167*(1-VLOOKUP($A168,[1]Hugst!$R$5:$W$9,MATCH(ROUNDUP((G$1)/10,0)*10,[1]Hugst!$R$4:$W$4,0))))</f>
        <v>671.98412156847519</v>
      </c>
      <c r="H168" s="168">
        <f ca="1">IF($C168-H$1&lt;År1,0,G167*(1-VLOOKUP($A168,[1]Hugst!$R$5:$W$9,MATCH(ROUNDUP((H$1)/10,0)*10,[1]Hugst!$R$4:$W$4,0))))</f>
        <v>673.505724263861</v>
      </c>
      <c r="I168" s="168">
        <f ca="1">IF($C168-I$1&lt;År1,0,H167*(1-VLOOKUP($A168,[1]Hugst!$R$5:$W$9,MATCH(ROUNDUP((I$1)/10,0)*10,[1]Hugst!$R$4:$W$4,0))))</f>
        <v>675.03497320395729</v>
      </c>
      <c r="J168" s="168">
        <f ca="1">IF($C168-J$1&lt;År1,0,I167*(1-VLOOKUP($A168,[1]Hugst!$R$5:$W$9,MATCH(ROUNDUP((J$1)/10,0)*10,[1]Hugst!$R$4:$W$4,0))))</f>
        <v>676.57190681208488</v>
      </c>
      <c r="K168" s="168">
        <f ca="1">IF($C168-K$1&lt;År1,0,J167*(1-VLOOKUP($A168,[1]Hugst!$R$5:$W$9,MATCH(ROUNDUP((K$1)/10,0)*10,[1]Hugst!$R$4:$W$4,0))))</f>
        <v>678.11656370469757</v>
      </c>
      <c r="L168" s="168">
        <f ca="1">IF($C168-L$1&lt;År1,0,K167*(1-VLOOKUP($A168,[1]Hugst!$R$5:$W$9,MATCH(ROUNDUP((L$1)/10,0)*10,[1]Hugst!$R$4:$W$4,0))))</f>
        <v>679.66898269221895</v>
      </c>
      <c r="M168" s="168">
        <f ca="1">IF($C168-M$1&lt;År1,0,L167*(1-VLOOKUP($A168,[1]Hugst!$R$5:$W$9,MATCH(ROUNDUP((M$1)/10,0)*10,[1]Hugst!$R$4:$W$4,0))))</f>
        <v>681.22920278019922</v>
      </c>
      <c r="N168" s="168">
        <f ca="1">IF($C168-N$1&lt;År1,0,M167*(1-VLOOKUP($A168,[1]Hugst!$R$5:$W$9,MATCH(ROUNDUP((N$1)/10,0)*10,[1]Hugst!$R$4:$W$4,0))))</f>
        <v>682.79726317011557</v>
      </c>
      <c r="O168" s="168">
        <f ca="1">IF($C168-O$1&lt;År1,0,N167*(1-VLOOKUP($A168,[1]Hugst!$R$5:$W$9,MATCH(ROUNDUP((O$1)/10,0)*10,[1]Hugst!$R$4:$W$4,0))))</f>
        <v>684.37320326049996</v>
      </c>
      <c r="P168" s="168">
        <f ca="1">IF($C168-P$1&lt;År1,0,O167*(1-VLOOKUP($A168,[1]Hugst!$R$5:$W$9,MATCH(ROUNDUP((P$1)/10,0)*10,[1]Hugst!$R$4:$W$4,0))))</f>
        <v>685.95706264781222</v>
      </c>
      <c r="Q168" s="168">
        <f ca="1">IF($C168-Q$1&lt;År1,0,P167*(1-VLOOKUP($A168,[1]Hugst!$R$5:$W$9,MATCH(ROUNDUP((Q$1)/10,0)*10,[1]Hugst!$R$4:$W$4,0))))</f>
        <v>687.54888112752417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299.77851699286111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668.96370217804576</v>
      </c>
      <c r="G169" s="168">
        <f ca="1">IF($C169-G$1&lt;År1,0,F168*(1-VLOOKUP($A169,[1]Hugst!$R$5:$W$9,MATCH(ROUNDUP((G$1)/10,0)*10,[1]Hugst!$R$4:$W$4,0))))</f>
        <v>670.47012688654138</v>
      </c>
      <c r="H169" s="168">
        <f ca="1">IF($C169-H$1&lt;År1,0,G168*(1-VLOOKUP($A169,[1]Hugst!$R$5:$W$9,MATCH(ROUNDUP((H$1)/10,0)*10,[1]Hugst!$R$4:$W$4,0))))</f>
        <v>671.98412156847519</v>
      </c>
      <c r="I169" s="168">
        <f ca="1">IF($C169-I$1&lt;År1,0,H168*(1-VLOOKUP($A169,[1]Hugst!$R$5:$W$9,MATCH(ROUNDUP((I$1)/10,0)*10,[1]Hugst!$R$4:$W$4,0))))</f>
        <v>673.505724263861</v>
      </c>
      <c r="J169" s="168">
        <f ca="1">IF($C169-J$1&lt;År1,0,I168*(1-VLOOKUP($A169,[1]Hugst!$R$5:$W$9,MATCH(ROUNDUP((J$1)/10,0)*10,[1]Hugst!$R$4:$W$4,0))))</f>
        <v>675.03497320395729</v>
      </c>
      <c r="K169" s="168">
        <f ca="1">IF($C169-K$1&lt;År1,0,J168*(1-VLOOKUP($A169,[1]Hugst!$R$5:$W$9,MATCH(ROUNDUP((K$1)/10,0)*10,[1]Hugst!$R$4:$W$4,0))))</f>
        <v>676.57190681208488</v>
      </c>
      <c r="L169" s="168">
        <f ca="1">IF($C169-L$1&lt;År1,0,K168*(1-VLOOKUP($A169,[1]Hugst!$R$5:$W$9,MATCH(ROUNDUP((L$1)/10,0)*10,[1]Hugst!$R$4:$W$4,0))))</f>
        <v>678.11656370469757</v>
      </c>
      <c r="M169" s="168">
        <f ca="1">IF($C169-M$1&lt;År1,0,L168*(1-VLOOKUP($A169,[1]Hugst!$R$5:$W$9,MATCH(ROUNDUP((M$1)/10,0)*10,[1]Hugst!$R$4:$W$4,0))))</f>
        <v>679.66898269221895</v>
      </c>
      <c r="N169" s="168">
        <f ca="1">IF($C169-N$1&lt;År1,0,M168*(1-VLOOKUP($A169,[1]Hugst!$R$5:$W$9,MATCH(ROUNDUP((N$1)/10,0)*10,[1]Hugst!$R$4:$W$4,0))))</f>
        <v>681.22920278019922</v>
      </c>
      <c r="O169" s="168">
        <f ca="1">IF($C169-O$1&lt;År1,0,N168*(1-VLOOKUP($A169,[1]Hugst!$R$5:$W$9,MATCH(ROUNDUP((O$1)/10,0)*10,[1]Hugst!$R$4:$W$4,0))))</f>
        <v>682.79726317011557</v>
      </c>
      <c r="P169" s="168">
        <f ca="1">IF($C169-P$1&lt;År1,0,O168*(1-VLOOKUP($A169,[1]Hugst!$R$5:$W$9,MATCH(ROUNDUP((P$1)/10,0)*10,[1]Hugst!$R$4:$W$4,0))))</f>
        <v>684.37320326049996</v>
      </c>
      <c r="Q169" s="168">
        <f ca="1">IF($C169-Q$1&lt;År1,0,P168*(1-VLOOKUP($A169,[1]Hugst!$R$5:$W$9,MATCH(ROUNDUP((Q$1)/10,0)*10,[1]Hugst!$R$4:$W$4,0))))</f>
        <v>685.95706264781222</v>
      </c>
      <c r="R169" s="168">
        <f ca="1">IF($C169-R$1&lt;År1,0,Q168*(1-VLOOKUP($A169,[1]Hugst!$R$5:$W$9,MATCH(ROUNDUP((R$1)/10,0)*10,[1]Hugst!$R$4:$W$4,0))))</f>
        <v>687.54888112752417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298.2796244078927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667.46480959307735</v>
      </c>
      <c r="G170" s="168">
        <f ca="1">IF($C170-G$1&lt;År1,0,F169*(1-VLOOKUP($A170,[1]Hugst!$R$5:$W$9,MATCH(ROUNDUP((G$1)/10,0)*10,[1]Hugst!$R$4:$W$4,0))))</f>
        <v>668.96370217804576</v>
      </c>
      <c r="H170" s="168">
        <f ca="1">IF($C170-H$1&lt;År1,0,G169*(1-VLOOKUP($A170,[1]Hugst!$R$5:$W$9,MATCH(ROUNDUP((H$1)/10,0)*10,[1]Hugst!$R$4:$W$4,0))))</f>
        <v>670.47012688654138</v>
      </c>
      <c r="I170" s="168">
        <f ca="1">IF($C170-I$1&lt;År1,0,H169*(1-VLOOKUP($A170,[1]Hugst!$R$5:$W$9,MATCH(ROUNDUP((I$1)/10,0)*10,[1]Hugst!$R$4:$W$4,0))))</f>
        <v>671.98412156847519</v>
      </c>
      <c r="J170" s="168">
        <f ca="1">IF($C170-J$1&lt;År1,0,I169*(1-VLOOKUP($A170,[1]Hugst!$R$5:$W$9,MATCH(ROUNDUP((J$1)/10,0)*10,[1]Hugst!$R$4:$W$4,0))))</f>
        <v>673.505724263861</v>
      </c>
      <c r="K170" s="168">
        <f ca="1">IF($C170-K$1&lt;År1,0,J169*(1-VLOOKUP($A170,[1]Hugst!$R$5:$W$9,MATCH(ROUNDUP((K$1)/10,0)*10,[1]Hugst!$R$4:$W$4,0))))</f>
        <v>675.03497320395729</v>
      </c>
      <c r="L170" s="168">
        <f ca="1">IF($C170-L$1&lt;År1,0,K169*(1-VLOOKUP($A170,[1]Hugst!$R$5:$W$9,MATCH(ROUNDUP((L$1)/10,0)*10,[1]Hugst!$R$4:$W$4,0))))</f>
        <v>676.57190681208488</v>
      </c>
      <c r="M170" s="168">
        <f ca="1">IF($C170-M$1&lt;År1,0,L169*(1-VLOOKUP($A170,[1]Hugst!$R$5:$W$9,MATCH(ROUNDUP((M$1)/10,0)*10,[1]Hugst!$R$4:$W$4,0))))</f>
        <v>678.11656370469757</v>
      </c>
      <c r="N170" s="168">
        <f ca="1">IF($C170-N$1&lt;År1,0,M169*(1-VLOOKUP($A170,[1]Hugst!$R$5:$W$9,MATCH(ROUNDUP((N$1)/10,0)*10,[1]Hugst!$R$4:$W$4,0))))</f>
        <v>679.66898269221895</v>
      </c>
      <c r="O170" s="168">
        <f ca="1">IF($C170-O$1&lt;År1,0,N169*(1-VLOOKUP($A170,[1]Hugst!$R$5:$W$9,MATCH(ROUNDUP((O$1)/10,0)*10,[1]Hugst!$R$4:$W$4,0))))</f>
        <v>681.22920278019922</v>
      </c>
      <c r="P170" s="168">
        <f ca="1">IF($C170-P$1&lt;År1,0,O169*(1-VLOOKUP($A170,[1]Hugst!$R$5:$W$9,MATCH(ROUNDUP((P$1)/10,0)*10,[1]Hugst!$R$4:$W$4,0))))</f>
        <v>682.79726317011557</v>
      </c>
      <c r="Q170" s="168">
        <f ca="1">IF($C170-Q$1&lt;År1,0,P169*(1-VLOOKUP($A170,[1]Hugst!$R$5:$W$9,MATCH(ROUNDUP((Q$1)/10,0)*10,[1]Hugst!$R$4:$W$4,0))))</f>
        <v>684.37320326049996</v>
      </c>
      <c r="R170" s="168">
        <f ca="1">IF($C170-R$1&lt;År1,0,Q169*(1-VLOOKUP($A170,[1]Hugst!$R$5:$W$9,MATCH(ROUNDUP((R$1)/10,0)*10,[1]Hugst!$R$4:$W$4,0))))</f>
        <v>685.95706264781222</v>
      </c>
      <c r="S170" s="168">
        <f ca="1">IF($C170-S$1&lt;År1,0,R169*(1-VLOOKUP($A170,[1]Hugst!$R$5:$W$9,MATCH(ROUNDUP((S$1)/10,0)*10,[1]Hugst!$R$4:$W$4,0))))</f>
        <v>687.54888112752417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296.78822628585476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665.97341147103941</v>
      </c>
      <c r="G171" s="168">
        <f ca="1">IF($C171-G$1&lt;År1,0,F170*(1-VLOOKUP($A171,[1]Hugst!$R$5:$W$9,MATCH(ROUNDUP((G$1)/10,0)*10,[1]Hugst!$R$4:$W$4,0))))</f>
        <v>667.46480959307735</v>
      </c>
      <c r="H171" s="168">
        <f ca="1">IF($C171-H$1&lt;År1,0,G170*(1-VLOOKUP($A171,[1]Hugst!$R$5:$W$9,MATCH(ROUNDUP((H$1)/10,0)*10,[1]Hugst!$R$4:$W$4,0))))</f>
        <v>668.96370217804576</v>
      </c>
      <c r="I171" s="168">
        <f ca="1">IF($C171-I$1&lt;År1,0,H170*(1-VLOOKUP($A171,[1]Hugst!$R$5:$W$9,MATCH(ROUNDUP((I$1)/10,0)*10,[1]Hugst!$R$4:$W$4,0))))</f>
        <v>670.47012688654138</v>
      </c>
      <c r="J171" s="168">
        <f ca="1">IF($C171-J$1&lt;År1,0,I170*(1-VLOOKUP($A171,[1]Hugst!$R$5:$W$9,MATCH(ROUNDUP((J$1)/10,0)*10,[1]Hugst!$R$4:$W$4,0))))</f>
        <v>671.98412156847519</v>
      </c>
      <c r="K171" s="168">
        <f ca="1">IF($C171-K$1&lt;År1,0,J170*(1-VLOOKUP($A171,[1]Hugst!$R$5:$W$9,MATCH(ROUNDUP((K$1)/10,0)*10,[1]Hugst!$R$4:$W$4,0))))</f>
        <v>673.505724263861</v>
      </c>
      <c r="L171" s="168">
        <f ca="1">IF($C171-L$1&lt;År1,0,K170*(1-VLOOKUP($A171,[1]Hugst!$R$5:$W$9,MATCH(ROUNDUP((L$1)/10,0)*10,[1]Hugst!$R$4:$W$4,0))))</f>
        <v>675.03497320395729</v>
      </c>
      <c r="M171" s="168">
        <f ca="1">IF($C171-M$1&lt;År1,0,L170*(1-VLOOKUP($A171,[1]Hugst!$R$5:$W$9,MATCH(ROUNDUP((M$1)/10,0)*10,[1]Hugst!$R$4:$W$4,0))))</f>
        <v>676.57190681208488</v>
      </c>
      <c r="N171" s="168">
        <f ca="1">IF($C171-N$1&lt;År1,0,M170*(1-VLOOKUP($A171,[1]Hugst!$R$5:$W$9,MATCH(ROUNDUP((N$1)/10,0)*10,[1]Hugst!$R$4:$W$4,0))))</f>
        <v>678.11656370469757</v>
      </c>
      <c r="O171" s="168">
        <f ca="1">IF($C171-O$1&lt;År1,0,N170*(1-VLOOKUP($A171,[1]Hugst!$R$5:$W$9,MATCH(ROUNDUP((O$1)/10,0)*10,[1]Hugst!$R$4:$W$4,0))))</f>
        <v>679.66898269221895</v>
      </c>
      <c r="P171" s="168">
        <f ca="1">IF($C171-P$1&lt;År1,0,O170*(1-VLOOKUP($A171,[1]Hugst!$R$5:$W$9,MATCH(ROUNDUP((P$1)/10,0)*10,[1]Hugst!$R$4:$W$4,0))))</f>
        <v>681.22920278019922</v>
      </c>
      <c r="Q171" s="168">
        <f ca="1">IF($C171-Q$1&lt;År1,0,P170*(1-VLOOKUP($A171,[1]Hugst!$R$5:$W$9,MATCH(ROUNDUP((Q$1)/10,0)*10,[1]Hugst!$R$4:$W$4,0))))</f>
        <v>682.79726317011557</v>
      </c>
      <c r="R171" s="168">
        <f ca="1">IF($C171-R$1&lt;År1,0,Q170*(1-VLOOKUP($A171,[1]Hugst!$R$5:$W$9,MATCH(ROUNDUP((R$1)/10,0)*10,[1]Hugst!$R$4:$W$4,0))))</f>
        <v>684.37320326049996</v>
      </c>
      <c r="S171" s="168">
        <f ca="1">IF($C171-S$1&lt;År1,0,R170*(1-VLOOKUP($A171,[1]Hugst!$R$5:$W$9,MATCH(ROUNDUP((S$1)/10,0)*10,[1]Hugst!$R$4:$W$4,0))))</f>
        <v>685.95706264781222</v>
      </c>
      <c r="T171" s="168">
        <f ca="1">IF($C171-T$1&lt;År1,0,S170*(1-VLOOKUP($A171,[1]Hugst!$R$5:$W$9,MATCH(ROUNDUP((T$1)/10,0)*10,[1]Hugst!$R$4:$W$4,0))))</f>
        <v>687.54888112752417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295.30428515443054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664.4894703396152</v>
      </c>
      <c r="G172" s="168">
        <f ca="1">IF($C172-G$1&lt;År1,0,F171*(1-VLOOKUP($A172,[1]Hugst!$R$5:$W$9,MATCH(ROUNDUP((G$1)/10,0)*10,[1]Hugst!$R$4:$W$4,0))))</f>
        <v>665.97341147103941</v>
      </c>
      <c r="H172" s="168">
        <f ca="1">IF($C172-H$1&lt;År1,0,G171*(1-VLOOKUP($A172,[1]Hugst!$R$5:$W$9,MATCH(ROUNDUP((H$1)/10,0)*10,[1]Hugst!$R$4:$W$4,0))))</f>
        <v>667.46480959307735</v>
      </c>
      <c r="I172" s="168">
        <f ca="1">IF($C172-I$1&lt;År1,0,H171*(1-VLOOKUP($A172,[1]Hugst!$R$5:$W$9,MATCH(ROUNDUP((I$1)/10,0)*10,[1]Hugst!$R$4:$W$4,0))))</f>
        <v>668.96370217804576</v>
      </c>
      <c r="J172" s="168">
        <f ca="1">IF($C172-J$1&lt;År1,0,I171*(1-VLOOKUP($A172,[1]Hugst!$R$5:$W$9,MATCH(ROUNDUP((J$1)/10,0)*10,[1]Hugst!$R$4:$W$4,0))))</f>
        <v>670.47012688654138</v>
      </c>
      <c r="K172" s="168">
        <f ca="1">IF($C172-K$1&lt;År1,0,J171*(1-VLOOKUP($A172,[1]Hugst!$R$5:$W$9,MATCH(ROUNDUP((K$1)/10,0)*10,[1]Hugst!$R$4:$W$4,0))))</f>
        <v>671.98412156847519</v>
      </c>
      <c r="L172" s="168">
        <f ca="1">IF($C172-L$1&lt;År1,0,K171*(1-VLOOKUP($A172,[1]Hugst!$R$5:$W$9,MATCH(ROUNDUP((L$1)/10,0)*10,[1]Hugst!$R$4:$W$4,0))))</f>
        <v>673.505724263861</v>
      </c>
      <c r="M172" s="168">
        <f ca="1">IF($C172-M$1&lt;År1,0,L171*(1-VLOOKUP($A172,[1]Hugst!$R$5:$W$9,MATCH(ROUNDUP((M$1)/10,0)*10,[1]Hugst!$R$4:$W$4,0))))</f>
        <v>675.03497320395729</v>
      </c>
      <c r="N172" s="168">
        <f ca="1">IF($C172-N$1&lt;År1,0,M171*(1-VLOOKUP($A172,[1]Hugst!$R$5:$W$9,MATCH(ROUNDUP((N$1)/10,0)*10,[1]Hugst!$R$4:$W$4,0))))</f>
        <v>676.57190681208488</v>
      </c>
      <c r="O172" s="168">
        <f ca="1">IF($C172-O$1&lt;År1,0,N171*(1-VLOOKUP($A172,[1]Hugst!$R$5:$W$9,MATCH(ROUNDUP((O$1)/10,0)*10,[1]Hugst!$R$4:$W$4,0))))</f>
        <v>678.11656370469757</v>
      </c>
      <c r="P172" s="168">
        <f ca="1">IF($C172-P$1&lt;År1,0,O171*(1-VLOOKUP($A172,[1]Hugst!$R$5:$W$9,MATCH(ROUNDUP((P$1)/10,0)*10,[1]Hugst!$R$4:$W$4,0))))</f>
        <v>679.66898269221895</v>
      </c>
      <c r="Q172" s="168">
        <f ca="1">IF($C172-Q$1&lt;År1,0,P171*(1-VLOOKUP($A172,[1]Hugst!$R$5:$W$9,MATCH(ROUNDUP((Q$1)/10,0)*10,[1]Hugst!$R$4:$W$4,0))))</f>
        <v>681.22920278019922</v>
      </c>
      <c r="R172" s="168">
        <f ca="1">IF($C172-R$1&lt;År1,0,Q171*(1-VLOOKUP($A172,[1]Hugst!$R$5:$W$9,MATCH(ROUNDUP((R$1)/10,0)*10,[1]Hugst!$R$4:$W$4,0))))</f>
        <v>682.79726317011557</v>
      </c>
      <c r="S172" s="168">
        <f ca="1">IF($C172-S$1&lt;År1,0,R171*(1-VLOOKUP($A172,[1]Hugst!$R$5:$W$9,MATCH(ROUNDUP((S$1)/10,0)*10,[1]Hugst!$R$4:$W$4,0))))</f>
        <v>684.37320326049996</v>
      </c>
      <c r="T172" s="168">
        <f ca="1">IF($C172-T$1&lt;År1,0,S171*(1-VLOOKUP($A172,[1]Hugst!$R$5:$W$9,MATCH(ROUNDUP((T$1)/10,0)*10,[1]Hugst!$R$4:$W$4,0))))</f>
        <v>685.95706264781222</v>
      </c>
      <c r="U172" s="168">
        <f ca="1">IF($C172-U$1&lt;År1,0,T171*(1-VLOOKUP($A172,[1]Hugst!$R$5:$W$9,MATCH(ROUNDUP((U$1)/10,0)*10,[1]Hugst!$R$4:$W$4,0))))</f>
        <v>687.54888112752417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293.82776372865192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663.01294891383657</v>
      </c>
      <c r="G173" s="168">
        <f ca="1">IF($C173-G$1&lt;År1,0,F172*(1-VLOOKUP($A173,[1]Hugst!$R$5:$W$9,MATCH(ROUNDUP((G$1)/10,0)*10,[1]Hugst!$R$4:$W$4,0))))</f>
        <v>664.4894703396152</v>
      </c>
      <c r="H173" s="168">
        <f ca="1">IF($C173-H$1&lt;År1,0,G172*(1-VLOOKUP($A173,[1]Hugst!$R$5:$W$9,MATCH(ROUNDUP((H$1)/10,0)*10,[1]Hugst!$R$4:$W$4,0))))</f>
        <v>665.97341147103941</v>
      </c>
      <c r="I173" s="168">
        <f ca="1">IF($C173-I$1&lt;År1,0,H172*(1-VLOOKUP($A173,[1]Hugst!$R$5:$W$9,MATCH(ROUNDUP((I$1)/10,0)*10,[1]Hugst!$R$4:$W$4,0))))</f>
        <v>667.46480959307735</v>
      </c>
      <c r="J173" s="168">
        <f ca="1">IF($C173-J$1&lt;År1,0,I172*(1-VLOOKUP($A173,[1]Hugst!$R$5:$W$9,MATCH(ROUNDUP((J$1)/10,0)*10,[1]Hugst!$R$4:$W$4,0))))</f>
        <v>668.96370217804576</v>
      </c>
      <c r="K173" s="168">
        <f ca="1">IF($C173-K$1&lt;År1,0,J172*(1-VLOOKUP($A173,[1]Hugst!$R$5:$W$9,MATCH(ROUNDUP((K$1)/10,0)*10,[1]Hugst!$R$4:$W$4,0))))</f>
        <v>670.47012688654138</v>
      </c>
      <c r="L173" s="168">
        <f ca="1">IF($C173-L$1&lt;År1,0,K172*(1-VLOOKUP($A173,[1]Hugst!$R$5:$W$9,MATCH(ROUNDUP((L$1)/10,0)*10,[1]Hugst!$R$4:$W$4,0))))</f>
        <v>671.98412156847519</v>
      </c>
      <c r="M173" s="168">
        <f ca="1">IF($C173-M$1&lt;År1,0,L172*(1-VLOOKUP($A173,[1]Hugst!$R$5:$W$9,MATCH(ROUNDUP((M$1)/10,0)*10,[1]Hugst!$R$4:$W$4,0))))</f>
        <v>673.505724263861</v>
      </c>
      <c r="N173" s="168">
        <f ca="1">IF($C173-N$1&lt;År1,0,M172*(1-VLOOKUP($A173,[1]Hugst!$R$5:$W$9,MATCH(ROUNDUP((N$1)/10,0)*10,[1]Hugst!$R$4:$W$4,0))))</f>
        <v>675.03497320395729</v>
      </c>
      <c r="O173" s="168">
        <f ca="1">IF($C173-O$1&lt;År1,0,N172*(1-VLOOKUP($A173,[1]Hugst!$R$5:$W$9,MATCH(ROUNDUP((O$1)/10,0)*10,[1]Hugst!$R$4:$W$4,0))))</f>
        <v>676.57190681208488</v>
      </c>
      <c r="P173" s="168">
        <f ca="1">IF($C173-P$1&lt;År1,0,O172*(1-VLOOKUP($A173,[1]Hugst!$R$5:$W$9,MATCH(ROUNDUP((P$1)/10,0)*10,[1]Hugst!$R$4:$W$4,0))))</f>
        <v>678.11656370469757</v>
      </c>
      <c r="Q173" s="168">
        <f ca="1">IF($C173-Q$1&lt;År1,0,P172*(1-VLOOKUP($A173,[1]Hugst!$R$5:$W$9,MATCH(ROUNDUP((Q$1)/10,0)*10,[1]Hugst!$R$4:$W$4,0))))</f>
        <v>679.66898269221895</v>
      </c>
      <c r="R173" s="168">
        <f ca="1">IF($C173-R$1&lt;År1,0,Q172*(1-VLOOKUP($A173,[1]Hugst!$R$5:$W$9,MATCH(ROUNDUP((R$1)/10,0)*10,[1]Hugst!$R$4:$W$4,0))))</f>
        <v>681.22920278019922</v>
      </c>
      <c r="S173" s="168">
        <f ca="1">IF($C173-S$1&lt;År1,0,R172*(1-VLOOKUP($A173,[1]Hugst!$R$5:$W$9,MATCH(ROUNDUP((S$1)/10,0)*10,[1]Hugst!$R$4:$W$4,0))))</f>
        <v>682.79726317011557</v>
      </c>
      <c r="T173" s="168">
        <f ca="1">IF($C173-T$1&lt;År1,0,S172*(1-VLOOKUP($A173,[1]Hugst!$R$5:$W$9,MATCH(ROUNDUP((T$1)/10,0)*10,[1]Hugst!$R$4:$W$4,0))))</f>
        <v>684.37320326049996</v>
      </c>
      <c r="U173" s="168">
        <f ca="1">IF($C173-U$1&lt;År1,0,T172*(1-VLOOKUP($A173,[1]Hugst!$R$5:$W$9,MATCH(ROUNDUP((U$1)/10,0)*10,[1]Hugst!$R$4:$W$4,0))))</f>
        <v>685.95706264781222</v>
      </c>
      <c r="V173" s="168">
        <f ca="1">IF($C173-V$1&lt;År1,0,U172*(1-VLOOKUP($A173,[1]Hugst!$R$5:$W$9,MATCH(ROUNDUP((V$1)/10,0)*10,[1]Hugst!$R$4:$W$4,0))))</f>
        <v>687.54888112752417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292.35862491001171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661.54381009519636</v>
      </c>
      <c r="G174" s="168">
        <f ca="1">IF($C174-G$1&lt;År1,0,F173*(1-VLOOKUP($A174,[1]Hugst!$R$5:$W$9,MATCH(ROUNDUP((G$1)/10,0)*10,[1]Hugst!$R$4:$W$4,0))))</f>
        <v>663.01294891383657</v>
      </c>
      <c r="H174" s="168">
        <f ca="1">IF($C174-H$1&lt;År1,0,G173*(1-VLOOKUP($A174,[1]Hugst!$R$5:$W$9,MATCH(ROUNDUP((H$1)/10,0)*10,[1]Hugst!$R$4:$W$4,0))))</f>
        <v>664.4894703396152</v>
      </c>
      <c r="I174" s="168">
        <f ca="1">IF($C174-I$1&lt;År1,0,H173*(1-VLOOKUP($A174,[1]Hugst!$R$5:$W$9,MATCH(ROUNDUP((I$1)/10,0)*10,[1]Hugst!$R$4:$W$4,0))))</f>
        <v>665.97341147103941</v>
      </c>
      <c r="J174" s="168">
        <f ca="1">IF($C174-J$1&lt;År1,0,I173*(1-VLOOKUP($A174,[1]Hugst!$R$5:$W$9,MATCH(ROUNDUP((J$1)/10,0)*10,[1]Hugst!$R$4:$W$4,0))))</f>
        <v>667.46480959307735</v>
      </c>
      <c r="K174" s="168">
        <f ca="1">IF($C174-K$1&lt;År1,0,J173*(1-VLOOKUP($A174,[1]Hugst!$R$5:$W$9,MATCH(ROUNDUP((K$1)/10,0)*10,[1]Hugst!$R$4:$W$4,0))))</f>
        <v>668.96370217804576</v>
      </c>
      <c r="L174" s="168">
        <f ca="1">IF($C174-L$1&lt;År1,0,K173*(1-VLOOKUP($A174,[1]Hugst!$R$5:$W$9,MATCH(ROUNDUP((L$1)/10,0)*10,[1]Hugst!$R$4:$W$4,0))))</f>
        <v>670.47012688654138</v>
      </c>
      <c r="M174" s="168">
        <f ca="1">IF($C174-M$1&lt;År1,0,L173*(1-VLOOKUP($A174,[1]Hugst!$R$5:$W$9,MATCH(ROUNDUP((M$1)/10,0)*10,[1]Hugst!$R$4:$W$4,0))))</f>
        <v>671.98412156847519</v>
      </c>
      <c r="N174" s="168">
        <f ca="1">IF($C174-N$1&lt;År1,0,M173*(1-VLOOKUP($A174,[1]Hugst!$R$5:$W$9,MATCH(ROUNDUP((N$1)/10,0)*10,[1]Hugst!$R$4:$W$4,0))))</f>
        <v>673.505724263861</v>
      </c>
      <c r="O174" s="168">
        <f ca="1">IF($C174-O$1&lt;År1,0,N173*(1-VLOOKUP($A174,[1]Hugst!$R$5:$W$9,MATCH(ROUNDUP((O$1)/10,0)*10,[1]Hugst!$R$4:$W$4,0))))</f>
        <v>675.03497320395729</v>
      </c>
      <c r="P174" s="168">
        <f ca="1">IF($C174-P$1&lt;År1,0,O173*(1-VLOOKUP($A174,[1]Hugst!$R$5:$W$9,MATCH(ROUNDUP((P$1)/10,0)*10,[1]Hugst!$R$4:$W$4,0))))</f>
        <v>676.57190681208488</v>
      </c>
      <c r="Q174" s="168">
        <f ca="1">IF($C174-Q$1&lt;År1,0,P173*(1-VLOOKUP($A174,[1]Hugst!$R$5:$W$9,MATCH(ROUNDUP((Q$1)/10,0)*10,[1]Hugst!$R$4:$W$4,0))))</f>
        <v>678.11656370469757</v>
      </c>
      <c r="R174" s="168">
        <f ca="1">IF($C174-R$1&lt;År1,0,Q173*(1-VLOOKUP($A174,[1]Hugst!$R$5:$W$9,MATCH(ROUNDUP((R$1)/10,0)*10,[1]Hugst!$R$4:$W$4,0))))</f>
        <v>679.66898269221895</v>
      </c>
      <c r="S174" s="168">
        <f ca="1">IF($C174-S$1&lt;År1,0,R173*(1-VLOOKUP($A174,[1]Hugst!$R$5:$W$9,MATCH(ROUNDUP((S$1)/10,0)*10,[1]Hugst!$R$4:$W$4,0))))</f>
        <v>681.22920278019922</v>
      </c>
      <c r="T174" s="168">
        <f ca="1">IF($C174-T$1&lt;År1,0,S173*(1-VLOOKUP($A174,[1]Hugst!$R$5:$W$9,MATCH(ROUNDUP((T$1)/10,0)*10,[1]Hugst!$R$4:$W$4,0))))</f>
        <v>682.79726317011557</v>
      </c>
      <c r="U174" s="168">
        <f ca="1">IF($C174-U$1&lt;År1,0,T173*(1-VLOOKUP($A174,[1]Hugst!$R$5:$W$9,MATCH(ROUNDUP((U$1)/10,0)*10,[1]Hugst!$R$4:$W$4,0))))</f>
        <v>684.37320326049996</v>
      </c>
      <c r="V174" s="168">
        <f ca="1">IF($C174-V$1&lt;År1,0,U173*(1-VLOOKUP($A174,[1]Hugst!$R$5:$W$9,MATCH(ROUNDUP((V$1)/10,0)*10,[1]Hugst!$R$4:$W$4,0))))</f>
        <v>685.95706264781222</v>
      </c>
      <c r="W174" s="168">
        <f ca="1">IF($C174-W$1&lt;År1,0,V173*(1-VLOOKUP($A174,[1]Hugst!$R$5:$W$9,MATCH(ROUNDUP((W$1)/10,0)*10,[1]Hugst!$R$4:$W$4,0))))</f>
        <v>687.54888112752417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290.89683178546693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660.08201697065158</v>
      </c>
      <c r="G175" s="168">
        <f ca="1">IF($C175-G$1&lt;År1,0,F174*(1-VLOOKUP($A175,[1]Hugst!$R$5:$W$9,MATCH(ROUNDUP((G$1)/10,0)*10,[1]Hugst!$R$4:$W$4,0))))</f>
        <v>661.54381009519636</v>
      </c>
      <c r="H175" s="168">
        <f ca="1">IF($C175-H$1&lt;År1,0,G174*(1-VLOOKUP($A175,[1]Hugst!$R$5:$W$9,MATCH(ROUNDUP((H$1)/10,0)*10,[1]Hugst!$R$4:$W$4,0))))</f>
        <v>663.01294891383657</v>
      </c>
      <c r="I175" s="168">
        <f ca="1">IF($C175-I$1&lt;År1,0,H174*(1-VLOOKUP($A175,[1]Hugst!$R$5:$W$9,MATCH(ROUNDUP((I$1)/10,0)*10,[1]Hugst!$R$4:$W$4,0))))</f>
        <v>664.4894703396152</v>
      </c>
      <c r="J175" s="168">
        <f ca="1">IF($C175-J$1&lt;År1,0,I174*(1-VLOOKUP($A175,[1]Hugst!$R$5:$W$9,MATCH(ROUNDUP((J$1)/10,0)*10,[1]Hugst!$R$4:$W$4,0))))</f>
        <v>665.97341147103941</v>
      </c>
      <c r="K175" s="168">
        <f ca="1">IF($C175-K$1&lt;År1,0,J174*(1-VLOOKUP($A175,[1]Hugst!$R$5:$W$9,MATCH(ROUNDUP((K$1)/10,0)*10,[1]Hugst!$R$4:$W$4,0))))</f>
        <v>667.46480959307735</v>
      </c>
      <c r="L175" s="168">
        <f ca="1">IF($C175-L$1&lt;År1,0,K174*(1-VLOOKUP($A175,[1]Hugst!$R$5:$W$9,MATCH(ROUNDUP((L$1)/10,0)*10,[1]Hugst!$R$4:$W$4,0))))</f>
        <v>668.96370217804576</v>
      </c>
      <c r="M175" s="168">
        <f ca="1">IF($C175-M$1&lt;År1,0,L174*(1-VLOOKUP($A175,[1]Hugst!$R$5:$W$9,MATCH(ROUNDUP((M$1)/10,0)*10,[1]Hugst!$R$4:$W$4,0))))</f>
        <v>670.47012688654138</v>
      </c>
      <c r="N175" s="168">
        <f ca="1">IF($C175-N$1&lt;År1,0,M174*(1-VLOOKUP($A175,[1]Hugst!$R$5:$W$9,MATCH(ROUNDUP((N$1)/10,0)*10,[1]Hugst!$R$4:$W$4,0))))</f>
        <v>671.98412156847519</v>
      </c>
      <c r="O175" s="168">
        <f ca="1">IF($C175-O$1&lt;År1,0,N174*(1-VLOOKUP($A175,[1]Hugst!$R$5:$W$9,MATCH(ROUNDUP((O$1)/10,0)*10,[1]Hugst!$R$4:$W$4,0))))</f>
        <v>673.505724263861</v>
      </c>
      <c r="P175" s="168">
        <f ca="1">IF($C175-P$1&lt;År1,0,O174*(1-VLOOKUP($A175,[1]Hugst!$R$5:$W$9,MATCH(ROUNDUP((P$1)/10,0)*10,[1]Hugst!$R$4:$W$4,0))))</f>
        <v>675.03497320395729</v>
      </c>
      <c r="Q175" s="168">
        <f ca="1">IF($C175-Q$1&lt;År1,0,P174*(1-VLOOKUP($A175,[1]Hugst!$R$5:$W$9,MATCH(ROUNDUP((Q$1)/10,0)*10,[1]Hugst!$R$4:$W$4,0))))</f>
        <v>676.57190681208488</v>
      </c>
      <c r="R175" s="168">
        <f ca="1">IF($C175-R$1&lt;År1,0,Q174*(1-VLOOKUP($A175,[1]Hugst!$R$5:$W$9,MATCH(ROUNDUP((R$1)/10,0)*10,[1]Hugst!$R$4:$W$4,0))))</f>
        <v>678.11656370469757</v>
      </c>
      <c r="S175" s="168">
        <f ca="1">IF($C175-S$1&lt;År1,0,R174*(1-VLOOKUP($A175,[1]Hugst!$R$5:$W$9,MATCH(ROUNDUP((S$1)/10,0)*10,[1]Hugst!$R$4:$W$4,0))))</f>
        <v>679.66898269221895</v>
      </c>
      <c r="T175" s="168">
        <f ca="1">IF($C175-T$1&lt;År1,0,S174*(1-VLOOKUP($A175,[1]Hugst!$R$5:$W$9,MATCH(ROUNDUP((T$1)/10,0)*10,[1]Hugst!$R$4:$W$4,0))))</f>
        <v>681.22920278019922</v>
      </c>
      <c r="U175" s="168">
        <f ca="1">IF($C175-U$1&lt;År1,0,T174*(1-VLOOKUP($A175,[1]Hugst!$R$5:$W$9,MATCH(ROUNDUP((U$1)/10,0)*10,[1]Hugst!$R$4:$W$4,0))))</f>
        <v>682.79726317011557</v>
      </c>
      <c r="V175" s="168">
        <f ca="1">IF($C175-V$1&lt;År1,0,U174*(1-VLOOKUP($A175,[1]Hugst!$R$5:$W$9,MATCH(ROUNDUP((V$1)/10,0)*10,[1]Hugst!$R$4:$W$4,0))))</f>
        <v>684.37320326049996</v>
      </c>
      <c r="W175" s="168">
        <f ca="1">IF($C175-W$1&lt;År1,0,V174*(1-VLOOKUP($A175,[1]Hugst!$R$5:$W$9,MATCH(ROUNDUP((W$1)/10,0)*10,[1]Hugst!$R$4:$W$4,0))))</f>
        <v>685.95706264781222</v>
      </c>
      <c r="X175" s="168">
        <f ca="1">IF($C175-X$1&lt;År1,0,W174*(1-VLOOKUP($A175,[1]Hugst!$R$5:$W$9,MATCH(ROUNDUP((X$1)/10,0)*10,[1]Hugst!$R$4:$W$4,0))))</f>
        <v>687.54888112752417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289.44234762652923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658.62753281171388</v>
      </c>
      <c r="G176" s="168">
        <f ca="1">IF($C176-G$1&lt;År1,0,F175*(1-VLOOKUP($A176,[1]Hugst!$R$5:$W$9,MATCH(ROUNDUP((G$1)/10,0)*10,[1]Hugst!$R$4:$W$4,0))))</f>
        <v>660.08201697065158</v>
      </c>
      <c r="H176" s="168">
        <f ca="1">IF($C176-H$1&lt;År1,0,G175*(1-VLOOKUP($A176,[1]Hugst!$R$5:$W$9,MATCH(ROUNDUP((H$1)/10,0)*10,[1]Hugst!$R$4:$W$4,0))))</f>
        <v>661.54381009519636</v>
      </c>
      <c r="I176" s="168">
        <f ca="1">IF($C176-I$1&lt;År1,0,H175*(1-VLOOKUP($A176,[1]Hugst!$R$5:$W$9,MATCH(ROUNDUP((I$1)/10,0)*10,[1]Hugst!$R$4:$W$4,0))))</f>
        <v>663.01294891383657</v>
      </c>
      <c r="J176" s="168">
        <f ca="1">IF($C176-J$1&lt;År1,0,I175*(1-VLOOKUP($A176,[1]Hugst!$R$5:$W$9,MATCH(ROUNDUP((J$1)/10,0)*10,[1]Hugst!$R$4:$W$4,0))))</f>
        <v>664.4894703396152</v>
      </c>
      <c r="K176" s="168">
        <f ca="1">IF($C176-K$1&lt;År1,0,J175*(1-VLOOKUP($A176,[1]Hugst!$R$5:$W$9,MATCH(ROUNDUP((K$1)/10,0)*10,[1]Hugst!$R$4:$W$4,0))))</f>
        <v>665.97341147103941</v>
      </c>
      <c r="L176" s="168">
        <f ca="1">IF($C176-L$1&lt;År1,0,K175*(1-VLOOKUP($A176,[1]Hugst!$R$5:$W$9,MATCH(ROUNDUP((L$1)/10,0)*10,[1]Hugst!$R$4:$W$4,0))))</f>
        <v>667.46480959307735</v>
      </c>
      <c r="M176" s="168">
        <f ca="1">IF($C176-M$1&lt;År1,0,L175*(1-VLOOKUP($A176,[1]Hugst!$R$5:$W$9,MATCH(ROUNDUP((M$1)/10,0)*10,[1]Hugst!$R$4:$W$4,0))))</f>
        <v>668.96370217804576</v>
      </c>
      <c r="N176" s="168">
        <f ca="1">IF($C176-N$1&lt;År1,0,M175*(1-VLOOKUP($A176,[1]Hugst!$R$5:$W$9,MATCH(ROUNDUP((N$1)/10,0)*10,[1]Hugst!$R$4:$W$4,0))))</f>
        <v>670.47012688654138</v>
      </c>
      <c r="O176" s="168">
        <f ca="1">IF($C176-O$1&lt;År1,0,N175*(1-VLOOKUP($A176,[1]Hugst!$R$5:$W$9,MATCH(ROUNDUP((O$1)/10,0)*10,[1]Hugst!$R$4:$W$4,0))))</f>
        <v>671.98412156847519</v>
      </c>
      <c r="P176" s="168">
        <f ca="1">IF($C176-P$1&lt;År1,0,O175*(1-VLOOKUP($A176,[1]Hugst!$R$5:$W$9,MATCH(ROUNDUP((P$1)/10,0)*10,[1]Hugst!$R$4:$W$4,0))))</f>
        <v>673.505724263861</v>
      </c>
      <c r="Q176" s="168">
        <f ca="1">IF($C176-Q$1&lt;År1,0,P175*(1-VLOOKUP($A176,[1]Hugst!$R$5:$W$9,MATCH(ROUNDUP((Q$1)/10,0)*10,[1]Hugst!$R$4:$W$4,0))))</f>
        <v>675.03497320395729</v>
      </c>
      <c r="R176" s="168">
        <f ca="1">IF($C176-R$1&lt;År1,0,Q175*(1-VLOOKUP($A176,[1]Hugst!$R$5:$W$9,MATCH(ROUNDUP((R$1)/10,0)*10,[1]Hugst!$R$4:$W$4,0))))</f>
        <v>676.57190681208488</v>
      </c>
      <c r="S176" s="168">
        <f ca="1">IF($C176-S$1&lt;År1,0,R175*(1-VLOOKUP($A176,[1]Hugst!$R$5:$W$9,MATCH(ROUNDUP((S$1)/10,0)*10,[1]Hugst!$R$4:$W$4,0))))</f>
        <v>678.11656370469757</v>
      </c>
      <c r="T176" s="168">
        <f ca="1">IF($C176-T$1&lt;År1,0,S175*(1-VLOOKUP($A176,[1]Hugst!$R$5:$W$9,MATCH(ROUNDUP((T$1)/10,0)*10,[1]Hugst!$R$4:$W$4,0))))</f>
        <v>679.66898269221895</v>
      </c>
      <c r="U176" s="168">
        <f ca="1">IF($C176-U$1&lt;År1,0,T175*(1-VLOOKUP($A176,[1]Hugst!$R$5:$W$9,MATCH(ROUNDUP((U$1)/10,0)*10,[1]Hugst!$R$4:$W$4,0))))</f>
        <v>681.22920278019922</v>
      </c>
      <c r="V176" s="168">
        <f ca="1">IF($C176-V$1&lt;År1,0,U175*(1-VLOOKUP($A176,[1]Hugst!$R$5:$W$9,MATCH(ROUNDUP((V$1)/10,0)*10,[1]Hugst!$R$4:$W$4,0))))</f>
        <v>682.79726317011557</v>
      </c>
      <c r="W176" s="168">
        <f ca="1">IF($C176-W$1&lt;År1,0,V175*(1-VLOOKUP($A176,[1]Hugst!$R$5:$W$9,MATCH(ROUNDUP((W$1)/10,0)*10,[1]Hugst!$R$4:$W$4,0))))</f>
        <v>684.37320326049996</v>
      </c>
      <c r="X176" s="168">
        <f ca="1">IF($C176-X$1&lt;År1,0,W175*(1-VLOOKUP($A176,[1]Hugst!$R$5:$W$9,MATCH(ROUNDUP((X$1)/10,0)*10,[1]Hugst!$R$4:$W$4,0))))</f>
        <v>685.95706264781222</v>
      </c>
      <c r="Y176" s="168">
        <f ca="1">IF($C176-Y$1&lt;År1,0,X175*(1-VLOOKUP($A176,[1]Hugst!$R$5:$W$9,MATCH(ROUNDUP((Y$1)/10,0)*10,[1]Hugst!$R$4:$W$4,0))))</f>
        <v>687.54888112752417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287.99513588839909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657.18032107358374</v>
      </c>
      <c r="G177" s="168">
        <f ca="1">IF($C177-G$1&lt;År1,0,F176*(1-VLOOKUP($A177,[1]Hugst!$R$5:$W$9,MATCH(ROUNDUP((G$1)/10,0)*10,[1]Hugst!$R$4:$W$4,0))))</f>
        <v>658.62753281171388</v>
      </c>
      <c r="H177" s="168">
        <f ca="1">IF($C177-H$1&lt;År1,0,G176*(1-VLOOKUP($A177,[1]Hugst!$R$5:$W$9,MATCH(ROUNDUP((H$1)/10,0)*10,[1]Hugst!$R$4:$W$4,0))))</f>
        <v>660.08201697065158</v>
      </c>
      <c r="I177" s="168">
        <f ca="1">IF($C177-I$1&lt;År1,0,H176*(1-VLOOKUP($A177,[1]Hugst!$R$5:$W$9,MATCH(ROUNDUP((I$1)/10,0)*10,[1]Hugst!$R$4:$W$4,0))))</f>
        <v>661.54381009519636</v>
      </c>
      <c r="J177" s="168">
        <f ca="1">IF($C177-J$1&lt;År1,0,I176*(1-VLOOKUP($A177,[1]Hugst!$R$5:$W$9,MATCH(ROUNDUP((J$1)/10,0)*10,[1]Hugst!$R$4:$W$4,0))))</f>
        <v>663.01294891383657</v>
      </c>
      <c r="K177" s="168">
        <f ca="1">IF($C177-K$1&lt;År1,0,J176*(1-VLOOKUP($A177,[1]Hugst!$R$5:$W$9,MATCH(ROUNDUP((K$1)/10,0)*10,[1]Hugst!$R$4:$W$4,0))))</f>
        <v>664.4894703396152</v>
      </c>
      <c r="L177" s="168">
        <f ca="1">IF($C177-L$1&lt;År1,0,K176*(1-VLOOKUP($A177,[1]Hugst!$R$5:$W$9,MATCH(ROUNDUP((L$1)/10,0)*10,[1]Hugst!$R$4:$W$4,0))))</f>
        <v>665.97341147103941</v>
      </c>
      <c r="M177" s="168">
        <f ca="1">IF($C177-M$1&lt;År1,0,L176*(1-VLOOKUP($A177,[1]Hugst!$R$5:$W$9,MATCH(ROUNDUP((M$1)/10,0)*10,[1]Hugst!$R$4:$W$4,0))))</f>
        <v>667.46480959307735</v>
      </c>
      <c r="N177" s="168">
        <f ca="1">IF($C177-N$1&lt;År1,0,M176*(1-VLOOKUP($A177,[1]Hugst!$R$5:$W$9,MATCH(ROUNDUP((N$1)/10,0)*10,[1]Hugst!$R$4:$W$4,0))))</f>
        <v>668.96370217804576</v>
      </c>
      <c r="O177" s="168">
        <f ca="1">IF($C177-O$1&lt;År1,0,N176*(1-VLOOKUP($A177,[1]Hugst!$R$5:$W$9,MATCH(ROUNDUP((O$1)/10,0)*10,[1]Hugst!$R$4:$W$4,0))))</f>
        <v>670.47012688654138</v>
      </c>
      <c r="P177" s="168">
        <f ca="1">IF($C177-P$1&lt;År1,0,O176*(1-VLOOKUP($A177,[1]Hugst!$R$5:$W$9,MATCH(ROUNDUP((P$1)/10,0)*10,[1]Hugst!$R$4:$W$4,0))))</f>
        <v>671.98412156847519</v>
      </c>
      <c r="Q177" s="168">
        <f ca="1">IF($C177-Q$1&lt;År1,0,P176*(1-VLOOKUP($A177,[1]Hugst!$R$5:$W$9,MATCH(ROUNDUP((Q$1)/10,0)*10,[1]Hugst!$R$4:$W$4,0))))</f>
        <v>673.505724263861</v>
      </c>
      <c r="R177" s="168">
        <f ca="1">IF($C177-R$1&lt;År1,0,Q176*(1-VLOOKUP($A177,[1]Hugst!$R$5:$W$9,MATCH(ROUNDUP((R$1)/10,0)*10,[1]Hugst!$R$4:$W$4,0))))</f>
        <v>675.03497320395729</v>
      </c>
      <c r="S177" s="168">
        <f ca="1">IF($C177-S$1&lt;År1,0,R176*(1-VLOOKUP($A177,[1]Hugst!$R$5:$W$9,MATCH(ROUNDUP((S$1)/10,0)*10,[1]Hugst!$R$4:$W$4,0))))</f>
        <v>676.57190681208488</v>
      </c>
      <c r="T177" s="168">
        <f ca="1">IF($C177-T$1&lt;År1,0,S176*(1-VLOOKUP($A177,[1]Hugst!$R$5:$W$9,MATCH(ROUNDUP((T$1)/10,0)*10,[1]Hugst!$R$4:$W$4,0))))</f>
        <v>678.11656370469757</v>
      </c>
      <c r="U177" s="168">
        <f ca="1">IF($C177-U$1&lt;År1,0,T176*(1-VLOOKUP($A177,[1]Hugst!$R$5:$W$9,MATCH(ROUNDUP((U$1)/10,0)*10,[1]Hugst!$R$4:$W$4,0))))</f>
        <v>679.66898269221895</v>
      </c>
      <c r="V177" s="168">
        <f ca="1">IF($C177-V$1&lt;År1,0,U176*(1-VLOOKUP($A177,[1]Hugst!$R$5:$W$9,MATCH(ROUNDUP((V$1)/10,0)*10,[1]Hugst!$R$4:$W$4,0))))</f>
        <v>681.22920278019922</v>
      </c>
      <c r="W177" s="168">
        <f ca="1">IF($C177-W$1&lt;År1,0,V176*(1-VLOOKUP($A177,[1]Hugst!$R$5:$W$9,MATCH(ROUNDUP((W$1)/10,0)*10,[1]Hugst!$R$4:$W$4,0))))</f>
        <v>682.79726317011557</v>
      </c>
      <c r="X177" s="168">
        <f ca="1">IF($C177-X$1&lt;År1,0,W176*(1-VLOOKUP($A177,[1]Hugst!$R$5:$W$9,MATCH(ROUNDUP((X$1)/10,0)*10,[1]Hugst!$R$4:$W$4,0))))</f>
        <v>684.37320326049996</v>
      </c>
      <c r="Y177" s="168">
        <f ca="1">IF($C177-Y$1&lt;År1,0,X176*(1-VLOOKUP($A177,[1]Hugst!$R$5:$W$9,MATCH(ROUNDUP((Y$1)/10,0)*10,[1]Hugst!$R$4:$W$4,0))))</f>
        <v>685.95706264781222</v>
      </c>
      <c r="Z177" s="168">
        <f ca="1">IF($C177-Z$1&lt;År1,0,Y176*(1-VLOOKUP($A177,[1]Hugst!$R$5:$W$9,MATCH(ROUNDUP((Z$1)/10,0)*10,[1]Hugst!$R$4:$W$4,0))))</f>
        <v>687.54888112752417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286.55516020896175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655.7403453941464</v>
      </c>
      <c r="G178" s="168">
        <f ca="1">IF($C178-G$1&lt;År1,0,F177*(1-VLOOKUP($A178,[1]Hugst!$R$5:$W$9,MATCH(ROUNDUP((G$1)/10,0)*10,[1]Hugst!$R$4:$W$4,0))))</f>
        <v>657.18032107358374</v>
      </c>
      <c r="H178" s="168">
        <f ca="1">IF($C178-H$1&lt;År1,0,G177*(1-VLOOKUP($A178,[1]Hugst!$R$5:$W$9,MATCH(ROUNDUP((H$1)/10,0)*10,[1]Hugst!$R$4:$W$4,0))))</f>
        <v>658.62753281171388</v>
      </c>
      <c r="I178" s="168">
        <f ca="1">IF($C178-I$1&lt;År1,0,H177*(1-VLOOKUP($A178,[1]Hugst!$R$5:$W$9,MATCH(ROUNDUP((I$1)/10,0)*10,[1]Hugst!$R$4:$W$4,0))))</f>
        <v>660.08201697065158</v>
      </c>
      <c r="J178" s="168">
        <f ca="1">IF($C178-J$1&lt;År1,0,I177*(1-VLOOKUP($A178,[1]Hugst!$R$5:$W$9,MATCH(ROUNDUP((J$1)/10,0)*10,[1]Hugst!$R$4:$W$4,0))))</f>
        <v>661.54381009519636</v>
      </c>
      <c r="K178" s="168">
        <f ca="1">IF($C178-K$1&lt;År1,0,J177*(1-VLOOKUP($A178,[1]Hugst!$R$5:$W$9,MATCH(ROUNDUP((K$1)/10,0)*10,[1]Hugst!$R$4:$W$4,0))))</f>
        <v>663.01294891383657</v>
      </c>
      <c r="L178" s="168">
        <f ca="1">IF($C178-L$1&lt;År1,0,K177*(1-VLOOKUP($A178,[1]Hugst!$R$5:$W$9,MATCH(ROUNDUP((L$1)/10,0)*10,[1]Hugst!$R$4:$W$4,0))))</f>
        <v>664.4894703396152</v>
      </c>
      <c r="M178" s="168">
        <f ca="1">IF($C178-M$1&lt;År1,0,L177*(1-VLOOKUP($A178,[1]Hugst!$R$5:$W$9,MATCH(ROUNDUP((M$1)/10,0)*10,[1]Hugst!$R$4:$W$4,0))))</f>
        <v>665.97341147103941</v>
      </c>
      <c r="N178" s="168">
        <f ca="1">IF($C178-N$1&lt;År1,0,M177*(1-VLOOKUP($A178,[1]Hugst!$R$5:$W$9,MATCH(ROUNDUP((N$1)/10,0)*10,[1]Hugst!$R$4:$W$4,0))))</f>
        <v>667.46480959307735</v>
      </c>
      <c r="O178" s="168">
        <f ca="1">IF($C178-O$1&lt;År1,0,N177*(1-VLOOKUP($A178,[1]Hugst!$R$5:$W$9,MATCH(ROUNDUP((O$1)/10,0)*10,[1]Hugst!$R$4:$W$4,0))))</f>
        <v>668.96370217804576</v>
      </c>
      <c r="P178" s="168">
        <f ca="1">IF($C178-P$1&lt;År1,0,O177*(1-VLOOKUP($A178,[1]Hugst!$R$5:$W$9,MATCH(ROUNDUP((P$1)/10,0)*10,[1]Hugst!$R$4:$W$4,0))))</f>
        <v>670.47012688654138</v>
      </c>
      <c r="Q178" s="168">
        <f ca="1">IF($C178-Q$1&lt;År1,0,P177*(1-VLOOKUP($A178,[1]Hugst!$R$5:$W$9,MATCH(ROUNDUP((Q$1)/10,0)*10,[1]Hugst!$R$4:$W$4,0))))</f>
        <v>671.98412156847519</v>
      </c>
      <c r="R178" s="168">
        <f ca="1">IF($C178-R$1&lt;År1,0,Q177*(1-VLOOKUP($A178,[1]Hugst!$R$5:$W$9,MATCH(ROUNDUP((R$1)/10,0)*10,[1]Hugst!$R$4:$W$4,0))))</f>
        <v>673.505724263861</v>
      </c>
      <c r="S178" s="168">
        <f ca="1">IF($C178-S$1&lt;År1,0,R177*(1-VLOOKUP($A178,[1]Hugst!$R$5:$W$9,MATCH(ROUNDUP((S$1)/10,0)*10,[1]Hugst!$R$4:$W$4,0))))</f>
        <v>675.03497320395729</v>
      </c>
      <c r="T178" s="168">
        <f ca="1">IF($C178-T$1&lt;År1,0,S177*(1-VLOOKUP($A178,[1]Hugst!$R$5:$W$9,MATCH(ROUNDUP((T$1)/10,0)*10,[1]Hugst!$R$4:$W$4,0))))</f>
        <v>676.57190681208488</v>
      </c>
      <c r="U178" s="168">
        <f ca="1">IF($C178-U$1&lt;År1,0,T177*(1-VLOOKUP($A178,[1]Hugst!$R$5:$W$9,MATCH(ROUNDUP((U$1)/10,0)*10,[1]Hugst!$R$4:$W$4,0))))</f>
        <v>678.11656370469757</v>
      </c>
      <c r="V178" s="168">
        <f ca="1">IF($C178-V$1&lt;År1,0,U177*(1-VLOOKUP($A178,[1]Hugst!$R$5:$W$9,MATCH(ROUNDUP((V$1)/10,0)*10,[1]Hugst!$R$4:$W$4,0))))</f>
        <v>679.66898269221895</v>
      </c>
      <c r="W178" s="168">
        <f ca="1">IF($C178-W$1&lt;År1,0,V177*(1-VLOOKUP($A178,[1]Hugst!$R$5:$W$9,MATCH(ROUNDUP((W$1)/10,0)*10,[1]Hugst!$R$4:$W$4,0))))</f>
        <v>681.22920278019922</v>
      </c>
      <c r="X178" s="168">
        <f ca="1">IF($C178-X$1&lt;År1,0,W177*(1-VLOOKUP($A178,[1]Hugst!$R$5:$W$9,MATCH(ROUNDUP((X$1)/10,0)*10,[1]Hugst!$R$4:$W$4,0))))</f>
        <v>682.79726317011557</v>
      </c>
      <c r="Y178" s="168">
        <f ca="1">IF($C178-Y$1&lt;År1,0,X177*(1-VLOOKUP($A178,[1]Hugst!$R$5:$W$9,MATCH(ROUNDUP((Y$1)/10,0)*10,[1]Hugst!$R$4:$W$4,0))))</f>
        <v>684.37320326049996</v>
      </c>
      <c r="Z178" s="168">
        <f ca="1">IF($C178-Z$1&lt;År1,0,Y177*(1-VLOOKUP($A178,[1]Hugst!$R$5:$W$9,MATCH(ROUNDUP((Z$1)/10,0)*10,[1]Hugst!$R$4:$W$4,0))))</f>
        <v>685.95706264781222</v>
      </c>
      <c r="AA178" s="168">
        <f ca="1">IF($C178-AA$1&lt;År1,0,Z177*(1-VLOOKUP($A178,[1]Hugst!$R$5:$W$9,MATCH(ROUNDUP((AA$1)/10,0)*10,[1]Hugst!$R$4:$W$4,0))))</f>
        <v>687.54888112752417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285.12238440791407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654.30756959309872</v>
      </c>
      <c r="G179" s="168">
        <f ca="1">IF($C179-G$1&lt;År1,0,F178*(1-VLOOKUP($A179,[1]Hugst!$R$5:$W$9,MATCH(ROUNDUP((G$1)/10,0)*10,[1]Hugst!$R$4:$W$4,0))))</f>
        <v>655.7403453941464</v>
      </c>
      <c r="H179" s="168">
        <f ca="1">IF($C179-H$1&lt;År1,0,G178*(1-VLOOKUP($A179,[1]Hugst!$R$5:$W$9,MATCH(ROUNDUP((H$1)/10,0)*10,[1]Hugst!$R$4:$W$4,0))))</f>
        <v>657.18032107358374</v>
      </c>
      <c r="I179" s="168">
        <f ca="1">IF($C179-I$1&lt;År1,0,H178*(1-VLOOKUP($A179,[1]Hugst!$R$5:$W$9,MATCH(ROUNDUP((I$1)/10,0)*10,[1]Hugst!$R$4:$W$4,0))))</f>
        <v>658.62753281171388</v>
      </c>
      <c r="J179" s="168">
        <f ca="1">IF($C179-J$1&lt;År1,0,I178*(1-VLOOKUP($A179,[1]Hugst!$R$5:$W$9,MATCH(ROUNDUP((J$1)/10,0)*10,[1]Hugst!$R$4:$W$4,0))))</f>
        <v>660.08201697065158</v>
      </c>
      <c r="K179" s="168">
        <f ca="1">IF($C179-K$1&lt;År1,0,J178*(1-VLOOKUP($A179,[1]Hugst!$R$5:$W$9,MATCH(ROUNDUP((K$1)/10,0)*10,[1]Hugst!$R$4:$W$4,0))))</f>
        <v>661.54381009519636</v>
      </c>
      <c r="L179" s="168">
        <f ca="1">IF($C179-L$1&lt;År1,0,K178*(1-VLOOKUP($A179,[1]Hugst!$R$5:$W$9,MATCH(ROUNDUP((L$1)/10,0)*10,[1]Hugst!$R$4:$W$4,0))))</f>
        <v>663.01294891383657</v>
      </c>
      <c r="M179" s="168">
        <f ca="1">IF($C179-M$1&lt;År1,0,L178*(1-VLOOKUP($A179,[1]Hugst!$R$5:$W$9,MATCH(ROUNDUP((M$1)/10,0)*10,[1]Hugst!$R$4:$W$4,0))))</f>
        <v>664.4894703396152</v>
      </c>
      <c r="N179" s="168">
        <f ca="1">IF($C179-N$1&lt;År1,0,M178*(1-VLOOKUP($A179,[1]Hugst!$R$5:$W$9,MATCH(ROUNDUP((N$1)/10,0)*10,[1]Hugst!$R$4:$W$4,0))))</f>
        <v>665.97341147103941</v>
      </c>
      <c r="O179" s="168">
        <f ca="1">IF($C179-O$1&lt;År1,0,N178*(1-VLOOKUP($A179,[1]Hugst!$R$5:$W$9,MATCH(ROUNDUP((O$1)/10,0)*10,[1]Hugst!$R$4:$W$4,0))))</f>
        <v>667.46480959307735</v>
      </c>
      <c r="P179" s="168">
        <f ca="1">IF($C179-P$1&lt;År1,0,O178*(1-VLOOKUP($A179,[1]Hugst!$R$5:$W$9,MATCH(ROUNDUP((P$1)/10,0)*10,[1]Hugst!$R$4:$W$4,0))))</f>
        <v>668.96370217804576</v>
      </c>
      <c r="Q179" s="168">
        <f ca="1">IF($C179-Q$1&lt;År1,0,P178*(1-VLOOKUP($A179,[1]Hugst!$R$5:$W$9,MATCH(ROUNDUP((Q$1)/10,0)*10,[1]Hugst!$R$4:$W$4,0))))</f>
        <v>670.47012688654138</v>
      </c>
      <c r="R179" s="168">
        <f ca="1">IF($C179-R$1&lt;År1,0,Q178*(1-VLOOKUP($A179,[1]Hugst!$R$5:$W$9,MATCH(ROUNDUP((R$1)/10,0)*10,[1]Hugst!$R$4:$W$4,0))))</f>
        <v>671.98412156847519</v>
      </c>
      <c r="S179" s="168">
        <f ca="1">IF($C179-S$1&lt;År1,0,R178*(1-VLOOKUP($A179,[1]Hugst!$R$5:$W$9,MATCH(ROUNDUP((S$1)/10,0)*10,[1]Hugst!$R$4:$W$4,0))))</f>
        <v>673.505724263861</v>
      </c>
      <c r="T179" s="168">
        <f ca="1">IF($C179-T$1&lt;År1,0,S178*(1-VLOOKUP($A179,[1]Hugst!$R$5:$W$9,MATCH(ROUNDUP((T$1)/10,0)*10,[1]Hugst!$R$4:$W$4,0))))</f>
        <v>675.03497320395729</v>
      </c>
      <c r="U179" s="168">
        <f ca="1">IF($C179-U$1&lt;År1,0,T178*(1-VLOOKUP($A179,[1]Hugst!$R$5:$W$9,MATCH(ROUNDUP((U$1)/10,0)*10,[1]Hugst!$R$4:$W$4,0))))</f>
        <v>676.57190681208488</v>
      </c>
      <c r="V179" s="168">
        <f ca="1">IF($C179-V$1&lt;År1,0,U178*(1-VLOOKUP($A179,[1]Hugst!$R$5:$W$9,MATCH(ROUNDUP((V$1)/10,0)*10,[1]Hugst!$R$4:$W$4,0))))</f>
        <v>678.11656370469757</v>
      </c>
      <c r="W179" s="168">
        <f ca="1">IF($C179-W$1&lt;År1,0,V178*(1-VLOOKUP($A179,[1]Hugst!$R$5:$W$9,MATCH(ROUNDUP((W$1)/10,0)*10,[1]Hugst!$R$4:$W$4,0))))</f>
        <v>679.66898269221895</v>
      </c>
      <c r="X179" s="168">
        <f ca="1">IF($C179-X$1&lt;År1,0,W178*(1-VLOOKUP($A179,[1]Hugst!$R$5:$W$9,MATCH(ROUNDUP((X$1)/10,0)*10,[1]Hugst!$R$4:$W$4,0))))</f>
        <v>681.22920278019922</v>
      </c>
      <c r="Y179" s="168">
        <f ca="1">IF($C179-Y$1&lt;År1,0,X178*(1-VLOOKUP($A179,[1]Hugst!$R$5:$W$9,MATCH(ROUNDUP((Y$1)/10,0)*10,[1]Hugst!$R$4:$W$4,0))))</f>
        <v>682.79726317011557</v>
      </c>
      <c r="Z179" s="168">
        <f ca="1">IF($C179-Z$1&lt;År1,0,Y178*(1-VLOOKUP($A179,[1]Hugst!$R$5:$W$9,MATCH(ROUNDUP((Z$1)/10,0)*10,[1]Hugst!$R$4:$W$4,0))))</f>
        <v>684.37320326049996</v>
      </c>
      <c r="AA179" s="168">
        <f ca="1">IF($C179-AA$1&lt;År1,0,Z178*(1-VLOOKUP($A179,[1]Hugst!$R$5:$W$9,MATCH(ROUNDUP((AA$1)/10,0)*10,[1]Hugst!$R$4:$W$4,0))))</f>
        <v>685.95706264781222</v>
      </c>
      <c r="AB179" s="168">
        <f ca="1">IF($C179-AB$1&lt;År1,0,AA178*(1-VLOOKUP($A179,[1]Hugst!$R$5:$W$9,MATCH(ROUNDUP((AB$1)/10,0)*10,[1]Hugst!$R$4:$W$4,0))))</f>
        <v>687.54888112752417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283.69677248587686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652.88195767106151</v>
      </c>
      <c r="G180" s="168">
        <f ca="1">IF($C180-G$1&lt;År1,0,F179*(1-VLOOKUP($A180,[1]Hugst!$R$5:$W$9,MATCH(ROUNDUP((G$1)/10,0)*10,[1]Hugst!$R$4:$W$4,0))))</f>
        <v>654.30756959309872</v>
      </c>
      <c r="H180" s="168">
        <f ca="1">IF($C180-H$1&lt;År1,0,G179*(1-VLOOKUP($A180,[1]Hugst!$R$5:$W$9,MATCH(ROUNDUP((H$1)/10,0)*10,[1]Hugst!$R$4:$W$4,0))))</f>
        <v>655.7403453941464</v>
      </c>
      <c r="I180" s="168">
        <f ca="1">IF($C180-I$1&lt;År1,0,H179*(1-VLOOKUP($A180,[1]Hugst!$R$5:$W$9,MATCH(ROUNDUP((I$1)/10,0)*10,[1]Hugst!$R$4:$W$4,0))))</f>
        <v>657.18032107358374</v>
      </c>
      <c r="J180" s="168">
        <f ca="1">IF($C180-J$1&lt;År1,0,I179*(1-VLOOKUP($A180,[1]Hugst!$R$5:$W$9,MATCH(ROUNDUP((J$1)/10,0)*10,[1]Hugst!$R$4:$W$4,0))))</f>
        <v>658.62753281171388</v>
      </c>
      <c r="K180" s="168">
        <f ca="1">IF($C180-K$1&lt;År1,0,J179*(1-VLOOKUP($A180,[1]Hugst!$R$5:$W$9,MATCH(ROUNDUP((K$1)/10,0)*10,[1]Hugst!$R$4:$W$4,0))))</f>
        <v>660.08201697065158</v>
      </c>
      <c r="L180" s="168">
        <f ca="1">IF($C180-L$1&lt;År1,0,K179*(1-VLOOKUP($A180,[1]Hugst!$R$5:$W$9,MATCH(ROUNDUP((L$1)/10,0)*10,[1]Hugst!$R$4:$W$4,0))))</f>
        <v>661.54381009519636</v>
      </c>
      <c r="M180" s="168">
        <f ca="1">IF($C180-M$1&lt;År1,0,L179*(1-VLOOKUP($A180,[1]Hugst!$R$5:$W$9,MATCH(ROUNDUP((M$1)/10,0)*10,[1]Hugst!$R$4:$W$4,0))))</f>
        <v>663.01294891383657</v>
      </c>
      <c r="N180" s="168">
        <f ca="1">IF($C180-N$1&lt;År1,0,M179*(1-VLOOKUP($A180,[1]Hugst!$R$5:$W$9,MATCH(ROUNDUP((N$1)/10,0)*10,[1]Hugst!$R$4:$W$4,0))))</f>
        <v>664.4894703396152</v>
      </c>
      <c r="O180" s="168">
        <f ca="1">IF($C180-O$1&lt;År1,0,N179*(1-VLOOKUP($A180,[1]Hugst!$R$5:$W$9,MATCH(ROUNDUP((O$1)/10,0)*10,[1]Hugst!$R$4:$W$4,0))))</f>
        <v>665.97341147103941</v>
      </c>
      <c r="P180" s="168">
        <f ca="1">IF($C180-P$1&lt;År1,0,O179*(1-VLOOKUP($A180,[1]Hugst!$R$5:$W$9,MATCH(ROUNDUP((P$1)/10,0)*10,[1]Hugst!$R$4:$W$4,0))))</f>
        <v>667.46480959307735</v>
      </c>
      <c r="Q180" s="168">
        <f ca="1">IF($C180-Q$1&lt;År1,0,P179*(1-VLOOKUP($A180,[1]Hugst!$R$5:$W$9,MATCH(ROUNDUP((Q$1)/10,0)*10,[1]Hugst!$R$4:$W$4,0))))</f>
        <v>668.96370217804576</v>
      </c>
      <c r="R180" s="168">
        <f ca="1">IF($C180-R$1&lt;År1,0,Q179*(1-VLOOKUP($A180,[1]Hugst!$R$5:$W$9,MATCH(ROUNDUP((R$1)/10,0)*10,[1]Hugst!$R$4:$W$4,0))))</f>
        <v>670.47012688654138</v>
      </c>
      <c r="S180" s="168">
        <f ca="1">IF($C180-S$1&lt;År1,0,R179*(1-VLOOKUP($A180,[1]Hugst!$R$5:$W$9,MATCH(ROUNDUP((S$1)/10,0)*10,[1]Hugst!$R$4:$W$4,0))))</f>
        <v>671.98412156847519</v>
      </c>
      <c r="T180" s="168">
        <f ca="1">IF($C180-T$1&lt;År1,0,S179*(1-VLOOKUP($A180,[1]Hugst!$R$5:$W$9,MATCH(ROUNDUP((T$1)/10,0)*10,[1]Hugst!$R$4:$W$4,0))))</f>
        <v>673.505724263861</v>
      </c>
      <c r="U180" s="168">
        <f ca="1">IF($C180-U$1&lt;År1,0,T179*(1-VLOOKUP($A180,[1]Hugst!$R$5:$W$9,MATCH(ROUNDUP((U$1)/10,0)*10,[1]Hugst!$R$4:$W$4,0))))</f>
        <v>675.03497320395729</v>
      </c>
      <c r="V180" s="168">
        <f ca="1">IF($C180-V$1&lt;År1,0,U179*(1-VLOOKUP($A180,[1]Hugst!$R$5:$W$9,MATCH(ROUNDUP((V$1)/10,0)*10,[1]Hugst!$R$4:$W$4,0))))</f>
        <v>676.57190681208488</v>
      </c>
      <c r="W180" s="168">
        <f ca="1">IF($C180-W$1&lt;År1,0,V179*(1-VLOOKUP($A180,[1]Hugst!$R$5:$W$9,MATCH(ROUNDUP((W$1)/10,0)*10,[1]Hugst!$R$4:$W$4,0))))</f>
        <v>678.11656370469757</v>
      </c>
      <c r="X180" s="168">
        <f ca="1">IF($C180-X$1&lt;År1,0,W179*(1-VLOOKUP($A180,[1]Hugst!$R$5:$W$9,MATCH(ROUNDUP((X$1)/10,0)*10,[1]Hugst!$R$4:$W$4,0))))</f>
        <v>679.66898269221895</v>
      </c>
      <c r="Y180" s="168">
        <f ca="1">IF($C180-Y$1&lt;År1,0,X179*(1-VLOOKUP($A180,[1]Hugst!$R$5:$W$9,MATCH(ROUNDUP((Y$1)/10,0)*10,[1]Hugst!$R$4:$W$4,0))))</f>
        <v>681.22920278019922</v>
      </c>
      <c r="Z180" s="168">
        <f ca="1">IF($C180-Z$1&lt;År1,0,Y179*(1-VLOOKUP($A180,[1]Hugst!$R$5:$W$9,MATCH(ROUNDUP((Z$1)/10,0)*10,[1]Hugst!$R$4:$W$4,0))))</f>
        <v>682.79726317011557</v>
      </c>
      <c r="AA180" s="168">
        <f ca="1">IF($C180-AA$1&lt;År1,0,Z179*(1-VLOOKUP($A180,[1]Hugst!$R$5:$W$9,MATCH(ROUNDUP((AA$1)/10,0)*10,[1]Hugst!$R$4:$W$4,0))))</f>
        <v>684.37320326049996</v>
      </c>
      <c r="AB180" s="168">
        <f ca="1">IF($C180-AB$1&lt;År1,0,AA179*(1-VLOOKUP($A180,[1]Hugst!$R$5:$W$9,MATCH(ROUNDUP((AB$1)/10,0)*10,[1]Hugst!$R$4:$W$4,0))))</f>
        <v>685.95706264781222</v>
      </c>
      <c r="AC180" s="168">
        <f ca="1">IF($C180-AC$1&lt;År1,0,AB179*(1-VLOOKUP($A180,[1]Hugst!$R$5:$W$9,MATCH(ROUNDUP((AC$1)/10,0)*10,[1]Hugst!$R$4:$W$4,0))))</f>
        <v>687.54888112752417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282.27828862344177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651.46347380862642</v>
      </c>
      <c r="G181" s="168">
        <f ca="1">IF($C181-G$1&lt;År1,0,F180*(1-VLOOKUP($A181,[1]Hugst!$R$5:$W$9,MATCH(ROUNDUP((G$1)/10,0)*10,[1]Hugst!$R$4:$W$4,0))))</f>
        <v>652.88195767106151</v>
      </c>
      <c r="H181" s="168">
        <f ca="1">IF($C181-H$1&lt;År1,0,G180*(1-VLOOKUP($A181,[1]Hugst!$R$5:$W$9,MATCH(ROUNDUP((H$1)/10,0)*10,[1]Hugst!$R$4:$W$4,0))))</f>
        <v>654.30756959309872</v>
      </c>
      <c r="I181" s="168">
        <f ca="1">IF($C181-I$1&lt;År1,0,H180*(1-VLOOKUP($A181,[1]Hugst!$R$5:$W$9,MATCH(ROUNDUP((I$1)/10,0)*10,[1]Hugst!$R$4:$W$4,0))))</f>
        <v>655.7403453941464</v>
      </c>
      <c r="J181" s="168">
        <f ca="1">IF($C181-J$1&lt;År1,0,I180*(1-VLOOKUP($A181,[1]Hugst!$R$5:$W$9,MATCH(ROUNDUP((J$1)/10,0)*10,[1]Hugst!$R$4:$W$4,0))))</f>
        <v>657.18032107358374</v>
      </c>
      <c r="K181" s="168">
        <f ca="1">IF($C181-K$1&lt;År1,0,J180*(1-VLOOKUP($A181,[1]Hugst!$R$5:$W$9,MATCH(ROUNDUP((K$1)/10,0)*10,[1]Hugst!$R$4:$W$4,0))))</f>
        <v>658.62753281171388</v>
      </c>
      <c r="L181" s="168">
        <f ca="1">IF($C181-L$1&lt;År1,0,K180*(1-VLOOKUP($A181,[1]Hugst!$R$5:$W$9,MATCH(ROUNDUP((L$1)/10,0)*10,[1]Hugst!$R$4:$W$4,0))))</f>
        <v>660.08201697065158</v>
      </c>
      <c r="M181" s="168">
        <f ca="1">IF($C181-M$1&lt;År1,0,L180*(1-VLOOKUP($A181,[1]Hugst!$R$5:$W$9,MATCH(ROUNDUP((M$1)/10,0)*10,[1]Hugst!$R$4:$W$4,0))))</f>
        <v>661.54381009519636</v>
      </c>
      <c r="N181" s="168">
        <f ca="1">IF($C181-N$1&lt;År1,0,M180*(1-VLOOKUP($A181,[1]Hugst!$R$5:$W$9,MATCH(ROUNDUP((N$1)/10,0)*10,[1]Hugst!$R$4:$W$4,0))))</f>
        <v>663.01294891383657</v>
      </c>
      <c r="O181" s="168">
        <f ca="1">IF($C181-O$1&lt;År1,0,N180*(1-VLOOKUP($A181,[1]Hugst!$R$5:$W$9,MATCH(ROUNDUP((O$1)/10,0)*10,[1]Hugst!$R$4:$W$4,0))))</f>
        <v>664.4894703396152</v>
      </c>
      <c r="P181" s="168">
        <f ca="1">IF($C181-P$1&lt;År1,0,O180*(1-VLOOKUP($A181,[1]Hugst!$R$5:$W$9,MATCH(ROUNDUP((P$1)/10,0)*10,[1]Hugst!$R$4:$W$4,0))))</f>
        <v>665.97341147103941</v>
      </c>
      <c r="Q181" s="168">
        <f ca="1">IF($C181-Q$1&lt;År1,0,P180*(1-VLOOKUP($A181,[1]Hugst!$R$5:$W$9,MATCH(ROUNDUP((Q$1)/10,0)*10,[1]Hugst!$R$4:$W$4,0))))</f>
        <v>667.46480959307735</v>
      </c>
      <c r="R181" s="168">
        <f ca="1">IF($C181-R$1&lt;År1,0,Q180*(1-VLOOKUP($A181,[1]Hugst!$R$5:$W$9,MATCH(ROUNDUP((R$1)/10,0)*10,[1]Hugst!$R$4:$W$4,0))))</f>
        <v>668.96370217804576</v>
      </c>
      <c r="S181" s="168">
        <f ca="1">IF($C181-S$1&lt;År1,0,R180*(1-VLOOKUP($A181,[1]Hugst!$R$5:$W$9,MATCH(ROUNDUP((S$1)/10,0)*10,[1]Hugst!$R$4:$W$4,0))))</f>
        <v>670.47012688654138</v>
      </c>
      <c r="T181" s="168">
        <f ca="1">IF($C181-T$1&lt;År1,0,S180*(1-VLOOKUP($A181,[1]Hugst!$R$5:$W$9,MATCH(ROUNDUP((T$1)/10,0)*10,[1]Hugst!$R$4:$W$4,0))))</f>
        <v>671.98412156847519</v>
      </c>
      <c r="U181" s="168">
        <f ca="1">IF($C181-U$1&lt;År1,0,T180*(1-VLOOKUP($A181,[1]Hugst!$R$5:$W$9,MATCH(ROUNDUP((U$1)/10,0)*10,[1]Hugst!$R$4:$W$4,0))))</f>
        <v>673.505724263861</v>
      </c>
      <c r="V181" s="168">
        <f ca="1">IF($C181-V$1&lt;År1,0,U180*(1-VLOOKUP($A181,[1]Hugst!$R$5:$W$9,MATCH(ROUNDUP((V$1)/10,0)*10,[1]Hugst!$R$4:$W$4,0))))</f>
        <v>675.03497320395729</v>
      </c>
      <c r="W181" s="168">
        <f ca="1">IF($C181-W$1&lt;År1,0,V180*(1-VLOOKUP($A181,[1]Hugst!$R$5:$W$9,MATCH(ROUNDUP((W$1)/10,0)*10,[1]Hugst!$R$4:$W$4,0))))</f>
        <v>676.57190681208488</v>
      </c>
      <c r="X181" s="168">
        <f ca="1">IF($C181-X$1&lt;År1,0,W180*(1-VLOOKUP($A181,[1]Hugst!$R$5:$W$9,MATCH(ROUNDUP((X$1)/10,0)*10,[1]Hugst!$R$4:$W$4,0))))</f>
        <v>678.11656370469757</v>
      </c>
      <c r="Y181" s="168">
        <f ca="1">IF($C181-Y$1&lt;År1,0,X180*(1-VLOOKUP($A181,[1]Hugst!$R$5:$W$9,MATCH(ROUNDUP((Y$1)/10,0)*10,[1]Hugst!$R$4:$W$4,0))))</f>
        <v>679.66898269221895</v>
      </c>
      <c r="Z181" s="168">
        <f ca="1">IF($C181-Z$1&lt;År1,0,Y180*(1-VLOOKUP($A181,[1]Hugst!$R$5:$W$9,MATCH(ROUNDUP((Z$1)/10,0)*10,[1]Hugst!$R$4:$W$4,0))))</f>
        <v>681.22920278019922</v>
      </c>
      <c r="AA181" s="168">
        <f ca="1">IF($C181-AA$1&lt;År1,0,Z180*(1-VLOOKUP($A181,[1]Hugst!$R$5:$W$9,MATCH(ROUNDUP((AA$1)/10,0)*10,[1]Hugst!$R$4:$W$4,0))))</f>
        <v>682.79726317011557</v>
      </c>
      <c r="AB181" s="168">
        <f ca="1">IF($C181-AB$1&lt;År1,0,AA180*(1-VLOOKUP($A181,[1]Hugst!$R$5:$W$9,MATCH(ROUNDUP((AB$1)/10,0)*10,[1]Hugst!$R$4:$W$4,0))))</f>
        <v>684.37320326049996</v>
      </c>
      <c r="AC181" s="168">
        <f ca="1">IF($C181-AC$1&lt;År1,0,AB180*(1-VLOOKUP($A181,[1]Hugst!$R$5:$W$9,MATCH(ROUNDUP((AC$1)/10,0)*10,[1]Hugst!$R$4:$W$4,0))))</f>
        <v>685.95706264781222</v>
      </c>
      <c r="AD181" s="168">
        <f ca="1">IF($C181-AD$1&lt;År1,0,AC180*(1-VLOOKUP($A181,[1]Hugst!$R$5:$W$9,MATCH(ROUNDUP((AD$1)/10,0)*10,[1]Hugst!$R$4:$W$4,0))))</f>
        <v>687.54888112752417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280.86689718032721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650.05208236551186</v>
      </c>
      <c r="G182" s="168">
        <f ca="1">IF($C182-G$1&lt;År1,0,F181*(1-VLOOKUP($A182,[1]Hugst!$R$5:$W$9,MATCH(ROUNDUP((G$1)/10,0)*10,[1]Hugst!$R$4:$W$4,0))))</f>
        <v>651.46347380862642</v>
      </c>
      <c r="H182" s="168">
        <f ca="1">IF($C182-H$1&lt;År1,0,G181*(1-VLOOKUP($A182,[1]Hugst!$R$5:$W$9,MATCH(ROUNDUP((H$1)/10,0)*10,[1]Hugst!$R$4:$W$4,0))))</f>
        <v>652.88195767106151</v>
      </c>
      <c r="I182" s="168">
        <f ca="1">IF($C182-I$1&lt;År1,0,H181*(1-VLOOKUP($A182,[1]Hugst!$R$5:$W$9,MATCH(ROUNDUP((I$1)/10,0)*10,[1]Hugst!$R$4:$W$4,0))))</f>
        <v>654.30756959309872</v>
      </c>
      <c r="J182" s="168">
        <f ca="1">IF($C182-J$1&lt;År1,0,I181*(1-VLOOKUP($A182,[1]Hugst!$R$5:$W$9,MATCH(ROUNDUP((J$1)/10,0)*10,[1]Hugst!$R$4:$W$4,0))))</f>
        <v>655.7403453941464</v>
      </c>
      <c r="K182" s="168">
        <f ca="1">IF($C182-K$1&lt;År1,0,J181*(1-VLOOKUP($A182,[1]Hugst!$R$5:$W$9,MATCH(ROUNDUP((K$1)/10,0)*10,[1]Hugst!$R$4:$W$4,0))))</f>
        <v>657.18032107358374</v>
      </c>
      <c r="L182" s="168">
        <f ca="1">IF($C182-L$1&lt;År1,0,K181*(1-VLOOKUP($A182,[1]Hugst!$R$5:$W$9,MATCH(ROUNDUP((L$1)/10,0)*10,[1]Hugst!$R$4:$W$4,0))))</f>
        <v>658.62753281171388</v>
      </c>
      <c r="M182" s="168">
        <f ca="1">IF($C182-M$1&lt;År1,0,L181*(1-VLOOKUP($A182,[1]Hugst!$R$5:$W$9,MATCH(ROUNDUP((M$1)/10,0)*10,[1]Hugst!$R$4:$W$4,0))))</f>
        <v>660.08201697065158</v>
      </c>
      <c r="N182" s="168">
        <f ca="1">IF($C182-N$1&lt;År1,0,M181*(1-VLOOKUP($A182,[1]Hugst!$R$5:$W$9,MATCH(ROUNDUP((N$1)/10,0)*10,[1]Hugst!$R$4:$W$4,0))))</f>
        <v>661.54381009519636</v>
      </c>
      <c r="O182" s="168">
        <f ca="1">IF($C182-O$1&lt;År1,0,N181*(1-VLOOKUP($A182,[1]Hugst!$R$5:$W$9,MATCH(ROUNDUP((O$1)/10,0)*10,[1]Hugst!$R$4:$W$4,0))))</f>
        <v>663.01294891383657</v>
      </c>
      <c r="P182" s="168">
        <f ca="1">IF($C182-P$1&lt;År1,0,O181*(1-VLOOKUP($A182,[1]Hugst!$R$5:$W$9,MATCH(ROUNDUP((P$1)/10,0)*10,[1]Hugst!$R$4:$W$4,0))))</f>
        <v>664.4894703396152</v>
      </c>
      <c r="Q182" s="168">
        <f ca="1">IF($C182-Q$1&lt;År1,0,P181*(1-VLOOKUP($A182,[1]Hugst!$R$5:$W$9,MATCH(ROUNDUP((Q$1)/10,0)*10,[1]Hugst!$R$4:$W$4,0))))</f>
        <v>665.97341147103941</v>
      </c>
      <c r="R182" s="168">
        <f ca="1">IF($C182-R$1&lt;År1,0,Q181*(1-VLOOKUP($A182,[1]Hugst!$R$5:$W$9,MATCH(ROUNDUP((R$1)/10,0)*10,[1]Hugst!$R$4:$W$4,0))))</f>
        <v>667.46480959307735</v>
      </c>
      <c r="S182" s="168">
        <f ca="1">IF($C182-S$1&lt;År1,0,R181*(1-VLOOKUP($A182,[1]Hugst!$R$5:$W$9,MATCH(ROUNDUP((S$1)/10,0)*10,[1]Hugst!$R$4:$W$4,0))))</f>
        <v>668.96370217804576</v>
      </c>
      <c r="T182" s="168">
        <f ca="1">IF($C182-T$1&lt;År1,0,S181*(1-VLOOKUP($A182,[1]Hugst!$R$5:$W$9,MATCH(ROUNDUP((T$1)/10,0)*10,[1]Hugst!$R$4:$W$4,0))))</f>
        <v>670.47012688654138</v>
      </c>
      <c r="U182" s="168">
        <f ca="1">IF($C182-U$1&lt;År1,0,T181*(1-VLOOKUP($A182,[1]Hugst!$R$5:$W$9,MATCH(ROUNDUP((U$1)/10,0)*10,[1]Hugst!$R$4:$W$4,0))))</f>
        <v>671.98412156847519</v>
      </c>
      <c r="V182" s="168">
        <f ca="1">IF($C182-V$1&lt;År1,0,U181*(1-VLOOKUP($A182,[1]Hugst!$R$5:$W$9,MATCH(ROUNDUP((V$1)/10,0)*10,[1]Hugst!$R$4:$W$4,0))))</f>
        <v>673.505724263861</v>
      </c>
      <c r="W182" s="168">
        <f ca="1">IF($C182-W$1&lt;År1,0,V181*(1-VLOOKUP($A182,[1]Hugst!$R$5:$W$9,MATCH(ROUNDUP((W$1)/10,0)*10,[1]Hugst!$R$4:$W$4,0))))</f>
        <v>675.03497320395729</v>
      </c>
      <c r="X182" s="168">
        <f ca="1">IF($C182-X$1&lt;År1,0,W181*(1-VLOOKUP($A182,[1]Hugst!$R$5:$W$9,MATCH(ROUNDUP((X$1)/10,0)*10,[1]Hugst!$R$4:$W$4,0))))</f>
        <v>676.57190681208488</v>
      </c>
      <c r="Y182" s="168">
        <f ca="1">IF($C182-Y$1&lt;År1,0,X181*(1-VLOOKUP($A182,[1]Hugst!$R$5:$W$9,MATCH(ROUNDUP((Y$1)/10,0)*10,[1]Hugst!$R$4:$W$4,0))))</f>
        <v>678.11656370469757</v>
      </c>
      <c r="Z182" s="168">
        <f ca="1">IF($C182-Z$1&lt;År1,0,Y181*(1-VLOOKUP($A182,[1]Hugst!$R$5:$W$9,MATCH(ROUNDUP((Z$1)/10,0)*10,[1]Hugst!$R$4:$W$4,0))))</f>
        <v>679.66898269221895</v>
      </c>
      <c r="AA182" s="168">
        <f ca="1">IF($C182-AA$1&lt;År1,0,Z181*(1-VLOOKUP($A182,[1]Hugst!$R$5:$W$9,MATCH(ROUNDUP((AA$1)/10,0)*10,[1]Hugst!$R$4:$W$4,0))))</f>
        <v>681.22920278019922</v>
      </c>
      <c r="AB182" s="168">
        <f ca="1">IF($C182-AB$1&lt;År1,0,AA181*(1-VLOOKUP($A182,[1]Hugst!$R$5:$W$9,MATCH(ROUNDUP((AB$1)/10,0)*10,[1]Hugst!$R$4:$W$4,0))))</f>
        <v>682.79726317011557</v>
      </c>
      <c r="AC182" s="168">
        <f ca="1">IF($C182-AC$1&lt;År1,0,AB181*(1-VLOOKUP($A182,[1]Hugst!$R$5:$W$9,MATCH(ROUNDUP((AC$1)/10,0)*10,[1]Hugst!$R$4:$W$4,0))))</f>
        <v>684.37320326049996</v>
      </c>
      <c r="AD182" s="168">
        <f ca="1">IF($C182-AD$1&lt;År1,0,AC181*(1-VLOOKUP($A182,[1]Hugst!$R$5:$W$9,MATCH(ROUNDUP((AD$1)/10,0)*10,[1]Hugst!$R$4:$W$4,0))))</f>
        <v>685.95706264781222</v>
      </c>
      <c r="AE182" s="168">
        <f ca="1">IF($C182-AE$1&lt;År1,0,AD181*(1-VLOOKUP($A182,[1]Hugst!$R$5:$W$9,MATCH(ROUNDUP((AE$1)/10,0)*10,[1]Hugst!$R$4:$W$4,0))))</f>
        <v>687.54888112752417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279.46256269443256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648.64774787961721</v>
      </c>
      <c r="G183" s="168">
        <f ca="1">IF($C183-G$1&lt;År1,0,F182*(1-VLOOKUP($A183,[1]Hugst!$R$5:$W$9,MATCH(ROUNDUP((G$1)/10,0)*10,[1]Hugst!$R$4:$W$4,0))))</f>
        <v>650.05208236551186</v>
      </c>
      <c r="H183" s="168">
        <f ca="1">IF($C183-H$1&lt;År1,0,G182*(1-VLOOKUP($A183,[1]Hugst!$R$5:$W$9,MATCH(ROUNDUP((H$1)/10,0)*10,[1]Hugst!$R$4:$W$4,0))))</f>
        <v>651.46347380862642</v>
      </c>
      <c r="I183" s="168">
        <f ca="1">IF($C183-I$1&lt;År1,0,H182*(1-VLOOKUP($A183,[1]Hugst!$R$5:$W$9,MATCH(ROUNDUP((I$1)/10,0)*10,[1]Hugst!$R$4:$W$4,0))))</f>
        <v>652.88195767106151</v>
      </c>
      <c r="J183" s="168">
        <f ca="1">IF($C183-J$1&lt;År1,0,I182*(1-VLOOKUP($A183,[1]Hugst!$R$5:$W$9,MATCH(ROUNDUP((J$1)/10,0)*10,[1]Hugst!$R$4:$W$4,0))))</f>
        <v>654.30756959309872</v>
      </c>
      <c r="K183" s="168">
        <f ca="1">IF($C183-K$1&lt;År1,0,J182*(1-VLOOKUP($A183,[1]Hugst!$R$5:$W$9,MATCH(ROUNDUP((K$1)/10,0)*10,[1]Hugst!$R$4:$W$4,0))))</f>
        <v>655.7403453941464</v>
      </c>
      <c r="L183" s="168">
        <f ca="1">IF($C183-L$1&lt;År1,0,K182*(1-VLOOKUP($A183,[1]Hugst!$R$5:$W$9,MATCH(ROUNDUP((L$1)/10,0)*10,[1]Hugst!$R$4:$W$4,0))))</f>
        <v>657.18032107358374</v>
      </c>
      <c r="M183" s="168">
        <f ca="1">IF($C183-M$1&lt;År1,0,L182*(1-VLOOKUP($A183,[1]Hugst!$R$5:$W$9,MATCH(ROUNDUP((M$1)/10,0)*10,[1]Hugst!$R$4:$W$4,0))))</f>
        <v>658.62753281171388</v>
      </c>
      <c r="N183" s="168">
        <f ca="1">IF($C183-N$1&lt;År1,0,M182*(1-VLOOKUP($A183,[1]Hugst!$R$5:$W$9,MATCH(ROUNDUP((N$1)/10,0)*10,[1]Hugst!$R$4:$W$4,0))))</f>
        <v>660.08201697065158</v>
      </c>
      <c r="O183" s="168">
        <f ca="1">IF($C183-O$1&lt;År1,0,N182*(1-VLOOKUP($A183,[1]Hugst!$R$5:$W$9,MATCH(ROUNDUP((O$1)/10,0)*10,[1]Hugst!$R$4:$W$4,0))))</f>
        <v>661.54381009519636</v>
      </c>
      <c r="P183" s="168">
        <f ca="1">IF($C183-P$1&lt;År1,0,O182*(1-VLOOKUP($A183,[1]Hugst!$R$5:$W$9,MATCH(ROUNDUP((P$1)/10,0)*10,[1]Hugst!$R$4:$W$4,0))))</f>
        <v>663.01294891383657</v>
      </c>
      <c r="Q183" s="168">
        <f ca="1">IF($C183-Q$1&lt;År1,0,P182*(1-VLOOKUP($A183,[1]Hugst!$R$5:$W$9,MATCH(ROUNDUP((Q$1)/10,0)*10,[1]Hugst!$R$4:$W$4,0))))</f>
        <v>664.4894703396152</v>
      </c>
      <c r="R183" s="168">
        <f ca="1">IF($C183-R$1&lt;År1,0,Q182*(1-VLOOKUP($A183,[1]Hugst!$R$5:$W$9,MATCH(ROUNDUP((R$1)/10,0)*10,[1]Hugst!$R$4:$W$4,0))))</f>
        <v>665.97341147103941</v>
      </c>
      <c r="S183" s="168">
        <f ca="1">IF($C183-S$1&lt;År1,0,R182*(1-VLOOKUP($A183,[1]Hugst!$R$5:$W$9,MATCH(ROUNDUP((S$1)/10,0)*10,[1]Hugst!$R$4:$W$4,0))))</f>
        <v>667.46480959307735</v>
      </c>
      <c r="T183" s="168">
        <f ca="1">IF($C183-T$1&lt;År1,0,S182*(1-VLOOKUP($A183,[1]Hugst!$R$5:$W$9,MATCH(ROUNDUP((T$1)/10,0)*10,[1]Hugst!$R$4:$W$4,0))))</f>
        <v>668.96370217804576</v>
      </c>
      <c r="U183" s="168">
        <f ca="1">IF($C183-U$1&lt;År1,0,T182*(1-VLOOKUP($A183,[1]Hugst!$R$5:$W$9,MATCH(ROUNDUP((U$1)/10,0)*10,[1]Hugst!$R$4:$W$4,0))))</f>
        <v>670.47012688654138</v>
      </c>
      <c r="V183" s="168">
        <f ca="1">IF($C183-V$1&lt;År1,0,U182*(1-VLOOKUP($A183,[1]Hugst!$R$5:$W$9,MATCH(ROUNDUP((V$1)/10,0)*10,[1]Hugst!$R$4:$W$4,0))))</f>
        <v>671.98412156847519</v>
      </c>
      <c r="W183" s="168">
        <f ca="1">IF($C183-W$1&lt;År1,0,V182*(1-VLOOKUP($A183,[1]Hugst!$R$5:$W$9,MATCH(ROUNDUP((W$1)/10,0)*10,[1]Hugst!$R$4:$W$4,0))))</f>
        <v>673.505724263861</v>
      </c>
      <c r="X183" s="168">
        <f ca="1">IF($C183-X$1&lt;År1,0,W182*(1-VLOOKUP($A183,[1]Hugst!$R$5:$W$9,MATCH(ROUNDUP((X$1)/10,0)*10,[1]Hugst!$R$4:$W$4,0))))</f>
        <v>675.03497320395729</v>
      </c>
      <c r="Y183" s="168">
        <f ca="1">IF($C183-Y$1&lt;År1,0,X182*(1-VLOOKUP($A183,[1]Hugst!$R$5:$W$9,MATCH(ROUNDUP((Y$1)/10,0)*10,[1]Hugst!$R$4:$W$4,0))))</f>
        <v>676.57190681208488</v>
      </c>
      <c r="Z183" s="168">
        <f ca="1">IF($C183-Z$1&lt;År1,0,Y182*(1-VLOOKUP($A183,[1]Hugst!$R$5:$W$9,MATCH(ROUNDUP((Z$1)/10,0)*10,[1]Hugst!$R$4:$W$4,0))))</f>
        <v>678.11656370469757</v>
      </c>
      <c r="AA183" s="168">
        <f ca="1">IF($C183-AA$1&lt;År1,0,Z182*(1-VLOOKUP($A183,[1]Hugst!$R$5:$W$9,MATCH(ROUNDUP((AA$1)/10,0)*10,[1]Hugst!$R$4:$W$4,0))))</f>
        <v>679.66898269221895</v>
      </c>
      <c r="AB183" s="168">
        <f ca="1">IF($C183-AB$1&lt;År1,0,AA182*(1-VLOOKUP($A183,[1]Hugst!$R$5:$W$9,MATCH(ROUNDUP((AB$1)/10,0)*10,[1]Hugst!$R$4:$W$4,0))))</f>
        <v>681.22920278019922</v>
      </c>
      <c r="AC183" s="168">
        <f ca="1">IF($C183-AC$1&lt;År1,0,AB182*(1-VLOOKUP($A183,[1]Hugst!$R$5:$W$9,MATCH(ROUNDUP((AC$1)/10,0)*10,[1]Hugst!$R$4:$W$4,0))))</f>
        <v>682.79726317011557</v>
      </c>
      <c r="AD183" s="168">
        <f ca="1">IF($C183-AD$1&lt;År1,0,AC182*(1-VLOOKUP($A183,[1]Hugst!$R$5:$W$9,MATCH(ROUNDUP((AD$1)/10,0)*10,[1]Hugst!$R$4:$W$4,0))))</f>
        <v>684.37320326049996</v>
      </c>
      <c r="AE183" s="168">
        <f ca="1">IF($C183-AE$1&lt;År1,0,AD182*(1-VLOOKUP($A183,[1]Hugst!$R$5:$W$9,MATCH(ROUNDUP((AE$1)/10,0)*10,[1]Hugst!$R$4:$W$4,0))))</f>
        <v>685.95706264781222</v>
      </c>
      <c r="AF183" s="168">
        <f ca="1">IF($C183-AF$1&lt;År1,0,AE182*(1-VLOOKUP($A183,[1]Hugst!$R$5:$W$9,MATCH(ROUNDUP((AF$1)/10,0)*10,[1]Hugst!$R$4:$W$4,0))))</f>
        <v>687.54888112752417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278.06524988094316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647.25043506612781</v>
      </c>
      <c r="G184" s="168">
        <f ca="1">IF($C184-G$1&lt;År1,0,F183*(1-VLOOKUP($A184,[1]Hugst!$R$5:$W$9,MATCH(ROUNDUP((G$1)/10,0)*10,[1]Hugst!$R$4:$W$4,0))))</f>
        <v>648.64774787961721</v>
      </c>
      <c r="H184" s="168">
        <f ca="1">IF($C184-H$1&lt;År1,0,G183*(1-VLOOKUP($A184,[1]Hugst!$R$5:$W$9,MATCH(ROUNDUP((H$1)/10,0)*10,[1]Hugst!$R$4:$W$4,0))))</f>
        <v>650.05208236551186</v>
      </c>
      <c r="I184" s="168">
        <f ca="1">IF($C184-I$1&lt;År1,0,H183*(1-VLOOKUP($A184,[1]Hugst!$R$5:$W$9,MATCH(ROUNDUP((I$1)/10,0)*10,[1]Hugst!$R$4:$W$4,0))))</f>
        <v>651.46347380862642</v>
      </c>
      <c r="J184" s="168">
        <f ca="1">IF($C184-J$1&lt;År1,0,I183*(1-VLOOKUP($A184,[1]Hugst!$R$5:$W$9,MATCH(ROUNDUP((J$1)/10,0)*10,[1]Hugst!$R$4:$W$4,0))))</f>
        <v>652.88195767106151</v>
      </c>
      <c r="K184" s="168">
        <f ca="1">IF($C184-K$1&lt;År1,0,J183*(1-VLOOKUP($A184,[1]Hugst!$R$5:$W$9,MATCH(ROUNDUP((K$1)/10,0)*10,[1]Hugst!$R$4:$W$4,0))))</f>
        <v>654.30756959309872</v>
      </c>
      <c r="L184" s="168">
        <f ca="1">IF($C184-L$1&lt;År1,0,K183*(1-VLOOKUP($A184,[1]Hugst!$R$5:$W$9,MATCH(ROUNDUP((L$1)/10,0)*10,[1]Hugst!$R$4:$W$4,0))))</f>
        <v>655.7403453941464</v>
      </c>
      <c r="M184" s="168">
        <f ca="1">IF($C184-M$1&lt;År1,0,L183*(1-VLOOKUP($A184,[1]Hugst!$R$5:$W$9,MATCH(ROUNDUP((M$1)/10,0)*10,[1]Hugst!$R$4:$W$4,0))))</f>
        <v>657.18032107358374</v>
      </c>
      <c r="N184" s="168">
        <f ca="1">IF($C184-N$1&lt;År1,0,M183*(1-VLOOKUP($A184,[1]Hugst!$R$5:$W$9,MATCH(ROUNDUP((N$1)/10,0)*10,[1]Hugst!$R$4:$W$4,0))))</f>
        <v>658.62753281171388</v>
      </c>
      <c r="O184" s="168">
        <f ca="1">IF($C184-O$1&lt;År1,0,N183*(1-VLOOKUP($A184,[1]Hugst!$R$5:$W$9,MATCH(ROUNDUP((O$1)/10,0)*10,[1]Hugst!$R$4:$W$4,0))))</f>
        <v>660.08201697065158</v>
      </c>
      <c r="P184" s="168">
        <f ca="1">IF($C184-P$1&lt;År1,0,O183*(1-VLOOKUP($A184,[1]Hugst!$R$5:$W$9,MATCH(ROUNDUP((P$1)/10,0)*10,[1]Hugst!$R$4:$W$4,0))))</f>
        <v>661.54381009519636</v>
      </c>
      <c r="Q184" s="168">
        <f ca="1">IF($C184-Q$1&lt;År1,0,P183*(1-VLOOKUP($A184,[1]Hugst!$R$5:$W$9,MATCH(ROUNDUP((Q$1)/10,0)*10,[1]Hugst!$R$4:$W$4,0))))</f>
        <v>663.01294891383657</v>
      </c>
      <c r="R184" s="168">
        <f ca="1">IF($C184-R$1&lt;År1,0,Q183*(1-VLOOKUP($A184,[1]Hugst!$R$5:$W$9,MATCH(ROUNDUP((R$1)/10,0)*10,[1]Hugst!$R$4:$W$4,0))))</f>
        <v>664.4894703396152</v>
      </c>
      <c r="S184" s="168">
        <f ca="1">IF($C184-S$1&lt;År1,0,R183*(1-VLOOKUP($A184,[1]Hugst!$R$5:$W$9,MATCH(ROUNDUP((S$1)/10,0)*10,[1]Hugst!$R$4:$W$4,0))))</f>
        <v>665.97341147103941</v>
      </c>
      <c r="T184" s="168">
        <f ca="1">IF($C184-T$1&lt;År1,0,S183*(1-VLOOKUP($A184,[1]Hugst!$R$5:$W$9,MATCH(ROUNDUP((T$1)/10,0)*10,[1]Hugst!$R$4:$W$4,0))))</f>
        <v>667.46480959307735</v>
      </c>
      <c r="U184" s="168">
        <f ca="1">IF($C184-U$1&lt;År1,0,T183*(1-VLOOKUP($A184,[1]Hugst!$R$5:$W$9,MATCH(ROUNDUP((U$1)/10,0)*10,[1]Hugst!$R$4:$W$4,0))))</f>
        <v>668.96370217804576</v>
      </c>
      <c r="V184" s="168">
        <f ca="1">IF($C184-V$1&lt;År1,0,U183*(1-VLOOKUP($A184,[1]Hugst!$R$5:$W$9,MATCH(ROUNDUP((V$1)/10,0)*10,[1]Hugst!$R$4:$W$4,0))))</f>
        <v>670.47012688654138</v>
      </c>
      <c r="W184" s="168">
        <f ca="1">IF($C184-W$1&lt;År1,0,V183*(1-VLOOKUP($A184,[1]Hugst!$R$5:$W$9,MATCH(ROUNDUP((W$1)/10,0)*10,[1]Hugst!$R$4:$W$4,0))))</f>
        <v>671.98412156847519</v>
      </c>
      <c r="X184" s="168">
        <f ca="1">IF($C184-X$1&lt;År1,0,W183*(1-VLOOKUP($A184,[1]Hugst!$R$5:$W$9,MATCH(ROUNDUP((X$1)/10,0)*10,[1]Hugst!$R$4:$W$4,0))))</f>
        <v>673.505724263861</v>
      </c>
      <c r="Y184" s="168">
        <f ca="1">IF($C184-Y$1&lt;År1,0,X183*(1-VLOOKUP($A184,[1]Hugst!$R$5:$W$9,MATCH(ROUNDUP((Y$1)/10,0)*10,[1]Hugst!$R$4:$W$4,0))))</f>
        <v>675.03497320395729</v>
      </c>
      <c r="Z184" s="168">
        <f ca="1">IF($C184-Z$1&lt;År1,0,Y183*(1-VLOOKUP($A184,[1]Hugst!$R$5:$W$9,MATCH(ROUNDUP((Z$1)/10,0)*10,[1]Hugst!$R$4:$W$4,0))))</f>
        <v>676.57190681208488</v>
      </c>
      <c r="AA184" s="168">
        <f ca="1">IF($C184-AA$1&lt;År1,0,Z183*(1-VLOOKUP($A184,[1]Hugst!$R$5:$W$9,MATCH(ROUNDUP((AA$1)/10,0)*10,[1]Hugst!$R$4:$W$4,0))))</f>
        <v>678.11656370469757</v>
      </c>
      <c r="AB184" s="168">
        <f ca="1">IF($C184-AB$1&lt;År1,0,AA183*(1-VLOOKUP($A184,[1]Hugst!$R$5:$W$9,MATCH(ROUNDUP((AB$1)/10,0)*10,[1]Hugst!$R$4:$W$4,0))))</f>
        <v>679.66898269221895</v>
      </c>
      <c r="AC184" s="168">
        <f ca="1">IF($C184-AC$1&lt;År1,0,AB183*(1-VLOOKUP($A184,[1]Hugst!$R$5:$W$9,MATCH(ROUNDUP((AC$1)/10,0)*10,[1]Hugst!$R$4:$W$4,0))))</f>
        <v>681.22920278019922</v>
      </c>
      <c r="AD184" s="168">
        <f ca="1">IF($C184-AD$1&lt;År1,0,AC183*(1-VLOOKUP($A184,[1]Hugst!$R$5:$W$9,MATCH(ROUNDUP((AD$1)/10,0)*10,[1]Hugst!$R$4:$W$4,0))))</f>
        <v>682.79726317011557</v>
      </c>
      <c r="AE184" s="168">
        <f ca="1">IF($C184-AE$1&lt;År1,0,AD183*(1-VLOOKUP($A184,[1]Hugst!$R$5:$W$9,MATCH(ROUNDUP((AE$1)/10,0)*10,[1]Hugst!$R$4:$W$4,0))))</f>
        <v>684.37320326049996</v>
      </c>
      <c r="AF184" s="168">
        <f ca="1">IF($C184-AF$1&lt;År1,0,AE183*(1-VLOOKUP($A184,[1]Hugst!$R$5:$W$9,MATCH(ROUNDUP((AF$1)/10,0)*10,[1]Hugst!$R$4:$W$4,0))))</f>
        <v>685.95706264781222</v>
      </c>
      <c r="AG184" s="168">
        <f ca="1">IF($C184-AG$1&lt;År1,0,AF183*(1-VLOOKUP($A184,[1]Hugst!$R$5:$W$9,MATCH(ROUNDUP((AG$1)/10,0)*10,[1]Hugst!$R$4:$W$4,0))))</f>
        <v>687.54888112752417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276.67492363154452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645.86010881672917</v>
      </c>
      <c r="G185" s="168">
        <f ca="1">IF($C185-G$1&lt;År1,0,F184*(1-VLOOKUP($A185,[1]Hugst!$R$5:$W$9,MATCH(ROUNDUP((G$1)/10,0)*10,[1]Hugst!$R$4:$W$4,0))))</f>
        <v>647.25043506612781</v>
      </c>
      <c r="H185" s="168">
        <f ca="1">IF($C185-H$1&lt;År1,0,G184*(1-VLOOKUP($A185,[1]Hugst!$R$5:$W$9,MATCH(ROUNDUP((H$1)/10,0)*10,[1]Hugst!$R$4:$W$4,0))))</f>
        <v>648.64774787961721</v>
      </c>
      <c r="I185" s="168">
        <f ca="1">IF($C185-I$1&lt;År1,0,H184*(1-VLOOKUP($A185,[1]Hugst!$R$5:$W$9,MATCH(ROUNDUP((I$1)/10,0)*10,[1]Hugst!$R$4:$W$4,0))))</f>
        <v>650.05208236551186</v>
      </c>
      <c r="J185" s="168">
        <f ca="1">IF($C185-J$1&lt;År1,0,I184*(1-VLOOKUP($A185,[1]Hugst!$R$5:$W$9,MATCH(ROUNDUP((J$1)/10,0)*10,[1]Hugst!$R$4:$W$4,0))))</f>
        <v>651.46347380862642</v>
      </c>
      <c r="K185" s="168">
        <f ca="1">IF($C185-K$1&lt;År1,0,J184*(1-VLOOKUP($A185,[1]Hugst!$R$5:$W$9,MATCH(ROUNDUP((K$1)/10,0)*10,[1]Hugst!$R$4:$W$4,0))))</f>
        <v>652.88195767106151</v>
      </c>
      <c r="L185" s="168">
        <f ca="1">IF($C185-L$1&lt;År1,0,K184*(1-VLOOKUP($A185,[1]Hugst!$R$5:$W$9,MATCH(ROUNDUP((L$1)/10,0)*10,[1]Hugst!$R$4:$W$4,0))))</f>
        <v>654.30756959309872</v>
      </c>
      <c r="M185" s="168">
        <f ca="1">IF($C185-M$1&lt;År1,0,L184*(1-VLOOKUP($A185,[1]Hugst!$R$5:$W$9,MATCH(ROUNDUP((M$1)/10,0)*10,[1]Hugst!$R$4:$W$4,0))))</f>
        <v>655.7403453941464</v>
      </c>
      <c r="N185" s="168">
        <f ca="1">IF($C185-N$1&lt;År1,0,M184*(1-VLOOKUP($A185,[1]Hugst!$R$5:$W$9,MATCH(ROUNDUP((N$1)/10,0)*10,[1]Hugst!$R$4:$W$4,0))))</f>
        <v>657.18032107358374</v>
      </c>
      <c r="O185" s="168">
        <f ca="1">IF($C185-O$1&lt;År1,0,N184*(1-VLOOKUP($A185,[1]Hugst!$R$5:$W$9,MATCH(ROUNDUP((O$1)/10,0)*10,[1]Hugst!$R$4:$W$4,0))))</f>
        <v>658.62753281171388</v>
      </c>
      <c r="P185" s="168">
        <f ca="1">IF($C185-P$1&lt;År1,0,O184*(1-VLOOKUP($A185,[1]Hugst!$R$5:$W$9,MATCH(ROUNDUP((P$1)/10,0)*10,[1]Hugst!$R$4:$W$4,0))))</f>
        <v>660.08201697065158</v>
      </c>
      <c r="Q185" s="168">
        <f ca="1">IF($C185-Q$1&lt;År1,0,P184*(1-VLOOKUP($A185,[1]Hugst!$R$5:$W$9,MATCH(ROUNDUP((Q$1)/10,0)*10,[1]Hugst!$R$4:$W$4,0))))</f>
        <v>661.54381009519636</v>
      </c>
      <c r="R185" s="168">
        <f ca="1">IF($C185-R$1&lt;År1,0,Q184*(1-VLOOKUP($A185,[1]Hugst!$R$5:$W$9,MATCH(ROUNDUP((R$1)/10,0)*10,[1]Hugst!$R$4:$W$4,0))))</f>
        <v>663.01294891383657</v>
      </c>
      <c r="S185" s="168">
        <f ca="1">IF($C185-S$1&lt;År1,0,R184*(1-VLOOKUP($A185,[1]Hugst!$R$5:$W$9,MATCH(ROUNDUP((S$1)/10,0)*10,[1]Hugst!$R$4:$W$4,0))))</f>
        <v>664.4894703396152</v>
      </c>
      <c r="T185" s="168">
        <f ca="1">IF($C185-T$1&lt;År1,0,S184*(1-VLOOKUP($A185,[1]Hugst!$R$5:$W$9,MATCH(ROUNDUP((T$1)/10,0)*10,[1]Hugst!$R$4:$W$4,0))))</f>
        <v>665.97341147103941</v>
      </c>
      <c r="U185" s="168">
        <f ca="1">IF($C185-U$1&lt;År1,0,T184*(1-VLOOKUP($A185,[1]Hugst!$R$5:$W$9,MATCH(ROUNDUP((U$1)/10,0)*10,[1]Hugst!$R$4:$W$4,0))))</f>
        <v>667.46480959307735</v>
      </c>
      <c r="V185" s="168">
        <f ca="1">IF($C185-V$1&lt;År1,0,U184*(1-VLOOKUP($A185,[1]Hugst!$R$5:$W$9,MATCH(ROUNDUP((V$1)/10,0)*10,[1]Hugst!$R$4:$W$4,0))))</f>
        <v>668.96370217804576</v>
      </c>
      <c r="W185" s="168">
        <f ca="1">IF($C185-W$1&lt;År1,0,V184*(1-VLOOKUP($A185,[1]Hugst!$R$5:$W$9,MATCH(ROUNDUP((W$1)/10,0)*10,[1]Hugst!$R$4:$W$4,0))))</f>
        <v>670.47012688654138</v>
      </c>
      <c r="X185" s="168">
        <f ca="1">IF($C185-X$1&lt;År1,0,W184*(1-VLOOKUP($A185,[1]Hugst!$R$5:$W$9,MATCH(ROUNDUP((X$1)/10,0)*10,[1]Hugst!$R$4:$W$4,0))))</f>
        <v>671.98412156847519</v>
      </c>
      <c r="Y185" s="168">
        <f ca="1">IF($C185-Y$1&lt;År1,0,X184*(1-VLOOKUP($A185,[1]Hugst!$R$5:$W$9,MATCH(ROUNDUP((Y$1)/10,0)*10,[1]Hugst!$R$4:$W$4,0))))</f>
        <v>673.505724263861</v>
      </c>
      <c r="Z185" s="168">
        <f ca="1">IF($C185-Z$1&lt;År1,0,Y184*(1-VLOOKUP($A185,[1]Hugst!$R$5:$W$9,MATCH(ROUNDUP((Z$1)/10,0)*10,[1]Hugst!$R$4:$W$4,0))))</f>
        <v>675.03497320395729</v>
      </c>
      <c r="AA185" s="168">
        <f ca="1">IF($C185-AA$1&lt;År1,0,Z184*(1-VLOOKUP($A185,[1]Hugst!$R$5:$W$9,MATCH(ROUNDUP((AA$1)/10,0)*10,[1]Hugst!$R$4:$W$4,0))))</f>
        <v>676.57190681208488</v>
      </c>
      <c r="AB185" s="168">
        <f ca="1">IF($C185-AB$1&lt;År1,0,AA184*(1-VLOOKUP($A185,[1]Hugst!$R$5:$W$9,MATCH(ROUNDUP((AB$1)/10,0)*10,[1]Hugst!$R$4:$W$4,0))))</f>
        <v>678.11656370469757</v>
      </c>
      <c r="AC185" s="168">
        <f ca="1">IF($C185-AC$1&lt;År1,0,AB184*(1-VLOOKUP($A185,[1]Hugst!$R$5:$W$9,MATCH(ROUNDUP((AC$1)/10,0)*10,[1]Hugst!$R$4:$W$4,0))))</f>
        <v>679.66898269221895</v>
      </c>
      <c r="AD185" s="168">
        <f ca="1">IF($C185-AD$1&lt;År1,0,AC184*(1-VLOOKUP($A185,[1]Hugst!$R$5:$W$9,MATCH(ROUNDUP((AD$1)/10,0)*10,[1]Hugst!$R$4:$W$4,0))))</f>
        <v>681.22920278019922</v>
      </c>
      <c r="AE185" s="168">
        <f ca="1">IF($C185-AE$1&lt;År1,0,AD184*(1-VLOOKUP($A185,[1]Hugst!$R$5:$W$9,MATCH(ROUNDUP((AE$1)/10,0)*10,[1]Hugst!$R$4:$W$4,0))))</f>
        <v>682.79726317011557</v>
      </c>
      <c r="AF185" s="168">
        <f ca="1">IF($C185-AF$1&lt;År1,0,AE184*(1-VLOOKUP($A185,[1]Hugst!$R$5:$W$9,MATCH(ROUNDUP((AF$1)/10,0)*10,[1]Hugst!$R$4:$W$4,0))))</f>
        <v>684.37320326049996</v>
      </c>
      <c r="AG185" s="168">
        <f ca="1">IF($C185-AG$1&lt;År1,0,AF184*(1-VLOOKUP($A185,[1]Hugst!$R$5:$W$9,MATCH(ROUNDUP((AG$1)/10,0)*10,[1]Hugst!$R$4:$W$4,0))))</f>
        <v>685.95706264781222</v>
      </c>
      <c r="AH185" s="168">
        <f ca="1">IF($C185-AH$1&lt;År1,0,AG184*(1-VLOOKUP($A185,[1]Hugst!$R$5:$W$9,MATCH(ROUNDUP((AH$1)/10,0)*10,[1]Hugst!$R$4:$W$4,0))))</f>
        <v>687.54888112752417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275.29154901339643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644.47673419858108</v>
      </c>
      <c r="G186" s="168">
        <f ca="1">IF($C186-G$1&lt;År1,0,F185*(1-VLOOKUP($A186,[1]Hugst!$R$5:$W$9,MATCH(ROUNDUP((G$1)/10,0)*10,[1]Hugst!$R$4:$W$4,0))))</f>
        <v>645.86010881672917</v>
      </c>
      <c r="H186" s="168">
        <f ca="1">IF($C186-H$1&lt;År1,0,G185*(1-VLOOKUP($A186,[1]Hugst!$R$5:$W$9,MATCH(ROUNDUP((H$1)/10,0)*10,[1]Hugst!$R$4:$W$4,0))))</f>
        <v>647.25043506612781</v>
      </c>
      <c r="I186" s="168">
        <f ca="1">IF($C186-I$1&lt;År1,0,H185*(1-VLOOKUP($A186,[1]Hugst!$R$5:$W$9,MATCH(ROUNDUP((I$1)/10,0)*10,[1]Hugst!$R$4:$W$4,0))))</f>
        <v>648.64774787961721</v>
      </c>
      <c r="J186" s="168">
        <f ca="1">IF($C186-J$1&lt;År1,0,I185*(1-VLOOKUP($A186,[1]Hugst!$R$5:$W$9,MATCH(ROUNDUP((J$1)/10,0)*10,[1]Hugst!$R$4:$W$4,0))))</f>
        <v>650.05208236551186</v>
      </c>
      <c r="K186" s="168">
        <f ca="1">IF($C186-K$1&lt;År1,0,J185*(1-VLOOKUP($A186,[1]Hugst!$R$5:$W$9,MATCH(ROUNDUP((K$1)/10,0)*10,[1]Hugst!$R$4:$W$4,0))))</f>
        <v>651.46347380862642</v>
      </c>
      <c r="L186" s="168">
        <f ca="1">IF($C186-L$1&lt;År1,0,K185*(1-VLOOKUP($A186,[1]Hugst!$R$5:$W$9,MATCH(ROUNDUP((L$1)/10,0)*10,[1]Hugst!$R$4:$W$4,0))))</f>
        <v>652.88195767106151</v>
      </c>
      <c r="M186" s="168">
        <f ca="1">IF($C186-M$1&lt;År1,0,L185*(1-VLOOKUP($A186,[1]Hugst!$R$5:$W$9,MATCH(ROUNDUP((M$1)/10,0)*10,[1]Hugst!$R$4:$W$4,0))))</f>
        <v>654.30756959309872</v>
      </c>
      <c r="N186" s="168">
        <f ca="1">IF($C186-N$1&lt;År1,0,M185*(1-VLOOKUP($A186,[1]Hugst!$R$5:$W$9,MATCH(ROUNDUP((N$1)/10,0)*10,[1]Hugst!$R$4:$W$4,0))))</f>
        <v>655.7403453941464</v>
      </c>
      <c r="O186" s="168">
        <f ca="1">IF($C186-O$1&lt;År1,0,N185*(1-VLOOKUP($A186,[1]Hugst!$R$5:$W$9,MATCH(ROUNDUP((O$1)/10,0)*10,[1]Hugst!$R$4:$W$4,0))))</f>
        <v>657.18032107358374</v>
      </c>
      <c r="P186" s="168">
        <f ca="1">IF($C186-P$1&lt;År1,0,O185*(1-VLOOKUP($A186,[1]Hugst!$R$5:$W$9,MATCH(ROUNDUP((P$1)/10,0)*10,[1]Hugst!$R$4:$W$4,0))))</f>
        <v>658.62753281171388</v>
      </c>
      <c r="Q186" s="168">
        <f ca="1">IF($C186-Q$1&lt;År1,0,P185*(1-VLOOKUP($A186,[1]Hugst!$R$5:$W$9,MATCH(ROUNDUP((Q$1)/10,0)*10,[1]Hugst!$R$4:$W$4,0))))</f>
        <v>660.08201697065158</v>
      </c>
      <c r="R186" s="168">
        <f ca="1">IF($C186-R$1&lt;År1,0,Q185*(1-VLOOKUP($A186,[1]Hugst!$R$5:$W$9,MATCH(ROUNDUP((R$1)/10,0)*10,[1]Hugst!$R$4:$W$4,0))))</f>
        <v>661.54381009519636</v>
      </c>
      <c r="S186" s="168">
        <f ca="1">IF($C186-S$1&lt;År1,0,R185*(1-VLOOKUP($A186,[1]Hugst!$R$5:$W$9,MATCH(ROUNDUP((S$1)/10,0)*10,[1]Hugst!$R$4:$W$4,0))))</f>
        <v>663.01294891383657</v>
      </c>
      <c r="T186" s="168">
        <f ca="1">IF($C186-T$1&lt;År1,0,S185*(1-VLOOKUP($A186,[1]Hugst!$R$5:$W$9,MATCH(ROUNDUP((T$1)/10,0)*10,[1]Hugst!$R$4:$W$4,0))))</f>
        <v>664.4894703396152</v>
      </c>
      <c r="U186" s="168">
        <f ca="1">IF($C186-U$1&lt;År1,0,T185*(1-VLOOKUP($A186,[1]Hugst!$R$5:$W$9,MATCH(ROUNDUP((U$1)/10,0)*10,[1]Hugst!$R$4:$W$4,0))))</f>
        <v>665.97341147103941</v>
      </c>
      <c r="V186" s="168">
        <f ca="1">IF($C186-V$1&lt;År1,0,U185*(1-VLOOKUP($A186,[1]Hugst!$R$5:$W$9,MATCH(ROUNDUP((V$1)/10,0)*10,[1]Hugst!$R$4:$W$4,0))))</f>
        <v>667.46480959307735</v>
      </c>
      <c r="W186" s="168">
        <f ca="1">IF($C186-W$1&lt;År1,0,V185*(1-VLOOKUP($A186,[1]Hugst!$R$5:$W$9,MATCH(ROUNDUP((W$1)/10,0)*10,[1]Hugst!$R$4:$W$4,0))))</f>
        <v>668.96370217804576</v>
      </c>
      <c r="X186" s="168">
        <f ca="1">IF($C186-X$1&lt;År1,0,W185*(1-VLOOKUP($A186,[1]Hugst!$R$5:$W$9,MATCH(ROUNDUP((X$1)/10,0)*10,[1]Hugst!$R$4:$W$4,0))))</f>
        <v>670.47012688654138</v>
      </c>
      <c r="Y186" s="168">
        <f ca="1">IF($C186-Y$1&lt;År1,0,X185*(1-VLOOKUP($A186,[1]Hugst!$R$5:$W$9,MATCH(ROUNDUP((Y$1)/10,0)*10,[1]Hugst!$R$4:$W$4,0))))</f>
        <v>671.98412156847519</v>
      </c>
      <c r="Z186" s="168">
        <f ca="1">IF($C186-Z$1&lt;År1,0,Y185*(1-VLOOKUP($A186,[1]Hugst!$R$5:$W$9,MATCH(ROUNDUP((Z$1)/10,0)*10,[1]Hugst!$R$4:$W$4,0))))</f>
        <v>673.505724263861</v>
      </c>
      <c r="AA186" s="168">
        <f ca="1">IF($C186-AA$1&lt;År1,0,Z185*(1-VLOOKUP($A186,[1]Hugst!$R$5:$W$9,MATCH(ROUNDUP((AA$1)/10,0)*10,[1]Hugst!$R$4:$W$4,0))))</f>
        <v>675.03497320395729</v>
      </c>
      <c r="AB186" s="168">
        <f ca="1">IF($C186-AB$1&lt;År1,0,AA185*(1-VLOOKUP($A186,[1]Hugst!$R$5:$W$9,MATCH(ROUNDUP((AB$1)/10,0)*10,[1]Hugst!$R$4:$W$4,0))))</f>
        <v>676.57190681208488</v>
      </c>
      <c r="AC186" s="168">
        <f ca="1">IF($C186-AC$1&lt;År1,0,AB185*(1-VLOOKUP($A186,[1]Hugst!$R$5:$W$9,MATCH(ROUNDUP((AC$1)/10,0)*10,[1]Hugst!$R$4:$W$4,0))))</f>
        <v>678.11656370469757</v>
      </c>
      <c r="AD186" s="168">
        <f ca="1">IF($C186-AD$1&lt;År1,0,AC185*(1-VLOOKUP($A186,[1]Hugst!$R$5:$W$9,MATCH(ROUNDUP((AD$1)/10,0)*10,[1]Hugst!$R$4:$W$4,0))))</f>
        <v>679.66898269221895</v>
      </c>
      <c r="AE186" s="168">
        <f ca="1">IF($C186-AE$1&lt;År1,0,AD185*(1-VLOOKUP($A186,[1]Hugst!$R$5:$W$9,MATCH(ROUNDUP((AE$1)/10,0)*10,[1]Hugst!$R$4:$W$4,0))))</f>
        <v>681.22920278019922</v>
      </c>
      <c r="AF186" s="168">
        <f ca="1">IF($C186-AF$1&lt;År1,0,AE185*(1-VLOOKUP($A186,[1]Hugst!$R$5:$W$9,MATCH(ROUNDUP((AF$1)/10,0)*10,[1]Hugst!$R$4:$W$4,0))))</f>
        <v>682.79726317011557</v>
      </c>
      <c r="AG186" s="168">
        <f ca="1">IF($C186-AG$1&lt;År1,0,AF185*(1-VLOOKUP($A186,[1]Hugst!$R$5:$W$9,MATCH(ROUNDUP((AG$1)/10,0)*10,[1]Hugst!$R$4:$W$4,0))))</f>
        <v>684.37320326049996</v>
      </c>
      <c r="AH186" s="168">
        <f ca="1">IF($C186-AH$1&lt;År1,0,AG185*(1-VLOOKUP($A186,[1]Hugst!$R$5:$W$9,MATCH(ROUNDUP((AH$1)/10,0)*10,[1]Hugst!$R$4:$W$4,0))))</f>
        <v>685.95706264781222</v>
      </c>
      <c r="AI186" s="168">
        <f ca="1">IF($C186-AI$1&lt;År1,0,AH185*(1-VLOOKUP($A186,[1]Hugst!$R$5:$W$9,MATCH(ROUNDUP((AI$1)/10,0)*10,[1]Hugst!$R$4:$W$4,0))))</f>
        <v>687.54888112752417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273.91509126832534</v>
      </c>
      <c r="E187" s="168">
        <f t="shared" ca="1" si="3"/>
        <v>1.2500888747781573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644.35036532828815</v>
      </c>
      <c r="G187" s="168">
        <f ca="1">IF($C187-G$1&lt;År1,0,F186*(1-VLOOKUP($A187,[1]Hugst!$R$5:$W$9,MATCH(ROUNDUP((G$1)/10,0)*10,[1]Hugst!$R$4:$W$4,0))))</f>
        <v>644.47673419858108</v>
      </c>
      <c r="H187" s="168">
        <f ca="1">IF($C187-H$1&lt;År1,0,G186*(1-VLOOKUP($A187,[1]Hugst!$R$5:$W$9,MATCH(ROUNDUP((H$1)/10,0)*10,[1]Hugst!$R$4:$W$4,0))))</f>
        <v>645.86010881672917</v>
      </c>
      <c r="I187" s="168">
        <f ca="1">IF($C187-I$1&lt;År1,0,H186*(1-VLOOKUP($A187,[1]Hugst!$R$5:$W$9,MATCH(ROUNDUP((I$1)/10,0)*10,[1]Hugst!$R$4:$W$4,0))))</f>
        <v>647.25043506612781</v>
      </c>
      <c r="J187" s="168">
        <f ca="1">IF($C187-J$1&lt;År1,0,I186*(1-VLOOKUP($A187,[1]Hugst!$R$5:$W$9,MATCH(ROUNDUP((J$1)/10,0)*10,[1]Hugst!$R$4:$W$4,0))))</f>
        <v>648.64774787961721</v>
      </c>
      <c r="K187" s="168">
        <f ca="1">IF($C187-K$1&lt;År1,0,J186*(1-VLOOKUP($A187,[1]Hugst!$R$5:$W$9,MATCH(ROUNDUP((K$1)/10,0)*10,[1]Hugst!$R$4:$W$4,0))))</f>
        <v>650.05208236551186</v>
      </c>
      <c r="L187" s="168">
        <f ca="1">IF($C187-L$1&lt;År1,0,K186*(1-VLOOKUP($A187,[1]Hugst!$R$5:$W$9,MATCH(ROUNDUP((L$1)/10,0)*10,[1]Hugst!$R$4:$W$4,0))))</f>
        <v>651.46347380862642</v>
      </c>
      <c r="M187" s="168">
        <f ca="1">IF($C187-M$1&lt;År1,0,L186*(1-VLOOKUP($A187,[1]Hugst!$R$5:$W$9,MATCH(ROUNDUP((M$1)/10,0)*10,[1]Hugst!$R$4:$W$4,0))))</f>
        <v>652.88195767106151</v>
      </c>
      <c r="N187" s="168">
        <f ca="1">IF($C187-N$1&lt;År1,0,M186*(1-VLOOKUP($A187,[1]Hugst!$R$5:$W$9,MATCH(ROUNDUP((N$1)/10,0)*10,[1]Hugst!$R$4:$W$4,0))))</f>
        <v>654.30756959309872</v>
      </c>
      <c r="O187" s="168">
        <f ca="1">IF($C187-O$1&lt;År1,0,N186*(1-VLOOKUP($A187,[1]Hugst!$R$5:$W$9,MATCH(ROUNDUP((O$1)/10,0)*10,[1]Hugst!$R$4:$W$4,0))))</f>
        <v>655.7403453941464</v>
      </c>
      <c r="P187" s="168">
        <f ca="1">IF($C187-P$1&lt;År1,0,O186*(1-VLOOKUP($A187,[1]Hugst!$R$5:$W$9,MATCH(ROUNDUP((P$1)/10,0)*10,[1]Hugst!$R$4:$W$4,0))))</f>
        <v>657.18032107358374</v>
      </c>
      <c r="Q187" s="168">
        <f ca="1">IF($C187-Q$1&lt;År1,0,P186*(1-VLOOKUP($A187,[1]Hugst!$R$5:$W$9,MATCH(ROUNDUP((Q$1)/10,0)*10,[1]Hugst!$R$4:$W$4,0))))</f>
        <v>658.62753281171388</v>
      </c>
      <c r="R187" s="168">
        <f ca="1">IF($C187-R$1&lt;År1,0,Q186*(1-VLOOKUP($A187,[1]Hugst!$R$5:$W$9,MATCH(ROUNDUP((R$1)/10,0)*10,[1]Hugst!$R$4:$W$4,0))))</f>
        <v>660.08201697065158</v>
      </c>
      <c r="S187" s="168">
        <f ca="1">IF($C187-S$1&lt;År1,0,R186*(1-VLOOKUP($A187,[1]Hugst!$R$5:$W$9,MATCH(ROUNDUP((S$1)/10,0)*10,[1]Hugst!$R$4:$W$4,0))))</f>
        <v>661.54381009519636</v>
      </c>
      <c r="T187" s="168">
        <f ca="1">IF($C187-T$1&lt;År1,0,S186*(1-VLOOKUP($A187,[1]Hugst!$R$5:$W$9,MATCH(ROUNDUP((T$1)/10,0)*10,[1]Hugst!$R$4:$W$4,0))))</f>
        <v>663.01294891383657</v>
      </c>
      <c r="U187" s="168">
        <f ca="1">IF($C187-U$1&lt;År1,0,T186*(1-VLOOKUP($A187,[1]Hugst!$R$5:$W$9,MATCH(ROUNDUP((U$1)/10,0)*10,[1]Hugst!$R$4:$W$4,0))))</f>
        <v>664.4894703396152</v>
      </c>
      <c r="V187" s="168">
        <f ca="1">IF($C187-V$1&lt;År1,0,U186*(1-VLOOKUP($A187,[1]Hugst!$R$5:$W$9,MATCH(ROUNDUP((V$1)/10,0)*10,[1]Hugst!$R$4:$W$4,0))))</f>
        <v>665.97341147103941</v>
      </c>
      <c r="W187" s="168">
        <f ca="1">IF($C187-W$1&lt;År1,0,V186*(1-VLOOKUP($A187,[1]Hugst!$R$5:$W$9,MATCH(ROUNDUP((W$1)/10,0)*10,[1]Hugst!$R$4:$W$4,0))))</f>
        <v>667.46480959307735</v>
      </c>
      <c r="X187" s="168">
        <f ca="1">IF($C187-X$1&lt;År1,0,W186*(1-VLOOKUP($A187,[1]Hugst!$R$5:$W$9,MATCH(ROUNDUP((X$1)/10,0)*10,[1]Hugst!$R$4:$W$4,0))))</f>
        <v>668.96370217804576</v>
      </c>
      <c r="Y187" s="168">
        <f ca="1">IF($C187-Y$1&lt;År1,0,X186*(1-VLOOKUP($A187,[1]Hugst!$R$5:$W$9,MATCH(ROUNDUP((Y$1)/10,0)*10,[1]Hugst!$R$4:$W$4,0))))</f>
        <v>670.47012688654138</v>
      </c>
      <c r="Z187" s="168">
        <f ca="1">IF($C187-Z$1&lt;År1,0,Y186*(1-VLOOKUP($A187,[1]Hugst!$R$5:$W$9,MATCH(ROUNDUP((Z$1)/10,0)*10,[1]Hugst!$R$4:$W$4,0))))</f>
        <v>671.98412156847519</v>
      </c>
      <c r="AA187" s="168">
        <f ca="1">IF($C187-AA$1&lt;År1,0,Z186*(1-VLOOKUP($A187,[1]Hugst!$R$5:$W$9,MATCH(ROUNDUP((AA$1)/10,0)*10,[1]Hugst!$R$4:$W$4,0))))</f>
        <v>673.505724263861</v>
      </c>
      <c r="AB187" s="168">
        <f ca="1">IF($C187-AB$1&lt;År1,0,AA186*(1-VLOOKUP($A187,[1]Hugst!$R$5:$W$9,MATCH(ROUNDUP((AB$1)/10,0)*10,[1]Hugst!$R$4:$W$4,0))))</f>
        <v>675.03497320395729</v>
      </c>
      <c r="AC187" s="168">
        <f ca="1">IF($C187-AC$1&lt;År1,0,AB186*(1-VLOOKUP($A187,[1]Hugst!$R$5:$W$9,MATCH(ROUNDUP((AC$1)/10,0)*10,[1]Hugst!$R$4:$W$4,0))))</f>
        <v>676.57190681208488</v>
      </c>
      <c r="AD187" s="168">
        <f ca="1">IF($C187-AD$1&lt;År1,0,AC186*(1-VLOOKUP($A187,[1]Hugst!$R$5:$W$9,MATCH(ROUNDUP((AD$1)/10,0)*10,[1]Hugst!$R$4:$W$4,0))))</f>
        <v>678.11656370469757</v>
      </c>
      <c r="AE187" s="168">
        <f ca="1">IF($C187-AE$1&lt;År1,0,AD186*(1-VLOOKUP($A187,[1]Hugst!$R$5:$W$9,MATCH(ROUNDUP((AE$1)/10,0)*10,[1]Hugst!$R$4:$W$4,0))))</f>
        <v>679.66898269221895</v>
      </c>
      <c r="AF187" s="168">
        <f ca="1">IF($C187-AF$1&lt;År1,0,AE186*(1-VLOOKUP($A187,[1]Hugst!$R$5:$W$9,MATCH(ROUNDUP((AF$1)/10,0)*10,[1]Hugst!$R$4:$W$4,0))))</f>
        <v>681.22920278019922</v>
      </c>
      <c r="AG187" s="168">
        <f ca="1">IF($C187-AG$1&lt;År1,0,AF186*(1-VLOOKUP($A187,[1]Hugst!$R$5:$W$9,MATCH(ROUNDUP((AG$1)/10,0)*10,[1]Hugst!$R$4:$W$4,0))))</f>
        <v>682.79726317011557</v>
      </c>
      <c r="AH187" s="168">
        <f ca="1">IF($C187-AH$1&lt;År1,0,AG186*(1-VLOOKUP($A187,[1]Hugst!$R$5:$W$9,MATCH(ROUNDUP((AH$1)/10,0)*10,[1]Hugst!$R$4:$W$4,0))))</f>
        <v>684.37320326049996</v>
      </c>
      <c r="AI187" s="168">
        <f ca="1">IF($C187-AI$1&lt;År1,0,AH186*(1-VLOOKUP($A187,[1]Hugst!$R$5:$W$9,MATCH(ROUNDUP((AI$1)/10,0)*10,[1]Hugst!$R$4:$W$4,0))))</f>
        <v>685.95706264781222</v>
      </c>
      <c r="AJ187" s="168">
        <f ca="1">IF($C187-AJ$1&lt;År1,0,AI186*(1-VLOOKUP($A187,[1]Hugst!$R$5:$W$9,MATCH(ROUNDUP((AJ$1)/10,0)*10,[1]Hugst!$R$4:$W$4,0))))</f>
        <v>686.29879225274681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1087.6613040576631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3518.4761188724765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1082.2229975373484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3513.0378123521618</v>
      </c>
      <c r="G251" s="168">
        <f ca="1">IF($C251-G$1&lt;År1,0,F250*(1-VLOOKUP($A251,[1]Hugst!$R$5:$W$9,MATCH(ROUNDUP((G$1)/10,0)*10,[1]Hugst!$R$4:$W$4,0))))</f>
        <v>3518.4761188724765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1076.8118825496931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3507.6266973645065</v>
      </c>
      <c r="G252" s="168">
        <f ca="1">IF($C252-G$1&lt;År1,0,F251*(1-VLOOKUP($A252,[1]Hugst!$R$5:$W$9,MATCH(ROUNDUP((G$1)/10,0)*10,[1]Hugst!$R$4:$W$4,0))))</f>
        <v>3513.0378123521618</v>
      </c>
      <c r="H252" s="168">
        <f ca="1">IF($C252-H$1&lt;År1,0,G251*(1-VLOOKUP($A252,[1]Hugst!$R$5:$W$9,MATCH(ROUNDUP((H$1)/10,0)*10,[1]Hugst!$R$4:$W$4,0))))</f>
        <v>3518.4761188724765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1071.427823136939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3502.2426379517524</v>
      </c>
      <c r="G253" s="168">
        <f ca="1">IF($C253-G$1&lt;År1,0,F252*(1-VLOOKUP($A253,[1]Hugst!$R$5:$W$9,MATCH(ROUNDUP((G$1)/10,0)*10,[1]Hugst!$R$4:$W$4,0))))</f>
        <v>3507.6266973645065</v>
      </c>
      <c r="H253" s="168">
        <f ca="1">IF($C253-H$1&lt;År1,0,G252*(1-VLOOKUP($A253,[1]Hugst!$R$5:$W$9,MATCH(ROUNDUP((H$1)/10,0)*10,[1]Hugst!$R$4:$W$4,0))))</f>
        <v>3513.0378123521618</v>
      </c>
      <c r="I253" s="168">
        <f ca="1">IF($C253-I$1&lt;År1,0,H252*(1-VLOOKUP($A253,[1]Hugst!$R$5:$W$9,MATCH(ROUNDUP((I$1)/10,0)*10,[1]Hugst!$R$4:$W$4,0))))</f>
        <v>3518.4761188724765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1066.0706840212515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3496.8854988360649</v>
      </c>
      <c r="G254" s="168">
        <f ca="1">IF($C254-G$1&lt;År1,0,F253*(1-VLOOKUP($A254,[1]Hugst!$R$5:$W$9,MATCH(ROUNDUP((G$1)/10,0)*10,[1]Hugst!$R$4:$W$4,0))))</f>
        <v>3502.2426379517524</v>
      </c>
      <c r="H254" s="168">
        <f ca="1">IF($C254-H$1&lt;År1,0,G253*(1-VLOOKUP($A254,[1]Hugst!$R$5:$W$9,MATCH(ROUNDUP((H$1)/10,0)*10,[1]Hugst!$R$4:$W$4,0))))</f>
        <v>3507.6266973645065</v>
      </c>
      <c r="I254" s="168">
        <f ca="1">IF($C254-I$1&lt;År1,0,H253*(1-VLOOKUP($A254,[1]Hugst!$R$5:$W$9,MATCH(ROUNDUP((I$1)/10,0)*10,[1]Hugst!$R$4:$W$4,0))))</f>
        <v>3513.0378123521618</v>
      </c>
      <c r="J254" s="168">
        <f ca="1">IF($C254-J$1&lt;År1,0,I253*(1-VLOOKUP($A254,[1]Hugst!$R$5:$W$9,MATCH(ROUNDUP((J$1)/10,0)*10,[1]Hugst!$R$4:$W$4,0))))</f>
        <v>3518.4761188724765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1060.7403306011402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3491.5551454159536</v>
      </c>
      <c r="G255" s="168">
        <f ca="1">IF($C255-G$1&lt;År1,0,F254*(1-VLOOKUP($A255,[1]Hugst!$R$5:$W$9,MATCH(ROUNDUP((G$1)/10,0)*10,[1]Hugst!$R$4:$W$4,0))))</f>
        <v>3496.8854988360649</v>
      </c>
      <c r="H255" s="168">
        <f ca="1">IF($C255-H$1&lt;År1,0,G254*(1-VLOOKUP($A255,[1]Hugst!$R$5:$W$9,MATCH(ROUNDUP((H$1)/10,0)*10,[1]Hugst!$R$4:$W$4,0))))</f>
        <v>3502.2426379517524</v>
      </c>
      <c r="I255" s="168">
        <f ca="1">IF($C255-I$1&lt;År1,0,H254*(1-VLOOKUP($A255,[1]Hugst!$R$5:$W$9,MATCH(ROUNDUP((I$1)/10,0)*10,[1]Hugst!$R$4:$W$4,0))))</f>
        <v>3507.6266973645065</v>
      </c>
      <c r="J255" s="168">
        <f ca="1">IF($C255-J$1&lt;År1,0,I254*(1-VLOOKUP($A255,[1]Hugst!$R$5:$W$9,MATCH(ROUNDUP((J$1)/10,0)*10,[1]Hugst!$R$4:$W$4,0))))</f>
        <v>3513.0378123521618</v>
      </c>
      <c r="K255" s="168">
        <f ca="1">IF($C255-K$1&lt;År1,0,J254*(1-VLOOKUP($A255,[1]Hugst!$R$5:$W$9,MATCH(ROUNDUP((K$1)/10,0)*10,[1]Hugst!$R$4:$W$4,0))))</f>
        <v>3518.4761188724765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1055.4366289481404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3486.2514437629538</v>
      </c>
      <c r="G256" s="168">
        <f ca="1">IF($C256-G$1&lt;År1,0,F255*(1-VLOOKUP($A256,[1]Hugst!$R$5:$W$9,MATCH(ROUNDUP((G$1)/10,0)*10,[1]Hugst!$R$4:$W$4,0))))</f>
        <v>3491.5551454159536</v>
      </c>
      <c r="H256" s="168">
        <f ca="1">IF($C256-H$1&lt;År1,0,G255*(1-VLOOKUP($A256,[1]Hugst!$R$5:$W$9,MATCH(ROUNDUP((H$1)/10,0)*10,[1]Hugst!$R$4:$W$4,0))))</f>
        <v>3496.8854988360649</v>
      </c>
      <c r="I256" s="168">
        <f ca="1">IF($C256-I$1&lt;År1,0,H255*(1-VLOOKUP($A256,[1]Hugst!$R$5:$W$9,MATCH(ROUNDUP((I$1)/10,0)*10,[1]Hugst!$R$4:$W$4,0))))</f>
        <v>3502.2426379517524</v>
      </c>
      <c r="J256" s="168">
        <f ca="1">IF($C256-J$1&lt;År1,0,I255*(1-VLOOKUP($A256,[1]Hugst!$R$5:$W$9,MATCH(ROUNDUP((J$1)/10,0)*10,[1]Hugst!$R$4:$W$4,0))))</f>
        <v>3507.6266973645065</v>
      </c>
      <c r="K256" s="168">
        <f ca="1">IF($C256-K$1&lt;År1,0,J255*(1-VLOOKUP($A256,[1]Hugst!$R$5:$W$9,MATCH(ROUNDUP((K$1)/10,0)*10,[1]Hugst!$R$4:$W$4,0))))</f>
        <v>3513.0378123521618</v>
      </c>
      <c r="L256" s="168">
        <f ca="1">IF($C256-L$1&lt;År1,0,K255*(1-VLOOKUP($A256,[1]Hugst!$R$5:$W$9,MATCH(ROUNDUP((L$1)/10,0)*10,[1]Hugst!$R$4:$W$4,0))))</f>
        <v>3518.4761188724765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1050.1594458034087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3480.9742606182222</v>
      </c>
      <c r="G257" s="168">
        <f ca="1">IF($C257-G$1&lt;År1,0,F256*(1-VLOOKUP($A257,[1]Hugst!$R$5:$W$9,MATCH(ROUNDUP((G$1)/10,0)*10,[1]Hugst!$R$4:$W$4,0))))</f>
        <v>3486.2514437629538</v>
      </c>
      <c r="H257" s="168">
        <f ca="1">IF($C257-H$1&lt;År1,0,G256*(1-VLOOKUP($A257,[1]Hugst!$R$5:$W$9,MATCH(ROUNDUP((H$1)/10,0)*10,[1]Hugst!$R$4:$W$4,0))))</f>
        <v>3491.5551454159536</v>
      </c>
      <c r="I257" s="168">
        <f ca="1">IF($C257-I$1&lt;År1,0,H256*(1-VLOOKUP($A257,[1]Hugst!$R$5:$W$9,MATCH(ROUNDUP((I$1)/10,0)*10,[1]Hugst!$R$4:$W$4,0))))</f>
        <v>3496.8854988360649</v>
      </c>
      <c r="J257" s="168">
        <f ca="1">IF($C257-J$1&lt;År1,0,I256*(1-VLOOKUP($A257,[1]Hugst!$R$5:$W$9,MATCH(ROUNDUP((J$1)/10,0)*10,[1]Hugst!$R$4:$W$4,0))))</f>
        <v>3502.2426379517524</v>
      </c>
      <c r="K257" s="168">
        <f ca="1">IF($C257-K$1&lt;År1,0,J256*(1-VLOOKUP($A257,[1]Hugst!$R$5:$W$9,MATCH(ROUNDUP((K$1)/10,0)*10,[1]Hugst!$R$4:$W$4,0))))</f>
        <v>3507.6266973645065</v>
      </c>
      <c r="L257" s="168">
        <f ca="1">IF($C257-L$1&lt;År1,0,K256*(1-VLOOKUP($A257,[1]Hugst!$R$5:$W$9,MATCH(ROUNDUP((L$1)/10,0)*10,[1]Hugst!$R$4:$W$4,0))))</f>
        <v>3513.0378123521618</v>
      </c>
      <c r="M257" s="168">
        <f ca="1">IF($C257-M$1&lt;År1,0,L256*(1-VLOOKUP($A257,[1]Hugst!$R$5:$W$9,MATCH(ROUNDUP((M$1)/10,0)*10,[1]Hugst!$R$4:$W$4,0))))</f>
        <v>3518.4761188724765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1044.9086485744047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3475.7234633892181</v>
      </c>
      <c r="G258" s="168">
        <f ca="1">IF($C258-G$1&lt;År1,0,F257*(1-VLOOKUP($A258,[1]Hugst!$R$5:$W$9,MATCH(ROUNDUP((G$1)/10,0)*10,[1]Hugst!$R$4:$W$4,0))))</f>
        <v>3480.9742606182222</v>
      </c>
      <c r="H258" s="168">
        <f ca="1">IF($C258-H$1&lt;År1,0,G257*(1-VLOOKUP($A258,[1]Hugst!$R$5:$W$9,MATCH(ROUNDUP((H$1)/10,0)*10,[1]Hugst!$R$4:$W$4,0))))</f>
        <v>3486.2514437629538</v>
      </c>
      <c r="I258" s="168">
        <f ca="1">IF($C258-I$1&lt;År1,0,H257*(1-VLOOKUP($A258,[1]Hugst!$R$5:$W$9,MATCH(ROUNDUP((I$1)/10,0)*10,[1]Hugst!$R$4:$W$4,0))))</f>
        <v>3491.5551454159536</v>
      </c>
      <c r="J258" s="168">
        <f ca="1">IF($C258-J$1&lt;År1,0,I257*(1-VLOOKUP($A258,[1]Hugst!$R$5:$W$9,MATCH(ROUNDUP((J$1)/10,0)*10,[1]Hugst!$R$4:$W$4,0))))</f>
        <v>3496.8854988360649</v>
      </c>
      <c r="K258" s="168">
        <f ca="1">IF($C258-K$1&lt;År1,0,J257*(1-VLOOKUP($A258,[1]Hugst!$R$5:$W$9,MATCH(ROUNDUP((K$1)/10,0)*10,[1]Hugst!$R$4:$W$4,0))))</f>
        <v>3502.2426379517524</v>
      </c>
      <c r="L258" s="168">
        <f ca="1">IF($C258-L$1&lt;År1,0,K257*(1-VLOOKUP($A258,[1]Hugst!$R$5:$W$9,MATCH(ROUNDUP((L$1)/10,0)*10,[1]Hugst!$R$4:$W$4,0))))</f>
        <v>3507.6266973645065</v>
      </c>
      <c r="M258" s="168">
        <f ca="1">IF($C258-M$1&lt;År1,0,L257*(1-VLOOKUP($A258,[1]Hugst!$R$5:$W$9,MATCH(ROUNDUP((M$1)/10,0)*10,[1]Hugst!$R$4:$W$4,0))))</f>
        <v>3513.0378123521618</v>
      </c>
      <c r="N258" s="168">
        <f ca="1">IF($C258-N$1&lt;År1,0,M257*(1-VLOOKUP($A258,[1]Hugst!$R$5:$W$9,MATCH(ROUNDUP((N$1)/10,0)*10,[1]Hugst!$R$4:$W$4,0))))</f>
        <v>3518.4761188724765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1039.6841053314856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3470.498920146299</v>
      </c>
      <c r="G259" s="168">
        <f ca="1">IF($C259-G$1&lt;År1,0,F258*(1-VLOOKUP($A259,[1]Hugst!$R$5:$W$9,MATCH(ROUNDUP((G$1)/10,0)*10,[1]Hugst!$R$4:$W$4,0))))</f>
        <v>3475.7234633892181</v>
      </c>
      <c r="H259" s="168">
        <f ca="1">IF($C259-H$1&lt;År1,0,G258*(1-VLOOKUP($A259,[1]Hugst!$R$5:$W$9,MATCH(ROUNDUP((H$1)/10,0)*10,[1]Hugst!$R$4:$W$4,0))))</f>
        <v>3480.9742606182222</v>
      </c>
      <c r="I259" s="168">
        <f ca="1">IF($C259-I$1&lt;År1,0,H258*(1-VLOOKUP($A259,[1]Hugst!$R$5:$W$9,MATCH(ROUNDUP((I$1)/10,0)*10,[1]Hugst!$R$4:$W$4,0))))</f>
        <v>3486.2514437629538</v>
      </c>
      <c r="J259" s="168">
        <f ca="1">IF($C259-J$1&lt;År1,0,I258*(1-VLOOKUP($A259,[1]Hugst!$R$5:$W$9,MATCH(ROUNDUP((J$1)/10,0)*10,[1]Hugst!$R$4:$W$4,0))))</f>
        <v>3491.5551454159536</v>
      </c>
      <c r="K259" s="168">
        <f ca="1">IF($C259-K$1&lt;År1,0,J258*(1-VLOOKUP($A259,[1]Hugst!$R$5:$W$9,MATCH(ROUNDUP((K$1)/10,0)*10,[1]Hugst!$R$4:$W$4,0))))</f>
        <v>3496.8854988360649</v>
      </c>
      <c r="L259" s="168">
        <f ca="1">IF($C259-L$1&lt;År1,0,K258*(1-VLOOKUP($A259,[1]Hugst!$R$5:$W$9,MATCH(ROUNDUP((L$1)/10,0)*10,[1]Hugst!$R$4:$W$4,0))))</f>
        <v>3502.2426379517524</v>
      </c>
      <c r="M259" s="168">
        <f ca="1">IF($C259-M$1&lt;År1,0,L258*(1-VLOOKUP($A259,[1]Hugst!$R$5:$W$9,MATCH(ROUNDUP((M$1)/10,0)*10,[1]Hugst!$R$4:$W$4,0))))</f>
        <v>3507.6266973645065</v>
      </c>
      <c r="N259" s="168">
        <f ca="1">IF($C259-N$1&lt;År1,0,M258*(1-VLOOKUP($A259,[1]Hugst!$R$5:$W$9,MATCH(ROUNDUP((N$1)/10,0)*10,[1]Hugst!$R$4:$W$4,0))))</f>
        <v>3513.0378123521618</v>
      </c>
      <c r="O259" s="168">
        <f ca="1">IF($C259-O$1&lt;År1,0,N258*(1-VLOOKUP($A259,[1]Hugst!$R$5:$W$9,MATCH(ROUNDUP((O$1)/10,0)*10,[1]Hugst!$R$4:$W$4,0))))</f>
        <v>3518.4761188724765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1034.4856848048803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3465.3004996196937</v>
      </c>
      <c r="G260" s="168">
        <f ca="1">IF($C260-G$1&lt;År1,0,F259*(1-VLOOKUP($A260,[1]Hugst!$R$5:$W$9,MATCH(ROUNDUP((G$1)/10,0)*10,[1]Hugst!$R$4:$W$4,0))))</f>
        <v>3470.498920146299</v>
      </c>
      <c r="H260" s="168">
        <f ca="1">IF($C260-H$1&lt;År1,0,G259*(1-VLOOKUP($A260,[1]Hugst!$R$5:$W$9,MATCH(ROUNDUP((H$1)/10,0)*10,[1]Hugst!$R$4:$W$4,0))))</f>
        <v>3475.7234633892181</v>
      </c>
      <c r="I260" s="168">
        <f ca="1">IF($C260-I$1&lt;År1,0,H259*(1-VLOOKUP($A260,[1]Hugst!$R$5:$W$9,MATCH(ROUNDUP((I$1)/10,0)*10,[1]Hugst!$R$4:$W$4,0))))</f>
        <v>3480.9742606182222</v>
      </c>
      <c r="J260" s="168">
        <f ca="1">IF($C260-J$1&lt;År1,0,I259*(1-VLOOKUP($A260,[1]Hugst!$R$5:$W$9,MATCH(ROUNDUP((J$1)/10,0)*10,[1]Hugst!$R$4:$W$4,0))))</f>
        <v>3486.2514437629538</v>
      </c>
      <c r="K260" s="168">
        <f ca="1">IF($C260-K$1&lt;År1,0,J259*(1-VLOOKUP($A260,[1]Hugst!$R$5:$W$9,MATCH(ROUNDUP((K$1)/10,0)*10,[1]Hugst!$R$4:$W$4,0))))</f>
        <v>3491.5551454159536</v>
      </c>
      <c r="L260" s="168">
        <f ca="1">IF($C260-L$1&lt;År1,0,K259*(1-VLOOKUP($A260,[1]Hugst!$R$5:$W$9,MATCH(ROUNDUP((L$1)/10,0)*10,[1]Hugst!$R$4:$W$4,0))))</f>
        <v>3496.8854988360649</v>
      </c>
      <c r="M260" s="168">
        <f ca="1">IF($C260-M$1&lt;År1,0,L259*(1-VLOOKUP($A260,[1]Hugst!$R$5:$W$9,MATCH(ROUNDUP((M$1)/10,0)*10,[1]Hugst!$R$4:$W$4,0))))</f>
        <v>3502.2426379517524</v>
      </c>
      <c r="N260" s="168">
        <f ca="1">IF($C260-N$1&lt;År1,0,M259*(1-VLOOKUP($A260,[1]Hugst!$R$5:$W$9,MATCH(ROUNDUP((N$1)/10,0)*10,[1]Hugst!$R$4:$W$4,0))))</f>
        <v>3507.6266973645065</v>
      </c>
      <c r="O260" s="168">
        <f ca="1">IF($C260-O$1&lt;År1,0,N259*(1-VLOOKUP($A260,[1]Hugst!$R$5:$W$9,MATCH(ROUNDUP((O$1)/10,0)*10,[1]Hugst!$R$4:$W$4,0))))</f>
        <v>3513.0378123521618</v>
      </c>
      <c r="P260" s="168">
        <f ca="1">IF($C260-P$1&lt;År1,0,O259*(1-VLOOKUP($A260,[1]Hugst!$R$5:$W$9,MATCH(ROUNDUP((P$1)/10,0)*10,[1]Hugst!$R$4:$W$4,0))))</f>
        <v>3518.4761188724765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1029.3132563807885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3460.1280711956033</v>
      </c>
      <c r="G261" s="168">
        <f ca="1">IF($C261-G$1&lt;År1,0,F260*(1-VLOOKUP($A261,[1]Hugst!$R$5:$W$9,MATCH(ROUNDUP((G$1)/10,0)*10,[1]Hugst!$R$4:$W$4,0))))</f>
        <v>3465.3004996196937</v>
      </c>
      <c r="H261" s="168">
        <f ca="1">IF($C261-H$1&lt;År1,0,G260*(1-VLOOKUP($A261,[1]Hugst!$R$5:$W$9,MATCH(ROUNDUP((H$1)/10,0)*10,[1]Hugst!$R$4:$W$4,0))))</f>
        <v>3470.498920146299</v>
      </c>
      <c r="I261" s="168">
        <f ca="1">IF($C261-I$1&lt;År1,0,H260*(1-VLOOKUP($A261,[1]Hugst!$R$5:$W$9,MATCH(ROUNDUP((I$1)/10,0)*10,[1]Hugst!$R$4:$W$4,0))))</f>
        <v>3475.7234633892181</v>
      </c>
      <c r="J261" s="168">
        <f ca="1">IF($C261-J$1&lt;År1,0,I260*(1-VLOOKUP($A261,[1]Hugst!$R$5:$W$9,MATCH(ROUNDUP((J$1)/10,0)*10,[1]Hugst!$R$4:$W$4,0))))</f>
        <v>3480.9742606182222</v>
      </c>
      <c r="K261" s="168">
        <f ca="1">IF($C261-K$1&lt;År1,0,J260*(1-VLOOKUP($A261,[1]Hugst!$R$5:$W$9,MATCH(ROUNDUP((K$1)/10,0)*10,[1]Hugst!$R$4:$W$4,0))))</f>
        <v>3486.2514437629538</v>
      </c>
      <c r="L261" s="168">
        <f ca="1">IF($C261-L$1&lt;År1,0,K260*(1-VLOOKUP($A261,[1]Hugst!$R$5:$W$9,MATCH(ROUNDUP((L$1)/10,0)*10,[1]Hugst!$R$4:$W$4,0))))</f>
        <v>3491.5551454159536</v>
      </c>
      <c r="M261" s="168">
        <f ca="1">IF($C261-M$1&lt;År1,0,L260*(1-VLOOKUP($A261,[1]Hugst!$R$5:$W$9,MATCH(ROUNDUP((M$1)/10,0)*10,[1]Hugst!$R$4:$W$4,0))))</f>
        <v>3496.8854988360649</v>
      </c>
      <c r="N261" s="168">
        <f ca="1">IF($C261-N$1&lt;År1,0,M260*(1-VLOOKUP($A261,[1]Hugst!$R$5:$W$9,MATCH(ROUNDUP((N$1)/10,0)*10,[1]Hugst!$R$4:$W$4,0))))</f>
        <v>3502.2426379517524</v>
      </c>
      <c r="O261" s="168">
        <f ca="1">IF($C261-O$1&lt;År1,0,N260*(1-VLOOKUP($A261,[1]Hugst!$R$5:$W$9,MATCH(ROUNDUP((O$1)/10,0)*10,[1]Hugst!$R$4:$W$4,0))))</f>
        <v>3507.6266973645065</v>
      </c>
      <c r="P261" s="168">
        <f ca="1">IF($C261-P$1&lt;År1,0,O260*(1-VLOOKUP($A261,[1]Hugst!$R$5:$W$9,MATCH(ROUNDUP((P$1)/10,0)*10,[1]Hugst!$R$4:$W$4,0))))</f>
        <v>3513.0378123521618</v>
      </c>
      <c r="Q261" s="168">
        <f ca="1">IF($C261-Q$1&lt;År1,0,P260*(1-VLOOKUP($A261,[1]Hugst!$R$5:$W$9,MATCH(ROUNDUP((Q$1)/10,0)*10,[1]Hugst!$R$4:$W$4,0))))</f>
        <v>3518.4761188724765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1024.1666900989367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3454.9815049137515</v>
      </c>
      <c r="G262" s="168">
        <f ca="1">IF($C262-G$1&lt;År1,0,F261*(1-VLOOKUP($A262,[1]Hugst!$R$5:$W$9,MATCH(ROUNDUP((G$1)/10,0)*10,[1]Hugst!$R$4:$W$4,0))))</f>
        <v>3460.1280711956033</v>
      </c>
      <c r="H262" s="168">
        <f ca="1">IF($C262-H$1&lt;År1,0,G261*(1-VLOOKUP($A262,[1]Hugst!$R$5:$W$9,MATCH(ROUNDUP((H$1)/10,0)*10,[1]Hugst!$R$4:$W$4,0))))</f>
        <v>3465.3004996196937</v>
      </c>
      <c r="I262" s="168">
        <f ca="1">IF($C262-I$1&lt;År1,0,H261*(1-VLOOKUP($A262,[1]Hugst!$R$5:$W$9,MATCH(ROUNDUP((I$1)/10,0)*10,[1]Hugst!$R$4:$W$4,0))))</f>
        <v>3470.498920146299</v>
      </c>
      <c r="J262" s="168">
        <f ca="1">IF($C262-J$1&lt;År1,0,I261*(1-VLOOKUP($A262,[1]Hugst!$R$5:$W$9,MATCH(ROUNDUP((J$1)/10,0)*10,[1]Hugst!$R$4:$W$4,0))))</f>
        <v>3475.7234633892181</v>
      </c>
      <c r="K262" s="168">
        <f ca="1">IF($C262-K$1&lt;År1,0,J261*(1-VLOOKUP($A262,[1]Hugst!$R$5:$W$9,MATCH(ROUNDUP((K$1)/10,0)*10,[1]Hugst!$R$4:$W$4,0))))</f>
        <v>3480.9742606182222</v>
      </c>
      <c r="L262" s="168">
        <f ca="1">IF($C262-L$1&lt;År1,0,K261*(1-VLOOKUP($A262,[1]Hugst!$R$5:$W$9,MATCH(ROUNDUP((L$1)/10,0)*10,[1]Hugst!$R$4:$W$4,0))))</f>
        <v>3486.2514437629538</v>
      </c>
      <c r="M262" s="168">
        <f ca="1">IF($C262-M$1&lt;År1,0,L261*(1-VLOOKUP($A262,[1]Hugst!$R$5:$W$9,MATCH(ROUNDUP((M$1)/10,0)*10,[1]Hugst!$R$4:$W$4,0))))</f>
        <v>3491.5551454159536</v>
      </c>
      <c r="N262" s="168">
        <f ca="1">IF($C262-N$1&lt;År1,0,M261*(1-VLOOKUP($A262,[1]Hugst!$R$5:$W$9,MATCH(ROUNDUP((N$1)/10,0)*10,[1]Hugst!$R$4:$W$4,0))))</f>
        <v>3496.8854988360649</v>
      </c>
      <c r="O262" s="168">
        <f ca="1">IF($C262-O$1&lt;År1,0,N261*(1-VLOOKUP($A262,[1]Hugst!$R$5:$W$9,MATCH(ROUNDUP((O$1)/10,0)*10,[1]Hugst!$R$4:$W$4,0))))</f>
        <v>3502.2426379517524</v>
      </c>
      <c r="P262" s="168">
        <f ca="1">IF($C262-P$1&lt;År1,0,O261*(1-VLOOKUP($A262,[1]Hugst!$R$5:$W$9,MATCH(ROUNDUP((P$1)/10,0)*10,[1]Hugst!$R$4:$W$4,0))))</f>
        <v>3507.6266973645065</v>
      </c>
      <c r="Q262" s="168">
        <f ca="1">IF($C262-Q$1&lt;År1,0,P261*(1-VLOOKUP($A262,[1]Hugst!$R$5:$W$9,MATCH(ROUNDUP((Q$1)/10,0)*10,[1]Hugst!$R$4:$W$4,0))))</f>
        <v>3513.0378123521618</v>
      </c>
      <c r="R262" s="168">
        <f ca="1">IF($C262-R$1&lt;År1,0,Q261*(1-VLOOKUP($A262,[1]Hugst!$R$5:$W$9,MATCH(ROUNDUP((R$1)/10,0)*10,[1]Hugst!$R$4:$W$4,0))))</f>
        <v>3518.4761188724765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1019.0458566484158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3449.8606714632306</v>
      </c>
      <c r="G263" s="168">
        <f ca="1">IF($C263-G$1&lt;År1,0,F262*(1-VLOOKUP($A263,[1]Hugst!$R$5:$W$9,MATCH(ROUNDUP((G$1)/10,0)*10,[1]Hugst!$R$4:$W$4,0))))</f>
        <v>3454.9815049137515</v>
      </c>
      <c r="H263" s="168">
        <f ca="1">IF($C263-H$1&lt;År1,0,G262*(1-VLOOKUP($A263,[1]Hugst!$R$5:$W$9,MATCH(ROUNDUP((H$1)/10,0)*10,[1]Hugst!$R$4:$W$4,0))))</f>
        <v>3460.1280711956033</v>
      </c>
      <c r="I263" s="168">
        <f ca="1">IF($C263-I$1&lt;År1,0,H262*(1-VLOOKUP($A263,[1]Hugst!$R$5:$W$9,MATCH(ROUNDUP((I$1)/10,0)*10,[1]Hugst!$R$4:$W$4,0))))</f>
        <v>3465.3004996196937</v>
      </c>
      <c r="J263" s="168">
        <f ca="1">IF($C263-J$1&lt;År1,0,I262*(1-VLOOKUP($A263,[1]Hugst!$R$5:$W$9,MATCH(ROUNDUP((J$1)/10,0)*10,[1]Hugst!$R$4:$W$4,0))))</f>
        <v>3470.498920146299</v>
      </c>
      <c r="K263" s="168">
        <f ca="1">IF($C263-K$1&lt;År1,0,J262*(1-VLOOKUP($A263,[1]Hugst!$R$5:$W$9,MATCH(ROUNDUP((K$1)/10,0)*10,[1]Hugst!$R$4:$W$4,0))))</f>
        <v>3475.7234633892181</v>
      </c>
      <c r="L263" s="168">
        <f ca="1">IF($C263-L$1&lt;År1,0,K262*(1-VLOOKUP($A263,[1]Hugst!$R$5:$W$9,MATCH(ROUNDUP((L$1)/10,0)*10,[1]Hugst!$R$4:$W$4,0))))</f>
        <v>3480.9742606182222</v>
      </c>
      <c r="M263" s="168">
        <f ca="1">IF($C263-M$1&lt;År1,0,L262*(1-VLOOKUP($A263,[1]Hugst!$R$5:$W$9,MATCH(ROUNDUP((M$1)/10,0)*10,[1]Hugst!$R$4:$W$4,0))))</f>
        <v>3486.2514437629538</v>
      </c>
      <c r="N263" s="168">
        <f ca="1">IF($C263-N$1&lt;År1,0,M262*(1-VLOOKUP($A263,[1]Hugst!$R$5:$W$9,MATCH(ROUNDUP((N$1)/10,0)*10,[1]Hugst!$R$4:$W$4,0))))</f>
        <v>3491.5551454159536</v>
      </c>
      <c r="O263" s="168">
        <f ca="1">IF($C263-O$1&lt;År1,0,N262*(1-VLOOKUP($A263,[1]Hugst!$R$5:$W$9,MATCH(ROUNDUP((O$1)/10,0)*10,[1]Hugst!$R$4:$W$4,0))))</f>
        <v>3496.8854988360649</v>
      </c>
      <c r="P263" s="168">
        <f ca="1">IF($C263-P$1&lt;År1,0,O262*(1-VLOOKUP($A263,[1]Hugst!$R$5:$W$9,MATCH(ROUNDUP((P$1)/10,0)*10,[1]Hugst!$R$4:$W$4,0))))</f>
        <v>3502.2426379517524</v>
      </c>
      <c r="Q263" s="168">
        <f ca="1">IF($C263-Q$1&lt;År1,0,P262*(1-VLOOKUP($A263,[1]Hugst!$R$5:$W$9,MATCH(ROUNDUP((Q$1)/10,0)*10,[1]Hugst!$R$4:$W$4,0))))</f>
        <v>3507.6266973645065</v>
      </c>
      <c r="R263" s="168">
        <f ca="1">IF($C263-R$1&lt;År1,0,Q262*(1-VLOOKUP($A263,[1]Hugst!$R$5:$W$9,MATCH(ROUNDUP((R$1)/10,0)*10,[1]Hugst!$R$4:$W$4,0))))</f>
        <v>3513.0378123521618</v>
      </c>
      <c r="S263" s="168">
        <f ca="1">IF($C263-S$1&lt;År1,0,R262*(1-VLOOKUP($A263,[1]Hugst!$R$5:$W$9,MATCH(ROUNDUP((S$1)/10,0)*10,[1]Hugst!$R$4:$W$4,0))))</f>
        <v>3518.4761188724765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1013.9506273651787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3444.7654421799934</v>
      </c>
      <c r="G264" s="168">
        <f ca="1">IF($C264-G$1&lt;År1,0,F263*(1-VLOOKUP($A264,[1]Hugst!$R$5:$W$9,MATCH(ROUNDUP((G$1)/10,0)*10,[1]Hugst!$R$4:$W$4,0))))</f>
        <v>3449.8606714632306</v>
      </c>
      <c r="H264" s="168">
        <f ca="1">IF($C264-H$1&lt;År1,0,G263*(1-VLOOKUP($A264,[1]Hugst!$R$5:$W$9,MATCH(ROUNDUP((H$1)/10,0)*10,[1]Hugst!$R$4:$W$4,0))))</f>
        <v>3454.9815049137515</v>
      </c>
      <c r="I264" s="168">
        <f ca="1">IF($C264-I$1&lt;År1,0,H263*(1-VLOOKUP($A264,[1]Hugst!$R$5:$W$9,MATCH(ROUNDUP((I$1)/10,0)*10,[1]Hugst!$R$4:$W$4,0))))</f>
        <v>3460.1280711956033</v>
      </c>
      <c r="J264" s="168">
        <f ca="1">IF($C264-J$1&lt;År1,0,I263*(1-VLOOKUP($A264,[1]Hugst!$R$5:$W$9,MATCH(ROUNDUP((J$1)/10,0)*10,[1]Hugst!$R$4:$W$4,0))))</f>
        <v>3465.3004996196937</v>
      </c>
      <c r="K264" s="168">
        <f ca="1">IF($C264-K$1&lt;År1,0,J263*(1-VLOOKUP($A264,[1]Hugst!$R$5:$W$9,MATCH(ROUNDUP((K$1)/10,0)*10,[1]Hugst!$R$4:$W$4,0))))</f>
        <v>3470.498920146299</v>
      </c>
      <c r="L264" s="168">
        <f ca="1">IF($C264-L$1&lt;År1,0,K263*(1-VLOOKUP($A264,[1]Hugst!$R$5:$W$9,MATCH(ROUNDUP((L$1)/10,0)*10,[1]Hugst!$R$4:$W$4,0))))</f>
        <v>3475.7234633892181</v>
      </c>
      <c r="M264" s="168">
        <f ca="1">IF($C264-M$1&lt;År1,0,L263*(1-VLOOKUP($A264,[1]Hugst!$R$5:$W$9,MATCH(ROUNDUP((M$1)/10,0)*10,[1]Hugst!$R$4:$W$4,0))))</f>
        <v>3480.9742606182222</v>
      </c>
      <c r="N264" s="168">
        <f ca="1">IF($C264-N$1&lt;År1,0,M263*(1-VLOOKUP($A264,[1]Hugst!$R$5:$W$9,MATCH(ROUNDUP((N$1)/10,0)*10,[1]Hugst!$R$4:$W$4,0))))</f>
        <v>3486.2514437629538</v>
      </c>
      <c r="O264" s="168">
        <f ca="1">IF($C264-O$1&lt;År1,0,N263*(1-VLOOKUP($A264,[1]Hugst!$R$5:$W$9,MATCH(ROUNDUP((O$1)/10,0)*10,[1]Hugst!$R$4:$W$4,0))))</f>
        <v>3491.5551454159536</v>
      </c>
      <c r="P264" s="168">
        <f ca="1">IF($C264-P$1&lt;År1,0,O263*(1-VLOOKUP($A264,[1]Hugst!$R$5:$W$9,MATCH(ROUNDUP((P$1)/10,0)*10,[1]Hugst!$R$4:$W$4,0))))</f>
        <v>3496.8854988360649</v>
      </c>
      <c r="Q264" s="168">
        <f ca="1">IF($C264-Q$1&lt;År1,0,P263*(1-VLOOKUP($A264,[1]Hugst!$R$5:$W$9,MATCH(ROUNDUP((Q$1)/10,0)*10,[1]Hugst!$R$4:$W$4,0))))</f>
        <v>3502.2426379517524</v>
      </c>
      <c r="R264" s="168">
        <f ca="1">IF($C264-R$1&lt;År1,0,Q263*(1-VLOOKUP($A264,[1]Hugst!$R$5:$W$9,MATCH(ROUNDUP((R$1)/10,0)*10,[1]Hugst!$R$4:$W$4,0))))</f>
        <v>3507.6266973645065</v>
      </c>
      <c r="S264" s="168">
        <f ca="1">IF($C264-S$1&lt;År1,0,R263*(1-VLOOKUP($A264,[1]Hugst!$R$5:$W$9,MATCH(ROUNDUP((S$1)/10,0)*10,[1]Hugst!$R$4:$W$4,0))))</f>
        <v>3513.0378123521618</v>
      </c>
      <c r="T264" s="168">
        <f ca="1">IF($C264-T$1&lt;År1,0,S263*(1-VLOOKUP($A264,[1]Hugst!$R$5:$W$9,MATCH(ROUNDUP((T$1)/10,0)*10,[1]Hugst!$R$4:$W$4,0))))</f>
        <v>3518.4761188724765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1008.8808742283727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3439.6956890431875</v>
      </c>
      <c r="G265" s="168">
        <f ca="1">IF($C265-G$1&lt;År1,0,F264*(1-VLOOKUP($A265,[1]Hugst!$R$5:$W$9,MATCH(ROUNDUP((G$1)/10,0)*10,[1]Hugst!$R$4:$W$4,0))))</f>
        <v>3444.7654421799934</v>
      </c>
      <c r="H265" s="168">
        <f ca="1">IF($C265-H$1&lt;År1,0,G264*(1-VLOOKUP($A265,[1]Hugst!$R$5:$W$9,MATCH(ROUNDUP((H$1)/10,0)*10,[1]Hugst!$R$4:$W$4,0))))</f>
        <v>3449.8606714632306</v>
      </c>
      <c r="I265" s="168">
        <f ca="1">IF($C265-I$1&lt;År1,0,H264*(1-VLOOKUP($A265,[1]Hugst!$R$5:$W$9,MATCH(ROUNDUP((I$1)/10,0)*10,[1]Hugst!$R$4:$W$4,0))))</f>
        <v>3454.9815049137515</v>
      </c>
      <c r="J265" s="168">
        <f ca="1">IF($C265-J$1&lt;År1,0,I264*(1-VLOOKUP($A265,[1]Hugst!$R$5:$W$9,MATCH(ROUNDUP((J$1)/10,0)*10,[1]Hugst!$R$4:$W$4,0))))</f>
        <v>3460.1280711956033</v>
      </c>
      <c r="K265" s="168">
        <f ca="1">IF($C265-K$1&lt;År1,0,J264*(1-VLOOKUP($A265,[1]Hugst!$R$5:$W$9,MATCH(ROUNDUP((K$1)/10,0)*10,[1]Hugst!$R$4:$W$4,0))))</f>
        <v>3465.3004996196937</v>
      </c>
      <c r="L265" s="168">
        <f ca="1">IF($C265-L$1&lt;År1,0,K264*(1-VLOOKUP($A265,[1]Hugst!$R$5:$W$9,MATCH(ROUNDUP((L$1)/10,0)*10,[1]Hugst!$R$4:$W$4,0))))</f>
        <v>3470.498920146299</v>
      </c>
      <c r="M265" s="168">
        <f ca="1">IF($C265-M$1&lt;År1,0,L264*(1-VLOOKUP($A265,[1]Hugst!$R$5:$W$9,MATCH(ROUNDUP((M$1)/10,0)*10,[1]Hugst!$R$4:$W$4,0))))</f>
        <v>3475.7234633892181</v>
      </c>
      <c r="N265" s="168">
        <f ca="1">IF($C265-N$1&lt;År1,0,M264*(1-VLOOKUP($A265,[1]Hugst!$R$5:$W$9,MATCH(ROUNDUP((N$1)/10,0)*10,[1]Hugst!$R$4:$W$4,0))))</f>
        <v>3480.9742606182222</v>
      </c>
      <c r="O265" s="168">
        <f ca="1">IF($C265-O$1&lt;År1,0,N264*(1-VLOOKUP($A265,[1]Hugst!$R$5:$W$9,MATCH(ROUNDUP((O$1)/10,0)*10,[1]Hugst!$R$4:$W$4,0))))</f>
        <v>3486.2514437629538</v>
      </c>
      <c r="P265" s="168">
        <f ca="1">IF($C265-P$1&lt;År1,0,O264*(1-VLOOKUP($A265,[1]Hugst!$R$5:$W$9,MATCH(ROUNDUP((P$1)/10,0)*10,[1]Hugst!$R$4:$W$4,0))))</f>
        <v>3491.5551454159536</v>
      </c>
      <c r="Q265" s="168">
        <f ca="1">IF($C265-Q$1&lt;År1,0,P264*(1-VLOOKUP($A265,[1]Hugst!$R$5:$W$9,MATCH(ROUNDUP((Q$1)/10,0)*10,[1]Hugst!$R$4:$W$4,0))))</f>
        <v>3496.8854988360649</v>
      </c>
      <c r="R265" s="168">
        <f ca="1">IF($C265-R$1&lt;År1,0,Q264*(1-VLOOKUP($A265,[1]Hugst!$R$5:$W$9,MATCH(ROUNDUP((R$1)/10,0)*10,[1]Hugst!$R$4:$W$4,0))))</f>
        <v>3502.2426379517524</v>
      </c>
      <c r="S265" s="168">
        <f ca="1">IF($C265-S$1&lt;År1,0,R264*(1-VLOOKUP($A265,[1]Hugst!$R$5:$W$9,MATCH(ROUNDUP((S$1)/10,0)*10,[1]Hugst!$R$4:$W$4,0))))</f>
        <v>3507.6266973645065</v>
      </c>
      <c r="T265" s="168">
        <f ca="1">IF($C265-T$1&lt;År1,0,S264*(1-VLOOKUP($A265,[1]Hugst!$R$5:$W$9,MATCH(ROUNDUP((T$1)/10,0)*10,[1]Hugst!$R$4:$W$4,0))))</f>
        <v>3513.0378123521618</v>
      </c>
      <c r="U265" s="168">
        <f ca="1">IF($C265-U$1&lt;År1,0,T264*(1-VLOOKUP($A265,[1]Hugst!$R$5:$W$9,MATCH(ROUNDUP((U$1)/10,0)*10,[1]Hugst!$R$4:$W$4,0))))</f>
        <v>3518.4761188724765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1003.8364698572259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3434.6512846720407</v>
      </c>
      <c r="G266" s="168">
        <f ca="1">IF($C266-G$1&lt;År1,0,F265*(1-VLOOKUP($A266,[1]Hugst!$R$5:$W$9,MATCH(ROUNDUP((G$1)/10,0)*10,[1]Hugst!$R$4:$W$4,0))))</f>
        <v>3439.6956890431875</v>
      </c>
      <c r="H266" s="168">
        <f ca="1">IF($C266-H$1&lt;År1,0,G265*(1-VLOOKUP($A266,[1]Hugst!$R$5:$W$9,MATCH(ROUNDUP((H$1)/10,0)*10,[1]Hugst!$R$4:$W$4,0))))</f>
        <v>3444.7654421799934</v>
      </c>
      <c r="I266" s="168">
        <f ca="1">IF($C266-I$1&lt;År1,0,H265*(1-VLOOKUP($A266,[1]Hugst!$R$5:$W$9,MATCH(ROUNDUP((I$1)/10,0)*10,[1]Hugst!$R$4:$W$4,0))))</f>
        <v>3449.8606714632306</v>
      </c>
      <c r="J266" s="168">
        <f ca="1">IF($C266-J$1&lt;År1,0,I265*(1-VLOOKUP($A266,[1]Hugst!$R$5:$W$9,MATCH(ROUNDUP((J$1)/10,0)*10,[1]Hugst!$R$4:$W$4,0))))</f>
        <v>3454.9815049137515</v>
      </c>
      <c r="K266" s="168">
        <f ca="1">IF($C266-K$1&lt;År1,0,J265*(1-VLOOKUP($A266,[1]Hugst!$R$5:$W$9,MATCH(ROUNDUP((K$1)/10,0)*10,[1]Hugst!$R$4:$W$4,0))))</f>
        <v>3460.1280711956033</v>
      </c>
      <c r="L266" s="168">
        <f ca="1">IF($C266-L$1&lt;År1,0,K265*(1-VLOOKUP($A266,[1]Hugst!$R$5:$W$9,MATCH(ROUNDUP((L$1)/10,0)*10,[1]Hugst!$R$4:$W$4,0))))</f>
        <v>3465.3004996196937</v>
      </c>
      <c r="M266" s="168">
        <f ca="1">IF($C266-M$1&lt;År1,0,L265*(1-VLOOKUP($A266,[1]Hugst!$R$5:$W$9,MATCH(ROUNDUP((M$1)/10,0)*10,[1]Hugst!$R$4:$W$4,0))))</f>
        <v>3470.498920146299</v>
      </c>
      <c r="N266" s="168">
        <f ca="1">IF($C266-N$1&lt;År1,0,M265*(1-VLOOKUP($A266,[1]Hugst!$R$5:$W$9,MATCH(ROUNDUP((N$1)/10,0)*10,[1]Hugst!$R$4:$W$4,0))))</f>
        <v>3475.7234633892181</v>
      </c>
      <c r="O266" s="168">
        <f ca="1">IF($C266-O$1&lt;År1,0,N265*(1-VLOOKUP($A266,[1]Hugst!$R$5:$W$9,MATCH(ROUNDUP((O$1)/10,0)*10,[1]Hugst!$R$4:$W$4,0))))</f>
        <v>3480.9742606182222</v>
      </c>
      <c r="P266" s="168">
        <f ca="1">IF($C266-P$1&lt;År1,0,O265*(1-VLOOKUP($A266,[1]Hugst!$R$5:$W$9,MATCH(ROUNDUP((P$1)/10,0)*10,[1]Hugst!$R$4:$W$4,0))))</f>
        <v>3486.2514437629538</v>
      </c>
      <c r="Q266" s="168">
        <f ca="1">IF($C266-Q$1&lt;År1,0,P265*(1-VLOOKUP($A266,[1]Hugst!$R$5:$W$9,MATCH(ROUNDUP((Q$1)/10,0)*10,[1]Hugst!$R$4:$W$4,0))))</f>
        <v>3491.5551454159536</v>
      </c>
      <c r="R266" s="168">
        <f ca="1">IF($C266-R$1&lt;År1,0,Q265*(1-VLOOKUP($A266,[1]Hugst!$R$5:$W$9,MATCH(ROUNDUP((R$1)/10,0)*10,[1]Hugst!$R$4:$W$4,0))))</f>
        <v>3496.8854988360649</v>
      </c>
      <c r="S266" s="168">
        <f ca="1">IF($C266-S$1&lt;År1,0,R265*(1-VLOOKUP($A266,[1]Hugst!$R$5:$W$9,MATCH(ROUNDUP((S$1)/10,0)*10,[1]Hugst!$R$4:$W$4,0))))</f>
        <v>3502.2426379517524</v>
      </c>
      <c r="T266" s="168">
        <f ca="1">IF($C266-T$1&lt;År1,0,S265*(1-VLOOKUP($A266,[1]Hugst!$R$5:$W$9,MATCH(ROUNDUP((T$1)/10,0)*10,[1]Hugst!$R$4:$W$4,0))))</f>
        <v>3507.6266973645065</v>
      </c>
      <c r="U266" s="168">
        <f ca="1">IF($C266-U$1&lt;År1,0,T265*(1-VLOOKUP($A266,[1]Hugst!$R$5:$W$9,MATCH(ROUNDUP((U$1)/10,0)*10,[1]Hugst!$R$4:$W$4,0))))</f>
        <v>3513.0378123521618</v>
      </c>
      <c r="V266" s="168">
        <f ca="1">IF($C266-V$1&lt;År1,0,U265*(1-VLOOKUP($A266,[1]Hugst!$R$5:$W$9,MATCH(ROUNDUP((V$1)/10,0)*10,[1]Hugst!$R$4:$W$4,0))))</f>
        <v>3518.4761188724765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998.81728750793263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3429.6321023227474</v>
      </c>
      <c r="G267" s="168">
        <f ca="1">IF($C267-G$1&lt;År1,0,F266*(1-VLOOKUP($A267,[1]Hugst!$R$5:$W$9,MATCH(ROUNDUP((G$1)/10,0)*10,[1]Hugst!$R$4:$W$4,0))))</f>
        <v>3434.6512846720407</v>
      </c>
      <c r="H267" s="168">
        <f ca="1">IF($C267-H$1&lt;År1,0,G266*(1-VLOOKUP($A267,[1]Hugst!$R$5:$W$9,MATCH(ROUNDUP((H$1)/10,0)*10,[1]Hugst!$R$4:$W$4,0))))</f>
        <v>3439.6956890431875</v>
      </c>
      <c r="I267" s="168">
        <f ca="1">IF($C267-I$1&lt;År1,0,H266*(1-VLOOKUP($A267,[1]Hugst!$R$5:$W$9,MATCH(ROUNDUP((I$1)/10,0)*10,[1]Hugst!$R$4:$W$4,0))))</f>
        <v>3444.7654421799934</v>
      </c>
      <c r="J267" s="168">
        <f ca="1">IF($C267-J$1&lt;År1,0,I266*(1-VLOOKUP($A267,[1]Hugst!$R$5:$W$9,MATCH(ROUNDUP((J$1)/10,0)*10,[1]Hugst!$R$4:$W$4,0))))</f>
        <v>3449.8606714632306</v>
      </c>
      <c r="K267" s="168">
        <f ca="1">IF($C267-K$1&lt;År1,0,J266*(1-VLOOKUP($A267,[1]Hugst!$R$5:$W$9,MATCH(ROUNDUP((K$1)/10,0)*10,[1]Hugst!$R$4:$W$4,0))))</f>
        <v>3454.9815049137515</v>
      </c>
      <c r="L267" s="168">
        <f ca="1">IF($C267-L$1&lt;År1,0,K266*(1-VLOOKUP($A267,[1]Hugst!$R$5:$W$9,MATCH(ROUNDUP((L$1)/10,0)*10,[1]Hugst!$R$4:$W$4,0))))</f>
        <v>3460.1280711956033</v>
      </c>
      <c r="M267" s="168">
        <f ca="1">IF($C267-M$1&lt;År1,0,L266*(1-VLOOKUP($A267,[1]Hugst!$R$5:$W$9,MATCH(ROUNDUP((M$1)/10,0)*10,[1]Hugst!$R$4:$W$4,0))))</f>
        <v>3465.3004996196937</v>
      </c>
      <c r="N267" s="168">
        <f ca="1">IF($C267-N$1&lt;År1,0,M266*(1-VLOOKUP($A267,[1]Hugst!$R$5:$W$9,MATCH(ROUNDUP((N$1)/10,0)*10,[1]Hugst!$R$4:$W$4,0))))</f>
        <v>3470.498920146299</v>
      </c>
      <c r="O267" s="168">
        <f ca="1">IF($C267-O$1&lt;År1,0,N266*(1-VLOOKUP($A267,[1]Hugst!$R$5:$W$9,MATCH(ROUNDUP((O$1)/10,0)*10,[1]Hugst!$R$4:$W$4,0))))</f>
        <v>3475.7234633892181</v>
      </c>
      <c r="P267" s="168">
        <f ca="1">IF($C267-P$1&lt;År1,0,O266*(1-VLOOKUP($A267,[1]Hugst!$R$5:$W$9,MATCH(ROUNDUP((P$1)/10,0)*10,[1]Hugst!$R$4:$W$4,0))))</f>
        <v>3480.9742606182222</v>
      </c>
      <c r="Q267" s="168">
        <f ca="1">IF($C267-Q$1&lt;År1,0,P266*(1-VLOOKUP($A267,[1]Hugst!$R$5:$W$9,MATCH(ROUNDUP((Q$1)/10,0)*10,[1]Hugst!$R$4:$W$4,0))))</f>
        <v>3486.2514437629538</v>
      </c>
      <c r="R267" s="168">
        <f ca="1">IF($C267-R$1&lt;År1,0,Q266*(1-VLOOKUP($A267,[1]Hugst!$R$5:$W$9,MATCH(ROUNDUP((R$1)/10,0)*10,[1]Hugst!$R$4:$W$4,0))))</f>
        <v>3491.5551454159536</v>
      </c>
      <c r="S267" s="168">
        <f ca="1">IF($C267-S$1&lt;År1,0,R266*(1-VLOOKUP($A267,[1]Hugst!$R$5:$W$9,MATCH(ROUNDUP((S$1)/10,0)*10,[1]Hugst!$R$4:$W$4,0))))</f>
        <v>3496.8854988360649</v>
      </c>
      <c r="T267" s="168">
        <f ca="1">IF($C267-T$1&lt;År1,0,S266*(1-VLOOKUP($A267,[1]Hugst!$R$5:$W$9,MATCH(ROUNDUP((T$1)/10,0)*10,[1]Hugst!$R$4:$W$4,0))))</f>
        <v>3502.2426379517524</v>
      </c>
      <c r="U267" s="168">
        <f ca="1">IF($C267-U$1&lt;År1,0,T266*(1-VLOOKUP($A267,[1]Hugst!$R$5:$W$9,MATCH(ROUNDUP((U$1)/10,0)*10,[1]Hugst!$R$4:$W$4,0))))</f>
        <v>3507.6266973645065</v>
      </c>
      <c r="V267" s="168">
        <f ca="1">IF($C267-V$1&lt;År1,0,U266*(1-VLOOKUP($A267,[1]Hugst!$R$5:$W$9,MATCH(ROUNDUP((V$1)/10,0)*10,[1]Hugst!$R$4:$W$4,0))))</f>
        <v>3513.0378123521618</v>
      </c>
      <c r="W267" s="168">
        <f ca="1">IF($C267-W$1&lt;År1,0,V266*(1-VLOOKUP($A267,[1]Hugst!$R$5:$W$9,MATCH(ROUNDUP((W$1)/10,0)*10,[1]Hugst!$R$4:$W$4,0))))</f>
        <v>3518.4761188724765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993.82320107042324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3424.638015885238</v>
      </c>
      <c r="G268" s="168">
        <f ca="1">IF($C268-G$1&lt;År1,0,F267*(1-VLOOKUP($A268,[1]Hugst!$R$5:$W$9,MATCH(ROUNDUP((G$1)/10,0)*10,[1]Hugst!$R$4:$W$4,0))))</f>
        <v>3429.6321023227474</v>
      </c>
      <c r="H268" s="168">
        <f ca="1">IF($C268-H$1&lt;År1,0,G267*(1-VLOOKUP($A268,[1]Hugst!$R$5:$W$9,MATCH(ROUNDUP((H$1)/10,0)*10,[1]Hugst!$R$4:$W$4,0))))</f>
        <v>3434.6512846720407</v>
      </c>
      <c r="I268" s="168">
        <f ca="1">IF($C268-I$1&lt;År1,0,H267*(1-VLOOKUP($A268,[1]Hugst!$R$5:$W$9,MATCH(ROUNDUP((I$1)/10,0)*10,[1]Hugst!$R$4:$W$4,0))))</f>
        <v>3439.6956890431875</v>
      </c>
      <c r="J268" s="168">
        <f ca="1">IF($C268-J$1&lt;År1,0,I267*(1-VLOOKUP($A268,[1]Hugst!$R$5:$W$9,MATCH(ROUNDUP((J$1)/10,0)*10,[1]Hugst!$R$4:$W$4,0))))</f>
        <v>3444.7654421799934</v>
      </c>
      <c r="K268" s="168">
        <f ca="1">IF($C268-K$1&lt;År1,0,J267*(1-VLOOKUP($A268,[1]Hugst!$R$5:$W$9,MATCH(ROUNDUP((K$1)/10,0)*10,[1]Hugst!$R$4:$W$4,0))))</f>
        <v>3449.8606714632306</v>
      </c>
      <c r="L268" s="168">
        <f ca="1">IF($C268-L$1&lt;År1,0,K267*(1-VLOOKUP($A268,[1]Hugst!$R$5:$W$9,MATCH(ROUNDUP((L$1)/10,0)*10,[1]Hugst!$R$4:$W$4,0))))</f>
        <v>3454.9815049137515</v>
      </c>
      <c r="M268" s="168">
        <f ca="1">IF($C268-M$1&lt;År1,0,L267*(1-VLOOKUP($A268,[1]Hugst!$R$5:$W$9,MATCH(ROUNDUP((M$1)/10,0)*10,[1]Hugst!$R$4:$W$4,0))))</f>
        <v>3460.1280711956033</v>
      </c>
      <c r="N268" s="168">
        <f ca="1">IF($C268-N$1&lt;År1,0,M267*(1-VLOOKUP($A268,[1]Hugst!$R$5:$W$9,MATCH(ROUNDUP((N$1)/10,0)*10,[1]Hugst!$R$4:$W$4,0))))</f>
        <v>3465.3004996196937</v>
      </c>
      <c r="O268" s="168">
        <f ca="1">IF($C268-O$1&lt;År1,0,N267*(1-VLOOKUP($A268,[1]Hugst!$R$5:$W$9,MATCH(ROUNDUP((O$1)/10,0)*10,[1]Hugst!$R$4:$W$4,0))))</f>
        <v>3470.498920146299</v>
      </c>
      <c r="P268" s="168">
        <f ca="1">IF($C268-P$1&lt;År1,0,O267*(1-VLOOKUP($A268,[1]Hugst!$R$5:$W$9,MATCH(ROUNDUP((P$1)/10,0)*10,[1]Hugst!$R$4:$W$4,0))))</f>
        <v>3475.7234633892181</v>
      </c>
      <c r="Q268" s="168">
        <f ca="1">IF($C268-Q$1&lt;År1,0,P267*(1-VLOOKUP($A268,[1]Hugst!$R$5:$W$9,MATCH(ROUNDUP((Q$1)/10,0)*10,[1]Hugst!$R$4:$W$4,0))))</f>
        <v>3480.9742606182222</v>
      </c>
      <c r="R268" s="168">
        <f ca="1">IF($C268-R$1&lt;År1,0,Q267*(1-VLOOKUP($A268,[1]Hugst!$R$5:$W$9,MATCH(ROUNDUP((R$1)/10,0)*10,[1]Hugst!$R$4:$W$4,0))))</f>
        <v>3486.2514437629538</v>
      </c>
      <c r="S268" s="168">
        <f ca="1">IF($C268-S$1&lt;År1,0,R267*(1-VLOOKUP($A268,[1]Hugst!$R$5:$W$9,MATCH(ROUNDUP((S$1)/10,0)*10,[1]Hugst!$R$4:$W$4,0))))</f>
        <v>3491.5551454159536</v>
      </c>
      <c r="T268" s="168">
        <f ca="1">IF($C268-T$1&lt;År1,0,S267*(1-VLOOKUP($A268,[1]Hugst!$R$5:$W$9,MATCH(ROUNDUP((T$1)/10,0)*10,[1]Hugst!$R$4:$W$4,0))))</f>
        <v>3496.8854988360649</v>
      </c>
      <c r="U268" s="168">
        <f ca="1">IF($C268-U$1&lt;År1,0,T267*(1-VLOOKUP($A268,[1]Hugst!$R$5:$W$9,MATCH(ROUNDUP((U$1)/10,0)*10,[1]Hugst!$R$4:$W$4,0))))</f>
        <v>3502.2426379517524</v>
      </c>
      <c r="V268" s="168">
        <f ca="1">IF($C268-V$1&lt;År1,0,U267*(1-VLOOKUP($A268,[1]Hugst!$R$5:$W$9,MATCH(ROUNDUP((V$1)/10,0)*10,[1]Hugst!$R$4:$W$4,0))))</f>
        <v>3507.6266973645065</v>
      </c>
      <c r="W268" s="168">
        <f ca="1">IF($C268-W$1&lt;År1,0,V267*(1-VLOOKUP($A268,[1]Hugst!$R$5:$W$9,MATCH(ROUNDUP((W$1)/10,0)*10,[1]Hugst!$R$4:$W$4,0))))</f>
        <v>3513.0378123521618</v>
      </c>
      <c r="X268" s="168">
        <f ca="1">IF($C268-X$1&lt;År1,0,W267*(1-VLOOKUP($A268,[1]Hugst!$R$5:$W$9,MATCH(ROUNDUP((X$1)/10,0)*10,[1]Hugst!$R$4:$W$4,0))))</f>
        <v>3518.4761188724765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988.85408506501699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3419.6688998798318</v>
      </c>
      <c r="G269" s="168">
        <f ca="1">IF($C269-G$1&lt;År1,0,F268*(1-VLOOKUP($A269,[1]Hugst!$R$5:$W$9,MATCH(ROUNDUP((G$1)/10,0)*10,[1]Hugst!$R$4:$W$4,0))))</f>
        <v>3424.638015885238</v>
      </c>
      <c r="H269" s="168">
        <f ca="1">IF($C269-H$1&lt;År1,0,G268*(1-VLOOKUP($A269,[1]Hugst!$R$5:$W$9,MATCH(ROUNDUP((H$1)/10,0)*10,[1]Hugst!$R$4:$W$4,0))))</f>
        <v>3429.6321023227474</v>
      </c>
      <c r="I269" s="168">
        <f ca="1">IF($C269-I$1&lt;År1,0,H268*(1-VLOOKUP($A269,[1]Hugst!$R$5:$W$9,MATCH(ROUNDUP((I$1)/10,0)*10,[1]Hugst!$R$4:$W$4,0))))</f>
        <v>3434.6512846720407</v>
      </c>
      <c r="J269" s="168">
        <f ca="1">IF($C269-J$1&lt;År1,0,I268*(1-VLOOKUP($A269,[1]Hugst!$R$5:$W$9,MATCH(ROUNDUP((J$1)/10,0)*10,[1]Hugst!$R$4:$W$4,0))))</f>
        <v>3439.6956890431875</v>
      </c>
      <c r="K269" s="168">
        <f ca="1">IF($C269-K$1&lt;År1,0,J268*(1-VLOOKUP($A269,[1]Hugst!$R$5:$W$9,MATCH(ROUNDUP((K$1)/10,0)*10,[1]Hugst!$R$4:$W$4,0))))</f>
        <v>3444.7654421799934</v>
      </c>
      <c r="L269" s="168">
        <f ca="1">IF($C269-L$1&lt;År1,0,K268*(1-VLOOKUP($A269,[1]Hugst!$R$5:$W$9,MATCH(ROUNDUP((L$1)/10,0)*10,[1]Hugst!$R$4:$W$4,0))))</f>
        <v>3449.8606714632306</v>
      </c>
      <c r="M269" s="168">
        <f ca="1">IF($C269-M$1&lt;År1,0,L268*(1-VLOOKUP($A269,[1]Hugst!$R$5:$W$9,MATCH(ROUNDUP((M$1)/10,0)*10,[1]Hugst!$R$4:$W$4,0))))</f>
        <v>3454.9815049137515</v>
      </c>
      <c r="N269" s="168">
        <f ca="1">IF($C269-N$1&lt;År1,0,M268*(1-VLOOKUP($A269,[1]Hugst!$R$5:$W$9,MATCH(ROUNDUP((N$1)/10,0)*10,[1]Hugst!$R$4:$W$4,0))))</f>
        <v>3460.1280711956033</v>
      </c>
      <c r="O269" s="168">
        <f ca="1">IF($C269-O$1&lt;År1,0,N268*(1-VLOOKUP($A269,[1]Hugst!$R$5:$W$9,MATCH(ROUNDUP((O$1)/10,0)*10,[1]Hugst!$R$4:$W$4,0))))</f>
        <v>3465.3004996196937</v>
      </c>
      <c r="P269" s="168">
        <f ca="1">IF($C269-P$1&lt;År1,0,O268*(1-VLOOKUP($A269,[1]Hugst!$R$5:$W$9,MATCH(ROUNDUP((P$1)/10,0)*10,[1]Hugst!$R$4:$W$4,0))))</f>
        <v>3470.498920146299</v>
      </c>
      <c r="Q269" s="168">
        <f ca="1">IF($C269-Q$1&lt;År1,0,P268*(1-VLOOKUP($A269,[1]Hugst!$R$5:$W$9,MATCH(ROUNDUP((Q$1)/10,0)*10,[1]Hugst!$R$4:$W$4,0))))</f>
        <v>3475.7234633892181</v>
      </c>
      <c r="R269" s="168">
        <f ca="1">IF($C269-R$1&lt;År1,0,Q268*(1-VLOOKUP($A269,[1]Hugst!$R$5:$W$9,MATCH(ROUNDUP((R$1)/10,0)*10,[1]Hugst!$R$4:$W$4,0))))</f>
        <v>3480.9742606182222</v>
      </c>
      <c r="S269" s="168">
        <f ca="1">IF($C269-S$1&lt;År1,0,R268*(1-VLOOKUP($A269,[1]Hugst!$R$5:$W$9,MATCH(ROUNDUP((S$1)/10,0)*10,[1]Hugst!$R$4:$W$4,0))))</f>
        <v>3486.2514437629538</v>
      </c>
      <c r="T269" s="168">
        <f ca="1">IF($C269-T$1&lt;År1,0,S268*(1-VLOOKUP($A269,[1]Hugst!$R$5:$W$9,MATCH(ROUNDUP((T$1)/10,0)*10,[1]Hugst!$R$4:$W$4,0))))</f>
        <v>3491.5551454159536</v>
      </c>
      <c r="U269" s="168">
        <f ca="1">IF($C269-U$1&lt;År1,0,T268*(1-VLOOKUP($A269,[1]Hugst!$R$5:$W$9,MATCH(ROUNDUP((U$1)/10,0)*10,[1]Hugst!$R$4:$W$4,0))))</f>
        <v>3496.8854988360649</v>
      </c>
      <c r="V269" s="168">
        <f ca="1">IF($C269-V$1&lt;År1,0,U268*(1-VLOOKUP($A269,[1]Hugst!$R$5:$W$9,MATCH(ROUNDUP((V$1)/10,0)*10,[1]Hugst!$R$4:$W$4,0))))</f>
        <v>3502.2426379517524</v>
      </c>
      <c r="W269" s="168">
        <f ca="1">IF($C269-W$1&lt;År1,0,V268*(1-VLOOKUP($A269,[1]Hugst!$R$5:$W$9,MATCH(ROUNDUP((W$1)/10,0)*10,[1]Hugst!$R$4:$W$4,0))))</f>
        <v>3507.6266973645065</v>
      </c>
      <c r="X269" s="168">
        <f ca="1">IF($C269-X$1&lt;År1,0,W268*(1-VLOOKUP($A269,[1]Hugst!$R$5:$W$9,MATCH(ROUNDUP((X$1)/10,0)*10,[1]Hugst!$R$4:$W$4,0))))</f>
        <v>3513.0378123521618</v>
      </c>
      <c r="Y269" s="168">
        <f ca="1">IF($C269-Y$1&lt;År1,0,X268*(1-VLOOKUP($A269,[1]Hugst!$R$5:$W$9,MATCH(ROUNDUP((Y$1)/10,0)*10,[1]Hugst!$R$4:$W$4,0))))</f>
        <v>3518.4761188724765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983.90981463971548</v>
      </c>
      <c r="E270" s="168">
        <f t="shared" ca="1" si="6"/>
        <v>1.1728253729670541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3415.8974548274973</v>
      </c>
      <c r="G270" s="168">
        <f ca="1">IF($C270-G$1&lt;År1,0,F269*(1-VLOOKUP($A270,[1]Hugst!$R$5:$W$9,MATCH(ROUNDUP((G$1)/10,0)*10,[1]Hugst!$R$4:$W$4,0))))</f>
        <v>3419.6688998798318</v>
      </c>
      <c r="H270" s="168">
        <f ca="1">IF($C270-H$1&lt;År1,0,G269*(1-VLOOKUP($A270,[1]Hugst!$R$5:$W$9,MATCH(ROUNDUP((H$1)/10,0)*10,[1]Hugst!$R$4:$W$4,0))))</f>
        <v>3424.638015885238</v>
      </c>
      <c r="I270" s="168">
        <f ca="1">IF($C270-I$1&lt;År1,0,H269*(1-VLOOKUP($A270,[1]Hugst!$R$5:$W$9,MATCH(ROUNDUP((I$1)/10,0)*10,[1]Hugst!$R$4:$W$4,0))))</f>
        <v>3429.6321023227474</v>
      </c>
      <c r="J270" s="168">
        <f ca="1">IF($C270-J$1&lt;År1,0,I269*(1-VLOOKUP($A270,[1]Hugst!$R$5:$W$9,MATCH(ROUNDUP((J$1)/10,0)*10,[1]Hugst!$R$4:$W$4,0))))</f>
        <v>3434.6512846720407</v>
      </c>
      <c r="K270" s="168">
        <f ca="1">IF($C270-K$1&lt;År1,0,J269*(1-VLOOKUP($A270,[1]Hugst!$R$5:$W$9,MATCH(ROUNDUP((K$1)/10,0)*10,[1]Hugst!$R$4:$W$4,0))))</f>
        <v>3439.6956890431875</v>
      </c>
      <c r="L270" s="168">
        <f ca="1">IF($C270-L$1&lt;År1,0,K269*(1-VLOOKUP($A270,[1]Hugst!$R$5:$W$9,MATCH(ROUNDUP((L$1)/10,0)*10,[1]Hugst!$R$4:$W$4,0))))</f>
        <v>3444.7654421799934</v>
      </c>
      <c r="M270" s="168">
        <f ca="1">IF($C270-M$1&lt;År1,0,L269*(1-VLOOKUP($A270,[1]Hugst!$R$5:$W$9,MATCH(ROUNDUP((M$1)/10,0)*10,[1]Hugst!$R$4:$W$4,0))))</f>
        <v>3449.8606714632306</v>
      </c>
      <c r="N270" s="168">
        <f ca="1">IF($C270-N$1&lt;År1,0,M269*(1-VLOOKUP($A270,[1]Hugst!$R$5:$W$9,MATCH(ROUNDUP((N$1)/10,0)*10,[1]Hugst!$R$4:$W$4,0))))</f>
        <v>3454.9815049137515</v>
      </c>
      <c r="O270" s="168">
        <f ca="1">IF($C270-O$1&lt;År1,0,N269*(1-VLOOKUP($A270,[1]Hugst!$R$5:$W$9,MATCH(ROUNDUP((O$1)/10,0)*10,[1]Hugst!$R$4:$W$4,0))))</f>
        <v>3460.1280711956033</v>
      </c>
      <c r="P270" s="168">
        <f ca="1">IF($C270-P$1&lt;År1,0,O269*(1-VLOOKUP($A270,[1]Hugst!$R$5:$W$9,MATCH(ROUNDUP((P$1)/10,0)*10,[1]Hugst!$R$4:$W$4,0))))</f>
        <v>3465.3004996196937</v>
      </c>
      <c r="Q270" s="168">
        <f ca="1">IF($C270-Q$1&lt;År1,0,P269*(1-VLOOKUP($A270,[1]Hugst!$R$5:$W$9,MATCH(ROUNDUP((Q$1)/10,0)*10,[1]Hugst!$R$4:$W$4,0))))</f>
        <v>3470.498920146299</v>
      </c>
      <c r="R270" s="168">
        <f ca="1">IF($C270-R$1&lt;År1,0,Q269*(1-VLOOKUP($A270,[1]Hugst!$R$5:$W$9,MATCH(ROUNDUP((R$1)/10,0)*10,[1]Hugst!$R$4:$W$4,0))))</f>
        <v>3475.7234633892181</v>
      </c>
      <c r="S270" s="168">
        <f ca="1">IF($C270-S$1&lt;År1,0,R269*(1-VLOOKUP($A270,[1]Hugst!$R$5:$W$9,MATCH(ROUNDUP((S$1)/10,0)*10,[1]Hugst!$R$4:$W$4,0))))</f>
        <v>3480.9742606182222</v>
      </c>
      <c r="T270" s="168">
        <f ca="1">IF($C270-T$1&lt;År1,0,S269*(1-VLOOKUP($A270,[1]Hugst!$R$5:$W$9,MATCH(ROUNDUP((T$1)/10,0)*10,[1]Hugst!$R$4:$W$4,0))))</f>
        <v>3486.2514437629538</v>
      </c>
      <c r="U270" s="168">
        <f ca="1">IF($C270-U$1&lt;År1,0,T269*(1-VLOOKUP($A270,[1]Hugst!$R$5:$W$9,MATCH(ROUNDUP((U$1)/10,0)*10,[1]Hugst!$R$4:$W$4,0))))</f>
        <v>3491.5551454159536</v>
      </c>
      <c r="V270" s="168">
        <f ca="1">IF($C270-V$1&lt;År1,0,U269*(1-VLOOKUP($A270,[1]Hugst!$R$5:$W$9,MATCH(ROUNDUP((V$1)/10,0)*10,[1]Hugst!$R$4:$W$4,0))))</f>
        <v>3496.8854988360649</v>
      </c>
      <c r="W270" s="168">
        <f ca="1">IF($C270-W$1&lt;År1,0,V269*(1-VLOOKUP($A270,[1]Hugst!$R$5:$W$9,MATCH(ROUNDUP((W$1)/10,0)*10,[1]Hugst!$R$4:$W$4,0))))</f>
        <v>3502.2426379517524</v>
      </c>
      <c r="X270" s="168">
        <f ca="1">IF($C270-X$1&lt;År1,0,W269*(1-VLOOKUP($A270,[1]Hugst!$R$5:$W$9,MATCH(ROUNDUP((X$1)/10,0)*10,[1]Hugst!$R$4:$W$4,0))))</f>
        <v>3507.6266973645065</v>
      </c>
      <c r="Y270" s="168">
        <f ca="1">IF($C270-Y$1&lt;År1,0,X269*(1-VLOOKUP($A270,[1]Hugst!$R$5:$W$9,MATCH(ROUNDUP((Y$1)/10,0)*10,[1]Hugst!$R$4:$W$4,0))))</f>
        <v>3513.0378123521618</v>
      </c>
      <c r="Z270" s="168">
        <f ca="1">IF($C270-Z$1&lt;År1,0,Y269*(1-VLOOKUP($A270,[1]Hugst!$R$5:$W$9,MATCH(ROUNDUP((Z$1)/10,0)*10,[1]Hugst!$R$4:$W$4,0))))</f>
        <v>3517.303293499519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978.99026556653553</v>
      </c>
      <c r="E271" s="168">
        <f t="shared" ca="1" si="6"/>
        <v>2.3434470352804055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3412.1485274166307</v>
      </c>
      <c r="G271" s="168">
        <f ca="1">IF($C271-G$1&lt;År1,0,F270*(1-VLOOKUP($A271,[1]Hugst!$R$5:$W$9,MATCH(ROUNDUP((G$1)/10,0)*10,[1]Hugst!$R$4:$W$4,0))))</f>
        <v>3415.8974548274973</v>
      </c>
      <c r="H271" s="168">
        <f ca="1">IF($C271-H$1&lt;År1,0,G270*(1-VLOOKUP($A271,[1]Hugst!$R$5:$W$9,MATCH(ROUNDUP((H$1)/10,0)*10,[1]Hugst!$R$4:$W$4,0))))</f>
        <v>3419.6688998798318</v>
      </c>
      <c r="I271" s="168">
        <f ca="1">IF($C271-I$1&lt;År1,0,H270*(1-VLOOKUP($A271,[1]Hugst!$R$5:$W$9,MATCH(ROUNDUP((I$1)/10,0)*10,[1]Hugst!$R$4:$W$4,0))))</f>
        <v>3424.638015885238</v>
      </c>
      <c r="J271" s="168">
        <f ca="1">IF($C271-J$1&lt;År1,0,I270*(1-VLOOKUP($A271,[1]Hugst!$R$5:$W$9,MATCH(ROUNDUP((J$1)/10,0)*10,[1]Hugst!$R$4:$W$4,0))))</f>
        <v>3429.6321023227474</v>
      </c>
      <c r="K271" s="168">
        <f ca="1">IF($C271-K$1&lt;År1,0,J270*(1-VLOOKUP($A271,[1]Hugst!$R$5:$W$9,MATCH(ROUNDUP((K$1)/10,0)*10,[1]Hugst!$R$4:$W$4,0))))</f>
        <v>3434.6512846720407</v>
      </c>
      <c r="L271" s="168">
        <f ca="1">IF($C271-L$1&lt;År1,0,K270*(1-VLOOKUP($A271,[1]Hugst!$R$5:$W$9,MATCH(ROUNDUP((L$1)/10,0)*10,[1]Hugst!$R$4:$W$4,0))))</f>
        <v>3439.6956890431875</v>
      </c>
      <c r="M271" s="168">
        <f ca="1">IF($C271-M$1&lt;År1,0,L270*(1-VLOOKUP($A271,[1]Hugst!$R$5:$W$9,MATCH(ROUNDUP((M$1)/10,0)*10,[1]Hugst!$R$4:$W$4,0))))</f>
        <v>3444.7654421799934</v>
      </c>
      <c r="N271" s="168">
        <f ca="1">IF($C271-N$1&lt;År1,0,M270*(1-VLOOKUP($A271,[1]Hugst!$R$5:$W$9,MATCH(ROUNDUP((N$1)/10,0)*10,[1]Hugst!$R$4:$W$4,0))))</f>
        <v>3449.8606714632306</v>
      </c>
      <c r="O271" s="168">
        <f ca="1">IF($C271-O$1&lt;År1,0,N270*(1-VLOOKUP($A271,[1]Hugst!$R$5:$W$9,MATCH(ROUNDUP((O$1)/10,0)*10,[1]Hugst!$R$4:$W$4,0))))</f>
        <v>3454.9815049137515</v>
      </c>
      <c r="P271" s="168">
        <f ca="1">IF($C271-P$1&lt;År1,0,O270*(1-VLOOKUP($A271,[1]Hugst!$R$5:$W$9,MATCH(ROUNDUP((P$1)/10,0)*10,[1]Hugst!$R$4:$W$4,0))))</f>
        <v>3460.1280711956033</v>
      </c>
      <c r="Q271" s="168">
        <f ca="1">IF($C271-Q$1&lt;År1,0,P270*(1-VLOOKUP($A271,[1]Hugst!$R$5:$W$9,MATCH(ROUNDUP((Q$1)/10,0)*10,[1]Hugst!$R$4:$W$4,0))))</f>
        <v>3465.3004996196937</v>
      </c>
      <c r="R271" s="168">
        <f ca="1">IF($C271-R$1&lt;År1,0,Q270*(1-VLOOKUP($A271,[1]Hugst!$R$5:$W$9,MATCH(ROUNDUP((R$1)/10,0)*10,[1]Hugst!$R$4:$W$4,0))))</f>
        <v>3470.498920146299</v>
      </c>
      <c r="S271" s="168">
        <f ca="1">IF($C271-S$1&lt;År1,0,R270*(1-VLOOKUP($A271,[1]Hugst!$R$5:$W$9,MATCH(ROUNDUP((S$1)/10,0)*10,[1]Hugst!$R$4:$W$4,0))))</f>
        <v>3475.7234633892181</v>
      </c>
      <c r="T271" s="168">
        <f ca="1">IF($C271-T$1&lt;År1,0,S270*(1-VLOOKUP($A271,[1]Hugst!$R$5:$W$9,MATCH(ROUNDUP((T$1)/10,0)*10,[1]Hugst!$R$4:$W$4,0))))</f>
        <v>3480.9742606182222</v>
      </c>
      <c r="U271" s="168">
        <f ca="1">IF($C271-U$1&lt;År1,0,T270*(1-VLOOKUP($A271,[1]Hugst!$R$5:$W$9,MATCH(ROUNDUP((U$1)/10,0)*10,[1]Hugst!$R$4:$W$4,0))))</f>
        <v>3486.2514437629538</v>
      </c>
      <c r="V271" s="168">
        <f ca="1">IF($C271-V$1&lt;År1,0,U270*(1-VLOOKUP($A271,[1]Hugst!$R$5:$W$9,MATCH(ROUNDUP((V$1)/10,0)*10,[1]Hugst!$R$4:$W$4,0))))</f>
        <v>3491.5551454159536</v>
      </c>
      <c r="W271" s="168">
        <f ca="1">IF($C271-W$1&lt;År1,0,V270*(1-VLOOKUP($A271,[1]Hugst!$R$5:$W$9,MATCH(ROUNDUP((W$1)/10,0)*10,[1]Hugst!$R$4:$W$4,0))))</f>
        <v>3496.8854988360649</v>
      </c>
      <c r="X271" s="168">
        <f ca="1">IF($C271-X$1&lt;År1,0,W270*(1-VLOOKUP($A271,[1]Hugst!$R$5:$W$9,MATCH(ROUNDUP((X$1)/10,0)*10,[1]Hugst!$R$4:$W$4,0))))</f>
        <v>3502.2426379517524</v>
      </c>
      <c r="Y271" s="168">
        <f ca="1">IF($C271-Y$1&lt;År1,0,X270*(1-VLOOKUP($A271,[1]Hugst!$R$5:$W$9,MATCH(ROUNDUP((Y$1)/10,0)*10,[1]Hugst!$R$4:$W$4,0))))</f>
        <v>3507.6266973645065</v>
      </c>
      <c r="Z271" s="168">
        <f ca="1">IF($C271-Z$1&lt;År1,0,Y270*(1-VLOOKUP($A271,[1]Hugst!$R$5:$W$9,MATCH(ROUNDUP((Z$1)/10,0)*10,[1]Hugst!$R$4:$W$4,0))))</f>
        <v>3511.8667997480447</v>
      </c>
      <c r="AA271" s="168">
        <f ca="1">IF($C271-AA$1&lt;År1,0,Z270*(1-VLOOKUP($A271,[1]Hugst!$R$5:$W$9,MATCH(ROUNDUP((AA$1)/10,0)*10,[1]Hugst!$R$4:$W$4,0))))</f>
        <v>3516.1308590683525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974.09531423868611</v>
      </c>
      <c r="E272" s="168">
        <f t="shared" ca="1" si="6"/>
        <v>3.5118747853994137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3408.4220038389003</v>
      </c>
      <c r="G272" s="168">
        <f ca="1">IF($C272-G$1&lt;År1,0,F271*(1-VLOOKUP($A272,[1]Hugst!$R$5:$W$9,MATCH(ROUNDUP((G$1)/10,0)*10,[1]Hugst!$R$4:$W$4,0))))</f>
        <v>3412.1485274166307</v>
      </c>
      <c r="H272" s="168">
        <f ca="1">IF($C272-H$1&lt;År1,0,G271*(1-VLOOKUP($A272,[1]Hugst!$R$5:$W$9,MATCH(ROUNDUP((H$1)/10,0)*10,[1]Hugst!$R$4:$W$4,0))))</f>
        <v>3415.8974548274973</v>
      </c>
      <c r="I272" s="168">
        <f ca="1">IF($C272-I$1&lt;År1,0,H271*(1-VLOOKUP($A272,[1]Hugst!$R$5:$W$9,MATCH(ROUNDUP((I$1)/10,0)*10,[1]Hugst!$R$4:$W$4,0))))</f>
        <v>3419.6688998798318</v>
      </c>
      <c r="J272" s="168">
        <f ca="1">IF($C272-J$1&lt;År1,0,I271*(1-VLOOKUP($A272,[1]Hugst!$R$5:$W$9,MATCH(ROUNDUP((J$1)/10,0)*10,[1]Hugst!$R$4:$W$4,0))))</f>
        <v>3424.638015885238</v>
      </c>
      <c r="K272" s="168">
        <f ca="1">IF($C272-K$1&lt;År1,0,J271*(1-VLOOKUP($A272,[1]Hugst!$R$5:$W$9,MATCH(ROUNDUP((K$1)/10,0)*10,[1]Hugst!$R$4:$W$4,0))))</f>
        <v>3429.6321023227474</v>
      </c>
      <c r="L272" s="168">
        <f ca="1">IF($C272-L$1&lt;År1,0,K271*(1-VLOOKUP($A272,[1]Hugst!$R$5:$W$9,MATCH(ROUNDUP((L$1)/10,0)*10,[1]Hugst!$R$4:$W$4,0))))</f>
        <v>3434.6512846720407</v>
      </c>
      <c r="M272" s="168">
        <f ca="1">IF($C272-M$1&lt;År1,0,L271*(1-VLOOKUP($A272,[1]Hugst!$R$5:$W$9,MATCH(ROUNDUP((M$1)/10,0)*10,[1]Hugst!$R$4:$W$4,0))))</f>
        <v>3439.6956890431875</v>
      </c>
      <c r="N272" s="168">
        <f ca="1">IF($C272-N$1&lt;År1,0,M271*(1-VLOOKUP($A272,[1]Hugst!$R$5:$W$9,MATCH(ROUNDUP((N$1)/10,0)*10,[1]Hugst!$R$4:$W$4,0))))</f>
        <v>3444.7654421799934</v>
      </c>
      <c r="O272" s="168">
        <f ca="1">IF($C272-O$1&lt;År1,0,N271*(1-VLOOKUP($A272,[1]Hugst!$R$5:$W$9,MATCH(ROUNDUP((O$1)/10,0)*10,[1]Hugst!$R$4:$W$4,0))))</f>
        <v>3449.8606714632306</v>
      </c>
      <c r="P272" s="168">
        <f ca="1">IF($C272-P$1&lt;År1,0,O271*(1-VLOOKUP($A272,[1]Hugst!$R$5:$W$9,MATCH(ROUNDUP((P$1)/10,0)*10,[1]Hugst!$R$4:$W$4,0))))</f>
        <v>3454.9815049137515</v>
      </c>
      <c r="Q272" s="168">
        <f ca="1">IF($C272-Q$1&lt;År1,0,P271*(1-VLOOKUP($A272,[1]Hugst!$R$5:$W$9,MATCH(ROUNDUP((Q$1)/10,0)*10,[1]Hugst!$R$4:$W$4,0))))</f>
        <v>3460.1280711956033</v>
      </c>
      <c r="R272" s="168">
        <f ca="1">IF($C272-R$1&lt;År1,0,Q271*(1-VLOOKUP($A272,[1]Hugst!$R$5:$W$9,MATCH(ROUNDUP((R$1)/10,0)*10,[1]Hugst!$R$4:$W$4,0))))</f>
        <v>3465.3004996196937</v>
      </c>
      <c r="S272" s="168">
        <f ca="1">IF($C272-S$1&lt;År1,0,R271*(1-VLOOKUP($A272,[1]Hugst!$R$5:$W$9,MATCH(ROUNDUP((S$1)/10,0)*10,[1]Hugst!$R$4:$W$4,0))))</f>
        <v>3470.498920146299</v>
      </c>
      <c r="T272" s="168">
        <f ca="1">IF($C272-T$1&lt;År1,0,S271*(1-VLOOKUP($A272,[1]Hugst!$R$5:$W$9,MATCH(ROUNDUP((T$1)/10,0)*10,[1]Hugst!$R$4:$W$4,0))))</f>
        <v>3475.7234633892181</v>
      </c>
      <c r="U272" s="168">
        <f ca="1">IF($C272-U$1&lt;År1,0,T271*(1-VLOOKUP($A272,[1]Hugst!$R$5:$W$9,MATCH(ROUNDUP((U$1)/10,0)*10,[1]Hugst!$R$4:$W$4,0))))</f>
        <v>3480.9742606182222</v>
      </c>
      <c r="V272" s="168">
        <f ca="1">IF($C272-V$1&lt;År1,0,U271*(1-VLOOKUP($A272,[1]Hugst!$R$5:$W$9,MATCH(ROUNDUP((V$1)/10,0)*10,[1]Hugst!$R$4:$W$4,0))))</f>
        <v>3486.2514437629538</v>
      </c>
      <c r="W272" s="168">
        <f ca="1">IF($C272-W$1&lt;År1,0,V271*(1-VLOOKUP($A272,[1]Hugst!$R$5:$W$9,MATCH(ROUNDUP((W$1)/10,0)*10,[1]Hugst!$R$4:$W$4,0))))</f>
        <v>3491.5551454159536</v>
      </c>
      <c r="X272" s="168">
        <f ca="1">IF($C272-X$1&lt;År1,0,W271*(1-VLOOKUP($A272,[1]Hugst!$R$5:$W$9,MATCH(ROUNDUP((X$1)/10,0)*10,[1]Hugst!$R$4:$W$4,0))))</f>
        <v>3496.8854988360649</v>
      </c>
      <c r="Y272" s="168">
        <f ca="1">IF($C272-Y$1&lt;År1,0,X271*(1-VLOOKUP($A272,[1]Hugst!$R$5:$W$9,MATCH(ROUNDUP((Y$1)/10,0)*10,[1]Hugst!$R$4:$W$4,0))))</f>
        <v>3502.2426379517524</v>
      </c>
      <c r="Z272" s="168">
        <f ca="1">IF($C272-Z$1&lt;År1,0,Y271*(1-VLOOKUP($A272,[1]Hugst!$R$5:$W$9,MATCH(ROUNDUP((Z$1)/10,0)*10,[1]Hugst!$R$4:$W$4,0))))</f>
        <v>3506.4574884653853</v>
      </c>
      <c r="AA272" s="168">
        <f ca="1">IF($C272-AA$1&lt;År1,0,Z271*(1-VLOOKUP($A272,[1]Hugst!$R$5:$W$9,MATCH(ROUNDUP((AA$1)/10,0)*10,[1]Hugst!$R$4:$W$4,0))))</f>
        <v>3510.6961774814622</v>
      </c>
      <c r="AB272" s="168">
        <f ca="1">IF($C272-AB$1&lt;År1,0,AA271*(1-VLOOKUP($A272,[1]Hugst!$R$5:$W$9,MATCH(ROUNDUP((AB$1)/10,0)*10,[1]Hugst!$R$4:$W$4,0))))</f>
        <v>3514.9588154486632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969.22483766748337</v>
      </c>
      <c r="E273" s="168">
        <f t="shared" ca="1" si="6"/>
        <v>4.6781183731218334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3404.71777085542</v>
      </c>
      <c r="G273" s="168">
        <f ca="1">IF($C273-G$1&lt;År1,0,F272*(1-VLOOKUP($A273,[1]Hugst!$R$5:$W$9,MATCH(ROUNDUP((G$1)/10,0)*10,[1]Hugst!$R$4:$W$4,0))))</f>
        <v>3408.4220038389003</v>
      </c>
      <c r="H273" s="168">
        <f ca="1">IF($C273-H$1&lt;År1,0,G272*(1-VLOOKUP($A273,[1]Hugst!$R$5:$W$9,MATCH(ROUNDUP((H$1)/10,0)*10,[1]Hugst!$R$4:$W$4,0))))</f>
        <v>3412.1485274166307</v>
      </c>
      <c r="I273" s="168">
        <f ca="1">IF($C273-I$1&lt;År1,0,H272*(1-VLOOKUP($A273,[1]Hugst!$R$5:$W$9,MATCH(ROUNDUP((I$1)/10,0)*10,[1]Hugst!$R$4:$W$4,0))))</f>
        <v>3415.8974548274973</v>
      </c>
      <c r="J273" s="168">
        <f ca="1">IF($C273-J$1&lt;År1,0,I272*(1-VLOOKUP($A273,[1]Hugst!$R$5:$W$9,MATCH(ROUNDUP((J$1)/10,0)*10,[1]Hugst!$R$4:$W$4,0))))</f>
        <v>3419.6688998798318</v>
      </c>
      <c r="K273" s="168">
        <f ca="1">IF($C273-K$1&lt;År1,0,J272*(1-VLOOKUP($A273,[1]Hugst!$R$5:$W$9,MATCH(ROUNDUP((K$1)/10,0)*10,[1]Hugst!$R$4:$W$4,0))))</f>
        <v>3424.638015885238</v>
      </c>
      <c r="L273" s="168">
        <f ca="1">IF($C273-L$1&lt;År1,0,K272*(1-VLOOKUP($A273,[1]Hugst!$R$5:$W$9,MATCH(ROUNDUP((L$1)/10,0)*10,[1]Hugst!$R$4:$W$4,0))))</f>
        <v>3429.6321023227474</v>
      </c>
      <c r="M273" s="168">
        <f ca="1">IF($C273-M$1&lt;År1,0,L272*(1-VLOOKUP($A273,[1]Hugst!$R$5:$W$9,MATCH(ROUNDUP((M$1)/10,0)*10,[1]Hugst!$R$4:$W$4,0))))</f>
        <v>3434.6512846720407</v>
      </c>
      <c r="N273" s="168">
        <f ca="1">IF($C273-N$1&lt;År1,0,M272*(1-VLOOKUP($A273,[1]Hugst!$R$5:$W$9,MATCH(ROUNDUP((N$1)/10,0)*10,[1]Hugst!$R$4:$W$4,0))))</f>
        <v>3439.6956890431875</v>
      </c>
      <c r="O273" s="168">
        <f ca="1">IF($C273-O$1&lt;År1,0,N272*(1-VLOOKUP($A273,[1]Hugst!$R$5:$W$9,MATCH(ROUNDUP((O$1)/10,0)*10,[1]Hugst!$R$4:$W$4,0))))</f>
        <v>3444.7654421799934</v>
      </c>
      <c r="P273" s="168">
        <f ca="1">IF($C273-P$1&lt;År1,0,O272*(1-VLOOKUP($A273,[1]Hugst!$R$5:$W$9,MATCH(ROUNDUP((P$1)/10,0)*10,[1]Hugst!$R$4:$W$4,0))))</f>
        <v>3449.8606714632306</v>
      </c>
      <c r="Q273" s="168">
        <f ca="1">IF($C273-Q$1&lt;År1,0,P272*(1-VLOOKUP($A273,[1]Hugst!$R$5:$W$9,MATCH(ROUNDUP((Q$1)/10,0)*10,[1]Hugst!$R$4:$W$4,0))))</f>
        <v>3454.9815049137515</v>
      </c>
      <c r="R273" s="168">
        <f ca="1">IF($C273-R$1&lt;År1,0,Q272*(1-VLOOKUP($A273,[1]Hugst!$R$5:$W$9,MATCH(ROUNDUP((R$1)/10,0)*10,[1]Hugst!$R$4:$W$4,0))))</f>
        <v>3460.1280711956033</v>
      </c>
      <c r="S273" s="168">
        <f ca="1">IF($C273-S$1&lt;År1,0,R272*(1-VLOOKUP($A273,[1]Hugst!$R$5:$W$9,MATCH(ROUNDUP((S$1)/10,0)*10,[1]Hugst!$R$4:$W$4,0))))</f>
        <v>3465.3004996196937</v>
      </c>
      <c r="T273" s="168">
        <f ca="1">IF($C273-T$1&lt;År1,0,S272*(1-VLOOKUP($A273,[1]Hugst!$R$5:$W$9,MATCH(ROUNDUP((T$1)/10,0)*10,[1]Hugst!$R$4:$W$4,0))))</f>
        <v>3470.498920146299</v>
      </c>
      <c r="U273" s="168">
        <f ca="1">IF($C273-U$1&lt;År1,0,T272*(1-VLOOKUP($A273,[1]Hugst!$R$5:$W$9,MATCH(ROUNDUP((U$1)/10,0)*10,[1]Hugst!$R$4:$W$4,0))))</f>
        <v>3475.7234633892181</v>
      </c>
      <c r="V273" s="168">
        <f ca="1">IF($C273-V$1&lt;År1,0,U272*(1-VLOOKUP($A273,[1]Hugst!$R$5:$W$9,MATCH(ROUNDUP((V$1)/10,0)*10,[1]Hugst!$R$4:$W$4,0))))</f>
        <v>3480.9742606182222</v>
      </c>
      <c r="W273" s="168">
        <f ca="1">IF($C273-W$1&lt;År1,0,V272*(1-VLOOKUP($A273,[1]Hugst!$R$5:$W$9,MATCH(ROUNDUP((W$1)/10,0)*10,[1]Hugst!$R$4:$W$4,0))))</f>
        <v>3486.2514437629538</v>
      </c>
      <c r="X273" s="168">
        <f ca="1">IF($C273-X$1&lt;År1,0,W272*(1-VLOOKUP($A273,[1]Hugst!$R$5:$W$9,MATCH(ROUNDUP((X$1)/10,0)*10,[1]Hugst!$R$4:$W$4,0))))</f>
        <v>3491.5551454159536</v>
      </c>
      <c r="Y273" s="168">
        <f ca="1">IF($C273-Y$1&lt;År1,0,X272*(1-VLOOKUP($A273,[1]Hugst!$R$5:$W$9,MATCH(ROUNDUP((Y$1)/10,0)*10,[1]Hugst!$R$4:$W$4,0))))</f>
        <v>3496.8854988360649</v>
      </c>
      <c r="Z273" s="168">
        <f ca="1">IF($C273-Z$1&lt;År1,0,Y272*(1-VLOOKUP($A273,[1]Hugst!$R$5:$W$9,MATCH(ROUNDUP((Z$1)/10,0)*10,[1]Hugst!$R$4:$W$4,0))))</f>
        <v>3501.0752237391021</v>
      </c>
      <c r="AA273" s="168">
        <f ca="1">IF($C273-AA$1&lt;År1,0,Z272*(1-VLOOKUP($A273,[1]Hugst!$R$5:$W$9,MATCH(ROUNDUP((AA$1)/10,0)*10,[1]Hugst!$R$4:$W$4,0))))</f>
        <v>3505.2886693025634</v>
      </c>
      <c r="AB273" s="168">
        <f ca="1">IF($C273-AB$1&lt;År1,0,AA272*(1-VLOOKUP($A273,[1]Hugst!$R$5:$W$9,MATCH(ROUNDUP((AB$1)/10,0)*10,[1]Hugst!$R$4:$W$4,0))))</f>
        <v>3509.5259454223019</v>
      </c>
      <c r="AC273" s="168">
        <f ca="1">IF($C273-AC$1&lt;År1,0,AB272*(1-VLOOKUP($A273,[1]Hugst!$R$5:$W$9,MATCH(ROUNDUP((AC$1)/10,0)*10,[1]Hugst!$R$4:$W$4,0))))</f>
        <v>3513.7871625101807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964.37871347914916</v>
      </c>
      <c r="E274" s="168">
        <f t="shared" ca="1" si="6"/>
        <v>5.8421874999330612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3401.035715793897</v>
      </c>
      <c r="G274" s="168">
        <f ca="1">IF($C274-G$1&lt;År1,0,F273*(1-VLOOKUP($A274,[1]Hugst!$R$5:$W$9,MATCH(ROUNDUP((G$1)/10,0)*10,[1]Hugst!$R$4:$W$4,0))))</f>
        <v>3404.71777085542</v>
      </c>
      <c r="H274" s="168">
        <f ca="1">IF($C274-H$1&lt;År1,0,G273*(1-VLOOKUP($A274,[1]Hugst!$R$5:$W$9,MATCH(ROUNDUP((H$1)/10,0)*10,[1]Hugst!$R$4:$W$4,0))))</f>
        <v>3408.4220038389003</v>
      </c>
      <c r="I274" s="168">
        <f ca="1">IF($C274-I$1&lt;År1,0,H273*(1-VLOOKUP($A274,[1]Hugst!$R$5:$W$9,MATCH(ROUNDUP((I$1)/10,0)*10,[1]Hugst!$R$4:$W$4,0))))</f>
        <v>3412.1485274166307</v>
      </c>
      <c r="J274" s="168">
        <f ca="1">IF($C274-J$1&lt;År1,0,I273*(1-VLOOKUP($A274,[1]Hugst!$R$5:$W$9,MATCH(ROUNDUP((J$1)/10,0)*10,[1]Hugst!$R$4:$W$4,0))))</f>
        <v>3415.8974548274973</v>
      </c>
      <c r="K274" s="168">
        <f ca="1">IF($C274-K$1&lt;År1,0,J273*(1-VLOOKUP($A274,[1]Hugst!$R$5:$W$9,MATCH(ROUNDUP((K$1)/10,0)*10,[1]Hugst!$R$4:$W$4,0))))</f>
        <v>3419.6688998798318</v>
      </c>
      <c r="L274" s="168">
        <f ca="1">IF($C274-L$1&lt;År1,0,K273*(1-VLOOKUP($A274,[1]Hugst!$R$5:$W$9,MATCH(ROUNDUP((L$1)/10,0)*10,[1]Hugst!$R$4:$W$4,0))))</f>
        <v>3424.638015885238</v>
      </c>
      <c r="M274" s="168">
        <f ca="1">IF($C274-M$1&lt;År1,0,L273*(1-VLOOKUP($A274,[1]Hugst!$R$5:$W$9,MATCH(ROUNDUP((M$1)/10,0)*10,[1]Hugst!$R$4:$W$4,0))))</f>
        <v>3429.6321023227474</v>
      </c>
      <c r="N274" s="168">
        <f ca="1">IF($C274-N$1&lt;År1,0,M273*(1-VLOOKUP($A274,[1]Hugst!$R$5:$W$9,MATCH(ROUNDUP((N$1)/10,0)*10,[1]Hugst!$R$4:$W$4,0))))</f>
        <v>3434.6512846720407</v>
      </c>
      <c r="O274" s="168">
        <f ca="1">IF($C274-O$1&lt;År1,0,N273*(1-VLOOKUP($A274,[1]Hugst!$R$5:$W$9,MATCH(ROUNDUP((O$1)/10,0)*10,[1]Hugst!$R$4:$W$4,0))))</f>
        <v>3439.6956890431875</v>
      </c>
      <c r="P274" s="168">
        <f ca="1">IF($C274-P$1&lt;År1,0,O273*(1-VLOOKUP($A274,[1]Hugst!$R$5:$W$9,MATCH(ROUNDUP((P$1)/10,0)*10,[1]Hugst!$R$4:$W$4,0))))</f>
        <v>3444.7654421799934</v>
      </c>
      <c r="Q274" s="168">
        <f ca="1">IF($C274-Q$1&lt;År1,0,P273*(1-VLOOKUP($A274,[1]Hugst!$R$5:$W$9,MATCH(ROUNDUP((Q$1)/10,0)*10,[1]Hugst!$R$4:$W$4,0))))</f>
        <v>3449.8606714632306</v>
      </c>
      <c r="R274" s="168">
        <f ca="1">IF($C274-R$1&lt;År1,0,Q273*(1-VLOOKUP($A274,[1]Hugst!$R$5:$W$9,MATCH(ROUNDUP((R$1)/10,0)*10,[1]Hugst!$R$4:$W$4,0))))</f>
        <v>3454.9815049137515</v>
      </c>
      <c r="S274" s="168">
        <f ca="1">IF($C274-S$1&lt;År1,0,R273*(1-VLOOKUP($A274,[1]Hugst!$R$5:$W$9,MATCH(ROUNDUP((S$1)/10,0)*10,[1]Hugst!$R$4:$W$4,0))))</f>
        <v>3460.1280711956033</v>
      </c>
      <c r="T274" s="168">
        <f ca="1">IF($C274-T$1&lt;År1,0,S273*(1-VLOOKUP($A274,[1]Hugst!$R$5:$W$9,MATCH(ROUNDUP((T$1)/10,0)*10,[1]Hugst!$R$4:$W$4,0))))</f>
        <v>3465.3004996196937</v>
      </c>
      <c r="U274" s="168">
        <f ca="1">IF($C274-U$1&lt;År1,0,T273*(1-VLOOKUP($A274,[1]Hugst!$R$5:$W$9,MATCH(ROUNDUP((U$1)/10,0)*10,[1]Hugst!$R$4:$W$4,0))))</f>
        <v>3470.498920146299</v>
      </c>
      <c r="V274" s="168">
        <f ca="1">IF($C274-V$1&lt;År1,0,U273*(1-VLOOKUP($A274,[1]Hugst!$R$5:$W$9,MATCH(ROUNDUP((V$1)/10,0)*10,[1]Hugst!$R$4:$W$4,0))))</f>
        <v>3475.7234633892181</v>
      </c>
      <c r="W274" s="168">
        <f ca="1">IF($C274-W$1&lt;År1,0,V273*(1-VLOOKUP($A274,[1]Hugst!$R$5:$W$9,MATCH(ROUNDUP((W$1)/10,0)*10,[1]Hugst!$R$4:$W$4,0))))</f>
        <v>3480.9742606182222</v>
      </c>
      <c r="X274" s="168">
        <f ca="1">IF($C274-X$1&lt;År1,0,W273*(1-VLOOKUP($A274,[1]Hugst!$R$5:$W$9,MATCH(ROUNDUP((X$1)/10,0)*10,[1]Hugst!$R$4:$W$4,0))))</f>
        <v>3486.2514437629538</v>
      </c>
      <c r="Y274" s="168">
        <f ca="1">IF($C274-Y$1&lt;År1,0,X273*(1-VLOOKUP($A274,[1]Hugst!$R$5:$W$9,MATCH(ROUNDUP((Y$1)/10,0)*10,[1]Hugst!$R$4:$W$4,0))))</f>
        <v>3491.5551454159536</v>
      </c>
      <c r="Z274" s="168">
        <f ca="1">IF($C274-Z$1&lt;År1,0,Y273*(1-VLOOKUP($A274,[1]Hugst!$R$5:$W$9,MATCH(ROUNDUP((Z$1)/10,0)*10,[1]Hugst!$R$4:$W$4,0))))</f>
        <v>3495.7198703364529</v>
      </c>
      <c r="AA274" s="168">
        <f ca="1">IF($C274-AA$1&lt;År1,0,Z273*(1-VLOOKUP($A274,[1]Hugst!$R$5:$W$9,MATCH(ROUNDUP((AA$1)/10,0)*10,[1]Hugst!$R$4:$W$4,0))))</f>
        <v>3499.9081986645224</v>
      </c>
      <c r="AB274" s="168">
        <f ca="1">IF($C274-AB$1&lt;År1,0,AA273*(1-VLOOKUP($A274,[1]Hugst!$R$5:$W$9,MATCH(ROUNDUP((AB$1)/10,0)*10,[1]Hugst!$R$4:$W$4,0))))</f>
        <v>3504.1202397461293</v>
      </c>
      <c r="AC274" s="168">
        <f ca="1">IF($C274-AC$1&lt;År1,0,AB273*(1-VLOOKUP($A274,[1]Hugst!$R$5:$W$9,MATCH(ROUNDUP((AC$1)/10,0)*10,[1]Hugst!$R$4:$W$4,0))))</f>
        <v>3508.3561034404947</v>
      </c>
      <c r="AD274" s="168">
        <f ca="1">IF($C274-AD$1&lt;År1,0,AC273*(1-VLOOKUP($A274,[1]Hugst!$R$5:$W$9,MATCH(ROUNDUP((AD$1)/10,0)*10,[1]Hugst!$R$4:$W$4,0))))</f>
        <v>3512.6159001226774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959.55681991175516</v>
      </c>
      <c r="E275" s="168">
        <f t="shared" ca="1" si="6"/>
        <v>7.0040918192535173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3397.3757265458235</v>
      </c>
      <c r="G275" s="168">
        <f ca="1">IF($C275-G$1&lt;År1,0,F274*(1-VLOOKUP($A275,[1]Hugst!$R$5:$W$9,MATCH(ROUNDUP((G$1)/10,0)*10,[1]Hugst!$R$4:$W$4,0))))</f>
        <v>3401.035715793897</v>
      </c>
      <c r="H275" s="168">
        <f ca="1">IF($C275-H$1&lt;År1,0,G274*(1-VLOOKUP($A275,[1]Hugst!$R$5:$W$9,MATCH(ROUNDUP((H$1)/10,0)*10,[1]Hugst!$R$4:$W$4,0))))</f>
        <v>3404.71777085542</v>
      </c>
      <c r="I275" s="168">
        <f ca="1">IF($C275-I$1&lt;År1,0,H274*(1-VLOOKUP($A275,[1]Hugst!$R$5:$W$9,MATCH(ROUNDUP((I$1)/10,0)*10,[1]Hugst!$R$4:$W$4,0))))</f>
        <v>3408.4220038389003</v>
      </c>
      <c r="J275" s="168">
        <f ca="1">IF($C275-J$1&lt;År1,0,I274*(1-VLOOKUP($A275,[1]Hugst!$R$5:$W$9,MATCH(ROUNDUP((J$1)/10,0)*10,[1]Hugst!$R$4:$W$4,0))))</f>
        <v>3412.1485274166307</v>
      </c>
      <c r="K275" s="168">
        <f ca="1">IF($C275-K$1&lt;År1,0,J274*(1-VLOOKUP($A275,[1]Hugst!$R$5:$W$9,MATCH(ROUNDUP((K$1)/10,0)*10,[1]Hugst!$R$4:$W$4,0))))</f>
        <v>3415.8974548274973</v>
      </c>
      <c r="L275" s="168">
        <f ca="1">IF($C275-L$1&lt;År1,0,K274*(1-VLOOKUP($A275,[1]Hugst!$R$5:$W$9,MATCH(ROUNDUP((L$1)/10,0)*10,[1]Hugst!$R$4:$W$4,0))))</f>
        <v>3419.6688998798318</v>
      </c>
      <c r="M275" s="168">
        <f ca="1">IF($C275-M$1&lt;År1,0,L274*(1-VLOOKUP($A275,[1]Hugst!$R$5:$W$9,MATCH(ROUNDUP((M$1)/10,0)*10,[1]Hugst!$R$4:$W$4,0))))</f>
        <v>3424.638015885238</v>
      </c>
      <c r="N275" s="168">
        <f ca="1">IF($C275-N$1&lt;År1,0,M274*(1-VLOOKUP($A275,[1]Hugst!$R$5:$W$9,MATCH(ROUNDUP((N$1)/10,0)*10,[1]Hugst!$R$4:$W$4,0))))</f>
        <v>3429.6321023227474</v>
      </c>
      <c r="O275" s="168">
        <f ca="1">IF($C275-O$1&lt;År1,0,N274*(1-VLOOKUP($A275,[1]Hugst!$R$5:$W$9,MATCH(ROUNDUP((O$1)/10,0)*10,[1]Hugst!$R$4:$W$4,0))))</f>
        <v>3434.6512846720407</v>
      </c>
      <c r="P275" s="168">
        <f ca="1">IF($C275-P$1&lt;År1,0,O274*(1-VLOOKUP($A275,[1]Hugst!$R$5:$W$9,MATCH(ROUNDUP((P$1)/10,0)*10,[1]Hugst!$R$4:$W$4,0))))</f>
        <v>3439.6956890431875</v>
      </c>
      <c r="Q275" s="168">
        <f ca="1">IF($C275-Q$1&lt;År1,0,P274*(1-VLOOKUP($A275,[1]Hugst!$R$5:$W$9,MATCH(ROUNDUP((Q$1)/10,0)*10,[1]Hugst!$R$4:$W$4,0))))</f>
        <v>3444.7654421799934</v>
      </c>
      <c r="R275" s="168">
        <f ca="1">IF($C275-R$1&lt;År1,0,Q274*(1-VLOOKUP($A275,[1]Hugst!$R$5:$W$9,MATCH(ROUNDUP((R$1)/10,0)*10,[1]Hugst!$R$4:$W$4,0))))</f>
        <v>3449.8606714632306</v>
      </c>
      <c r="S275" s="168">
        <f ca="1">IF($C275-S$1&lt;År1,0,R274*(1-VLOOKUP($A275,[1]Hugst!$R$5:$W$9,MATCH(ROUNDUP((S$1)/10,0)*10,[1]Hugst!$R$4:$W$4,0))))</f>
        <v>3454.9815049137515</v>
      </c>
      <c r="T275" s="168">
        <f ca="1">IF($C275-T$1&lt;År1,0,S274*(1-VLOOKUP($A275,[1]Hugst!$R$5:$W$9,MATCH(ROUNDUP((T$1)/10,0)*10,[1]Hugst!$R$4:$W$4,0))))</f>
        <v>3460.1280711956033</v>
      </c>
      <c r="U275" s="168">
        <f ca="1">IF($C275-U$1&lt;År1,0,T274*(1-VLOOKUP($A275,[1]Hugst!$R$5:$W$9,MATCH(ROUNDUP((U$1)/10,0)*10,[1]Hugst!$R$4:$W$4,0))))</f>
        <v>3465.3004996196937</v>
      </c>
      <c r="V275" s="168">
        <f ca="1">IF($C275-V$1&lt;År1,0,U274*(1-VLOOKUP($A275,[1]Hugst!$R$5:$W$9,MATCH(ROUNDUP((V$1)/10,0)*10,[1]Hugst!$R$4:$W$4,0))))</f>
        <v>3470.498920146299</v>
      </c>
      <c r="W275" s="168">
        <f ca="1">IF($C275-W$1&lt;År1,0,V274*(1-VLOOKUP($A275,[1]Hugst!$R$5:$W$9,MATCH(ROUNDUP((W$1)/10,0)*10,[1]Hugst!$R$4:$W$4,0))))</f>
        <v>3475.7234633892181</v>
      </c>
      <c r="X275" s="168">
        <f ca="1">IF($C275-X$1&lt;År1,0,W274*(1-VLOOKUP($A275,[1]Hugst!$R$5:$W$9,MATCH(ROUNDUP((X$1)/10,0)*10,[1]Hugst!$R$4:$W$4,0))))</f>
        <v>3480.9742606182222</v>
      </c>
      <c r="Y275" s="168">
        <f ca="1">IF($C275-Y$1&lt;År1,0,X274*(1-VLOOKUP($A275,[1]Hugst!$R$5:$W$9,MATCH(ROUNDUP((Y$1)/10,0)*10,[1]Hugst!$R$4:$W$4,0))))</f>
        <v>3486.2514437629538</v>
      </c>
      <c r="Z275" s="168">
        <f ca="1">IF($C275-Z$1&lt;År1,0,Y274*(1-VLOOKUP($A275,[1]Hugst!$R$5:$W$9,MATCH(ROUNDUP((Z$1)/10,0)*10,[1]Hugst!$R$4:$W$4,0))))</f>
        <v>3490.3912937008149</v>
      </c>
      <c r="AA275" s="168">
        <f ca="1">IF($C275-AA$1&lt;År1,0,Z274*(1-VLOOKUP($A275,[1]Hugst!$R$5:$W$9,MATCH(ROUNDUP((AA$1)/10,0)*10,[1]Hugst!$R$4:$W$4,0))))</f>
        <v>3494.5546303796741</v>
      </c>
      <c r="AB275" s="168">
        <f ca="1">IF($C275-AB$1&lt;År1,0,AA274*(1-VLOOKUP($A275,[1]Hugst!$R$5:$W$9,MATCH(ROUNDUP((AB$1)/10,0)*10,[1]Hugst!$R$4:$W$4,0))))</f>
        <v>3498.7415625983008</v>
      </c>
      <c r="AC275" s="168">
        <f ca="1">IF($C275-AC$1&lt;År1,0,AB274*(1-VLOOKUP($A275,[1]Hugst!$R$5:$W$9,MATCH(ROUNDUP((AC$1)/10,0)*10,[1]Hugst!$R$4:$W$4,0))))</f>
        <v>3502.9521996662143</v>
      </c>
      <c r="AD275" s="168">
        <f ca="1">IF($C275-AD$1&lt;År1,0,AC274*(1-VLOOKUP($A275,[1]Hugst!$R$5:$W$9,MATCH(ROUNDUP((AD$1)/10,0)*10,[1]Hugst!$R$4:$W$4,0))))</f>
        <v>3507.1866514060148</v>
      </c>
      <c r="AE275" s="168">
        <f ca="1">IF($C275-AE$1&lt;År1,0,AD274*(1-VLOOKUP($A275,[1]Hugst!$R$5:$W$9,MATCH(ROUNDUP((AE$1)/10,0)*10,[1]Hugst!$R$4:$W$4,0))))</f>
        <v>3511.4450281559698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954.75903581222519</v>
      </c>
      <c r="E276" s="168">
        <f t="shared" ca="1" si="6"/>
        <v>8.1638409365405096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3393.7376915635805</v>
      </c>
      <c r="G276" s="168">
        <f ca="1">IF($C276-G$1&lt;År1,0,F275*(1-VLOOKUP($A276,[1]Hugst!$R$5:$W$9,MATCH(ROUNDUP((G$1)/10,0)*10,[1]Hugst!$R$4:$W$4,0))))</f>
        <v>3397.3757265458235</v>
      </c>
      <c r="H276" s="168">
        <f ca="1">IF($C276-H$1&lt;År1,0,G275*(1-VLOOKUP($A276,[1]Hugst!$R$5:$W$9,MATCH(ROUNDUP((H$1)/10,0)*10,[1]Hugst!$R$4:$W$4,0))))</f>
        <v>3401.035715793897</v>
      </c>
      <c r="I276" s="168">
        <f ca="1">IF($C276-I$1&lt;År1,0,H275*(1-VLOOKUP($A276,[1]Hugst!$R$5:$W$9,MATCH(ROUNDUP((I$1)/10,0)*10,[1]Hugst!$R$4:$W$4,0))))</f>
        <v>3404.71777085542</v>
      </c>
      <c r="J276" s="168">
        <f ca="1">IF($C276-J$1&lt;År1,0,I275*(1-VLOOKUP($A276,[1]Hugst!$R$5:$W$9,MATCH(ROUNDUP((J$1)/10,0)*10,[1]Hugst!$R$4:$W$4,0))))</f>
        <v>3408.4220038389003</v>
      </c>
      <c r="K276" s="168">
        <f ca="1">IF($C276-K$1&lt;År1,0,J275*(1-VLOOKUP($A276,[1]Hugst!$R$5:$W$9,MATCH(ROUNDUP((K$1)/10,0)*10,[1]Hugst!$R$4:$W$4,0))))</f>
        <v>3412.1485274166307</v>
      </c>
      <c r="L276" s="168">
        <f ca="1">IF($C276-L$1&lt;År1,0,K275*(1-VLOOKUP($A276,[1]Hugst!$R$5:$W$9,MATCH(ROUNDUP((L$1)/10,0)*10,[1]Hugst!$R$4:$W$4,0))))</f>
        <v>3415.8974548274973</v>
      </c>
      <c r="M276" s="168">
        <f ca="1">IF($C276-M$1&lt;År1,0,L275*(1-VLOOKUP($A276,[1]Hugst!$R$5:$W$9,MATCH(ROUNDUP((M$1)/10,0)*10,[1]Hugst!$R$4:$W$4,0))))</f>
        <v>3419.6688998798318</v>
      </c>
      <c r="N276" s="168">
        <f ca="1">IF($C276-N$1&lt;År1,0,M275*(1-VLOOKUP($A276,[1]Hugst!$R$5:$W$9,MATCH(ROUNDUP((N$1)/10,0)*10,[1]Hugst!$R$4:$W$4,0))))</f>
        <v>3424.638015885238</v>
      </c>
      <c r="O276" s="168">
        <f ca="1">IF($C276-O$1&lt;År1,0,N275*(1-VLOOKUP($A276,[1]Hugst!$R$5:$W$9,MATCH(ROUNDUP((O$1)/10,0)*10,[1]Hugst!$R$4:$W$4,0))))</f>
        <v>3429.6321023227474</v>
      </c>
      <c r="P276" s="168">
        <f ca="1">IF($C276-P$1&lt;År1,0,O275*(1-VLOOKUP($A276,[1]Hugst!$R$5:$W$9,MATCH(ROUNDUP((P$1)/10,0)*10,[1]Hugst!$R$4:$W$4,0))))</f>
        <v>3434.6512846720407</v>
      </c>
      <c r="Q276" s="168">
        <f ca="1">IF($C276-Q$1&lt;År1,0,P275*(1-VLOOKUP($A276,[1]Hugst!$R$5:$W$9,MATCH(ROUNDUP((Q$1)/10,0)*10,[1]Hugst!$R$4:$W$4,0))))</f>
        <v>3439.6956890431875</v>
      </c>
      <c r="R276" s="168">
        <f ca="1">IF($C276-R$1&lt;År1,0,Q275*(1-VLOOKUP($A276,[1]Hugst!$R$5:$W$9,MATCH(ROUNDUP((R$1)/10,0)*10,[1]Hugst!$R$4:$W$4,0))))</f>
        <v>3444.7654421799934</v>
      </c>
      <c r="S276" s="168">
        <f ca="1">IF($C276-S$1&lt;År1,0,R275*(1-VLOOKUP($A276,[1]Hugst!$R$5:$W$9,MATCH(ROUNDUP((S$1)/10,0)*10,[1]Hugst!$R$4:$W$4,0))))</f>
        <v>3449.8606714632306</v>
      </c>
      <c r="T276" s="168">
        <f ca="1">IF($C276-T$1&lt;År1,0,S275*(1-VLOOKUP($A276,[1]Hugst!$R$5:$W$9,MATCH(ROUNDUP((T$1)/10,0)*10,[1]Hugst!$R$4:$W$4,0))))</f>
        <v>3454.9815049137515</v>
      </c>
      <c r="U276" s="168">
        <f ca="1">IF($C276-U$1&lt;År1,0,T275*(1-VLOOKUP($A276,[1]Hugst!$R$5:$W$9,MATCH(ROUNDUP((U$1)/10,0)*10,[1]Hugst!$R$4:$W$4,0))))</f>
        <v>3460.1280711956033</v>
      </c>
      <c r="V276" s="168">
        <f ca="1">IF($C276-V$1&lt;År1,0,U275*(1-VLOOKUP($A276,[1]Hugst!$R$5:$W$9,MATCH(ROUNDUP((V$1)/10,0)*10,[1]Hugst!$R$4:$W$4,0))))</f>
        <v>3465.3004996196937</v>
      </c>
      <c r="W276" s="168">
        <f ca="1">IF($C276-W$1&lt;År1,0,V275*(1-VLOOKUP($A276,[1]Hugst!$R$5:$W$9,MATCH(ROUNDUP((W$1)/10,0)*10,[1]Hugst!$R$4:$W$4,0))))</f>
        <v>3470.498920146299</v>
      </c>
      <c r="X276" s="168">
        <f ca="1">IF($C276-X$1&lt;År1,0,W275*(1-VLOOKUP($A276,[1]Hugst!$R$5:$W$9,MATCH(ROUNDUP((X$1)/10,0)*10,[1]Hugst!$R$4:$W$4,0))))</f>
        <v>3475.7234633892181</v>
      </c>
      <c r="Y276" s="168">
        <f ca="1">IF($C276-Y$1&lt;År1,0,X275*(1-VLOOKUP($A276,[1]Hugst!$R$5:$W$9,MATCH(ROUNDUP((Y$1)/10,0)*10,[1]Hugst!$R$4:$W$4,0))))</f>
        <v>3480.9742606182222</v>
      </c>
      <c r="Z276" s="168">
        <f ca="1">IF($C276-Z$1&lt;År1,0,Y275*(1-VLOOKUP($A276,[1]Hugst!$R$5:$W$9,MATCH(ROUNDUP((Z$1)/10,0)*10,[1]Hugst!$R$4:$W$4,0))))</f>
        <v>3485.0893599483661</v>
      </c>
      <c r="AA276" s="168">
        <f ca="1">IF($C276-AA$1&lt;År1,0,Z275*(1-VLOOKUP($A276,[1]Hugst!$R$5:$W$9,MATCH(ROUNDUP((AA$1)/10,0)*10,[1]Hugst!$R$4:$W$4,0))))</f>
        <v>3489.2278299362483</v>
      </c>
      <c r="AB276" s="168">
        <f ca="1">IF($C276-AB$1&lt;År1,0,AA275*(1-VLOOKUP($A276,[1]Hugst!$R$5:$W$9,MATCH(ROUNDUP((AB$1)/10,0)*10,[1]Hugst!$R$4:$W$4,0))))</f>
        <v>3493.3897788362142</v>
      </c>
      <c r="AC276" s="168">
        <f ca="1">IF($C276-AC$1&lt;År1,0,AB275*(1-VLOOKUP($A276,[1]Hugst!$R$5:$W$9,MATCH(ROUNDUP((AC$1)/10,0)*10,[1]Hugst!$R$4:$W$4,0))))</f>
        <v>3497.5753154107683</v>
      </c>
      <c r="AD276" s="168">
        <f ca="1">IF($C276-AD$1&lt;År1,0,AC275*(1-VLOOKUP($A276,[1]Hugst!$R$5:$W$9,MATCH(ROUNDUP((AD$1)/10,0)*10,[1]Hugst!$R$4:$W$4,0))))</f>
        <v>3501.7845489329925</v>
      </c>
      <c r="AE276" s="168">
        <f ca="1">IF($C276-AE$1&lt;År1,0,AD275*(1-VLOOKUP($A276,[1]Hugst!$R$5:$W$9,MATCH(ROUNDUP((AE$1)/10,0)*10,[1]Hugst!$R$4:$W$4,0))))</f>
        <v>3506.0175891888794</v>
      </c>
      <c r="AF276" s="168">
        <f ca="1">IF($C276-AF$1&lt;År1,0,AE275*(1-VLOOKUP($A276,[1]Hugst!$R$5:$W$9,MATCH(ROUNDUP((AF$1)/10,0)*10,[1]Hugst!$R$4:$W$4,0))))</f>
        <v>3510.2745464799177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949.9852406331047</v>
      </c>
      <c r="E277" s="168">
        <f t="shared" ca="1" si="6"/>
        <v>9.3214444097829983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3390.1214998577025</v>
      </c>
      <c r="G277" s="168">
        <f ca="1">IF($C277-G$1&lt;År1,0,F276*(1-VLOOKUP($A277,[1]Hugst!$R$5:$W$9,MATCH(ROUNDUP((G$1)/10,0)*10,[1]Hugst!$R$4:$W$4,0))))</f>
        <v>3393.7376915635805</v>
      </c>
      <c r="H277" s="168">
        <f ca="1">IF($C277-H$1&lt;År1,0,G276*(1-VLOOKUP($A277,[1]Hugst!$R$5:$W$9,MATCH(ROUNDUP((H$1)/10,0)*10,[1]Hugst!$R$4:$W$4,0))))</f>
        <v>3397.3757265458235</v>
      </c>
      <c r="I277" s="168">
        <f ca="1">IF($C277-I$1&lt;År1,0,H276*(1-VLOOKUP($A277,[1]Hugst!$R$5:$W$9,MATCH(ROUNDUP((I$1)/10,0)*10,[1]Hugst!$R$4:$W$4,0))))</f>
        <v>3401.035715793897</v>
      </c>
      <c r="J277" s="168">
        <f ca="1">IF($C277-J$1&lt;År1,0,I276*(1-VLOOKUP($A277,[1]Hugst!$R$5:$W$9,MATCH(ROUNDUP((J$1)/10,0)*10,[1]Hugst!$R$4:$W$4,0))))</f>
        <v>3404.71777085542</v>
      </c>
      <c r="K277" s="168">
        <f ca="1">IF($C277-K$1&lt;År1,0,J276*(1-VLOOKUP($A277,[1]Hugst!$R$5:$W$9,MATCH(ROUNDUP((K$1)/10,0)*10,[1]Hugst!$R$4:$W$4,0))))</f>
        <v>3408.4220038389003</v>
      </c>
      <c r="L277" s="168">
        <f ca="1">IF($C277-L$1&lt;År1,0,K276*(1-VLOOKUP($A277,[1]Hugst!$R$5:$W$9,MATCH(ROUNDUP((L$1)/10,0)*10,[1]Hugst!$R$4:$W$4,0))))</f>
        <v>3412.1485274166307</v>
      </c>
      <c r="M277" s="168">
        <f ca="1">IF($C277-M$1&lt;År1,0,L276*(1-VLOOKUP($A277,[1]Hugst!$R$5:$W$9,MATCH(ROUNDUP((M$1)/10,0)*10,[1]Hugst!$R$4:$W$4,0))))</f>
        <v>3415.8974548274973</v>
      </c>
      <c r="N277" s="168">
        <f ca="1">IF($C277-N$1&lt;År1,0,M276*(1-VLOOKUP($A277,[1]Hugst!$R$5:$W$9,MATCH(ROUNDUP((N$1)/10,0)*10,[1]Hugst!$R$4:$W$4,0))))</f>
        <v>3419.6688998798318</v>
      </c>
      <c r="O277" s="168">
        <f ca="1">IF($C277-O$1&lt;År1,0,N276*(1-VLOOKUP($A277,[1]Hugst!$R$5:$W$9,MATCH(ROUNDUP((O$1)/10,0)*10,[1]Hugst!$R$4:$W$4,0))))</f>
        <v>3424.638015885238</v>
      </c>
      <c r="P277" s="168">
        <f ca="1">IF($C277-P$1&lt;År1,0,O276*(1-VLOOKUP($A277,[1]Hugst!$R$5:$W$9,MATCH(ROUNDUP((P$1)/10,0)*10,[1]Hugst!$R$4:$W$4,0))))</f>
        <v>3429.6321023227474</v>
      </c>
      <c r="Q277" s="168">
        <f ca="1">IF($C277-Q$1&lt;År1,0,P276*(1-VLOOKUP($A277,[1]Hugst!$R$5:$W$9,MATCH(ROUNDUP((Q$1)/10,0)*10,[1]Hugst!$R$4:$W$4,0))))</f>
        <v>3434.6512846720407</v>
      </c>
      <c r="R277" s="168">
        <f ca="1">IF($C277-R$1&lt;År1,0,Q276*(1-VLOOKUP($A277,[1]Hugst!$R$5:$W$9,MATCH(ROUNDUP((R$1)/10,0)*10,[1]Hugst!$R$4:$W$4,0))))</f>
        <v>3439.6956890431875</v>
      </c>
      <c r="S277" s="168">
        <f ca="1">IF($C277-S$1&lt;År1,0,R276*(1-VLOOKUP($A277,[1]Hugst!$R$5:$W$9,MATCH(ROUNDUP((S$1)/10,0)*10,[1]Hugst!$R$4:$W$4,0))))</f>
        <v>3444.7654421799934</v>
      </c>
      <c r="T277" s="168">
        <f ca="1">IF($C277-T$1&lt;År1,0,S276*(1-VLOOKUP($A277,[1]Hugst!$R$5:$W$9,MATCH(ROUNDUP((T$1)/10,0)*10,[1]Hugst!$R$4:$W$4,0))))</f>
        <v>3449.8606714632306</v>
      </c>
      <c r="U277" s="168">
        <f ca="1">IF($C277-U$1&lt;År1,0,T276*(1-VLOOKUP($A277,[1]Hugst!$R$5:$W$9,MATCH(ROUNDUP((U$1)/10,0)*10,[1]Hugst!$R$4:$W$4,0))))</f>
        <v>3454.9815049137515</v>
      </c>
      <c r="V277" s="168">
        <f ca="1">IF($C277-V$1&lt;År1,0,U276*(1-VLOOKUP($A277,[1]Hugst!$R$5:$W$9,MATCH(ROUNDUP((V$1)/10,0)*10,[1]Hugst!$R$4:$W$4,0))))</f>
        <v>3460.1280711956033</v>
      </c>
      <c r="W277" s="168">
        <f ca="1">IF($C277-W$1&lt;År1,0,V276*(1-VLOOKUP($A277,[1]Hugst!$R$5:$W$9,MATCH(ROUNDUP((W$1)/10,0)*10,[1]Hugst!$R$4:$W$4,0))))</f>
        <v>3465.3004996196937</v>
      </c>
      <c r="X277" s="168">
        <f ca="1">IF($C277-X$1&lt;År1,0,W276*(1-VLOOKUP($A277,[1]Hugst!$R$5:$W$9,MATCH(ROUNDUP((X$1)/10,0)*10,[1]Hugst!$R$4:$W$4,0))))</f>
        <v>3470.498920146299</v>
      </c>
      <c r="Y277" s="168">
        <f ca="1">IF($C277-Y$1&lt;År1,0,X276*(1-VLOOKUP($A277,[1]Hugst!$R$5:$W$9,MATCH(ROUNDUP((Y$1)/10,0)*10,[1]Hugst!$R$4:$W$4,0))))</f>
        <v>3475.7234633892181</v>
      </c>
      <c r="Z277" s="168">
        <f ca="1">IF($C277-Z$1&lt;År1,0,Y276*(1-VLOOKUP($A277,[1]Hugst!$R$5:$W$9,MATCH(ROUNDUP((Z$1)/10,0)*10,[1]Hugst!$R$4:$W$4,0))))</f>
        <v>3479.8139358646827</v>
      </c>
      <c r="AA277" s="168">
        <f ca="1">IF($C277-AA$1&lt;År1,0,Z276*(1-VLOOKUP($A277,[1]Hugst!$R$5:$W$9,MATCH(ROUNDUP((AA$1)/10,0)*10,[1]Hugst!$R$4:$W$4,0))))</f>
        <v>3483.9276634950502</v>
      </c>
      <c r="AB277" s="168">
        <f ca="1">IF($C277-AB$1&lt;År1,0,AA276*(1-VLOOKUP($A277,[1]Hugst!$R$5:$W$9,MATCH(ROUNDUP((AB$1)/10,0)*10,[1]Hugst!$R$4:$W$4,0))))</f>
        <v>3488.0647539929364</v>
      </c>
      <c r="AC277" s="168">
        <f ca="1">IF($C277-AC$1&lt;År1,0,AB276*(1-VLOOKUP($A277,[1]Hugst!$R$5:$W$9,MATCH(ROUNDUP((AC$1)/10,0)*10,[1]Hugst!$R$4:$W$4,0))))</f>
        <v>3492.225315576602</v>
      </c>
      <c r="AD277" s="168">
        <f ca="1">IF($C277-AD$1&lt;År1,0,AC276*(1-VLOOKUP($A277,[1]Hugst!$R$5:$W$9,MATCH(ROUNDUP((AD$1)/10,0)*10,[1]Hugst!$R$4:$W$4,0))))</f>
        <v>3496.4094569722984</v>
      </c>
      <c r="AE277" s="168">
        <f ca="1">IF($C277-AE$1&lt;År1,0,AD276*(1-VLOOKUP($A277,[1]Hugst!$R$5:$W$9,MATCH(ROUNDUP((AE$1)/10,0)*10,[1]Hugst!$R$4:$W$4,0))))</f>
        <v>3500.6172874166818</v>
      </c>
      <c r="AF277" s="168">
        <f ca="1">IF($C277-AF$1&lt;År1,0,AE276*(1-VLOOKUP($A277,[1]Hugst!$R$5:$W$9,MATCH(ROUNDUP((AF$1)/10,0)*10,[1]Hugst!$R$4:$W$4,0))))</f>
        <v>3504.8489166591498</v>
      </c>
      <c r="AG277" s="168">
        <f ca="1">IF($C277-AG$1&lt;År1,0,AF276*(1-VLOOKUP($A277,[1]Hugst!$R$5:$W$9,MATCH(ROUNDUP((AG$1)/10,0)*10,[1]Hugst!$R$4:$W$4,0))))</f>
        <v>3509.1044549644243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945.23531442997046</v>
      </c>
      <c r="E278" s="168">
        <f t="shared" ca="1" si="6"/>
        <v>10.476911749428837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3386.5270409942141</v>
      </c>
      <c r="G278" s="168">
        <f ca="1">IF($C278-G$1&lt;År1,0,F277*(1-VLOOKUP($A278,[1]Hugst!$R$5:$W$9,MATCH(ROUNDUP((G$1)/10,0)*10,[1]Hugst!$R$4:$W$4,0))))</f>
        <v>3390.1214998577025</v>
      </c>
      <c r="H278" s="168">
        <f ca="1">IF($C278-H$1&lt;År1,0,G277*(1-VLOOKUP($A278,[1]Hugst!$R$5:$W$9,MATCH(ROUNDUP((H$1)/10,0)*10,[1]Hugst!$R$4:$W$4,0))))</f>
        <v>3393.7376915635805</v>
      </c>
      <c r="I278" s="168">
        <f ca="1">IF($C278-I$1&lt;År1,0,H277*(1-VLOOKUP($A278,[1]Hugst!$R$5:$W$9,MATCH(ROUNDUP((I$1)/10,0)*10,[1]Hugst!$R$4:$W$4,0))))</f>
        <v>3397.3757265458235</v>
      </c>
      <c r="J278" s="168">
        <f ca="1">IF($C278-J$1&lt;År1,0,I277*(1-VLOOKUP($A278,[1]Hugst!$R$5:$W$9,MATCH(ROUNDUP((J$1)/10,0)*10,[1]Hugst!$R$4:$W$4,0))))</f>
        <v>3401.035715793897</v>
      </c>
      <c r="K278" s="168">
        <f ca="1">IF($C278-K$1&lt;År1,0,J277*(1-VLOOKUP($A278,[1]Hugst!$R$5:$W$9,MATCH(ROUNDUP((K$1)/10,0)*10,[1]Hugst!$R$4:$W$4,0))))</f>
        <v>3404.71777085542</v>
      </c>
      <c r="L278" s="168">
        <f ca="1">IF($C278-L$1&lt;År1,0,K277*(1-VLOOKUP($A278,[1]Hugst!$R$5:$W$9,MATCH(ROUNDUP((L$1)/10,0)*10,[1]Hugst!$R$4:$W$4,0))))</f>
        <v>3408.4220038389003</v>
      </c>
      <c r="M278" s="168">
        <f ca="1">IF($C278-M$1&lt;År1,0,L277*(1-VLOOKUP($A278,[1]Hugst!$R$5:$W$9,MATCH(ROUNDUP((M$1)/10,0)*10,[1]Hugst!$R$4:$W$4,0))))</f>
        <v>3412.1485274166307</v>
      </c>
      <c r="N278" s="168">
        <f ca="1">IF($C278-N$1&lt;År1,0,M277*(1-VLOOKUP($A278,[1]Hugst!$R$5:$W$9,MATCH(ROUNDUP((N$1)/10,0)*10,[1]Hugst!$R$4:$W$4,0))))</f>
        <v>3415.8974548274973</v>
      </c>
      <c r="O278" s="168">
        <f ca="1">IF($C278-O$1&lt;År1,0,N277*(1-VLOOKUP($A278,[1]Hugst!$R$5:$W$9,MATCH(ROUNDUP((O$1)/10,0)*10,[1]Hugst!$R$4:$W$4,0))))</f>
        <v>3419.6688998798318</v>
      </c>
      <c r="P278" s="168">
        <f ca="1">IF($C278-P$1&lt;År1,0,O277*(1-VLOOKUP($A278,[1]Hugst!$R$5:$W$9,MATCH(ROUNDUP((P$1)/10,0)*10,[1]Hugst!$R$4:$W$4,0))))</f>
        <v>3424.638015885238</v>
      </c>
      <c r="Q278" s="168">
        <f ca="1">IF($C278-Q$1&lt;År1,0,P277*(1-VLOOKUP($A278,[1]Hugst!$R$5:$W$9,MATCH(ROUNDUP((Q$1)/10,0)*10,[1]Hugst!$R$4:$W$4,0))))</f>
        <v>3429.6321023227474</v>
      </c>
      <c r="R278" s="168">
        <f ca="1">IF($C278-R$1&lt;År1,0,Q277*(1-VLOOKUP($A278,[1]Hugst!$R$5:$W$9,MATCH(ROUNDUP((R$1)/10,0)*10,[1]Hugst!$R$4:$W$4,0))))</f>
        <v>3434.6512846720407</v>
      </c>
      <c r="S278" s="168">
        <f ca="1">IF($C278-S$1&lt;År1,0,R277*(1-VLOOKUP($A278,[1]Hugst!$R$5:$W$9,MATCH(ROUNDUP((S$1)/10,0)*10,[1]Hugst!$R$4:$W$4,0))))</f>
        <v>3439.6956890431875</v>
      </c>
      <c r="T278" s="168">
        <f ca="1">IF($C278-T$1&lt;År1,0,S277*(1-VLOOKUP($A278,[1]Hugst!$R$5:$W$9,MATCH(ROUNDUP((T$1)/10,0)*10,[1]Hugst!$R$4:$W$4,0))))</f>
        <v>3444.7654421799934</v>
      </c>
      <c r="U278" s="168">
        <f ca="1">IF($C278-U$1&lt;År1,0,T277*(1-VLOOKUP($A278,[1]Hugst!$R$5:$W$9,MATCH(ROUNDUP((U$1)/10,0)*10,[1]Hugst!$R$4:$W$4,0))))</f>
        <v>3449.8606714632306</v>
      </c>
      <c r="V278" s="168">
        <f ca="1">IF($C278-V$1&lt;År1,0,U277*(1-VLOOKUP($A278,[1]Hugst!$R$5:$W$9,MATCH(ROUNDUP((V$1)/10,0)*10,[1]Hugst!$R$4:$W$4,0))))</f>
        <v>3454.9815049137515</v>
      </c>
      <c r="W278" s="168">
        <f ca="1">IF($C278-W$1&lt;År1,0,V277*(1-VLOOKUP($A278,[1]Hugst!$R$5:$W$9,MATCH(ROUNDUP((W$1)/10,0)*10,[1]Hugst!$R$4:$W$4,0))))</f>
        <v>3460.1280711956033</v>
      </c>
      <c r="X278" s="168">
        <f ca="1">IF($C278-X$1&lt;År1,0,W277*(1-VLOOKUP($A278,[1]Hugst!$R$5:$W$9,MATCH(ROUNDUP((X$1)/10,0)*10,[1]Hugst!$R$4:$W$4,0))))</f>
        <v>3465.3004996196937</v>
      </c>
      <c r="Y278" s="168">
        <f ca="1">IF($C278-Y$1&lt;År1,0,X277*(1-VLOOKUP($A278,[1]Hugst!$R$5:$W$9,MATCH(ROUNDUP((Y$1)/10,0)*10,[1]Hugst!$R$4:$W$4,0))))</f>
        <v>3470.498920146299</v>
      </c>
      <c r="Z278" s="168">
        <f ca="1">IF($C278-Z$1&lt;År1,0,Y277*(1-VLOOKUP($A278,[1]Hugst!$R$5:$W$9,MATCH(ROUNDUP((Z$1)/10,0)*10,[1]Hugst!$R$4:$W$4,0))))</f>
        <v>3474.5648889014219</v>
      </c>
      <c r="AA278" s="168">
        <f ca="1">IF($C278-AA$1&lt;År1,0,Z277*(1-VLOOKUP($A278,[1]Hugst!$R$5:$W$9,MATCH(ROUNDUP((AA$1)/10,0)*10,[1]Hugst!$R$4:$W$4,0))))</f>
        <v>3478.653997886061</v>
      </c>
      <c r="AB278" s="168">
        <f ca="1">IF($C278-AB$1&lt;År1,0,AA277*(1-VLOOKUP($A278,[1]Hugst!$R$5:$W$9,MATCH(ROUNDUP((AB$1)/10,0)*10,[1]Hugst!$R$4:$W$4,0))))</f>
        <v>3482.7663542738851</v>
      </c>
      <c r="AC278" s="168">
        <f ca="1">IF($C278-AC$1&lt;År1,0,AB277*(1-VLOOKUP($A278,[1]Hugst!$R$5:$W$9,MATCH(ROUNDUP((AC$1)/10,0)*10,[1]Hugst!$R$4:$W$4,0))))</f>
        <v>3486.9020657416054</v>
      </c>
      <c r="AD278" s="168">
        <f ca="1">IF($C278-AD$1&lt;År1,0,AC277*(1-VLOOKUP($A278,[1]Hugst!$R$5:$W$9,MATCH(ROUNDUP((AD$1)/10,0)*10,[1]Hugst!$R$4:$W$4,0))))</f>
        <v>3491.0612404714097</v>
      </c>
      <c r="AE278" s="168">
        <f ca="1">IF($C278-AE$1&lt;År1,0,AD277*(1-VLOOKUP($A278,[1]Hugst!$R$5:$W$9,MATCH(ROUNDUP((AE$1)/10,0)*10,[1]Hugst!$R$4:$W$4,0))))</f>
        <v>3495.2439871533079</v>
      </c>
      <c r="AF278" s="168">
        <f ca="1">IF($C278-AF$1&lt;År1,0,AE277*(1-VLOOKUP($A278,[1]Hugst!$R$5:$W$9,MATCH(ROUNDUP((AF$1)/10,0)*10,[1]Hugst!$R$4:$W$4,0))))</f>
        <v>3499.4504149875429</v>
      </c>
      <c r="AG278" s="168">
        <f ca="1">IF($C278-AG$1&lt;År1,0,AF277*(1-VLOOKUP($A278,[1]Hugst!$R$5:$W$9,MATCH(ROUNDUP((AG$1)/10,0)*10,[1]Hugst!$R$4:$W$4,0))))</f>
        <v>3503.6806336869304</v>
      </c>
      <c r="AH278" s="168">
        <f ca="1">IF($C278-AH$1&lt;År1,0,AG277*(1-VLOOKUP($A278,[1]Hugst!$R$5:$W$9,MATCH(ROUNDUP((AH$1)/10,0)*10,[1]Hugst!$R$4:$W$4,0))))</f>
        <v>3507.9347534794365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940.50913785782177</v>
      </c>
      <c r="E279" s="168">
        <f t="shared" ca="1" si="6"/>
        <v>11.630252418952296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3382.9542050915888</v>
      </c>
      <c r="G279" s="168">
        <f ca="1">IF($C279-G$1&lt;År1,0,F278*(1-VLOOKUP($A279,[1]Hugst!$R$5:$W$9,MATCH(ROUNDUP((G$1)/10,0)*10,[1]Hugst!$R$4:$W$4,0))))</f>
        <v>3386.5270409942141</v>
      </c>
      <c r="H279" s="168">
        <f ca="1">IF($C279-H$1&lt;År1,0,G278*(1-VLOOKUP($A279,[1]Hugst!$R$5:$W$9,MATCH(ROUNDUP((H$1)/10,0)*10,[1]Hugst!$R$4:$W$4,0))))</f>
        <v>3390.1214998577025</v>
      </c>
      <c r="I279" s="168">
        <f ca="1">IF($C279-I$1&lt;År1,0,H278*(1-VLOOKUP($A279,[1]Hugst!$R$5:$W$9,MATCH(ROUNDUP((I$1)/10,0)*10,[1]Hugst!$R$4:$W$4,0))))</f>
        <v>3393.7376915635805</v>
      </c>
      <c r="J279" s="168">
        <f ca="1">IF($C279-J$1&lt;År1,0,I278*(1-VLOOKUP($A279,[1]Hugst!$R$5:$W$9,MATCH(ROUNDUP((J$1)/10,0)*10,[1]Hugst!$R$4:$W$4,0))))</f>
        <v>3397.3757265458235</v>
      </c>
      <c r="K279" s="168">
        <f ca="1">IF($C279-K$1&lt;År1,0,J278*(1-VLOOKUP($A279,[1]Hugst!$R$5:$W$9,MATCH(ROUNDUP((K$1)/10,0)*10,[1]Hugst!$R$4:$W$4,0))))</f>
        <v>3401.035715793897</v>
      </c>
      <c r="L279" s="168">
        <f ca="1">IF($C279-L$1&lt;År1,0,K278*(1-VLOOKUP($A279,[1]Hugst!$R$5:$W$9,MATCH(ROUNDUP((L$1)/10,0)*10,[1]Hugst!$R$4:$W$4,0))))</f>
        <v>3404.71777085542</v>
      </c>
      <c r="M279" s="168">
        <f ca="1">IF($C279-M$1&lt;År1,0,L278*(1-VLOOKUP($A279,[1]Hugst!$R$5:$W$9,MATCH(ROUNDUP((M$1)/10,0)*10,[1]Hugst!$R$4:$W$4,0))))</f>
        <v>3408.4220038389003</v>
      </c>
      <c r="N279" s="168">
        <f ca="1">IF($C279-N$1&lt;År1,0,M278*(1-VLOOKUP($A279,[1]Hugst!$R$5:$W$9,MATCH(ROUNDUP((N$1)/10,0)*10,[1]Hugst!$R$4:$W$4,0))))</f>
        <v>3412.1485274166307</v>
      </c>
      <c r="O279" s="168">
        <f ca="1">IF($C279-O$1&lt;År1,0,N278*(1-VLOOKUP($A279,[1]Hugst!$R$5:$W$9,MATCH(ROUNDUP((O$1)/10,0)*10,[1]Hugst!$R$4:$W$4,0))))</f>
        <v>3415.8974548274973</v>
      </c>
      <c r="P279" s="168">
        <f ca="1">IF($C279-P$1&lt;År1,0,O278*(1-VLOOKUP($A279,[1]Hugst!$R$5:$W$9,MATCH(ROUNDUP((P$1)/10,0)*10,[1]Hugst!$R$4:$W$4,0))))</f>
        <v>3419.6688998798318</v>
      </c>
      <c r="Q279" s="168">
        <f ca="1">IF($C279-Q$1&lt;År1,0,P278*(1-VLOOKUP($A279,[1]Hugst!$R$5:$W$9,MATCH(ROUNDUP((Q$1)/10,0)*10,[1]Hugst!$R$4:$W$4,0))))</f>
        <v>3424.638015885238</v>
      </c>
      <c r="R279" s="168">
        <f ca="1">IF($C279-R$1&lt;År1,0,Q278*(1-VLOOKUP($A279,[1]Hugst!$R$5:$W$9,MATCH(ROUNDUP((R$1)/10,0)*10,[1]Hugst!$R$4:$W$4,0))))</f>
        <v>3429.6321023227474</v>
      </c>
      <c r="S279" s="168">
        <f ca="1">IF($C279-S$1&lt;År1,0,R278*(1-VLOOKUP($A279,[1]Hugst!$R$5:$W$9,MATCH(ROUNDUP((S$1)/10,0)*10,[1]Hugst!$R$4:$W$4,0))))</f>
        <v>3434.6512846720407</v>
      </c>
      <c r="T279" s="168">
        <f ca="1">IF($C279-T$1&lt;År1,0,S278*(1-VLOOKUP($A279,[1]Hugst!$R$5:$W$9,MATCH(ROUNDUP((T$1)/10,0)*10,[1]Hugst!$R$4:$W$4,0))))</f>
        <v>3439.6956890431875</v>
      </c>
      <c r="U279" s="168">
        <f ca="1">IF($C279-U$1&lt;År1,0,T278*(1-VLOOKUP($A279,[1]Hugst!$R$5:$W$9,MATCH(ROUNDUP((U$1)/10,0)*10,[1]Hugst!$R$4:$W$4,0))))</f>
        <v>3444.7654421799934</v>
      </c>
      <c r="V279" s="168">
        <f ca="1">IF($C279-V$1&lt;År1,0,U278*(1-VLOOKUP($A279,[1]Hugst!$R$5:$W$9,MATCH(ROUNDUP((V$1)/10,0)*10,[1]Hugst!$R$4:$W$4,0))))</f>
        <v>3449.8606714632306</v>
      </c>
      <c r="W279" s="168">
        <f ca="1">IF($C279-W$1&lt;År1,0,V278*(1-VLOOKUP($A279,[1]Hugst!$R$5:$W$9,MATCH(ROUNDUP((W$1)/10,0)*10,[1]Hugst!$R$4:$W$4,0))))</f>
        <v>3454.9815049137515</v>
      </c>
      <c r="X279" s="168">
        <f ca="1">IF($C279-X$1&lt;År1,0,W278*(1-VLOOKUP($A279,[1]Hugst!$R$5:$W$9,MATCH(ROUNDUP((X$1)/10,0)*10,[1]Hugst!$R$4:$W$4,0))))</f>
        <v>3460.1280711956033</v>
      </c>
      <c r="Y279" s="168">
        <f ca="1">IF($C279-Y$1&lt;År1,0,X278*(1-VLOOKUP($A279,[1]Hugst!$R$5:$W$9,MATCH(ROUNDUP((Y$1)/10,0)*10,[1]Hugst!$R$4:$W$4,0))))</f>
        <v>3465.3004996196937</v>
      </c>
      <c r="Z279" s="168">
        <f ca="1">IF($C279-Z$1&lt;År1,0,Y278*(1-VLOOKUP($A279,[1]Hugst!$R$5:$W$9,MATCH(ROUNDUP((Z$1)/10,0)*10,[1]Hugst!$R$4:$W$4,0))))</f>
        <v>3469.3420871729172</v>
      </c>
      <c r="AA279" s="168">
        <f ca="1">IF($C279-AA$1&lt;År1,0,Z278*(1-VLOOKUP($A279,[1]Hugst!$R$5:$W$9,MATCH(ROUNDUP((AA$1)/10,0)*10,[1]Hugst!$R$4:$W$4,0))))</f>
        <v>3473.4067006051214</v>
      </c>
      <c r="AB279" s="168">
        <f ca="1">IF($C279-AB$1&lt;År1,0,AA278*(1-VLOOKUP($A279,[1]Hugst!$R$5:$W$9,MATCH(ROUNDUP((AB$1)/10,0)*10,[1]Hugst!$R$4:$W$4,0))))</f>
        <v>3477.4944465534322</v>
      </c>
      <c r="AC279" s="168">
        <f ca="1">IF($C279-AC$1&lt;År1,0,AB278*(1-VLOOKUP($A279,[1]Hugst!$R$5:$W$9,MATCH(ROUNDUP((AC$1)/10,0)*10,[1]Hugst!$R$4:$W$4,0))))</f>
        <v>3481.605432155794</v>
      </c>
      <c r="AD279" s="168">
        <f ca="1">IF($C279-AD$1&lt;År1,0,AC278*(1-VLOOKUP($A279,[1]Hugst!$R$5:$W$9,MATCH(ROUNDUP((AD$1)/10,0)*10,[1]Hugst!$R$4:$W$4,0))))</f>
        <v>3485.7397650530252</v>
      </c>
      <c r="AE279" s="168">
        <f ca="1">IF($C279-AE$1&lt;År1,0,AD278*(1-VLOOKUP($A279,[1]Hugst!$R$5:$W$9,MATCH(ROUNDUP((AE$1)/10,0)*10,[1]Hugst!$R$4:$W$4,0))))</f>
        <v>3489.8975533912526</v>
      </c>
      <c r="AF279" s="168">
        <f ca="1">IF($C279-AF$1&lt;År1,0,AE278*(1-VLOOKUP($A279,[1]Hugst!$R$5:$W$9,MATCH(ROUNDUP((AF$1)/10,0)*10,[1]Hugst!$R$4:$W$4,0))))</f>
        <v>3494.0789058242567</v>
      </c>
      <c r="AG279" s="168">
        <f ca="1">IF($C279-AG$1&lt;År1,0,AF278*(1-VLOOKUP($A279,[1]Hugst!$R$5:$W$9,MATCH(ROUNDUP((AG$1)/10,0)*10,[1]Hugst!$R$4:$W$4,0))))</f>
        <v>3498.2839315158803</v>
      </c>
      <c r="AH279" s="168">
        <f ca="1">IF($C279-AH$1&lt;År1,0,AG278*(1-VLOOKUP($A279,[1]Hugst!$R$5:$W$9,MATCH(ROUNDUP((AH$1)/10,0)*10,[1]Hugst!$R$4:$W$4,0))))</f>
        <v>3502.5127401423683</v>
      </c>
      <c r="AI279" s="168">
        <f ca="1">IF($C279-AI$1&lt;År1,0,AH278*(1-VLOOKUP($A279,[1]Hugst!$R$5:$W$9,MATCH(ROUNDUP((AI$1)/10,0)*10,[1]Hugst!$R$4:$W$4,0))))</f>
        <v>3506.7654418949433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935.80659216854838</v>
      </c>
      <c r="E280" s="168">
        <f t="shared" ca="1" si="6"/>
        <v>20.963928532364662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3387.5853355157278</v>
      </c>
      <c r="G280" s="168">
        <f ca="1">IF($C280-G$1&lt;År1,0,F279*(1-VLOOKUP($A280,[1]Hugst!$R$5:$W$9,MATCH(ROUNDUP((G$1)/10,0)*10,[1]Hugst!$R$4:$W$4,0))))</f>
        <v>3382.9542050915888</v>
      </c>
      <c r="H280" s="168">
        <f ca="1">IF($C280-H$1&lt;År1,0,G279*(1-VLOOKUP($A280,[1]Hugst!$R$5:$W$9,MATCH(ROUNDUP((H$1)/10,0)*10,[1]Hugst!$R$4:$W$4,0))))</f>
        <v>3386.5270409942141</v>
      </c>
      <c r="I280" s="168">
        <f ca="1">IF($C280-I$1&lt;År1,0,H279*(1-VLOOKUP($A280,[1]Hugst!$R$5:$W$9,MATCH(ROUNDUP((I$1)/10,0)*10,[1]Hugst!$R$4:$W$4,0))))</f>
        <v>3390.1214998577025</v>
      </c>
      <c r="J280" s="168">
        <f ca="1">IF($C280-J$1&lt;År1,0,I279*(1-VLOOKUP($A280,[1]Hugst!$R$5:$W$9,MATCH(ROUNDUP((J$1)/10,0)*10,[1]Hugst!$R$4:$W$4,0))))</f>
        <v>3393.7376915635805</v>
      </c>
      <c r="K280" s="168">
        <f ca="1">IF($C280-K$1&lt;År1,0,J279*(1-VLOOKUP($A280,[1]Hugst!$R$5:$W$9,MATCH(ROUNDUP((K$1)/10,0)*10,[1]Hugst!$R$4:$W$4,0))))</f>
        <v>3397.3757265458235</v>
      </c>
      <c r="L280" s="168">
        <f ca="1">IF($C280-L$1&lt;År1,0,K279*(1-VLOOKUP($A280,[1]Hugst!$R$5:$W$9,MATCH(ROUNDUP((L$1)/10,0)*10,[1]Hugst!$R$4:$W$4,0))))</f>
        <v>3401.035715793897</v>
      </c>
      <c r="M280" s="168">
        <f ca="1">IF($C280-M$1&lt;År1,0,L279*(1-VLOOKUP($A280,[1]Hugst!$R$5:$W$9,MATCH(ROUNDUP((M$1)/10,0)*10,[1]Hugst!$R$4:$W$4,0))))</f>
        <v>3404.71777085542</v>
      </c>
      <c r="N280" s="168">
        <f ca="1">IF($C280-N$1&lt;År1,0,M279*(1-VLOOKUP($A280,[1]Hugst!$R$5:$W$9,MATCH(ROUNDUP((N$1)/10,0)*10,[1]Hugst!$R$4:$W$4,0))))</f>
        <v>3408.4220038389003</v>
      </c>
      <c r="O280" s="168">
        <f ca="1">IF($C280-O$1&lt;År1,0,N279*(1-VLOOKUP($A280,[1]Hugst!$R$5:$W$9,MATCH(ROUNDUP((O$1)/10,0)*10,[1]Hugst!$R$4:$W$4,0))))</f>
        <v>3412.1485274166307</v>
      </c>
      <c r="P280" s="168">
        <f ca="1">IF($C280-P$1&lt;År1,0,O279*(1-VLOOKUP($A280,[1]Hugst!$R$5:$W$9,MATCH(ROUNDUP((P$1)/10,0)*10,[1]Hugst!$R$4:$W$4,0))))</f>
        <v>3415.8974548274973</v>
      </c>
      <c r="Q280" s="168">
        <f ca="1">IF($C280-Q$1&lt;År1,0,P279*(1-VLOOKUP($A280,[1]Hugst!$R$5:$W$9,MATCH(ROUNDUP((Q$1)/10,0)*10,[1]Hugst!$R$4:$W$4,0))))</f>
        <v>3419.6688998798318</v>
      </c>
      <c r="R280" s="168">
        <f ca="1">IF($C280-R$1&lt;År1,0,Q279*(1-VLOOKUP($A280,[1]Hugst!$R$5:$W$9,MATCH(ROUNDUP((R$1)/10,0)*10,[1]Hugst!$R$4:$W$4,0))))</f>
        <v>3424.638015885238</v>
      </c>
      <c r="S280" s="168">
        <f ca="1">IF($C280-S$1&lt;År1,0,R279*(1-VLOOKUP($A280,[1]Hugst!$R$5:$W$9,MATCH(ROUNDUP((S$1)/10,0)*10,[1]Hugst!$R$4:$W$4,0))))</f>
        <v>3429.6321023227474</v>
      </c>
      <c r="T280" s="168">
        <f ca="1">IF($C280-T$1&lt;År1,0,S279*(1-VLOOKUP($A280,[1]Hugst!$R$5:$W$9,MATCH(ROUNDUP((T$1)/10,0)*10,[1]Hugst!$R$4:$W$4,0))))</f>
        <v>3434.6512846720407</v>
      </c>
      <c r="U280" s="168">
        <f ca="1">IF($C280-U$1&lt;År1,0,T279*(1-VLOOKUP($A280,[1]Hugst!$R$5:$W$9,MATCH(ROUNDUP((U$1)/10,0)*10,[1]Hugst!$R$4:$W$4,0))))</f>
        <v>3439.6956890431875</v>
      </c>
      <c r="V280" s="168">
        <f ca="1">IF($C280-V$1&lt;År1,0,U279*(1-VLOOKUP($A280,[1]Hugst!$R$5:$W$9,MATCH(ROUNDUP((V$1)/10,0)*10,[1]Hugst!$R$4:$W$4,0))))</f>
        <v>3444.7654421799934</v>
      </c>
      <c r="W280" s="168">
        <f ca="1">IF($C280-W$1&lt;År1,0,V279*(1-VLOOKUP($A280,[1]Hugst!$R$5:$W$9,MATCH(ROUNDUP((W$1)/10,0)*10,[1]Hugst!$R$4:$W$4,0))))</f>
        <v>3449.8606714632306</v>
      </c>
      <c r="X280" s="168">
        <f ca="1">IF($C280-X$1&lt;År1,0,W279*(1-VLOOKUP($A280,[1]Hugst!$R$5:$W$9,MATCH(ROUNDUP((X$1)/10,0)*10,[1]Hugst!$R$4:$W$4,0))))</f>
        <v>3454.9815049137515</v>
      </c>
      <c r="Y280" s="168">
        <f ca="1">IF($C280-Y$1&lt;År1,0,X279*(1-VLOOKUP($A280,[1]Hugst!$R$5:$W$9,MATCH(ROUNDUP((Y$1)/10,0)*10,[1]Hugst!$R$4:$W$4,0))))</f>
        <v>3460.1280711956033</v>
      </c>
      <c r="Z280" s="168">
        <f ca="1">IF($C280-Z$1&lt;År1,0,Y279*(1-VLOOKUP($A280,[1]Hugst!$R$5:$W$9,MATCH(ROUNDUP((Z$1)/10,0)*10,[1]Hugst!$R$4:$W$4,0))))</f>
        <v>3464.1453994531539</v>
      </c>
      <c r="AA280" s="168">
        <f ca="1">IF($C280-AA$1&lt;År1,0,Z279*(1-VLOOKUP($A280,[1]Hugst!$R$5:$W$9,MATCH(ROUNDUP((AA$1)/10,0)*10,[1]Hugst!$R$4:$W$4,0))))</f>
        <v>3468.1856398105265</v>
      </c>
      <c r="AB280" s="168">
        <f ca="1">IF($C280-AB$1&lt;År1,0,AA279*(1-VLOOKUP($A280,[1]Hugst!$R$5:$W$9,MATCH(ROUNDUP((AB$1)/10,0)*10,[1]Hugst!$R$4:$W$4,0))))</f>
        <v>3472.2488983715866</v>
      </c>
      <c r="AC280" s="168">
        <f ca="1">IF($C280-AC$1&lt;År1,0,AB279*(1-VLOOKUP($A280,[1]Hugst!$R$5:$W$9,MATCH(ROUNDUP((AC$1)/10,0)*10,[1]Hugst!$R$4:$W$4,0))))</f>
        <v>3476.3352817379146</v>
      </c>
      <c r="AD280" s="168">
        <f ca="1">IF($C280-AD$1&lt;År1,0,AC279*(1-VLOOKUP($A280,[1]Hugst!$R$5:$W$9,MATCH(ROUNDUP((AD$1)/10,0)*10,[1]Hugst!$R$4:$W$4,0))))</f>
        <v>3480.4448970117423</v>
      </c>
      <c r="AE280" s="168">
        <f ca="1">IF($C280-AE$1&lt;År1,0,AD279*(1-VLOOKUP($A280,[1]Hugst!$R$5:$W$9,MATCH(ROUNDUP((AE$1)/10,0)*10,[1]Hugst!$R$4:$W$4,0))))</f>
        <v>3484.5778517980075</v>
      </c>
      <c r="AF280" s="168">
        <f ca="1">IF($C280-AF$1&lt;År1,0,AE279*(1-VLOOKUP($A280,[1]Hugst!$R$5:$W$9,MATCH(ROUNDUP((AF$1)/10,0)*10,[1]Hugst!$R$4:$W$4,0))))</f>
        <v>3488.734254206789</v>
      </c>
      <c r="AG280" s="168">
        <f ca="1">IF($C280-AG$1&lt;År1,0,AF279*(1-VLOOKUP($A280,[1]Hugst!$R$5:$W$9,MATCH(ROUNDUP((AG$1)/10,0)*10,[1]Hugst!$R$4:$W$4,0))))</f>
        <v>3492.9142128556487</v>
      </c>
      <c r="AH280" s="168">
        <f ca="1">IF($C280-AH$1&lt;År1,0,AG279*(1-VLOOKUP($A280,[1]Hugst!$R$5:$W$9,MATCH(ROUNDUP((AH$1)/10,0)*10,[1]Hugst!$R$4:$W$4,0))))</f>
        <v>3497.1178368720421</v>
      </c>
      <c r="AI280" s="168">
        <f ca="1">IF($C280-AI$1&lt;År1,0,AH279*(1-VLOOKUP($A280,[1]Hugst!$R$5:$W$9,MATCH(ROUNDUP((AI$1)/10,0)*10,[1]Hugst!$R$4:$W$4,0))))</f>
        <v>3501.3452358956542</v>
      </c>
      <c r="AJ280" s="168">
        <f ca="1">IF($C280-AJ$1&lt;År1,0,AI279*(1-VLOOKUP($A280,[1]Hugst!$R$5:$W$9,MATCH(ROUNDUP((AJ$1)/10,0)*10,[1]Hugst!$R$4:$W$4,0))))</f>
        <v>3497.4140673832235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318.36369594233838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687.54888112752417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316.77187746262643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685.95706264781222</v>
      </c>
      <c r="G282" s="168">
        <f ca="1">IF($C282-G$1&lt;År1,0,F281*(1-VLOOKUP($A282,[1]Hugst!$R$5:$W$9,MATCH(ROUNDUP((G$1)/10,0)*10,[1]Hugst!$R$4:$W$4,0))))</f>
        <v>687.54888112752417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315.18801807531418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684.37320326049996</v>
      </c>
      <c r="G283" s="168">
        <f ca="1">IF($C283-G$1&lt;År1,0,F282*(1-VLOOKUP($A283,[1]Hugst!$R$5:$W$9,MATCH(ROUNDUP((G$1)/10,0)*10,[1]Hugst!$R$4:$W$4,0))))</f>
        <v>685.95706264781222</v>
      </c>
      <c r="H283" s="168">
        <f ca="1">IF($C283-H$1&lt;År1,0,G282*(1-VLOOKUP($A283,[1]Hugst!$R$5:$W$9,MATCH(ROUNDUP((H$1)/10,0)*10,[1]Hugst!$R$4:$W$4,0))))</f>
        <v>687.54888112752417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313.61207798492978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682.79726317011557</v>
      </c>
      <c r="G284" s="168">
        <f ca="1">IF($C284-G$1&lt;År1,0,F283*(1-VLOOKUP($A284,[1]Hugst!$R$5:$W$9,MATCH(ROUNDUP((G$1)/10,0)*10,[1]Hugst!$R$4:$W$4,0))))</f>
        <v>684.37320326049996</v>
      </c>
      <c r="H284" s="168">
        <f ca="1">IF($C284-H$1&lt;År1,0,G283*(1-VLOOKUP($A284,[1]Hugst!$R$5:$W$9,MATCH(ROUNDUP((H$1)/10,0)*10,[1]Hugst!$R$4:$W$4,0))))</f>
        <v>685.95706264781222</v>
      </c>
      <c r="I284" s="168">
        <f ca="1">IF($C284-I$1&lt;År1,0,H283*(1-VLOOKUP($A284,[1]Hugst!$R$5:$W$9,MATCH(ROUNDUP((I$1)/10,0)*10,[1]Hugst!$R$4:$W$4,0))))</f>
        <v>687.54888112752417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312.04401759501343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681.22920278019922</v>
      </c>
      <c r="G285" s="168">
        <f ca="1">IF($C285-G$1&lt;År1,0,F284*(1-VLOOKUP($A285,[1]Hugst!$R$5:$W$9,MATCH(ROUNDUP((G$1)/10,0)*10,[1]Hugst!$R$4:$W$4,0))))</f>
        <v>682.79726317011557</v>
      </c>
      <c r="H285" s="168">
        <f ca="1">IF($C285-H$1&lt;År1,0,G284*(1-VLOOKUP($A285,[1]Hugst!$R$5:$W$9,MATCH(ROUNDUP((H$1)/10,0)*10,[1]Hugst!$R$4:$W$4,0))))</f>
        <v>684.37320326049996</v>
      </c>
      <c r="I285" s="168">
        <f ca="1">IF($C285-I$1&lt;År1,0,H284*(1-VLOOKUP($A285,[1]Hugst!$R$5:$W$9,MATCH(ROUNDUP((I$1)/10,0)*10,[1]Hugst!$R$4:$W$4,0))))</f>
        <v>685.95706264781222</v>
      </c>
      <c r="J285" s="168">
        <f ca="1">IF($C285-J$1&lt;År1,0,I284*(1-VLOOKUP($A285,[1]Hugst!$R$5:$W$9,MATCH(ROUNDUP((J$1)/10,0)*10,[1]Hugst!$R$4:$W$4,0))))</f>
        <v>687.54888112752417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310.48379750703316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679.66898269221895</v>
      </c>
      <c r="G286" s="168">
        <f ca="1">IF($C286-G$1&lt;År1,0,F285*(1-VLOOKUP($A286,[1]Hugst!$R$5:$W$9,MATCH(ROUNDUP((G$1)/10,0)*10,[1]Hugst!$R$4:$W$4,0))))</f>
        <v>681.22920278019922</v>
      </c>
      <c r="H286" s="168">
        <f ca="1">IF($C286-H$1&lt;År1,0,G285*(1-VLOOKUP($A286,[1]Hugst!$R$5:$W$9,MATCH(ROUNDUP((H$1)/10,0)*10,[1]Hugst!$R$4:$W$4,0))))</f>
        <v>682.79726317011557</v>
      </c>
      <c r="I286" s="168">
        <f ca="1">IF($C286-I$1&lt;År1,0,H285*(1-VLOOKUP($A286,[1]Hugst!$R$5:$W$9,MATCH(ROUNDUP((I$1)/10,0)*10,[1]Hugst!$R$4:$W$4,0))))</f>
        <v>684.37320326049996</v>
      </c>
      <c r="J286" s="168">
        <f ca="1">IF($C286-J$1&lt;År1,0,I285*(1-VLOOKUP($A286,[1]Hugst!$R$5:$W$9,MATCH(ROUNDUP((J$1)/10,0)*10,[1]Hugst!$R$4:$W$4,0))))</f>
        <v>685.95706264781222</v>
      </c>
      <c r="K286" s="168">
        <f ca="1">IF($C286-K$1&lt;År1,0,J285*(1-VLOOKUP($A286,[1]Hugst!$R$5:$W$9,MATCH(ROUNDUP((K$1)/10,0)*10,[1]Hugst!$R$4:$W$4,0))))</f>
        <v>687.54888112752417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308.93137851951178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678.11656370469757</v>
      </c>
      <c r="G287" s="168">
        <f ca="1">IF($C287-G$1&lt;År1,0,F286*(1-VLOOKUP($A287,[1]Hugst!$R$5:$W$9,MATCH(ROUNDUP((G$1)/10,0)*10,[1]Hugst!$R$4:$W$4,0))))</f>
        <v>679.66898269221895</v>
      </c>
      <c r="H287" s="168">
        <f ca="1">IF($C287-H$1&lt;År1,0,G286*(1-VLOOKUP($A287,[1]Hugst!$R$5:$W$9,MATCH(ROUNDUP((H$1)/10,0)*10,[1]Hugst!$R$4:$W$4,0))))</f>
        <v>681.22920278019922</v>
      </c>
      <c r="I287" s="168">
        <f ca="1">IF($C287-I$1&lt;År1,0,H286*(1-VLOOKUP($A287,[1]Hugst!$R$5:$W$9,MATCH(ROUNDUP((I$1)/10,0)*10,[1]Hugst!$R$4:$W$4,0))))</f>
        <v>682.79726317011557</v>
      </c>
      <c r="J287" s="168">
        <f ca="1">IF($C287-J$1&lt;År1,0,I286*(1-VLOOKUP($A287,[1]Hugst!$R$5:$W$9,MATCH(ROUNDUP((J$1)/10,0)*10,[1]Hugst!$R$4:$W$4,0))))</f>
        <v>684.37320326049996</v>
      </c>
      <c r="K287" s="168">
        <f ca="1">IF($C287-K$1&lt;År1,0,J286*(1-VLOOKUP($A287,[1]Hugst!$R$5:$W$9,MATCH(ROUNDUP((K$1)/10,0)*10,[1]Hugst!$R$4:$W$4,0))))</f>
        <v>685.95706264781222</v>
      </c>
      <c r="L287" s="168">
        <f ca="1">IF($C287-L$1&lt;År1,0,K286*(1-VLOOKUP($A287,[1]Hugst!$R$5:$W$9,MATCH(ROUNDUP((L$1)/10,0)*10,[1]Hugst!$R$4:$W$4,0))))</f>
        <v>687.54888112752417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307.38672162689909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676.57190681208488</v>
      </c>
      <c r="G288" s="168">
        <f ca="1">IF($C288-G$1&lt;År1,0,F287*(1-VLOOKUP($A288,[1]Hugst!$R$5:$W$9,MATCH(ROUNDUP((G$1)/10,0)*10,[1]Hugst!$R$4:$W$4,0))))</f>
        <v>678.11656370469757</v>
      </c>
      <c r="H288" s="168">
        <f ca="1">IF($C288-H$1&lt;År1,0,G287*(1-VLOOKUP($A288,[1]Hugst!$R$5:$W$9,MATCH(ROUNDUP((H$1)/10,0)*10,[1]Hugst!$R$4:$W$4,0))))</f>
        <v>679.66898269221895</v>
      </c>
      <c r="I288" s="168">
        <f ca="1">IF($C288-I$1&lt;År1,0,H287*(1-VLOOKUP($A288,[1]Hugst!$R$5:$W$9,MATCH(ROUNDUP((I$1)/10,0)*10,[1]Hugst!$R$4:$W$4,0))))</f>
        <v>681.22920278019922</v>
      </c>
      <c r="J288" s="168">
        <f ca="1">IF($C288-J$1&lt;År1,0,I287*(1-VLOOKUP($A288,[1]Hugst!$R$5:$W$9,MATCH(ROUNDUP((J$1)/10,0)*10,[1]Hugst!$R$4:$W$4,0))))</f>
        <v>682.79726317011557</v>
      </c>
      <c r="K288" s="168">
        <f ca="1">IF($C288-K$1&lt;År1,0,J287*(1-VLOOKUP($A288,[1]Hugst!$R$5:$W$9,MATCH(ROUNDUP((K$1)/10,0)*10,[1]Hugst!$R$4:$W$4,0))))</f>
        <v>684.37320326049996</v>
      </c>
      <c r="L288" s="168">
        <f ca="1">IF($C288-L$1&lt;År1,0,K287*(1-VLOOKUP($A288,[1]Hugst!$R$5:$W$9,MATCH(ROUNDUP((L$1)/10,0)*10,[1]Hugst!$R$4:$W$4,0))))</f>
        <v>685.95706264781222</v>
      </c>
      <c r="M288" s="168">
        <f ca="1">IF($C288-M$1&lt;År1,0,L287*(1-VLOOKUP($A288,[1]Hugst!$R$5:$W$9,MATCH(ROUNDUP((M$1)/10,0)*10,[1]Hugst!$R$4:$W$4,0))))</f>
        <v>687.54888112752417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305.84978801877151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675.03497320395729</v>
      </c>
      <c r="G289" s="168">
        <f ca="1">IF($C289-G$1&lt;År1,0,F288*(1-VLOOKUP($A289,[1]Hugst!$R$5:$W$9,MATCH(ROUNDUP((G$1)/10,0)*10,[1]Hugst!$R$4:$W$4,0))))</f>
        <v>676.57190681208488</v>
      </c>
      <c r="H289" s="168">
        <f ca="1">IF($C289-H$1&lt;År1,0,G288*(1-VLOOKUP($A289,[1]Hugst!$R$5:$W$9,MATCH(ROUNDUP((H$1)/10,0)*10,[1]Hugst!$R$4:$W$4,0))))</f>
        <v>678.11656370469757</v>
      </c>
      <c r="I289" s="168">
        <f ca="1">IF($C289-I$1&lt;År1,0,H288*(1-VLOOKUP($A289,[1]Hugst!$R$5:$W$9,MATCH(ROUNDUP((I$1)/10,0)*10,[1]Hugst!$R$4:$W$4,0))))</f>
        <v>679.66898269221895</v>
      </c>
      <c r="J289" s="168">
        <f ca="1">IF($C289-J$1&lt;År1,0,I288*(1-VLOOKUP($A289,[1]Hugst!$R$5:$W$9,MATCH(ROUNDUP((J$1)/10,0)*10,[1]Hugst!$R$4:$W$4,0))))</f>
        <v>681.22920278019922</v>
      </c>
      <c r="K289" s="168">
        <f ca="1">IF($C289-K$1&lt;År1,0,J288*(1-VLOOKUP($A289,[1]Hugst!$R$5:$W$9,MATCH(ROUNDUP((K$1)/10,0)*10,[1]Hugst!$R$4:$W$4,0))))</f>
        <v>682.79726317011557</v>
      </c>
      <c r="L289" s="168">
        <f ca="1">IF($C289-L$1&lt;År1,0,K288*(1-VLOOKUP($A289,[1]Hugst!$R$5:$W$9,MATCH(ROUNDUP((L$1)/10,0)*10,[1]Hugst!$R$4:$W$4,0))))</f>
        <v>684.37320326049996</v>
      </c>
      <c r="M289" s="168">
        <f ca="1">IF($C289-M$1&lt;År1,0,L288*(1-VLOOKUP($A289,[1]Hugst!$R$5:$W$9,MATCH(ROUNDUP((M$1)/10,0)*10,[1]Hugst!$R$4:$W$4,0))))</f>
        <v>685.95706264781222</v>
      </c>
      <c r="N289" s="168">
        <f ca="1">IF($C289-N$1&lt;År1,0,M288*(1-VLOOKUP($A289,[1]Hugst!$R$5:$W$9,MATCH(ROUNDUP((N$1)/10,0)*10,[1]Hugst!$R$4:$W$4,0))))</f>
        <v>687.54888112752417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304.32053907867521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673.505724263861</v>
      </c>
      <c r="G290" s="168">
        <f ca="1">IF($C290-G$1&lt;År1,0,F289*(1-VLOOKUP($A290,[1]Hugst!$R$5:$W$9,MATCH(ROUNDUP((G$1)/10,0)*10,[1]Hugst!$R$4:$W$4,0))))</f>
        <v>675.03497320395729</v>
      </c>
      <c r="H290" s="168">
        <f ca="1">IF($C290-H$1&lt;År1,0,G289*(1-VLOOKUP($A290,[1]Hugst!$R$5:$W$9,MATCH(ROUNDUP((H$1)/10,0)*10,[1]Hugst!$R$4:$W$4,0))))</f>
        <v>676.57190681208488</v>
      </c>
      <c r="I290" s="168">
        <f ca="1">IF($C290-I$1&lt;År1,0,H289*(1-VLOOKUP($A290,[1]Hugst!$R$5:$W$9,MATCH(ROUNDUP((I$1)/10,0)*10,[1]Hugst!$R$4:$W$4,0))))</f>
        <v>678.11656370469757</v>
      </c>
      <c r="J290" s="168">
        <f ca="1">IF($C290-J$1&lt;År1,0,I289*(1-VLOOKUP($A290,[1]Hugst!$R$5:$W$9,MATCH(ROUNDUP((J$1)/10,0)*10,[1]Hugst!$R$4:$W$4,0))))</f>
        <v>679.66898269221895</v>
      </c>
      <c r="K290" s="168">
        <f ca="1">IF($C290-K$1&lt;År1,0,J289*(1-VLOOKUP($A290,[1]Hugst!$R$5:$W$9,MATCH(ROUNDUP((K$1)/10,0)*10,[1]Hugst!$R$4:$W$4,0))))</f>
        <v>681.22920278019922</v>
      </c>
      <c r="L290" s="168">
        <f ca="1">IF($C290-L$1&lt;År1,0,K289*(1-VLOOKUP($A290,[1]Hugst!$R$5:$W$9,MATCH(ROUNDUP((L$1)/10,0)*10,[1]Hugst!$R$4:$W$4,0))))</f>
        <v>682.79726317011557</v>
      </c>
      <c r="M290" s="168">
        <f ca="1">IF($C290-M$1&lt;År1,0,L289*(1-VLOOKUP($A290,[1]Hugst!$R$5:$W$9,MATCH(ROUNDUP((M$1)/10,0)*10,[1]Hugst!$R$4:$W$4,0))))</f>
        <v>684.37320326049996</v>
      </c>
      <c r="N290" s="168">
        <f ca="1">IF($C290-N$1&lt;År1,0,M289*(1-VLOOKUP($A290,[1]Hugst!$R$5:$W$9,MATCH(ROUNDUP((N$1)/10,0)*10,[1]Hugst!$R$4:$W$4,0))))</f>
        <v>685.95706264781222</v>
      </c>
      <c r="O290" s="168">
        <f ca="1">IF($C290-O$1&lt;År1,0,N289*(1-VLOOKUP($A290,[1]Hugst!$R$5:$W$9,MATCH(ROUNDUP((O$1)/10,0)*10,[1]Hugst!$R$4:$W$4,0))))</f>
        <v>687.54888112752417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302.7989363832894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671.98412156847519</v>
      </c>
      <c r="G291" s="168">
        <f ca="1">IF($C291-G$1&lt;År1,0,F290*(1-VLOOKUP($A291,[1]Hugst!$R$5:$W$9,MATCH(ROUNDUP((G$1)/10,0)*10,[1]Hugst!$R$4:$W$4,0))))</f>
        <v>673.505724263861</v>
      </c>
      <c r="H291" s="168">
        <f ca="1">IF($C291-H$1&lt;År1,0,G290*(1-VLOOKUP($A291,[1]Hugst!$R$5:$W$9,MATCH(ROUNDUP((H$1)/10,0)*10,[1]Hugst!$R$4:$W$4,0))))</f>
        <v>675.03497320395729</v>
      </c>
      <c r="I291" s="168">
        <f ca="1">IF($C291-I$1&lt;År1,0,H290*(1-VLOOKUP($A291,[1]Hugst!$R$5:$W$9,MATCH(ROUNDUP((I$1)/10,0)*10,[1]Hugst!$R$4:$W$4,0))))</f>
        <v>676.57190681208488</v>
      </c>
      <c r="J291" s="168">
        <f ca="1">IF($C291-J$1&lt;År1,0,I290*(1-VLOOKUP($A291,[1]Hugst!$R$5:$W$9,MATCH(ROUNDUP((J$1)/10,0)*10,[1]Hugst!$R$4:$W$4,0))))</f>
        <v>678.11656370469757</v>
      </c>
      <c r="K291" s="168">
        <f ca="1">IF($C291-K$1&lt;År1,0,J290*(1-VLOOKUP($A291,[1]Hugst!$R$5:$W$9,MATCH(ROUNDUP((K$1)/10,0)*10,[1]Hugst!$R$4:$W$4,0))))</f>
        <v>679.66898269221895</v>
      </c>
      <c r="L291" s="168">
        <f ca="1">IF($C291-L$1&lt;År1,0,K290*(1-VLOOKUP($A291,[1]Hugst!$R$5:$W$9,MATCH(ROUNDUP((L$1)/10,0)*10,[1]Hugst!$R$4:$W$4,0))))</f>
        <v>681.22920278019922</v>
      </c>
      <c r="M291" s="168">
        <f ca="1">IF($C291-M$1&lt;År1,0,L290*(1-VLOOKUP($A291,[1]Hugst!$R$5:$W$9,MATCH(ROUNDUP((M$1)/10,0)*10,[1]Hugst!$R$4:$W$4,0))))</f>
        <v>682.79726317011557</v>
      </c>
      <c r="N291" s="168">
        <f ca="1">IF($C291-N$1&lt;År1,0,M290*(1-VLOOKUP($A291,[1]Hugst!$R$5:$W$9,MATCH(ROUNDUP((N$1)/10,0)*10,[1]Hugst!$R$4:$W$4,0))))</f>
        <v>684.37320326049996</v>
      </c>
      <c r="O291" s="168">
        <f ca="1">IF($C291-O$1&lt;År1,0,N290*(1-VLOOKUP($A291,[1]Hugst!$R$5:$W$9,MATCH(ROUNDUP((O$1)/10,0)*10,[1]Hugst!$R$4:$W$4,0))))</f>
        <v>685.95706264781222</v>
      </c>
      <c r="P291" s="168">
        <f ca="1">IF($C291-P$1&lt;År1,0,O290*(1-VLOOKUP($A291,[1]Hugst!$R$5:$W$9,MATCH(ROUNDUP((P$1)/10,0)*10,[1]Hugst!$R$4:$W$4,0))))</f>
        <v>687.54888112752417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301.28494170135673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670.47012688654138</v>
      </c>
      <c r="G292" s="168">
        <f ca="1">IF($C292-G$1&lt;År1,0,F291*(1-VLOOKUP($A292,[1]Hugst!$R$5:$W$9,MATCH(ROUNDUP((G$1)/10,0)*10,[1]Hugst!$R$4:$W$4,0))))</f>
        <v>671.98412156847519</v>
      </c>
      <c r="H292" s="168">
        <f ca="1">IF($C292-H$1&lt;År1,0,G291*(1-VLOOKUP($A292,[1]Hugst!$R$5:$W$9,MATCH(ROUNDUP((H$1)/10,0)*10,[1]Hugst!$R$4:$W$4,0))))</f>
        <v>673.505724263861</v>
      </c>
      <c r="I292" s="168">
        <f ca="1">IF($C292-I$1&lt;År1,0,H291*(1-VLOOKUP($A292,[1]Hugst!$R$5:$W$9,MATCH(ROUNDUP((I$1)/10,0)*10,[1]Hugst!$R$4:$W$4,0))))</f>
        <v>675.03497320395729</v>
      </c>
      <c r="J292" s="168">
        <f ca="1">IF($C292-J$1&lt;År1,0,I291*(1-VLOOKUP($A292,[1]Hugst!$R$5:$W$9,MATCH(ROUNDUP((J$1)/10,0)*10,[1]Hugst!$R$4:$W$4,0))))</f>
        <v>676.57190681208488</v>
      </c>
      <c r="K292" s="168">
        <f ca="1">IF($C292-K$1&lt;År1,0,J291*(1-VLOOKUP($A292,[1]Hugst!$R$5:$W$9,MATCH(ROUNDUP((K$1)/10,0)*10,[1]Hugst!$R$4:$W$4,0))))</f>
        <v>678.11656370469757</v>
      </c>
      <c r="L292" s="168">
        <f ca="1">IF($C292-L$1&lt;År1,0,K291*(1-VLOOKUP($A292,[1]Hugst!$R$5:$W$9,MATCH(ROUNDUP((L$1)/10,0)*10,[1]Hugst!$R$4:$W$4,0))))</f>
        <v>679.66898269221895</v>
      </c>
      <c r="M292" s="168">
        <f ca="1">IF($C292-M$1&lt;År1,0,L291*(1-VLOOKUP($A292,[1]Hugst!$R$5:$W$9,MATCH(ROUNDUP((M$1)/10,0)*10,[1]Hugst!$R$4:$W$4,0))))</f>
        <v>681.22920278019922</v>
      </c>
      <c r="N292" s="168">
        <f ca="1">IF($C292-N$1&lt;År1,0,M291*(1-VLOOKUP($A292,[1]Hugst!$R$5:$W$9,MATCH(ROUNDUP((N$1)/10,0)*10,[1]Hugst!$R$4:$W$4,0))))</f>
        <v>682.79726317011557</v>
      </c>
      <c r="O292" s="168">
        <f ca="1">IF($C292-O$1&lt;År1,0,N291*(1-VLOOKUP($A292,[1]Hugst!$R$5:$W$9,MATCH(ROUNDUP((O$1)/10,0)*10,[1]Hugst!$R$4:$W$4,0))))</f>
        <v>684.37320326049996</v>
      </c>
      <c r="P292" s="168">
        <f ca="1">IF($C292-P$1&lt;År1,0,O291*(1-VLOOKUP($A292,[1]Hugst!$R$5:$W$9,MATCH(ROUNDUP((P$1)/10,0)*10,[1]Hugst!$R$4:$W$4,0))))</f>
        <v>685.95706264781222</v>
      </c>
      <c r="Q292" s="168">
        <f ca="1">IF($C292-Q$1&lt;År1,0,P291*(1-VLOOKUP($A292,[1]Hugst!$R$5:$W$9,MATCH(ROUNDUP((Q$1)/10,0)*10,[1]Hugst!$R$4:$W$4,0))))</f>
        <v>687.54888112752417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299.77851699286111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668.96370217804576</v>
      </c>
      <c r="G293" s="168">
        <f ca="1">IF($C293-G$1&lt;År1,0,F292*(1-VLOOKUP($A293,[1]Hugst!$R$5:$W$9,MATCH(ROUNDUP((G$1)/10,0)*10,[1]Hugst!$R$4:$W$4,0))))</f>
        <v>670.47012688654138</v>
      </c>
      <c r="H293" s="168">
        <f ca="1">IF($C293-H$1&lt;År1,0,G292*(1-VLOOKUP($A293,[1]Hugst!$R$5:$W$9,MATCH(ROUNDUP((H$1)/10,0)*10,[1]Hugst!$R$4:$W$4,0))))</f>
        <v>671.98412156847519</v>
      </c>
      <c r="I293" s="168">
        <f ca="1">IF($C293-I$1&lt;År1,0,H292*(1-VLOOKUP($A293,[1]Hugst!$R$5:$W$9,MATCH(ROUNDUP((I$1)/10,0)*10,[1]Hugst!$R$4:$W$4,0))))</f>
        <v>673.505724263861</v>
      </c>
      <c r="J293" s="168">
        <f ca="1">IF($C293-J$1&lt;År1,0,I292*(1-VLOOKUP($A293,[1]Hugst!$R$5:$W$9,MATCH(ROUNDUP((J$1)/10,0)*10,[1]Hugst!$R$4:$W$4,0))))</f>
        <v>675.03497320395729</v>
      </c>
      <c r="K293" s="168">
        <f ca="1">IF($C293-K$1&lt;År1,0,J292*(1-VLOOKUP($A293,[1]Hugst!$R$5:$W$9,MATCH(ROUNDUP((K$1)/10,0)*10,[1]Hugst!$R$4:$W$4,0))))</f>
        <v>676.57190681208488</v>
      </c>
      <c r="L293" s="168">
        <f ca="1">IF($C293-L$1&lt;År1,0,K292*(1-VLOOKUP($A293,[1]Hugst!$R$5:$W$9,MATCH(ROUNDUP((L$1)/10,0)*10,[1]Hugst!$R$4:$W$4,0))))</f>
        <v>678.11656370469757</v>
      </c>
      <c r="M293" s="168">
        <f ca="1">IF($C293-M$1&lt;År1,0,L292*(1-VLOOKUP($A293,[1]Hugst!$R$5:$W$9,MATCH(ROUNDUP((M$1)/10,0)*10,[1]Hugst!$R$4:$W$4,0))))</f>
        <v>679.66898269221895</v>
      </c>
      <c r="N293" s="168">
        <f ca="1">IF($C293-N$1&lt;År1,0,M292*(1-VLOOKUP($A293,[1]Hugst!$R$5:$W$9,MATCH(ROUNDUP((N$1)/10,0)*10,[1]Hugst!$R$4:$W$4,0))))</f>
        <v>681.22920278019922</v>
      </c>
      <c r="O293" s="168">
        <f ca="1">IF($C293-O$1&lt;År1,0,N292*(1-VLOOKUP($A293,[1]Hugst!$R$5:$W$9,MATCH(ROUNDUP((O$1)/10,0)*10,[1]Hugst!$R$4:$W$4,0))))</f>
        <v>682.79726317011557</v>
      </c>
      <c r="P293" s="168">
        <f ca="1">IF($C293-P$1&lt;År1,0,O292*(1-VLOOKUP($A293,[1]Hugst!$R$5:$W$9,MATCH(ROUNDUP((P$1)/10,0)*10,[1]Hugst!$R$4:$W$4,0))))</f>
        <v>684.37320326049996</v>
      </c>
      <c r="Q293" s="168">
        <f ca="1">IF($C293-Q$1&lt;År1,0,P292*(1-VLOOKUP($A293,[1]Hugst!$R$5:$W$9,MATCH(ROUNDUP((Q$1)/10,0)*10,[1]Hugst!$R$4:$W$4,0))))</f>
        <v>685.95706264781222</v>
      </c>
      <c r="R293" s="168">
        <f ca="1">IF($C293-R$1&lt;År1,0,Q292*(1-VLOOKUP($A293,[1]Hugst!$R$5:$W$9,MATCH(ROUNDUP((R$1)/10,0)*10,[1]Hugst!$R$4:$W$4,0))))</f>
        <v>687.54888112752417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298.2796244078927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667.46480959307735</v>
      </c>
      <c r="G294" s="168">
        <f ca="1">IF($C294-G$1&lt;År1,0,F293*(1-VLOOKUP($A294,[1]Hugst!$R$5:$W$9,MATCH(ROUNDUP((G$1)/10,0)*10,[1]Hugst!$R$4:$W$4,0))))</f>
        <v>668.96370217804576</v>
      </c>
      <c r="H294" s="168">
        <f ca="1">IF($C294-H$1&lt;År1,0,G293*(1-VLOOKUP($A294,[1]Hugst!$R$5:$W$9,MATCH(ROUNDUP((H$1)/10,0)*10,[1]Hugst!$R$4:$W$4,0))))</f>
        <v>670.47012688654138</v>
      </c>
      <c r="I294" s="168">
        <f ca="1">IF($C294-I$1&lt;År1,0,H293*(1-VLOOKUP($A294,[1]Hugst!$R$5:$W$9,MATCH(ROUNDUP((I$1)/10,0)*10,[1]Hugst!$R$4:$W$4,0))))</f>
        <v>671.98412156847519</v>
      </c>
      <c r="J294" s="168">
        <f ca="1">IF($C294-J$1&lt;År1,0,I293*(1-VLOOKUP($A294,[1]Hugst!$R$5:$W$9,MATCH(ROUNDUP((J$1)/10,0)*10,[1]Hugst!$R$4:$W$4,0))))</f>
        <v>673.505724263861</v>
      </c>
      <c r="K294" s="168">
        <f ca="1">IF($C294-K$1&lt;År1,0,J293*(1-VLOOKUP($A294,[1]Hugst!$R$5:$W$9,MATCH(ROUNDUP((K$1)/10,0)*10,[1]Hugst!$R$4:$W$4,0))))</f>
        <v>675.03497320395729</v>
      </c>
      <c r="L294" s="168">
        <f ca="1">IF($C294-L$1&lt;År1,0,K293*(1-VLOOKUP($A294,[1]Hugst!$R$5:$W$9,MATCH(ROUNDUP((L$1)/10,0)*10,[1]Hugst!$R$4:$W$4,0))))</f>
        <v>676.57190681208488</v>
      </c>
      <c r="M294" s="168">
        <f ca="1">IF($C294-M$1&lt;År1,0,L293*(1-VLOOKUP($A294,[1]Hugst!$R$5:$W$9,MATCH(ROUNDUP((M$1)/10,0)*10,[1]Hugst!$R$4:$W$4,0))))</f>
        <v>678.11656370469757</v>
      </c>
      <c r="N294" s="168">
        <f ca="1">IF($C294-N$1&lt;År1,0,M293*(1-VLOOKUP($A294,[1]Hugst!$R$5:$W$9,MATCH(ROUNDUP((N$1)/10,0)*10,[1]Hugst!$R$4:$W$4,0))))</f>
        <v>679.66898269221895</v>
      </c>
      <c r="O294" s="168">
        <f ca="1">IF($C294-O$1&lt;År1,0,N293*(1-VLOOKUP($A294,[1]Hugst!$R$5:$W$9,MATCH(ROUNDUP((O$1)/10,0)*10,[1]Hugst!$R$4:$W$4,0))))</f>
        <v>681.22920278019922</v>
      </c>
      <c r="P294" s="168">
        <f ca="1">IF($C294-P$1&lt;År1,0,O293*(1-VLOOKUP($A294,[1]Hugst!$R$5:$W$9,MATCH(ROUNDUP((P$1)/10,0)*10,[1]Hugst!$R$4:$W$4,0))))</f>
        <v>682.79726317011557</v>
      </c>
      <c r="Q294" s="168">
        <f ca="1">IF($C294-Q$1&lt;År1,0,P293*(1-VLOOKUP($A294,[1]Hugst!$R$5:$W$9,MATCH(ROUNDUP((Q$1)/10,0)*10,[1]Hugst!$R$4:$W$4,0))))</f>
        <v>684.37320326049996</v>
      </c>
      <c r="R294" s="168">
        <f ca="1">IF($C294-R$1&lt;År1,0,Q293*(1-VLOOKUP($A294,[1]Hugst!$R$5:$W$9,MATCH(ROUNDUP((R$1)/10,0)*10,[1]Hugst!$R$4:$W$4,0))))</f>
        <v>685.95706264781222</v>
      </c>
      <c r="S294" s="168">
        <f ca="1">IF($C294-S$1&lt;År1,0,R293*(1-VLOOKUP($A294,[1]Hugst!$R$5:$W$9,MATCH(ROUNDUP((S$1)/10,0)*10,[1]Hugst!$R$4:$W$4,0))))</f>
        <v>687.54888112752417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296.78822628585476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665.97341147103941</v>
      </c>
      <c r="G295" s="168">
        <f ca="1">IF($C295-G$1&lt;År1,0,F294*(1-VLOOKUP($A295,[1]Hugst!$R$5:$W$9,MATCH(ROUNDUP((G$1)/10,0)*10,[1]Hugst!$R$4:$W$4,0))))</f>
        <v>667.46480959307735</v>
      </c>
      <c r="H295" s="168">
        <f ca="1">IF($C295-H$1&lt;År1,0,G294*(1-VLOOKUP($A295,[1]Hugst!$R$5:$W$9,MATCH(ROUNDUP((H$1)/10,0)*10,[1]Hugst!$R$4:$W$4,0))))</f>
        <v>668.96370217804576</v>
      </c>
      <c r="I295" s="168">
        <f ca="1">IF($C295-I$1&lt;År1,0,H294*(1-VLOOKUP($A295,[1]Hugst!$R$5:$W$9,MATCH(ROUNDUP((I$1)/10,0)*10,[1]Hugst!$R$4:$W$4,0))))</f>
        <v>670.47012688654138</v>
      </c>
      <c r="J295" s="168">
        <f ca="1">IF($C295-J$1&lt;År1,0,I294*(1-VLOOKUP($A295,[1]Hugst!$R$5:$W$9,MATCH(ROUNDUP((J$1)/10,0)*10,[1]Hugst!$R$4:$W$4,0))))</f>
        <v>671.98412156847519</v>
      </c>
      <c r="K295" s="168">
        <f ca="1">IF($C295-K$1&lt;År1,0,J294*(1-VLOOKUP($A295,[1]Hugst!$R$5:$W$9,MATCH(ROUNDUP((K$1)/10,0)*10,[1]Hugst!$R$4:$W$4,0))))</f>
        <v>673.505724263861</v>
      </c>
      <c r="L295" s="168">
        <f ca="1">IF($C295-L$1&lt;År1,0,K294*(1-VLOOKUP($A295,[1]Hugst!$R$5:$W$9,MATCH(ROUNDUP((L$1)/10,0)*10,[1]Hugst!$R$4:$W$4,0))))</f>
        <v>675.03497320395729</v>
      </c>
      <c r="M295" s="168">
        <f ca="1">IF($C295-M$1&lt;År1,0,L294*(1-VLOOKUP($A295,[1]Hugst!$R$5:$W$9,MATCH(ROUNDUP((M$1)/10,0)*10,[1]Hugst!$R$4:$W$4,0))))</f>
        <v>676.57190681208488</v>
      </c>
      <c r="N295" s="168">
        <f ca="1">IF($C295-N$1&lt;År1,0,M294*(1-VLOOKUP($A295,[1]Hugst!$R$5:$W$9,MATCH(ROUNDUP((N$1)/10,0)*10,[1]Hugst!$R$4:$W$4,0))))</f>
        <v>678.11656370469757</v>
      </c>
      <c r="O295" s="168">
        <f ca="1">IF($C295-O$1&lt;År1,0,N294*(1-VLOOKUP($A295,[1]Hugst!$R$5:$W$9,MATCH(ROUNDUP((O$1)/10,0)*10,[1]Hugst!$R$4:$W$4,0))))</f>
        <v>679.66898269221895</v>
      </c>
      <c r="P295" s="168">
        <f ca="1">IF($C295-P$1&lt;År1,0,O294*(1-VLOOKUP($A295,[1]Hugst!$R$5:$W$9,MATCH(ROUNDUP((P$1)/10,0)*10,[1]Hugst!$R$4:$W$4,0))))</f>
        <v>681.22920278019922</v>
      </c>
      <c r="Q295" s="168">
        <f ca="1">IF($C295-Q$1&lt;År1,0,P294*(1-VLOOKUP($A295,[1]Hugst!$R$5:$W$9,MATCH(ROUNDUP((Q$1)/10,0)*10,[1]Hugst!$R$4:$W$4,0))))</f>
        <v>682.79726317011557</v>
      </c>
      <c r="R295" s="168">
        <f ca="1">IF($C295-R$1&lt;År1,0,Q294*(1-VLOOKUP($A295,[1]Hugst!$R$5:$W$9,MATCH(ROUNDUP((R$1)/10,0)*10,[1]Hugst!$R$4:$W$4,0))))</f>
        <v>684.37320326049996</v>
      </c>
      <c r="S295" s="168">
        <f ca="1">IF($C295-S$1&lt;År1,0,R294*(1-VLOOKUP($A295,[1]Hugst!$R$5:$W$9,MATCH(ROUNDUP((S$1)/10,0)*10,[1]Hugst!$R$4:$W$4,0))))</f>
        <v>685.95706264781222</v>
      </c>
      <c r="T295" s="168">
        <f ca="1">IF($C295-T$1&lt;År1,0,S294*(1-VLOOKUP($A295,[1]Hugst!$R$5:$W$9,MATCH(ROUNDUP((T$1)/10,0)*10,[1]Hugst!$R$4:$W$4,0))))</f>
        <v>687.54888112752417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295.30428515443054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664.4894703396152</v>
      </c>
      <c r="G296" s="168">
        <f ca="1">IF($C296-G$1&lt;År1,0,F295*(1-VLOOKUP($A296,[1]Hugst!$R$5:$W$9,MATCH(ROUNDUP((G$1)/10,0)*10,[1]Hugst!$R$4:$W$4,0))))</f>
        <v>665.97341147103941</v>
      </c>
      <c r="H296" s="168">
        <f ca="1">IF($C296-H$1&lt;År1,0,G295*(1-VLOOKUP($A296,[1]Hugst!$R$5:$W$9,MATCH(ROUNDUP((H$1)/10,0)*10,[1]Hugst!$R$4:$W$4,0))))</f>
        <v>667.46480959307735</v>
      </c>
      <c r="I296" s="168">
        <f ca="1">IF($C296-I$1&lt;År1,0,H295*(1-VLOOKUP($A296,[1]Hugst!$R$5:$W$9,MATCH(ROUNDUP((I$1)/10,0)*10,[1]Hugst!$R$4:$W$4,0))))</f>
        <v>668.96370217804576</v>
      </c>
      <c r="J296" s="168">
        <f ca="1">IF($C296-J$1&lt;År1,0,I295*(1-VLOOKUP($A296,[1]Hugst!$R$5:$W$9,MATCH(ROUNDUP((J$1)/10,0)*10,[1]Hugst!$R$4:$W$4,0))))</f>
        <v>670.47012688654138</v>
      </c>
      <c r="K296" s="168">
        <f ca="1">IF($C296-K$1&lt;År1,0,J295*(1-VLOOKUP($A296,[1]Hugst!$R$5:$W$9,MATCH(ROUNDUP((K$1)/10,0)*10,[1]Hugst!$R$4:$W$4,0))))</f>
        <v>671.98412156847519</v>
      </c>
      <c r="L296" s="168">
        <f ca="1">IF($C296-L$1&lt;År1,0,K295*(1-VLOOKUP($A296,[1]Hugst!$R$5:$W$9,MATCH(ROUNDUP((L$1)/10,0)*10,[1]Hugst!$R$4:$W$4,0))))</f>
        <v>673.505724263861</v>
      </c>
      <c r="M296" s="168">
        <f ca="1">IF($C296-M$1&lt;År1,0,L295*(1-VLOOKUP($A296,[1]Hugst!$R$5:$W$9,MATCH(ROUNDUP((M$1)/10,0)*10,[1]Hugst!$R$4:$W$4,0))))</f>
        <v>675.03497320395729</v>
      </c>
      <c r="N296" s="168">
        <f ca="1">IF($C296-N$1&lt;År1,0,M295*(1-VLOOKUP($A296,[1]Hugst!$R$5:$W$9,MATCH(ROUNDUP((N$1)/10,0)*10,[1]Hugst!$R$4:$W$4,0))))</f>
        <v>676.57190681208488</v>
      </c>
      <c r="O296" s="168">
        <f ca="1">IF($C296-O$1&lt;År1,0,N295*(1-VLOOKUP($A296,[1]Hugst!$R$5:$W$9,MATCH(ROUNDUP((O$1)/10,0)*10,[1]Hugst!$R$4:$W$4,0))))</f>
        <v>678.11656370469757</v>
      </c>
      <c r="P296" s="168">
        <f ca="1">IF($C296-P$1&lt;År1,0,O295*(1-VLOOKUP($A296,[1]Hugst!$R$5:$W$9,MATCH(ROUNDUP((P$1)/10,0)*10,[1]Hugst!$R$4:$W$4,0))))</f>
        <v>679.66898269221895</v>
      </c>
      <c r="Q296" s="168">
        <f ca="1">IF($C296-Q$1&lt;År1,0,P295*(1-VLOOKUP($A296,[1]Hugst!$R$5:$W$9,MATCH(ROUNDUP((Q$1)/10,0)*10,[1]Hugst!$R$4:$W$4,0))))</f>
        <v>681.22920278019922</v>
      </c>
      <c r="R296" s="168">
        <f ca="1">IF($C296-R$1&lt;År1,0,Q295*(1-VLOOKUP($A296,[1]Hugst!$R$5:$W$9,MATCH(ROUNDUP((R$1)/10,0)*10,[1]Hugst!$R$4:$W$4,0))))</f>
        <v>682.79726317011557</v>
      </c>
      <c r="S296" s="168">
        <f ca="1">IF($C296-S$1&lt;År1,0,R295*(1-VLOOKUP($A296,[1]Hugst!$R$5:$W$9,MATCH(ROUNDUP((S$1)/10,0)*10,[1]Hugst!$R$4:$W$4,0))))</f>
        <v>684.37320326049996</v>
      </c>
      <c r="T296" s="168">
        <f ca="1">IF($C296-T$1&lt;År1,0,S295*(1-VLOOKUP($A296,[1]Hugst!$R$5:$W$9,MATCH(ROUNDUP((T$1)/10,0)*10,[1]Hugst!$R$4:$W$4,0))))</f>
        <v>685.95706264781222</v>
      </c>
      <c r="U296" s="168">
        <f ca="1">IF($C296-U$1&lt;År1,0,T295*(1-VLOOKUP($A296,[1]Hugst!$R$5:$W$9,MATCH(ROUNDUP((U$1)/10,0)*10,[1]Hugst!$R$4:$W$4,0))))</f>
        <v>687.54888112752417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293.82776372865192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663.01294891383657</v>
      </c>
      <c r="G297" s="168">
        <f ca="1">IF($C297-G$1&lt;År1,0,F296*(1-VLOOKUP($A297,[1]Hugst!$R$5:$W$9,MATCH(ROUNDUP((G$1)/10,0)*10,[1]Hugst!$R$4:$W$4,0))))</f>
        <v>664.4894703396152</v>
      </c>
      <c r="H297" s="168">
        <f ca="1">IF($C297-H$1&lt;År1,0,G296*(1-VLOOKUP($A297,[1]Hugst!$R$5:$W$9,MATCH(ROUNDUP((H$1)/10,0)*10,[1]Hugst!$R$4:$W$4,0))))</f>
        <v>665.97341147103941</v>
      </c>
      <c r="I297" s="168">
        <f ca="1">IF($C297-I$1&lt;År1,0,H296*(1-VLOOKUP($A297,[1]Hugst!$R$5:$W$9,MATCH(ROUNDUP((I$1)/10,0)*10,[1]Hugst!$R$4:$W$4,0))))</f>
        <v>667.46480959307735</v>
      </c>
      <c r="J297" s="168">
        <f ca="1">IF($C297-J$1&lt;År1,0,I296*(1-VLOOKUP($A297,[1]Hugst!$R$5:$W$9,MATCH(ROUNDUP((J$1)/10,0)*10,[1]Hugst!$R$4:$W$4,0))))</f>
        <v>668.96370217804576</v>
      </c>
      <c r="K297" s="168">
        <f ca="1">IF($C297-K$1&lt;År1,0,J296*(1-VLOOKUP($A297,[1]Hugst!$R$5:$W$9,MATCH(ROUNDUP((K$1)/10,0)*10,[1]Hugst!$R$4:$W$4,0))))</f>
        <v>670.47012688654138</v>
      </c>
      <c r="L297" s="168">
        <f ca="1">IF($C297-L$1&lt;År1,0,K296*(1-VLOOKUP($A297,[1]Hugst!$R$5:$W$9,MATCH(ROUNDUP((L$1)/10,0)*10,[1]Hugst!$R$4:$W$4,0))))</f>
        <v>671.98412156847519</v>
      </c>
      <c r="M297" s="168">
        <f ca="1">IF($C297-M$1&lt;År1,0,L296*(1-VLOOKUP($A297,[1]Hugst!$R$5:$W$9,MATCH(ROUNDUP((M$1)/10,0)*10,[1]Hugst!$R$4:$W$4,0))))</f>
        <v>673.505724263861</v>
      </c>
      <c r="N297" s="168">
        <f ca="1">IF($C297-N$1&lt;År1,0,M296*(1-VLOOKUP($A297,[1]Hugst!$R$5:$W$9,MATCH(ROUNDUP((N$1)/10,0)*10,[1]Hugst!$R$4:$W$4,0))))</f>
        <v>675.03497320395729</v>
      </c>
      <c r="O297" s="168">
        <f ca="1">IF($C297-O$1&lt;År1,0,N296*(1-VLOOKUP($A297,[1]Hugst!$R$5:$W$9,MATCH(ROUNDUP((O$1)/10,0)*10,[1]Hugst!$R$4:$W$4,0))))</f>
        <v>676.57190681208488</v>
      </c>
      <c r="P297" s="168">
        <f ca="1">IF($C297-P$1&lt;År1,0,O296*(1-VLOOKUP($A297,[1]Hugst!$R$5:$W$9,MATCH(ROUNDUP((P$1)/10,0)*10,[1]Hugst!$R$4:$W$4,0))))</f>
        <v>678.11656370469757</v>
      </c>
      <c r="Q297" s="168">
        <f ca="1">IF($C297-Q$1&lt;År1,0,P296*(1-VLOOKUP($A297,[1]Hugst!$R$5:$W$9,MATCH(ROUNDUP((Q$1)/10,0)*10,[1]Hugst!$R$4:$W$4,0))))</f>
        <v>679.66898269221895</v>
      </c>
      <c r="R297" s="168">
        <f ca="1">IF($C297-R$1&lt;År1,0,Q296*(1-VLOOKUP($A297,[1]Hugst!$R$5:$W$9,MATCH(ROUNDUP((R$1)/10,0)*10,[1]Hugst!$R$4:$W$4,0))))</f>
        <v>681.22920278019922</v>
      </c>
      <c r="S297" s="168">
        <f ca="1">IF($C297-S$1&lt;År1,0,R296*(1-VLOOKUP($A297,[1]Hugst!$R$5:$W$9,MATCH(ROUNDUP((S$1)/10,0)*10,[1]Hugst!$R$4:$W$4,0))))</f>
        <v>682.79726317011557</v>
      </c>
      <c r="T297" s="168">
        <f ca="1">IF($C297-T$1&lt;År1,0,S296*(1-VLOOKUP($A297,[1]Hugst!$R$5:$W$9,MATCH(ROUNDUP((T$1)/10,0)*10,[1]Hugst!$R$4:$W$4,0))))</f>
        <v>684.37320326049996</v>
      </c>
      <c r="U297" s="168">
        <f ca="1">IF($C297-U$1&lt;År1,0,T296*(1-VLOOKUP($A297,[1]Hugst!$R$5:$W$9,MATCH(ROUNDUP((U$1)/10,0)*10,[1]Hugst!$R$4:$W$4,0))))</f>
        <v>685.95706264781222</v>
      </c>
      <c r="V297" s="168">
        <f ca="1">IF($C297-V$1&lt;År1,0,U296*(1-VLOOKUP($A297,[1]Hugst!$R$5:$W$9,MATCH(ROUNDUP((V$1)/10,0)*10,[1]Hugst!$R$4:$W$4,0))))</f>
        <v>687.54888112752417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292.35862491001171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661.54381009519636</v>
      </c>
      <c r="G298" s="168">
        <f ca="1">IF($C298-G$1&lt;År1,0,F297*(1-VLOOKUP($A298,[1]Hugst!$R$5:$W$9,MATCH(ROUNDUP((G$1)/10,0)*10,[1]Hugst!$R$4:$W$4,0))))</f>
        <v>663.01294891383657</v>
      </c>
      <c r="H298" s="168">
        <f ca="1">IF($C298-H$1&lt;År1,0,G297*(1-VLOOKUP($A298,[1]Hugst!$R$5:$W$9,MATCH(ROUNDUP((H$1)/10,0)*10,[1]Hugst!$R$4:$W$4,0))))</f>
        <v>664.4894703396152</v>
      </c>
      <c r="I298" s="168">
        <f ca="1">IF($C298-I$1&lt;År1,0,H297*(1-VLOOKUP($A298,[1]Hugst!$R$5:$W$9,MATCH(ROUNDUP((I$1)/10,0)*10,[1]Hugst!$R$4:$W$4,0))))</f>
        <v>665.97341147103941</v>
      </c>
      <c r="J298" s="168">
        <f ca="1">IF($C298-J$1&lt;År1,0,I297*(1-VLOOKUP($A298,[1]Hugst!$R$5:$W$9,MATCH(ROUNDUP((J$1)/10,0)*10,[1]Hugst!$R$4:$W$4,0))))</f>
        <v>667.46480959307735</v>
      </c>
      <c r="K298" s="168">
        <f ca="1">IF($C298-K$1&lt;År1,0,J297*(1-VLOOKUP($A298,[1]Hugst!$R$5:$W$9,MATCH(ROUNDUP((K$1)/10,0)*10,[1]Hugst!$R$4:$W$4,0))))</f>
        <v>668.96370217804576</v>
      </c>
      <c r="L298" s="168">
        <f ca="1">IF($C298-L$1&lt;År1,0,K297*(1-VLOOKUP($A298,[1]Hugst!$R$5:$W$9,MATCH(ROUNDUP((L$1)/10,0)*10,[1]Hugst!$R$4:$W$4,0))))</f>
        <v>670.47012688654138</v>
      </c>
      <c r="M298" s="168">
        <f ca="1">IF($C298-M$1&lt;År1,0,L297*(1-VLOOKUP($A298,[1]Hugst!$R$5:$W$9,MATCH(ROUNDUP((M$1)/10,0)*10,[1]Hugst!$R$4:$W$4,0))))</f>
        <v>671.98412156847519</v>
      </c>
      <c r="N298" s="168">
        <f ca="1">IF($C298-N$1&lt;År1,0,M297*(1-VLOOKUP($A298,[1]Hugst!$R$5:$W$9,MATCH(ROUNDUP((N$1)/10,0)*10,[1]Hugst!$R$4:$W$4,0))))</f>
        <v>673.505724263861</v>
      </c>
      <c r="O298" s="168">
        <f ca="1">IF($C298-O$1&lt;År1,0,N297*(1-VLOOKUP($A298,[1]Hugst!$R$5:$W$9,MATCH(ROUNDUP((O$1)/10,0)*10,[1]Hugst!$R$4:$W$4,0))))</f>
        <v>675.03497320395729</v>
      </c>
      <c r="P298" s="168">
        <f ca="1">IF($C298-P$1&lt;År1,0,O297*(1-VLOOKUP($A298,[1]Hugst!$R$5:$W$9,MATCH(ROUNDUP((P$1)/10,0)*10,[1]Hugst!$R$4:$W$4,0))))</f>
        <v>676.57190681208488</v>
      </c>
      <c r="Q298" s="168">
        <f ca="1">IF($C298-Q$1&lt;År1,0,P297*(1-VLOOKUP($A298,[1]Hugst!$R$5:$W$9,MATCH(ROUNDUP((Q$1)/10,0)*10,[1]Hugst!$R$4:$W$4,0))))</f>
        <v>678.11656370469757</v>
      </c>
      <c r="R298" s="168">
        <f ca="1">IF($C298-R$1&lt;År1,0,Q297*(1-VLOOKUP($A298,[1]Hugst!$R$5:$W$9,MATCH(ROUNDUP((R$1)/10,0)*10,[1]Hugst!$R$4:$W$4,0))))</f>
        <v>679.66898269221895</v>
      </c>
      <c r="S298" s="168">
        <f ca="1">IF($C298-S$1&lt;År1,0,R297*(1-VLOOKUP($A298,[1]Hugst!$R$5:$W$9,MATCH(ROUNDUP((S$1)/10,0)*10,[1]Hugst!$R$4:$W$4,0))))</f>
        <v>681.22920278019922</v>
      </c>
      <c r="T298" s="168">
        <f ca="1">IF($C298-T$1&lt;År1,0,S297*(1-VLOOKUP($A298,[1]Hugst!$R$5:$W$9,MATCH(ROUNDUP((T$1)/10,0)*10,[1]Hugst!$R$4:$W$4,0))))</f>
        <v>682.79726317011557</v>
      </c>
      <c r="U298" s="168">
        <f ca="1">IF($C298-U$1&lt;År1,0,T297*(1-VLOOKUP($A298,[1]Hugst!$R$5:$W$9,MATCH(ROUNDUP((U$1)/10,0)*10,[1]Hugst!$R$4:$W$4,0))))</f>
        <v>684.37320326049996</v>
      </c>
      <c r="V298" s="168">
        <f ca="1">IF($C298-V$1&lt;År1,0,U297*(1-VLOOKUP($A298,[1]Hugst!$R$5:$W$9,MATCH(ROUNDUP((V$1)/10,0)*10,[1]Hugst!$R$4:$W$4,0))))</f>
        <v>685.95706264781222</v>
      </c>
      <c r="W298" s="168">
        <f ca="1">IF($C298-W$1&lt;År1,0,V297*(1-VLOOKUP($A298,[1]Hugst!$R$5:$W$9,MATCH(ROUNDUP((W$1)/10,0)*10,[1]Hugst!$R$4:$W$4,0))))</f>
        <v>687.54888112752417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290.89683178546693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660.08201697065158</v>
      </c>
      <c r="G299" s="168">
        <f ca="1">IF($C299-G$1&lt;År1,0,F298*(1-VLOOKUP($A299,[1]Hugst!$R$5:$W$9,MATCH(ROUNDUP((G$1)/10,0)*10,[1]Hugst!$R$4:$W$4,0))))</f>
        <v>661.54381009519636</v>
      </c>
      <c r="H299" s="168">
        <f ca="1">IF($C299-H$1&lt;År1,0,G298*(1-VLOOKUP($A299,[1]Hugst!$R$5:$W$9,MATCH(ROUNDUP((H$1)/10,0)*10,[1]Hugst!$R$4:$W$4,0))))</f>
        <v>663.01294891383657</v>
      </c>
      <c r="I299" s="168">
        <f ca="1">IF($C299-I$1&lt;År1,0,H298*(1-VLOOKUP($A299,[1]Hugst!$R$5:$W$9,MATCH(ROUNDUP((I$1)/10,0)*10,[1]Hugst!$R$4:$W$4,0))))</f>
        <v>664.4894703396152</v>
      </c>
      <c r="J299" s="168">
        <f ca="1">IF($C299-J$1&lt;År1,0,I298*(1-VLOOKUP($A299,[1]Hugst!$R$5:$W$9,MATCH(ROUNDUP((J$1)/10,0)*10,[1]Hugst!$R$4:$W$4,0))))</f>
        <v>665.97341147103941</v>
      </c>
      <c r="K299" s="168">
        <f ca="1">IF($C299-K$1&lt;År1,0,J298*(1-VLOOKUP($A299,[1]Hugst!$R$5:$W$9,MATCH(ROUNDUP((K$1)/10,0)*10,[1]Hugst!$R$4:$W$4,0))))</f>
        <v>667.46480959307735</v>
      </c>
      <c r="L299" s="168">
        <f ca="1">IF($C299-L$1&lt;År1,0,K298*(1-VLOOKUP($A299,[1]Hugst!$R$5:$W$9,MATCH(ROUNDUP((L$1)/10,0)*10,[1]Hugst!$R$4:$W$4,0))))</f>
        <v>668.96370217804576</v>
      </c>
      <c r="M299" s="168">
        <f ca="1">IF($C299-M$1&lt;År1,0,L298*(1-VLOOKUP($A299,[1]Hugst!$R$5:$W$9,MATCH(ROUNDUP((M$1)/10,0)*10,[1]Hugst!$R$4:$W$4,0))))</f>
        <v>670.47012688654138</v>
      </c>
      <c r="N299" s="168">
        <f ca="1">IF($C299-N$1&lt;År1,0,M298*(1-VLOOKUP($A299,[1]Hugst!$R$5:$W$9,MATCH(ROUNDUP((N$1)/10,0)*10,[1]Hugst!$R$4:$W$4,0))))</f>
        <v>671.98412156847519</v>
      </c>
      <c r="O299" s="168">
        <f ca="1">IF($C299-O$1&lt;År1,0,N298*(1-VLOOKUP($A299,[1]Hugst!$R$5:$W$9,MATCH(ROUNDUP((O$1)/10,0)*10,[1]Hugst!$R$4:$W$4,0))))</f>
        <v>673.505724263861</v>
      </c>
      <c r="P299" s="168">
        <f ca="1">IF($C299-P$1&lt;År1,0,O298*(1-VLOOKUP($A299,[1]Hugst!$R$5:$W$9,MATCH(ROUNDUP((P$1)/10,0)*10,[1]Hugst!$R$4:$W$4,0))))</f>
        <v>675.03497320395729</v>
      </c>
      <c r="Q299" s="168">
        <f ca="1">IF($C299-Q$1&lt;År1,0,P298*(1-VLOOKUP($A299,[1]Hugst!$R$5:$W$9,MATCH(ROUNDUP((Q$1)/10,0)*10,[1]Hugst!$R$4:$W$4,0))))</f>
        <v>676.57190681208488</v>
      </c>
      <c r="R299" s="168">
        <f ca="1">IF($C299-R$1&lt;År1,0,Q298*(1-VLOOKUP($A299,[1]Hugst!$R$5:$W$9,MATCH(ROUNDUP((R$1)/10,0)*10,[1]Hugst!$R$4:$W$4,0))))</f>
        <v>678.11656370469757</v>
      </c>
      <c r="S299" s="168">
        <f ca="1">IF($C299-S$1&lt;År1,0,R298*(1-VLOOKUP($A299,[1]Hugst!$R$5:$W$9,MATCH(ROUNDUP((S$1)/10,0)*10,[1]Hugst!$R$4:$W$4,0))))</f>
        <v>679.66898269221895</v>
      </c>
      <c r="T299" s="168">
        <f ca="1">IF($C299-T$1&lt;År1,0,S298*(1-VLOOKUP($A299,[1]Hugst!$R$5:$W$9,MATCH(ROUNDUP((T$1)/10,0)*10,[1]Hugst!$R$4:$W$4,0))))</f>
        <v>681.22920278019922</v>
      </c>
      <c r="U299" s="168">
        <f ca="1">IF($C299-U$1&lt;År1,0,T298*(1-VLOOKUP($A299,[1]Hugst!$R$5:$W$9,MATCH(ROUNDUP((U$1)/10,0)*10,[1]Hugst!$R$4:$W$4,0))))</f>
        <v>682.79726317011557</v>
      </c>
      <c r="V299" s="168">
        <f ca="1">IF($C299-V$1&lt;År1,0,U298*(1-VLOOKUP($A299,[1]Hugst!$R$5:$W$9,MATCH(ROUNDUP((V$1)/10,0)*10,[1]Hugst!$R$4:$W$4,0))))</f>
        <v>684.37320326049996</v>
      </c>
      <c r="W299" s="168">
        <f ca="1">IF($C299-W$1&lt;År1,0,V298*(1-VLOOKUP($A299,[1]Hugst!$R$5:$W$9,MATCH(ROUNDUP((W$1)/10,0)*10,[1]Hugst!$R$4:$W$4,0))))</f>
        <v>685.95706264781222</v>
      </c>
      <c r="X299" s="168">
        <f ca="1">IF($C299-X$1&lt;År1,0,W298*(1-VLOOKUP($A299,[1]Hugst!$R$5:$W$9,MATCH(ROUNDUP((X$1)/10,0)*10,[1]Hugst!$R$4:$W$4,0))))</f>
        <v>687.54888112752417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289.44234762652923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658.62753281171388</v>
      </c>
      <c r="G300" s="168">
        <f ca="1">IF($C300-G$1&lt;År1,0,F299*(1-VLOOKUP($A300,[1]Hugst!$R$5:$W$9,MATCH(ROUNDUP((G$1)/10,0)*10,[1]Hugst!$R$4:$W$4,0))))</f>
        <v>660.08201697065158</v>
      </c>
      <c r="H300" s="168">
        <f ca="1">IF($C300-H$1&lt;År1,0,G299*(1-VLOOKUP($A300,[1]Hugst!$R$5:$W$9,MATCH(ROUNDUP((H$1)/10,0)*10,[1]Hugst!$R$4:$W$4,0))))</f>
        <v>661.54381009519636</v>
      </c>
      <c r="I300" s="168">
        <f ca="1">IF($C300-I$1&lt;År1,0,H299*(1-VLOOKUP($A300,[1]Hugst!$R$5:$W$9,MATCH(ROUNDUP((I$1)/10,0)*10,[1]Hugst!$R$4:$W$4,0))))</f>
        <v>663.01294891383657</v>
      </c>
      <c r="J300" s="168">
        <f ca="1">IF($C300-J$1&lt;År1,0,I299*(1-VLOOKUP($A300,[1]Hugst!$R$5:$W$9,MATCH(ROUNDUP((J$1)/10,0)*10,[1]Hugst!$R$4:$W$4,0))))</f>
        <v>664.4894703396152</v>
      </c>
      <c r="K300" s="168">
        <f ca="1">IF($C300-K$1&lt;År1,0,J299*(1-VLOOKUP($A300,[1]Hugst!$R$5:$W$9,MATCH(ROUNDUP((K$1)/10,0)*10,[1]Hugst!$R$4:$W$4,0))))</f>
        <v>665.97341147103941</v>
      </c>
      <c r="L300" s="168">
        <f ca="1">IF($C300-L$1&lt;År1,0,K299*(1-VLOOKUP($A300,[1]Hugst!$R$5:$W$9,MATCH(ROUNDUP((L$1)/10,0)*10,[1]Hugst!$R$4:$W$4,0))))</f>
        <v>667.46480959307735</v>
      </c>
      <c r="M300" s="168">
        <f ca="1">IF($C300-M$1&lt;År1,0,L299*(1-VLOOKUP($A300,[1]Hugst!$R$5:$W$9,MATCH(ROUNDUP((M$1)/10,0)*10,[1]Hugst!$R$4:$W$4,0))))</f>
        <v>668.96370217804576</v>
      </c>
      <c r="N300" s="168">
        <f ca="1">IF($C300-N$1&lt;År1,0,M299*(1-VLOOKUP($A300,[1]Hugst!$R$5:$W$9,MATCH(ROUNDUP((N$1)/10,0)*10,[1]Hugst!$R$4:$W$4,0))))</f>
        <v>670.47012688654138</v>
      </c>
      <c r="O300" s="168">
        <f ca="1">IF($C300-O$1&lt;År1,0,N299*(1-VLOOKUP($A300,[1]Hugst!$R$5:$W$9,MATCH(ROUNDUP((O$1)/10,0)*10,[1]Hugst!$R$4:$W$4,0))))</f>
        <v>671.98412156847519</v>
      </c>
      <c r="P300" s="168">
        <f ca="1">IF($C300-P$1&lt;År1,0,O299*(1-VLOOKUP($A300,[1]Hugst!$R$5:$W$9,MATCH(ROUNDUP((P$1)/10,0)*10,[1]Hugst!$R$4:$W$4,0))))</f>
        <v>673.505724263861</v>
      </c>
      <c r="Q300" s="168">
        <f ca="1">IF($C300-Q$1&lt;År1,0,P299*(1-VLOOKUP($A300,[1]Hugst!$R$5:$W$9,MATCH(ROUNDUP((Q$1)/10,0)*10,[1]Hugst!$R$4:$W$4,0))))</f>
        <v>675.03497320395729</v>
      </c>
      <c r="R300" s="168">
        <f ca="1">IF($C300-R$1&lt;År1,0,Q299*(1-VLOOKUP($A300,[1]Hugst!$R$5:$W$9,MATCH(ROUNDUP((R$1)/10,0)*10,[1]Hugst!$R$4:$W$4,0))))</f>
        <v>676.57190681208488</v>
      </c>
      <c r="S300" s="168">
        <f ca="1">IF($C300-S$1&lt;År1,0,R299*(1-VLOOKUP($A300,[1]Hugst!$R$5:$W$9,MATCH(ROUNDUP((S$1)/10,0)*10,[1]Hugst!$R$4:$W$4,0))))</f>
        <v>678.11656370469757</v>
      </c>
      <c r="T300" s="168">
        <f ca="1">IF($C300-T$1&lt;År1,0,S299*(1-VLOOKUP($A300,[1]Hugst!$R$5:$W$9,MATCH(ROUNDUP((T$1)/10,0)*10,[1]Hugst!$R$4:$W$4,0))))</f>
        <v>679.66898269221895</v>
      </c>
      <c r="U300" s="168">
        <f ca="1">IF($C300-U$1&lt;År1,0,T299*(1-VLOOKUP($A300,[1]Hugst!$R$5:$W$9,MATCH(ROUNDUP((U$1)/10,0)*10,[1]Hugst!$R$4:$W$4,0))))</f>
        <v>681.22920278019922</v>
      </c>
      <c r="V300" s="168">
        <f ca="1">IF($C300-V$1&lt;År1,0,U299*(1-VLOOKUP($A300,[1]Hugst!$R$5:$W$9,MATCH(ROUNDUP((V$1)/10,0)*10,[1]Hugst!$R$4:$W$4,0))))</f>
        <v>682.79726317011557</v>
      </c>
      <c r="W300" s="168">
        <f ca="1">IF($C300-W$1&lt;År1,0,V299*(1-VLOOKUP($A300,[1]Hugst!$R$5:$W$9,MATCH(ROUNDUP((W$1)/10,0)*10,[1]Hugst!$R$4:$W$4,0))))</f>
        <v>684.37320326049996</v>
      </c>
      <c r="X300" s="168">
        <f ca="1">IF($C300-X$1&lt;År1,0,W299*(1-VLOOKUP($A300,[1]Hugst!$R$5:$W$9,MATCH(ROUNDUP((X$1)/10,0)*10,[1]Hugst!$R$4:$W$4,0))))</f>
        <v>685.95706264781222</v>
      </c>
      <c r="Y300" s="168">
        <f ca="1">IF($C300-Y$1&lt;År1,0,X299*(1-VLOOKUP($A300,[1]Hugst!$R$5:$W$9,MATCH(ROUNDUP((Y$1)/10,0)*10,[1]Hugst!$R$4:$W$4,0))))</f>
        <v>687.54888112752417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287.99513588839909</v>
      </c>
      <c r="E301" s="168">
        <f t="shared" ca="1" si="7"/>
        <v>0.22918296037641994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657.40950403396016</v>
      </c>
      <c r="G301" s="168">
        <f ca="1">IF($C301-G$1&lt;År1,0,F300*(1-VLOOKUP($A301,[1]Hugst!$R$5:$W$9,MATCH(ROUNDUP((G$1)/10,0)*10,[1]Hugst!$R$4:$W$4,0))))</f>
        <v>658.62753281171388</v>
      </c>
      <c r="H301" s="168">
        <f ca="1">IF($C301-H$1&lt;År1,0,G300*(1-VLOOKUP($A301,[1]Hugst!$R$5:$W$9,MATCH(ROUNDUP((H$1)/10,0)*10,[1]Hugst!$R$4:$W$4,0))))</f>
        <v>660.08201697065158</v>
      </c>
      <c r="I301" s="168">
        <f ca="1">IF($C301-I$1&lt;År1,0,H300*(1-VLOOKUP($A301,[1]Hugst!$R$5:$W$9,MATCH(ROUNDUP((I$1)/10,0)*10,[1]Hugst!$R$4:$W$4,0))))</f>
        <v>661.54381009519636</v>
      </c>
      <c r="J301" s="168">
        <f ca="1">IF($C301-J$1&lt;År1,0,I300*(1-VLOOKUP($A301,[1]Hugst!$R$5:$W$9,MATCH(ROUNDUP((J$1)/10,0)*10,[1]Hugst!$R$4:$W$4,0))))</f>
        <v>663.01294891383657</v>
      </c>
      <c r="K301" s="168">
        <f ca="1">IF($C301-K$1&lt;År1,0,J300*(1-VLOOKUP($A301,[1]Hugst!$R$5:$W$9,MATCH(ROUNDUP((K$1)/10,0)*10,[1]Hugst!$R$4:$W$4,0))))</f>
        <v>664.4894703396152</v>
      </c>
      <c r="L301" s="168">
        <f ca="1">IF($C301-L$1&lt;År1,0,K300*(1-VLOOKUP($A301,[1]Hugst!$R$5:$W$9,MATCH(ROUNDUP((L$1)/10,0)*10,[1]Hugst!$R$4:$W$4,0))))</f>
        <v>665.97341147103941</v>
      </c>
      <c r="M301" s="168">
        <f ca="1">IF($C301-M$1&lt;År1,0,L300*(1-VLOOKUP($A301,[1]Hugst!$R$5:$W$9,MATCH(ROUNDUP((M$1)/10,0)*10,[1]Hugst!$R$4:$W$4,0))))</f>
        <v>667.46480959307735</v>
      </c>
      <c r="N301" s="168">
        <f ca="1">IF($C301-N$1&lt;År1,0,M300*(1-VLOOKUP($A301,[1]Hugst!$R$5:$W$9,MATCH(ROUNDUP((N$1)/10,0)*10,[1]Hugst!$R$4:$W$4,0))))</f>
        <v>668.96370217804576</v>
      </c>
      <c r="O301" s="168">
        <f ca="1">IF($C301-O$1&lt;År1,0,N300*(1-VLOOKUP($A301,[1]Hugst!$R$5:$W$9,MATCH(ROUNDUP((O$1)/10,0)*10,[1]Hugst!$R$4:$W$4,0))))</f>
        <v>670.47012688654138</v>
      </c>
      <c r="P301" s="168">
        <f ca="1">IF($C301-P$1&lt;År1,0,O300*(1-VLOOKUP($A301,[1]Hugst!$R$5:$W$9,MATCH(ROUNDUP((P$1)/10,0)*10,[1]Hugst!$R$4:$W$4,0))))</f>
        <v>671.98412156847519</v>
      </c>
      <c r="Q301" s="168">
        <f ca="1">IF($C301-Q$1&lt;År1,0,P300*(1-VLOOKUP($A301,[1]Hugst!$R$5:$W$9,MATCH(ROUNDUP((Q$1)/10,0)*10,[1]Hugst!$R$4:$W$4,0))))</f>
        <v>673.505724263861</v>
      </c>
      <c r="R301" s="168">
        <f ca="1">IF($C301-R$1&lt;År1,0,Q300*(1-VLOOKUP($A301,[1]Hugst!$R$5:$W$9,MATCH(ROUNDUP((R$1)/10,0)*10,[1]Hugst!$R$4:$W$4,0))))</f>
        <v>675.03497320395729</v>
      </c>
      <c r="S301" s="168">
        <f ca="1">IF($C301-S$1&lt;År1,0,R300*(1-VLOOKUP($A301,[1]Hugst!$R$5:$W$9,MATCH(ROUNDUP((S$1)/10,0)*10,[1]Hugst!$R$4:$W$4,0))))</f>
        <v>676.57190681208488</v>
      </c>
      <c r="T301" s="168">
        <f ca="1">IF($C301-T$1&lt;År1,0,S300*(1-VLOOKUP($A301,[1]Hugst!$R$5:$W$9,MATCH(ROUNDUP((T$1)/10,0)*10,[1]Hugst!$R$4:$W$4,0))))</f>
        <v>678.11656370469757</v>
      </c>
      <c r="U301" s="168">
        <f ca="1">IF($C301-U$1&lt;År1,0,T300*(1-VLOOKUP($A301,[1]Hugst!$R$5:$W$9,MATCH(ROUNDUP((U$1)/10,0)*10,[1]Hugst!$R$4:$W$4,0))))</f>
        <v>679.66898269221895</v>
      </c>
      <c r="V301" s="168">
        <f ca="1">IF($C301-V$1&lt;År1,0,U300*(1-VLOOKUP($A301,[1]Hugst!$R$5:$W$9,MATCH(ROUNDUP((V$1)/10,0)*10,[1]Hugst!$R$4:$W$4,0))))</f>
        <v>681.22920278019922</v>
      </c>
      <c r="W301" s="168">
        <f ca="1">IF($C301-W$1&lt;År1,0,V300*(1-VLOOKUP($A301,[1]Hugst!$R$5:$W$9,MATCH(ROUNDUP((W$1)/10,0)*10,[1]Hugst!$R$4:$W$4,0))))</f>
        <v>682.79726317011557</v>
      </c>
      <c r="X301" s="168">
        <f ca="1">IF($C301-X$1&lt;År1,0,W300*(1-VLOOKUP($A301,[1]Hugst!$R$5:$W$9,MATCH(ROUNDUP((X$1)/10,0)*10,[1]Hugst!$R$4:$W$4,0))))</f>
        <v>684.37320326049996</v>
      </c>
      <c r="Y301" s="168">
        <f ca="1">IF($C301-Y$1&lt;År1,0,X300*(1-VLOOKUP($A301,[1]Hugst!$R$5:$W$9,MATCH(ROUNDUP((Y$1)/10,0)*10,[1]Hugst!$R$4:$W$4,0))))</f>
        <v>685.95706264781222</v>
      </c>
      <c r="Z301" s="168">
        <f ca="1">IF($C301-Z$1&lt;År1,0,Y300*(1-VLOOKUP($A301,[1]Hugst!$R$5:$W$9,MATCH(ROUNDUP((Z$1)/10,0)*10,[1]Hugst!$R$4:$W$4,0))))</f>
        <v>687.31969816714832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286.55516020896175</v>
      </c>
      <c r="E302" s="168">
        <f t="shared" ca="1" si="7"/>
        <v>0.45775892027268128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656.19810431441908</v>
      </c>
      <c r="G302" s="168">
        <f ca="1">IF($C302-G$1&lt;År1,0,F301*(1-VLOOKUP($A302,[1]Hugst!$R$5:$W$9,MATCH(ROUNDUP((G$1)/10,0)*10,[1]Hugst!$R$4:$W$4,0))))</f>
        <v>657.40950403396016</v>
      </c>
      <c r="H302" s="168">
        <f ca="1">IF($C302-H$1&lt;År1,0,G301*(1-VLOOKUP($A302,[1]Hugst!$R$5:$W$9,MATCH(ROUNDUP((H$1)/10,0)*10,[1]Hugst!$R$4:$W$4,0))))</f>
        <v>658.62753281171388</v>
      </c>
      <c r="I302" s="168">
        <f ca="1">IF($C302-I$1&lt;År1,0,H301*(1-VLOOKUP($A302,[1]Hugst!$R$5:$W$9,MATCH(ROUNDUP((I$1)/10,0)*10,[1]Hugst!$R$4:$W$4,0))))</f>
        <v>660.08201697065158</v>
      </c>
      <c r="J302" s="168">
        <f ca="1">IF($C302-J$1&lt;År1,0,I301*(1-VLOOKUP($A302,[1]Hugst!$R$5:$W$9,MATCH(ROUNDUP((J$1)/10,0)*10,[1]Hugst!$R$4:$W$4,0))))</f>
        <v>661.54381009519636</v>
      </c>
      <c r="K302" s="168">
        <f ca="1">IF($C302-K$1&lt;År1,0,J301*(1-VLOOKUP($A302,[1]Hugst!$R$5:$W$9,MATCH(ROUNDUP((K$1)/10,0)*10,[1]Hugst!$R$4:$W$4,0))))</f>
        <v>663.01294891383657</v>
      </c>
      <c r="L302" s="168">
        <f ca="1">IF($C302-L$1&lt;År1,0,K301*(1-VLOOKUP($A302,[1]Hugst!$R$5:$W$9,MATCH(ROUNDUP((L$1)/10,0)*10,[1]Hugst!$R$4:$W$4,0))))</f>
        <v>664.4894703396152</v>
      </c>
      <c r="M302" s="168">
        <f ca="1">IF($C302-M$1&lt;År1,0,L301*(1-VLOOKUP($A302,[1]Hugst!$R$5:$W$9,MATCH(ROUNDUP((M$1)/10,0)*10,[1]Hugst!$R$4:$W$4,0))))</f>
        <v>665.97341147103941</v>
      </c>
      <c r="N302" s="168">
        <f ca="1">IF($C302-N$1&lt;År1,0,M301*(1-VLOOKUP($A302,[1]Hugst!$R$5:$W$9,MATCH(ROUNDUP((N$1)/10,0)*10,[1]Hugst!$R$4:$W$4,0))))</f>
        <v>667.46480959307735</v>
      </c>
      <c r="O302" s="168">
        <f ca="1">IF($C302-O$1&lt;År1,0,N301*(1-VLOOKUP($A302,[1]Hugst!$R$5:$W$9,MATCH(ROUNDUP((O$1)/10,0)*10,[1]Hugst!$R$4:$W$4,0))))</f>
        <v>668.96370217804576</v>
      </c>
      <c r="P302" s="168">
        <f ca="1">IF($C302-P$1&lt;År1,0,O301*(1-VLOOKUP($A302,[1]Hugst!$R$5:$W$9,MATCH(ROUNDUP((P$1)/10,0)*10,[1]Hugst!$R$4:$W$4,0))))</f>
        <v>670.47012688654138</v>
      </c>
      <c r="Q302" s="168">
        <f ca="1">IF($C302-Q$1&lt;År1,0,P301*(1-VLOOKUP($A302,[1]Hugst!$R$5:$W$9,MATCH(ROUNDUP((Q$1)/10,0)*10,[1]Hugst!$R$4:$W$4,0))))</f>
        <v>671.98412156847519</v>
      </c>
      <c r="R302" s="168">
        <f ca="1">IF($C302-R$1&lt;År1,0,Q301*(1-VLOOKUP($A302,[1]Hugst!$R$5:$W$9,MATCH(ROUNDUP((R$1)/10,0)*10,[1]Hugst!$R$4:$W$4,0))))</f>
        <v>673.505724263861</v>
      </c>
      <c r="S302" s="168">
        <f ca="1">IF($C302-S$1&lt;År1,0,R301*(1-VLOOKUP($A302,[1]Hugst!$R$5:$W$9,MATCH(ROUNDUP((S$1)/10,0)*10,[1]Hugst!$R$4:$W$4,0))))</f>
        <v>675.03497320395729</v>
      </c>
      <c r="T302" s="168">
        <f ca="1">IF($C302-T$1&lt;År1,0,S301*(1-VLOOKUP($A302,[1]Hugst!$R$5:$W$9,MATCH(ROUNDUP((T$1)/10,0)*10,[1]Hugst!$R$4:$W$4,0))))</f>
        <v>676.57190681208488</v>
      </c>
      <c r="U302" s="168">
        <f ca="1">IF($C302-U$1&lt;År1,0,T301*(1-VLOOKUP($A302,[1]Hugst!$R$5:$W$9,MATCH(ROUNDUP((U$1)/10,0)*10,[1]Hugst!$R$4:$W$4,0))))</f>
        <v>678.11656370469757</v>
      </c>
      <c r="V302" s="168">
        <f ca="1">IF($C302-V$1&lt;År1,0,U301*(1-VLOOKUP($A302,[1]Hugst!$R$5:$W$9,MATCH(ROUNDUP((V$1)/10,0)*10,[1]Hugst!$R$4:$W$4,0))))</f>
        <v>679.66898269221895</v>
      </c>
      <c r="W302" s="168">
        <f ca="1">IF($C302-W$1&lt;År1,0,V301*(1-VLOOKUP($A302,[1]Hugst!$R$5:$W$9,MATCH(ROUNDUP((W$1)/10,0)*10,[1]Hugst!$R$4:$W$4,0))))</f>
        <v>681.22920278019922</v>
      </c>
      <c r="X302" s="168">
        <f ca="1">IF($C302-X$1&lt;År1,0,W301*(1-VLOOKUP($A302,[1]Hugst!$R$5:$W$9,MATCH(ROUNDUP((X$1)/10,0)*10,[1]Hugst!$R$4:$W$4,0))))</f>
        <v>682.79726317011557</v>
      </c>
      <c r="Y302" s="168">
        <f ca="1">IF($C302-Y$1&lt;År1,0,X301*(1-VLOOKUP($A302,[1]Hugst!$R$5:$W$9,MATCH(ROUNDUP((Y$1)/10,0)*10,[1]Hugst!$R$4:$W$4,0))))</f>
        <v>684.37320326049996</v>
      </c>
      <c r="Z302" s="168">
        <f ca="1">IF($C302-Z$1&lt;År1,0,Y301*(1-VLOOKUP($A302,[1]Hugst!$R$5:$W$9,MATCH(ROUNDUP((Z$1)/10,0)*10,[1]Hugst!$R$4:$W$4,0))))</f>
        <v>685.72841029359631</v>
      </c>
      <c r="AA302" s="168">
        <f ca="1">IF($C302-AA$1&lt;År1,0,Z301*(1-VLOOKUP($A302,[1]Hugst!$R$5:$W$9,MATCH(ROUNDUP((AA$1)/10,0)*10,[1]Hugst!$R$4:$W$4,0))))</f>
        <v>687.09059160109268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285.12238440791407</v>
      </c>
      <c r="E303" s="168">
        <f t="shared" ca="1" si="7"/>
        <v>0.68573073505103821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654.99330032814976</v>
      </c>
      <c r="G303" s="168">
        <f ca="1">IF($C303-G$1&lt;År1,0,F302*(1-VLOOKUP($A303,[1]Hugst!$R$5:$W$9,MATCH(ROUNDUP((G$1)/10,0)*10,[1]Hugst!$R$4:$W$4,0))))</f>
        <v>656.19810431441908</v>
      </c>
      <c r="H303" s="168">
        <f ca="1">IF($C303-H$1&lt;År1,0,G302*(1-VLOOKUP($A303,[1]Hugst!$R$5:$W$9,MATCH(ROUNDUP((H$1)/10,0)*10,[1]Hugst!$R$4:$W$4,0))))</f>
        <v>657.40950403396016</v>
      </c>
      <c r="I303" s="168">
        <f ca="1">IF($C303-I$1&lt;År1,0,H302*(1-VLOOKUP($A303,[1]Hugst!$R$5:$W$9,MATCH(ROUNDUP((I$1)/10,0)*10,[1]Hugst!$R$4:$W$4,0))))</f>
        <v>658.62753281171388</v>
      </c>
      <c r="J303" s="168">
        <f ca="1">IF($C303-J$1&lt;År1,0,I302*(1-VLOOKUP($A303,[1]Hugst!$R$5:$W$9,MATCH(ROUNDUP((J$1)/10,0)*10,[1]Hugst!$R$4:$W$4,0))))</f>
        <v>660.08201697065158</v>
      </c>
      <c r="K303" s="168">
        <f ca="1">IF($C303-K$1&lt;År1,0,J302*(1-VLOOKUP($A303,[1]Hugst!$R$5:$W$9,MATCH(ROUNDUP((K$1)/10,0)*10,[1]Hugst!$R$4:$W$4,0))))</f>
        <v>661.54381009519636</v>
      </c>
      <c r="L303" s="168">
        <f ca="1">IF($C303-L$1&lt;År1,0,K302*(1-VLOOKUP($A303,[1]Hugst!$R$5:$W$9,MATCH(ROUNDUP((L$1)/10,0)*10,[1]Hugst!$R$4:$W$4,0))))</f>
        <v>663.01294891383657</v>
      </c>
      <c r="M303" s="168">
        <f ca="1">IF($C303-M$1&lt;År1,0,L302*(1-VLOOKUP($A303,[1]Hugst!$R$5:$W$9,MATCH(ROUNDUP((M$1)/10,0)*10,[1]Hugst!$R$4:$W$4,0))))</f>
        <v>664.4894703396152</v>
      </c>
      <c r="N303" s="168">
        <f ca="1">IF($C303-N$1&lt;År1,0,M302*(1-VLOOKUP($A303,[1]Hugst!$R$5:$W$9,MATCH(ROUNDUP((N$1)/10,0)*10,[1]Hugst!$R$4:$W$4,0))))</f>
        <v>665.97341147103941</v>
      </c>
      <c r="O303" s="168">
        <f ca="1">IF($C303-O$1&lt;År1,0,N302*(1-VLOOKUP($A303,[1]Hugst!$R$5:$W$9,MATCH(ROUNDUP((O$1)/10,0)*10,[1]Hugst!$R$4:$W$4,0))))</f>
        <v>667.46480959307735</v>
      </c>
      <c r="P303" s="168">
        <f ca="1">IF($C303-P$1&lt;År1,0,O302*(1-VLOOKUP($A303,[1]Hugst!$R$5:$W$9,MATCH(ROUNDUP((P$1)/10,0)*10,[1]Hugst!$R$4:$W$4,0))))</f>
        <v>668.96370217804576</v>
      </c>
      <c r="Q303" s="168">
        <f ca="1">IF($C303-Q$1&lt;År1,0,P302*(1-VLOOKUP($A303,[1]Hugst!$R$5:$W$9,MATCH(ROUNDUP((Q$1)/10,0)*10,[1]Hugst!$R$4:$W$4,0))))</f>
        <v>670.47012688654138</v>
      </c>
      <c r="R303" s="168">
        <f ca="1">IF($C303-R$1&lt;År1,0,Q302*(1-VLOOKUP($A303,[1]Hugst!$R$5:$W$9,MATCH(ROUNDUP((R$1)/10,0)*10,[1]Hugst!$R$4:$W$4,0))))</f>
        <v>671.98412156847519</v>
      </c>
      <c r="S303" s="168">
        <f ca="1">IF($C303-S$1&lt;År1,0,R302*(1-VLOOKUP($A303,[1]Hugst!$R$5:$W$9,MATCH(ROUNDUP((S$1)/10,0)*10,[1]Hugst!$R$4:$W$4,0))))</f>
        <v>673.505724263861</v>
      </c>
      <c r="T303" s="168">
        <f ca="1">IF($C303-T$1&lt;År1,0,S302*(1-VLOOKUP($A303,[1]Hugst!$R$5:$W$9,MATCH(ROUNDUP((T$1)/10,0)*10,[1]Hugst!$R$4:$W$4,0))))</f>
        <v>675.03497320395729</v>
      </c>
      <c r="U303" s="168">
        <f ca="1">IF($C303-U$1&lt;År1,0,T302*(1-VLOOKUP($A303,[1]Hugst!$R$5:$W$9,MATCH(ROUNDUP((U$1)/10,0)*10,[1]Hugst!$R$4:$W$4,0))))</f>
        <v>676.57190681208488</v>
      </c>
      <c r="V303" s="168">
        <f ca="1">IF($C303-V$1&lt;År1,0,U302*(1-VLOOKUP($A303,[1]Hugst!$R$5:$W$9,MATCH(ROUNDUP((V$1)/10,0)*10,[1]Hugst!$R$4:$W$4,0))))</f>
        <v>678.11656370469757</v>
      </c>
      <c r="W303" s="168">
        <f ca="1">IF($C303-W$1&lt;År1,0,V302*(1-VLOOKUP($A303,[1]Hugst!$R$5:$W$9,MATCH(ROUNDUP((W$1)/10,0)*10,[1]Hugst!$R$4:$W$4,0))))</f>
        <v>679.66898269221895</v>
      </c>
      <c r="X303" s="168">
        <f ca="1">IF($C303-X$1&lt;År1,0,W302*(1-VLOOKUP($A303,[1]Hugst!$R$5:$W$9,MATCH(ROUNDUP((X$1)/10,0)*10,[1]Hugst!$R$4:$W$4,0))))</f>
        <v>681.22920278019922</v>
      </c>
      <c r="Y303" s="168">
        <f ca="1">IF($C303-Y$1&lt;År1,0,X302*(1-VLOOKUP($A303,[1]Hugst!$R$5:$W$9,MATCH(ROUNDUP((Y$1)/10,0)*10,[1]Hugst!$R$4:$W$4,0))))</f>
        <v>682.79726317011557</v>
      </c>
      <c r="Z303" s="168">
        <f ca="1">IF($C303-Z$1&lt;År1,0,Y302*(1-VLOOKUP($A303,[1]Hugst!$R$5:$W$9,MATCH(ROUNDUP((Z$1)/10,0)*10,[1]Hugst!$R$4:$W$4,0))))</f>
        <v>684.14507885941316</v>
      </c>
      <c r="AA303" s="168">
        <f ca="1">IF($C303-AA$1&lt;År1,0,Z302*(1-VLOOKUP($A303,[1]Hugst!$R$5:$W$9,MATCH(ROUNDUP((AA$1)/10,0)*10,[1]Hugst!$R$4:$W$4,0))))</f>
        <v>685.49983415683175</v>
      </c>
      <c r="AB303" s="168">
        <f ca="1">IF($C303-AB$1&lt;År1,0,AA302*(1-VLOOKUP($A303,[1]Hugst!$R$5:$W$9,MATCH(ROUNDUP((AB$1)/10,0)*10,[1]Hugst!$R$4:$W$4,0))))</f>
        <v>686.86156140389232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283.69677248587686</v>
      </c>
      <c r="E304" s="168">
        <f t="shared" ca="1" si="7"/>
        <v>0.9131012458637997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653.79505891692531</v>
      </c>
      <c r="G304" s="168">
        <f ca="1">IF($C304-G$1&lt;År1,0,F303*(1-VLOOKUP($A304,[1]Hugst!$R$5:$W$9,MATCH(ROUNDUP((G$1)/10,0)*10,[1]Hugst!$R$4:$W$4,0))))</f>
        <v>654.99330032814976</v>
      </c>
      <c r="H304" s="168">
        <f ca="1">IF($C304-H$1&lt;År1,0,G303*(1-VLOOKUP($A304,[1]Hugst!$R$5:$W$9,MATCH(ROUNDUP((H$1)/10,0)*10,[1]Hugst!$R$4:$W$4,0))))</f>
        <v>656.19810431441908</v>
      </c>
      <c r="I304" s="168">
        <f ca="1">IF($C304-I$1&lt;År1,0,H303*(1-VLOOKUP($A304,[1]Hugst!$R$5:$W$9,MATCH(ROUNDUP((I$1)/10,0)*10,[1]Hugst!$R$4:$W$4,0))))</f>
        <v>657.40950403396016</v>
      </c>
      <c r="J304" s="168">
        <f ca="1">IF($C304-J$1&lt;År1,0,I303*(1-VLOOKUP($A304,[1]Hugst!$R$5:$W$9,MATCH(ROUNDUP((J$1)/10,0)*10,[1]Hugst!$R$4:$W$4,0))))</f>
        <v>658.62753281171388</v>
      </c>
      <c r="K304" s="168">
        <f ca="1">IF($C304-K$1&lt;År1,0,J303*(1-VLOOKUP($A304,[1]Hugst!$R$5:$W$9,MATCH(ROUNDUP((K$1)/10,0)*10,[1]Hugst!$R$4:$W$4,0))))</f>
        <v>660.08201697065158</v>
      </c>
      <c r="L304" s="168">
        <f ca="1">IF($C304-L$1&lt;År1,0,K303*(1-VLOOKUP($A304,[1]Hugst!$R$5:$W$9,MATCH(ROUNDUP((L$1)/10,0)*10,[1]Hugst!$R$4:$W$4,0))))</f>
        <v>661.54381009519636</v>
      </c>
      <c r="M304" s="168">
        <f ca="1">IF($C304-M$1&lt;År1,0,L303*(1-VLOOKUP($A304,[1]Hugst!$R$5:$W$9,MATCH(ROUNDUP((M$1)/10,0)*10,[1]Hugst!$R$4:$W$4,0))))</f>
        <v>663.01294891383657</v>
      </c>
      <c r="N304" s="168">
        <f ca="1">IF($C304-N$1&lt;År1,0,M303*(1-VLOOKUP($A304,[1]Hugst!$R$5:$W$9,MATCH(ROUNDUP((N$1)/10,0)*10,[1]Hugst!$R$4:$W$4,0))))</f>
        <v>664.4894703396152</v>
      </c>
      <c r="O304" s="168">
        <f ca="1">IF($C304-O$1&lt;År1,0,N303*(1-VLOOKUP($A304,[1]Hugst!$R$5:$W$9,MATCH(ROUNDUP((O$1)/10,0)*10,[1]Hugst!$R$4:$W$4,0))))</f>
        <v>665.97341147103941</v>
      </c>
      <c r="P304" s="168">
        <f ca="1">IF($C304-P$1&lt;År1,0,O303*(1-VLOOKUP($A304,[1]Hugst!$R$5:$W$9,MATCH(ROUNDUP((P$1)/10,0)*10,[1]Hugst!$R$4:$W$4,0))))</f>
        <v>667.46480959307735</v>
      </c>
      <c r="Q304" s="168">
        <f ca="1">IF($C304-Q$1&lt;År1,0,P303*(1-VLOOKUP($A304,[1]Hugst!$R$5:$W$9,MATCH(ROUNDUP((Q$1)/10,0)*10,[1]Hugst!$R$4:$W$4,0))))</f>
        <v>668.96370217804576</v>
      </c>
      <c r="R304" s="168">
        <f ca="1">IF($C304-R$1&lt;År1,0,Q303*(1-VLOOKUP($A304,[1]Hugst!$R$5:$W$9,MATCH(ROUNDUP((R$1)/10,0)*10,[1]Hugst!$R$4:$W$4,0))))</f>
        <v>670.47012688654138</v>
      </c>
      <c r="S304" s="168">
        <f ca="1">IF($C304-S$1&lt;År1,0,R303*(1-VLOOKUP($A304,[1]Hugst!$R$5:$W$9,MATCH(ROUNDUP((S$1)/10,0)*10,[1]Hugst!$R$4:$W$4,0))))</f>
        <v>671.98412156847519</v>
      </c>
      <c r="T304" s="168">
        <f ca="1">IF($C304-T$1&lt;År1,0,S303*(1-VLOOKUP($A304,[1]Hugst!$R$5:$W$9,MATCH(ROUNDUP((T$1)/10,0)*10,[1]Hugst!$R$4:$W$4,0))))</f>
        <v>673.505724263861</v>
      </c>
      <c r="U304" s="168">
        <f ca="1">IF($C304-U$1&lt;År1,0,T303*(1-VLOOKUP($A304,[1]Hugst!$R$5:$W$9,MATCH(ROUNDUP((U$1)/10,0)*10,[1]Hugst!$R$4:$W$4,0))))</f>
        <v>675.03497320395729</v>
      </c>
      <c r="V304" s="168">
        <f ca="1">IF($C304-V$1&lt;År1,0,U303*(1-VLOOKUP($A304,[1]Hugst!$R$5:$W$9,MATCH(ROUNDUP((V$1)/10,0)*10,[1]Hugst!$R$4:$W$4,0))))</f>
        <v>676.57190681208488</v>
      </c>
      <c r="W304" s="168">
        <f ca="1">IF($C304-W$1&lt;År1,0,V303*(1-VLOOKUP($A304,[1]Hugst!$R$5:$W$9,MATCH(ROUNDUP((W$1)/10,0)*10,[1]Hugst!$R$4:$W$4,0))))</f>
        <v>678.11656370469757</v>
      </c>
      <c r="X304" s="168">
        <f ca="1">IF($C304-X$1&lt;År1,0,W303*(1-VLOOKUP($A304,[1]Hugst!$R$5:$W$9,MATCH(ROUNDUP((X$1)/10,0)*10,[1]Hugst!$R$4:$W$4,0))))</f>
        <v>679.66898269221895</v>
      </c>
      <c r="Y304" s="168">
        <f ca="1">IF($C304-Y$1&lt;År1,0,X303*(1-VLOOKUP($A304,[1]Hugst!$R$5:$W$9,MATCH(ROUNDUP((Y$1)/10,0)*10,[1]Hugst!$R$4:$W$4,0))))</f>
        <v>681.22920278019922</v>
      </c>
      <c r="Z304" s="168">
        <f ca="1">IF($C304-Z$1&lt;År1,0,Y303*(1-VLOOKUP($A304,[1]Hugst!$R$5:$W$9,MATCH(ROUNDUP((Z$1)/10,0)*10,[1]Hugst!$R$4:$W$4,0))))</f>
        <v>682.56966408239225</v>
      </c>
      <c r="AA304" s="168">
        <f ca="1">IF($C304-AA$1&lt;År1,0,Z303*(1-VLOOKUP($A304,[1]Hugst!$R$5:$W$9,MATCH(ROUNDUP((AA$1)/10,0)*10,[1]Hugst!$R$4:$W$4,0))))</f>
        <v>683.91703049979333</v>
      </c>
      <c r="AB304" s="168">
        <f ca="1">IF($C304-AB$1&lt;År1,0,AA303*(1-VLOOKUP($A304,[1]Hugst!$R$5:$W$9,MATCH(ROUNDUP((AB$1)/10,0)*10,[1]Hugst!$R$4:$W$4,0))))</f>
        <v>685.27133421211283</v>
      </c>
      <c r="AC304" s="168">
        <f ca="1">IF($C304-AC$1&lt;År1,0,AB303*(1-VLOOKUP($A304,[1]Hugst!$R$5:$W$9,MATCH(ROUNDUP((AC$1)/10,0)*10,[1]Hugst!$R$4:$W$4,0))))</f>
        <v>686.63260755009105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282.27828862344177</v>
      </c>
      <c r="E305" s="168">
        <f t="shared" ca="1" si="7"/>
        <v>1.1398732797078992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652.60334708833432</v>
      </c>
      <c r="G305" s="168">
        <f ca="1">IF($C305-G$1&lt;År1,0,F304*(1-VLOOKUP($A305,[1]Hugst!$R$5:$W$9,MATCH(ROUNDUP((G$1)/10,0)*10,[1]Hugst!$R$4:$W$4,0))))</f>
        <v>653.79505891692531</v>
      </c>
      <c r="H305" s="168">
        <f ca="1">IF($C305-H$1&lt;År1,0,G304*(1-VLOOKUP($A305,[1]Hugst!$R$5:$W$9,MATCH(ROUNDUP((H$1)/10,0)*10,[1]Hugst!$R$4:$W$4,0))))</f>
        <v>654.99330032814976</v>
      </c>
      <c r="I305" s="168">
        <f ca="1">IF($C305-I$1&lt;År1,0,H304*(1-VLOOKUP($A305,[1]Hugst!$R$5:$W$9,MATCH(ROUNDUP((I$1)/10,0)*10,[1]Hugst!$R$4:$W$4,0))))</f>
        <v>656.19810431441908</v>
      </c>
      <c r="J305" s="168">
        <f ca="1">IF($C305-J$1&lt;År1,0,I304*(1-VLOOKUP($A305,[1]Hugst!$R$5:$W$9,MATCH(ROUNDUP((J$1)/10,0)*10,[1]Hugst!$R$4:$W$4,0))))</f>
        <v>657.40950403396016</v>
      </c>
      <c r="K305" s="168">
        <f ca="1">IF($C305-K$1&lt;År1,0,J304*(1-VLOOKUP($A305,[1]Hugst!$R$5:$W$9,MATCH(ROUNDUP((K$1)/10,0)*10,[1]Hugst!$R$4:$W$4,0))))</f>
        <v>658.62753281171388</v>
      </c>
      <c r="L305" s="168">
        <f ca="1">IF($C305-L$1&lt;År1,0,K304*(1-VLOOKUP($A305,[1]Hugst!$R$5:$W$9,MATCH(ROUNDUP((L$1)/10,0)*10,[1]Hugst!$R$4:$W$4,0))))</f>
        <v>660.08201697065158</v>
      </c>
      <c r="M305" s="168">
        <f ca="1">IF($C305-M$1&lt;År1,0,L304*(1-VLOOKUP($A305,[1]Hugst!$R$5:$W$9,MATCH(ROUNDUP((M$1)/10,0)*10,[1]Hugst!$R$4:$W$4,0))))</f>
        <v>661.54381009519636</v>
      </c>
      <c r="N305" s="168">
        <f ca="1">IF($C305-N$1&lt;År1,0,M304*(1-VLOOKUP($A305,[1]Hugst!$R$5:$W$9,MATCH(ROUNDUP((N$1)/10,0)*10,[1]Hugst!$R$4:$W$4,0))))</f>
        <v>663.01294891383657</v>
      </c>
      <c r="O305" s="168">
        <f ca="1">IF($C305-O$1&lt;År1,0,N304*(1-VLOOKUP($A305,[1]Hugst!$R$5:$W$9,MATCH(ROUNDUP((O$1)/10,0)*10,[1]Hugst!$R$4:$W$4,0))))</f>
        <v>664.4894703396152</v>
      </c>
      <c r="P305" s="168">
        <f ca="1">IF($C305-P$1&lt;År1,0,O304*(1-VLOOKUP($A305,[1]Hugst!$R$5:$W$9,MATCH(ROUNDUP((P$1)/10,0)*10,[1]Hugst!$R$4:$W$4,0))))</f>
        <v>665.97341147103941</v>
      </c>
      <c r="Q305" s="168">
        <f ca="1">IF($C305-Q$1&lt;År1,0,P304*(1-VLOOKUP($A305,[1]Hugst!$R$5:$W$9,MATCH(ROUNDUP((Q$1)/10,0)*10,[1]Hugst!$R$4:$W$4,0))))</f>
        <v>667.46480959307735</v>
      </c>
      <c r="R305" s="168">
        <f ca="1">IF($C305-R$1&lt;År1,0,Q304*(1-VLOOKUP($A305,[1]Hugst!$R$5:$W$9,MATCH(ROUNDUP((R$1)/10,0)*10,[1]Hugst!$R$4:$W$4,0))))</f>
        <v>668.96370217804576</v>
      </c>
      <c r="S305" s="168">
        <f ca="1">IF($C305-S$1&lt;År1,0,R304*(1-VLOOKUP($A305,[1]Hugst!$R$5:$W$9,MATCH(ROUNDUP((S$1)/10,0)*10,[1]Hugst!$R$4:$W$4,0))))</f>
        <v>670.47012688654138</v>
      </c>
      <c r="T305" s="168">
        <f ca="1">IF($C305-T$1&lt;År1,0,S304*(1-VLOOKUP($A305,[1]Hugst!$R$5:$W$9,MATCH(ROUNDUP((T$1)/10,0)*10,[1]Hugst!$R$4:$W$4,0))))</f>
        <v>671.98412156847519</v>
      </c>
      <c r="U305" s="168">
        <f ca="1">IF($C305-U$1&lt;År1,0,T304*(1-VLOOKUP($A305,[1]Hugst!$R$5:$W$9,MATCH(ROUNDUP((U$1)/10,0)*10,[1]Hugst!$R$4:$W$4,0))))</f>
        <v>673.505724263861</v>
      </c>
      <c r="V305" s="168">
        <f ca="1">IF($C305-V$1&lt;År1,0,U304*(1-VLOOKUP($A305,[1]Hugst!$R$5:$W$9,MATCH(ROUNDUP((V$1)/10,0)*10,[1]Hugst!$R$4:$W$4,0))))</f>
        <v>675.03497320395729</v>
      </c>
      <c r="W305" s="168">
        <f ca="1">IF($C305-W$1&lt;År1,0,V304*(1-VLOOKUP($A305,[1]Hugst!$R$5:$W$9,MATCH(ROUNDUP((W$1)/10,0)*10,[1]Hugst!$R$4:$W$4,0))))</f>
        <v>676.57190681208488</v>
      </c>
      <c r="X305" s="168">
        <f ca="1">IF($C305-X$1&lt;År1,0,W304*(1-VLOOKUP($A305,[1]Hugst!$R$5:$W$9,MATCH(ROUNDUP((X$1)/10,0)*10,[1]Hugst!$R$4:$W$4,0))))</f>
        <v>678.11656370469757</v>
      </c>
      <c r="Y305" s="168">
        <f ca="1">IF($C305-Y$1&lt;År1,0,X304*(1-VLOOKUP($A305,[1]Hugst!$R$5:$W$9,MATCH(ROUNDUP((Y$1)/10,0)*10,[1]Hugst!$R$4:$W$4,0))))</f>
        <v>679.66898269221895</v>
      </c>
      <c r="Z305" s="168">
        <f ca="1">IF($C305-Z$1&lt;År1,0,Y304*(1-VLOOKUP($A305,[1]Hugst!$R$5:$W$9,MATCH(ROUNDUP((Z$1)/10,0)*10,[1]Hugst!$R$4:$W$4,0))))</f>
        <v>681.00212637927245</v>
      </c>
      <c r="AA305" s="168">
        <f ca="1">IF($C305-AA$1&lt;År1,0,Z304*(1-VLOOKUP($A305,[1]Hugst!$R$5:$W$9,MATCH(ROUNDUP((AA$1)/10,0)*10,[1]Hugst!$R$4:$W$4,0))))</f>
        <v>682.34214086103145</v>
      </c>
      <c r="AB305" s="168">
        <f ca="1">IF($C305-AB$1&lt;År1,0,AA304*(1-VLOOKUP($A305,[1]Hugst!$R$5:$W$9,MATCH(ROUNDUP((AB$1)/10,0)*10,[1]Hugst!$R$4:$W$4,0))))</f>
        <v>683.68905815629341</v>
      </c>
      <c r="AC305" s="168">
        <f ca="1">IF($C305-AC$1&lt;År1,0,AB304*(1-VLOOKUP($A305,[1]Hugst!$R$5:$W$9,MATCH(ROUNDUP((AC$1)/10,0)*10,[1]Hugst!$R$4:$W$4,0))))</f>
        <v>685.04291043404214</v>
      </c>
      <c r="AD305" s="168">
        <f ca="1">IF($C305-AD$1&lt;År1,0,AC304*(1-VLOOKUP($A305,[1]Hugst!$R$5:$W$9,MATCH(ROUNDUP((AD$1)/10,0)*10,[1]Hugst!$R$4:$W$4,0))))</f>
        <v>686.40373001424109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280.86689718032721</v>
      </c>
      <c r="E306" s="168">
        <f t="shared" ca="1" si="7"/>
        <v>1.3660496495140251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651.41813201502589</v>
      </c>
      <c r="G306" s="168">
        <f ca="1">IF($C306-G$1&lt;År1,0,F305*(1-VLOOKUP($A306,[1]Hugst!$R$5:$W$9,MATCH(ROUNDUP((G$1)/10,0)*10,[1]Hugst!$R$4:$W$4,0))))</f>
        <v>652.60334708833432</v>
      </c>
      <c r="H306" s="168">
        <f ca="1">IF($C306-H$1&lt;År1,0,G305*(1-VLOOKUP($A306,[1]Hugst!$R$5:$W$9,MATCH(ROUNDUP((H$1)/10,0)*10,[1]Hugst!$R$4:$W$4,0))))</f>
        <v>653.79505891692531</v>
      </c>
      <c r="I306" s="168">
        <f ca="1">IF($C306-I$1&lt;År1,0,H305*(1-VLOOKUP($A306,[1]Hugst!$R$5:$W$9,MATCH(ROUNDUP((I$1)/10,0)*10,[1]Hugst!$R$4:$W$4,0))))</f>
        <v>654.99330032814976</v>
      </c>
      <c r="J306" s="168">
        <f ca="1">IF($C306-J$1&lt;År1,0,I305*(1-VLOOKUP($A306,[1]Hugst!$R$5:$W$9,MATCH(ROUNDUP((J$1)/10,0)*10,[1]Hugst!$R$4:$W$4,0))))</f>
        <v>656.19810431441908</v>
      </c>
      <c r="K306" s="168">
        <f ca="1">IF($C306-K$1&lt;År1,0,J305*(1-VLOOKUP($A306,[1]Hugst!$R$5:$W$9,MATCH(ROUNDUP((K$1)/10,0)*10,[1]Hugst!$R$4:$W$4,0))))</f>
        <v>657.40950403396016</v>
      </c>
      <c r="L306" s="168">
        <f ca="1">IF($C306-L$1&lt;År1,0,K305*(1-VLOOKUP($A306,[1]Hugst!$R$5:$W$9,MATCH(ROUNDUP((L$1)/10,0)*10,[1]Hugst!$R$4:$W$4,0))))</f>
        <v>658.62753281171388</v>
      </c>
      <c r="M306" s="168">
        <f ca="1">IF($C306-M$1&lt;År1,0,L305*(1-VLOOKUP($A306,[1]Hugst!$R$5:$W$9,MATCH(ROUNDUP((M$1)/10,0)*10,[1]Hugst!$R$4:$W$4,0))))</f>
        <v>660.08201697065158</v>
      </c>
      <c r="N306" s="168">
        <f ca="1">IF($C306-N$1&lt;År1,0,M305*(1-VLOOKUP($A306,[1]Hugst!$R$5:$W$9,MATCH(ROUNDUP((N$1)/10,0)*10,[1]Hugst!$R$4:$W$4,0))))</f>
        <v>661.54381009519636</v>
      </c>
      <c r="O306" s="168">
        <f ca="1">IF($C306-O$1&lt;År1,0,N305*(1-VLOOKUP($A306,[1]Hugst!$R$5:$W$9,MATCH(ROUNDUP((O$1)/10,0)*10,[1]Hugst!$R$4:$W$4,0))))</f>
        <v>663.01294891383657</v>
      </c>
      <c r="P306" s="168">
        <f ca="1">IF($C306-P$1&lt;År1,0,O305*(1-VLOOKUP($A306,[1]Hugst!$R$5:$W$9,MATCH(ROUNDUP((P$1)/10,0)*10,[1]Hugst!$R$4:$W$4,0))))</f>
        <v>664.4894703396152</v>
      </c>
      <c r="Q306" s="168">
        <f ca="1">IF($C306-Q$1&lt;År1,0,P305*(1-VLOOKUP($A306,[1]Hugst!$R$5:$W$9,MATCH(ROUNDUP((Q$1)/10,0)*10,[1]Hugst!$R$4:$W$4,0))))</f>
        <v>665.97341147103941</v>
      </c>
      <c r="R306" s="168">
        <f ca="1">IF($C306-R$1&lt;År1,0,Q305*(1-VLOOKUP($A306,[1]Hugst!$R$5:$W$9,MATCH(ROUNDUP((R$1)/10,0)*10,[1]Hugst!$R$4:$W$4,0))))</f>
        <v>667.46480959307735</v>
      </c>
      <c r="S306" s="168">
        <f ca="1">IF($C306-S$1&lt;År1,0,R305*(1-VLOOKUP($A306,[1]Hugst!$R$5:$W$9,MATCH(ROUNDUP((S$1)/10,0)*10,[1]Hugst!$R$4:$W$4,0))))</f>
        <v>668.96370217804576</v>
      </c>
      <c r="T306" s="168">
        <f ca="1">IF($C306-T$1&lt;År1,0,S305*(1-VLOOKUP($A306,[1]Hugst!$R$5:$W$9,MATCH(ROUNDUP((T$1)/10,0)*10,[1]Hugst!$R$4:$W$4,0))))</f>
        <v>670.47012688654138</v>
      </c>
      <c r="U306" s="168">
        <f ca="1">IF($C306-U$1&lt;År1,0,T305*(1-VLOOKUP($A306,[1]Hugst!$R$5:$W$9,MATCH(ROUNDUP((U$1)/10,0)*10,[1]Hugst!$R$4:$W$4,0))))</f>
        <v>671.98412156847519</v>
      </c>
      <c r="V306" s="168">
        <f ca="1">IF($C306-V$1&lt;År1,0,U305*(1-VLOOKUP($A306,[1]Hugst!$R$5:$W$9,MATCH(ROUNDUP((V$1)/10,0)*10,[1]Hugst!$R$4:$W$4,0))))</f>
        <v>673.505724263861</v>
      </c>
      <c r="W306" s="168">
        <f ca="1">IF($C306-W$1&lt;År1,0,V305*(1-VLOOKUP($A306,[1]Hugst!$R$5:$W$9,MATCH(ROUNDUP((W$1)/10,0)*10,[1]Hugst!$R$4:$W$4,0))))</f>
        <v>675.03497320395729</v>
      </c>
      <c r="X306" s="168">
        <f ca="1">IF($C306-X$1&lt;År1,0,W305*(1-VLOOKUP($A306,[1]Hugst!$R$5:$W$9,MATCH(ROUNDUP((X$1)/10,0)*10,[1]Hugst!$R$4:$W$4,0))))</f>
        <v>676.57190681208488</v>
      </c>
      <c r="Y306" s="168">
        <f ca="1">IF($C306-Y$1&lt;År1,0,X305*(1-VLOOKUP($A306,[1]Hugst!$R$5:$W$9,MATCH(ROUNDUP((Y$1)/10,0)*10,[1]Hugst!$R$4:$W$4,0))))</f>
        <v>678.11656370469757</v>
      </c>
      <c r="Z306" s="168">
        <f ca="1">IF($C306-Z$1&lt;År1,0,Y305*(1-VLOOKUP($A306,[1]Hugst!$R$5:$W$9,MATCH(ROUNDUP((Z$1)/10,0)*10,[1]Hugst!$R$4:$W$4,0))))</f>
        <v>679.44242636465492</v>
      </c>
      <c r="AA306" s="168">
        <f ca="1">IF($C306-AA$1&lt;År1,0,Z305*(1-VLOOKUP($A306,[1]Hugst!$R$5:$W$9,MATCH(ROUNDUP((AA$1)/10,0)*10,[1]Hugst!$R$4:$W$4,0))))</f>
        <v>680.77512567047938</v>
      </c>
      <c r="AB306" s="168">
        <f ca="1">IF($C306-AB$1&lt;År1,0,AA305*(1-VLOOKUP($A306,[1]Hugst!$R$5:$W$9,MATCH(ROUNDUP((AB$1)/10,0)*10,[1]Hugst!$R$4:$W$4,0))))</f>
        <v>682.11469348074445</v>
      </c>
      <c r="AC306" s="168">
        <f ca="1">IF($C306-AC$1&lt;År1,0,AB305*(1-VLOOKUP($A306,[1]Hugst!$R$5:$W$9,MATCH(ROUNDUP((AC$1)/10,0)*10,[1]Hugst!$R$4:$W$4,0))))</f>
        <v>683.46116180357467</v>
      </c>
      <c r="AD306" s="168">
        <f ca="1">IF($C306-AD$1&lt;År1,0,AC305*(1-VLOOKUP($A306,[1]Hugst!$R$5:$W$9,MATCH(ROUNDUP((AD$1)/10,0)*10,[1]Hugst!$R$4:$W$4,0))))</f>
        <v>684.81456279723079</v>
      </c>
      <c r="AE306" s="168">
        <f ca="1">IF($C306-AE$1&lt;År1,0,AD305*(1-VLOOKUP($A306,[1]Hugst!$R$5:$W$9,MATCH(ROUNDUP((AE$1)/10,0)*10,[1]Hugst!$R$4:$W$4,0))))</f>
        <v>686.17492877090308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279.46256269443256</v>
      </c>
      <c r="E307" s="168">
        <f t="shared" ca="1" si="7"/>
        <v>1.5916331541957334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650.23938103381295</v>
      </c>
      <c r="G307" s="168">
        <f ca="1">IF($C307-G$1&lt;År1,0,F306*(1-VLOOKUP($A307,[1]Hugst!$R$5:$W$9,MATCH(ROUNDUP((G$1)/10,0)*10,[1]Hugst!$R$4:$W$4,0))))</f>
        <v>651.41813201502589</v>
      </c>
      <c r="H307" s="168">
        <f ca="1">IF($C307-H$1&lt;År1,0,G306*(1-VLOOKUP($A307,[1]Hugst!$R$5:$W$9,MATCH(ROUNDUP((H$1)/10,0)*10,[1]Hugst!$R$4:$W$4,0))))</f>
        <v>652.60334708833432</v>
      </c>
      <c r="I307" s="168">
        <f ca="1">IF($C307-I$1&lt;År1,0,H306*(1-VLOOKUP($A307,[1]Hugst!$R$5:$W$9,MATCH(ROUNDUP((I$1)/10,0)*10,[1]Hugst!$R$4:$W$4,0))))</f>
        <v>653.79505891692531</v>
      </c>
      <c r="J307" s="168">
        <f ca="1">IF($C307-J$1&lt;År1,0,I306*(1-VLOOKUP($A307,[1]Hugst!$R$5:$W$9,MATCH(ROUNDUP((J$1)/10,0)*10,[1]Hugst!$R$4:$W$4,0))))</f>
        <v>654.99330032814976</v>
      </c>
      <c r="K307" s="168">
        <f ca="1">IF($C307-K$1&lt;År1,0,J306*(1-VLOOKUP($A307,[1]Hugst!$R$5:$W$9,MATCH(ROUNDUP((K$1)/10,0)*10,[1]Hugst!$R$4:$W$4,0))))</f>
        <v>656.19810431441908</v>
      </c>
      <c r="L307" s="168">
        <f ca="1">IF($C307-L$1&lt;År1,0,K306*(1-VLOOKUP($A307,[1]Hugst!$R$5:$W$9,MATCH(ROUNDUP((L$1)/10,0)*10,[1]Hugst!$R$4:$W$4,0))))</f>
        <v>657.40950403396016</v>
      </c>
      <c r="M307" s="168">
        <f ca="1">IF($C307-M$1&lt;År1,0,L306*(1-VLOOKUP($A307,[1]Hugst!$R$5:$W$9,MATCH(ROUNDUP((M$1)/10,0)*10,[1]Hugst!$R$4:$W$4,0))))</f>
        <v>658.62753281171388</v>
      </c>
      <c r="N307" s="168">
        <f ca="1">IF($C307-N$1&lt;År1,0,M306*(1-VLOOKUP($A307,[1]Hugst!$R$5:$W$9,MATCH(ROUNDUP((N$1)/10,0)*10,[1]Hugst!$R$4:$W$4,0))))</f>
        <v>660.08201697065158</v>
      </c>
      <c r="O307" s="168">
        <f ca="1">IF($C307-O$1&lt;År1,0,N306*(1-VLOOKUP($A307,[1]Hugst!$R$5:$W$9,MATCH(ROUNDUP((O$1)/10,0)*10,[1]Hugst!$R$4:$W$4,0))))</f>
        <v>661.54381009519636</v>
      </c>
      <c r="P307" s="168">
        <f ca="1">IF($C307-P$1&lt;År1,0,O306*(1-VLOOKUP($A307,[1]Hugst!$R$5:$W$9,MATCH(ROUNDUP((P$1)/10,0)*10,[1]Hugst!$R$4:$W$4,0))))</f>
        <v>663.01294891383657</v>
      </c>
      <c r="Q307" s="168">
        <f ca="1">IF($C307-Q$1&lt;År1,0,P306*(1-VLOOKUP($A307,[1]Hugst!$R$5:$W$9,MATCH(ROUNDUP((Q$1)/10,0)*10,[1]Hugst!$R$4:$W$4,0))))</f>
        <v>664.4894703396152</v>
      </c>
      <c r="R307" s="168">
        <f ca="1">IF($C307-R$1&lt;År1,0,Q306*(1-VLOOKUP($A307,[1]Hugst!$R$5:$W$9,MATCH(ROUNDUP((R$1)/10,0)*10,[1]Hugst!$R$4:$W$4,0))))</f>
        <v>665.97341147103941</v>
      </c>
      <c r="S307" s="168">
        <f ca="1">IF($C307-S$1&lt;År1,0,R306*(1-VLOOKUP($A307,[1]Hugst!$R$5:$W$9,MATCH(ROUNDUP((S$1)/10,0)*10,[1]Hugst!$R$4:$W$4,0))))</f>
        <v>667.46480959307735</v>
      </c>
      <c r="T307" s="168">
        <f ca="1">IF($C307-T$1&lt;År1,0,S306*(1-VLOOKUP($A307,[1]Hugst!$R$5:$W$9,MATCH(ROUNDUP((T$1)/10,0)*10,[1]Hugst!$R$4:$W$4,0))))</f>
        <v>668.96370217804576</v>
      </c>
      <c r="U307" s="168">
        <f ca="1">IF($C307-U$1&lt;År1,0,T306*(1-VLOOKUP($A307,[1]Hugst!$R$5:$W$9,MATCH(ROUNDUP((U$1)/10,0)*10,[1]Hugst!$R$4:$W$4,0))))</f>
        <v>670.47012688654138</v>
      </c>
      <c r="V307" s="168">
        <f ca="1">IF($C307-V$1&lt;År1,0,U306*(1-VLOOKUP($A307,[1]Hugst!$R$5:$W$9,MATCH(ROUNDUP((V$1)/10,0)*10,[1]Hugst!$R$4:$W$4,0))))</f>
        <v>671.98412156847519</v>
      </c>
      <c r="W307" s="168">
        <f ca="1">IF($C307-W$1&lt;År1,0,V306*(1-VLOOKUP($A307,[1]Hugst!$R$5:$W$9,MATCH(ROUNDUP((W$1)/10,0)*10,[1]Hugst!$R$4:$W$4,0))))</f>
        <v>673.505724263861</v>
      </c>
      <c r="X307" s="168">
        <f ca="1">IF($C307-X$1&lt;År1,0,W306*(1-VLOOKUP($A307,[1]Hugst!$R$5:$W$9,MATCH(ROUNDUP((X$1)/10,0)*10,[1]Hugst!$R$4:$W$4,0))))</f>
        <v>675.03497320395729</v>
      </c>
      <c r="Y307" s="168">
        <f ca="1">IF($C307-Y$1&lt;År1,0,X306*(1-VLOOKUP($A307,[1]Hugst!$R$5:$W$9,MATCH(ROUNDUP((Y$1)/10,0)*10,[1]Hugst!$R$4:$W$4,0))))</f>
        <v>676.57190681208488</v>
      </c>
      <c r="Z307" s="168">
        <f ca="1">IF($C307-Z$1&lt;År1,0,Y306*(1-VLOOKUP($A307,[1]Hugst!$R$5:$W$9,MATCH(ROUNDUP((Z$1)/10,0)*10,[1]Hugst!$R$4:$W$4,0))))</f>
        <v>677.8905248501294</v>
      </c>
      <c r="AA307" s="168">
        <f ca="1">IF($C307-AA$1&lt;År1,0,Z306*(1-VLOOKUP($A307,[1]Hugst!$R$5:$W$9,MATCH(ROUNDUP((AA$1)/10,0)*10,[1]Hugst!$R$4:$W$4,0))))</f>
        <v>679.21594555586671</v>
      </c>
      <c r="AB307" s="168">
        <f ca="1">IF($C307-AB$1&lt;År1,0,AA306*(1-VLOOKUP($A307,[1]Hugst!$R$5:$W$9,MATCH(ROUNDUP((AB$1)/10,0)*10,[1]Hugst!$R$4:$W$4,0))))</f>
        <v>680.54820062858926</v>
      </c>
      <c r="AC307" s="168">
        <f ca="1">IF($C307-AC$1&lt;År1,0,AB306*(1-VLOOKUP($A307,[1]Hugst!$R$5:$W$9,MATCH(ROUNDUP((AC$1)/10,0)*10,[1]Hugst!$R$4:$W$4,0))))</f>
        <v>681.88732191625093</v>
      </c>
      <c r="AD307" s="168">
        <f ca="1">IF($C307-AD$1&lt;År1,0,AC306*(1-VLOOKUP($A307,[1]Hugst!$R$5:$W$9,MATCH(ROUNDUP((AD$1)/10,0)*10,[1]Hugst!$R$4:$W$4,0))))</f>
        <v>683.23334141630687</v>
      </c>
      <c r="AE307" s="168">
        <f ca="1">IF($C307-AE$1&lt;År1,0,AD306*(1-VLOOKUP($A307,[1]Hugst!$R$5:$W$9,MATCH(ROUNDUP((AE$1)/10,0)*10,[1]Hugst!$R$4:$W$4,0))))</f>
        <v>684.58629127629843</v>
      </c>
      <c r="AF307" s="168">
        <f ca="1">IF($C307-AF$1&lt;År1,0,AE306*(1-VLOOKUP($A307,[1]Hugst!$R$5:$W$9,MATCH(ROUNDUP((AF$1)/10,0)*10,[1]Hugst!$R$4:$W$4,0))))</f>
        <v>685.94620379464618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278.06524988094316</v>
      </c>
      <c r="E308" s="168">
        <f t="shared" ca="1" si="7"/>
        <v>1.8166265787476732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649.06706164487548</v>
      </c>
      <c r="G308" s="168">
        <f ca="1">IF($C308-G$1&lt;År1,0,F307*(1-VLOOKUP($A308,[1]Hugst!$R$5:$W$9,MATCH(ROUNDUP((G$1)/10,0)*10,[1]Hugst!$R$4:$W$4,0))))</f>
        <v>650.23938103381295</v>
      </c>
      <c r="H308" s="168">
        <f ca="1">IF($C308-H$1&lt;År1,0,G307*(1-VLOOKUP($A308,[1]Hugst!$R$5:$W$9,MATCH(ROUNDUP((H$1)/10,0)*10,[1]Hugst!$R$4:$W$4,0))))</f>
        <v>651.41813201502589</v>
      </c>
      <c r="I308" s="168">
        <f ca="1">IF($C308-I$1&lt;År1,0,H307*(1-VLOOKUP($A308,[1]Hugst!$R$5:$W$9,MATCH(ROUNDUP((I$1)/10,0)*10,[1]Hugst!$R$4:$W$4,0))))</f>
        <v>652.60334708833432</v>
      </c>
      <c r="J308" s="168">
        <f ca="1">IF($C308-J$1&lt;År1,0,I307*(1-VLOOKUP($A308,[1]Hugst!$R$5:$W$9,MATCH(ROUNDUP((J$1)/10,0)*10,[1]Hugst!$R$4:$W$4,0))))</f>
        <v>653.79505891692531</v>
      </c>
      <c r="K308" s="168">
        <f ca="1">IF($C308-K$1&lt;År1,0,J307*(1-VLOOKUP($A308,[1]Hugst!$R$5:$W$9,MATCH(ROUNDUP((K$1)/10,0)*10,[1]Hugst!$R$4:$W$4,0))))</f>
        <v>654.99330032814976</v>
      </c>
      <c r="L308" s="168">
        <f ca="1">IF($C308-L$1&lt;År1,0,K307*(1-VLOOKUP($A308,[1]Hugst!$R$5:$W$9,MATCH(ROUNDUP((L$1)/10,0)*10,[1]Hugst!$R$4:$W$4,0))))</f>
        <v>656.19810431441908</v>
      </c>
      <c r="M308" s="168">
        <f ca="1">IF($C308-M$1&lt;År1,0,L307*(1-VLOOKUP($A308,[1]Hugst!$R$5:$W$9,MATCH(ROUNDUP((M$1)/10,0)*10,[1]Hugst!$R$4:$W$4,0))))</f>
        <v>657.40950403396016</v>
      </c>
      <c r="N308" s="168">
        <f ca="1">IF($C308-N$1&lt;År1,0,M307*(1-VLOOKUP($A308,[1]Hugst!$R$5:$W$9,MATCH(ROUNDUP((N$1)/10,0)*10,[1]Hugst!$R$4:$W$4,0))))</f>
        <v>658.62753281171388</v>
      </c>
      <c r="O308" s="168">
        <f ca="1">IF($C308-O$1&lt;År1,0,N307*(1-VLOOKUP($A308,[1]Hugst!$R$5:$W$9,MATCH(ROUNDUP((O$1)/10,0)*10,[1]Hugst!$R$4:$W$4,0))))</f>
        <v>660.08201697065158</v>
      </c>
      <c r="P308" s="168">
        <f ca="1">IF($C308-P$1&lt;År1,0,O307*(1-VLOOKUP($A308,[1]Hugst!$R$5:$W$9,MATCH(ROUNDUP((P$1)/10,0)*10,[1]Hugst!$R$4:$W$4,0))))</f>
        <v>661.54381009519636</v>
      </c>
      <c r="Q308" s="168">
        <f ca="1">IF($C308-Q$1&lt;År1,0,P307*(1-VLOOKUP($A308,[1]Hugst!$R$5:$W$9,MATCH(ROUNDUP((Q$1)/10,0)*10,[1]Hugst!$R$4:$W$4,0))))</f>
        <v>663.01294891383657</v>
      </c>
      <c r="R308" s="168">
        <f ca="1">IF($C308-R$1&lt;År1,0,Q307*(1-VLOOKUP($A308,[1]Hugst!$R$5:$W$9,MATCH(ROUNDUP((R$1)/10,0)*10,[1]Hugst!$R$4:$W$4,0))))</f>
        <v>664.4894703396152</v>
      </c>
      <c r="S308" s="168">
        <f ca="1">IF($C308-S$1&lt;År1,0,R307*(1-VLOOKUP($A308,[1]Hugst!$R$5:$W$9,MATCH(ROUNDUP((S$1)/10,0)*10,[1]Hugst!$R$4:$W$4,0))))</f>
        <v>665.97341147103941</v>
      </c>
      <c r="T308" s="168">
        <f ca="1">IF($C308-T$1&lt;År1,0,S307*(1-VLOOKUP($A308,[1]Hugst!$R$5:$W$9,MATCH(ROUNDUP((T$1)/10,0)*10,[1]Hugst!$R$4:$W$4,0))))</f>
        <v>667.46480959307735</v>
      </c>
      <c r="U308" s="168">
        <f ca="1">IF($C308-U$1&lt;År1,0,T307*(1-VLOOKUP($A308,[1]Hugst!$R$5:$W$9,MATCH(ROUNDUP((U$1)/10,0)*10,[1]Hugst!$R$4:$W$4,0))))</f>
        <v>668.96370217804576</v>
      </c>
      <c r="V308" s="168">
        <f ca="1">IF($C308-V$1&lt;År1,0,U307*(1-VLOOKUP($A308,[1]Hugst!$R$5:$W$9,MATCH(ROUNDUP((V$1)/10,0)*10,[1]Hugst!$R$4:$W$4,0))))</f>
        <v>670.47012688654138</v>
      </c>
      <c r="W308" s="168">
        <f ca="1">IF($C308-W$1&lt;År1,0,V307*(1-VLOOKUP($A308,[1]Hugst!$R$5:$W$9,MATCH(ROUNDUP((W$1)/10,0)*10,[1]Hugst!$R$4:$W$4,0))))</f>
        <v>671.98412156847519</v>
      </c>
      <c r="X308" s="168">
        <f ca="1">IF($C308-X$1&lt;År1,0,W307*(1-VLOOKUP($A308,[1]Hugst!$R$5:$W$9,MATCH(ROUNDUP((X$1)/10,0)*10,[1]Hugst!$R$4:$W$4,0))))</f>
        <v>673.505724263861</v>
      </c>
      <c r="Y308" s="168">
        <f ca="1">IF($C308-Y$1&lt;År1,0,X307*(1-VLOOKUP($A308,[1]Hugst!$R$5:$W$9,MATCH(ROUNDUP((Y$1)/10,0)*10,[1]Hugst!$R$4:$W$4,0))))</f>
        <v>675.03497320395729</v>
      </c>
      <c r="Z308" s="168">
        <f ca="1">IF($C308-Z$1&lt;År1,0,Y307*(1-VLOOKUP($A308,[1]Hugst!$R$5:$W$9,MATCH(ROUNDUP((Z$1)/10,0)*10,[1]Hugst!$R$4:$W$4,0))))</f>
        <v>676.34638284314758</v>
      </c>
      <c r="AA308" s="168">
        <f ca="1">IF($C308-AA$1&lt;År1,0,Z307*(1-VLOOKUP($A308,[1]Hugst!$R$5:$W$9,MATCH(ROUNDUP((AA$1)/10,0)*10,[1]Hugst!$R$4:$W$4,0))))</f>
        <v>677.66456134184602</v>
      </c>
      <c r="AB308" s="168">
        <f ca="1">IF($C308-AB$1&lt;År1,0,AA307*(1-VLOOKUP($A308,[1]Hugst!$R$5:$W$9,MATCH(ROUNDUP((AB$1)/10,0)*10,[1]Hugst!$R$4:$W$4,0))))</f>
        <v>678.98954024068144</v>
      </c>
      <c r="AC308" s="168">
        <f ca="1">IF($C308-AC$1&lt;År1,0,AB307*(1-VLOOKUP($A308,[1]Hugst!$R$5:$W$9,MATCH(ROUNDUP((AC$1)/10,0)*10,[1]Hugst!$R$4:$W$4,0))))</f>
        <v>680.32135122837974</v>
      </c>
      <c r="AD308" s="168">
        <f ca="1">IF($C308-AD$1&lt;År1,0,AC307*(1-VLOOKUP($A308,[1]Hugst!$R$5:$W$9,MATCH(ROUNDUP((AD$1)/10,0)*10,[1]Hugst!$R$4:$W$4,0))))</f>
        <v>681.66002614227887</v>
      </c>
      <c r="AE308" s="168">
        <f ca="1">IF($C308-AE$1&lt;År1,0,AD307*(1-VLOOKUP($A308,[1]Hugst!$R$5:$W$9,MATCH(ROUNDUP((AE$1)/10,0)*10,[1]Hugst!$R$4:$W$4,0))))</f>
        <v>683.0055969691681</v>
      </c>
      <c r="AF308" s="168">
        <f ca="1">IF($C308-AF$1&lt;År1,0,AE307*(1-VLOOKUP($A308,[1]Hugst!$R$5:$W$9,MATCH(ROUNDUP((AF$1)/10,0)*10,[1]Hugst!$R$4:$W$4,0))))</f>
        <v>684.35809584587298</v>
      </c>
      <c r="AG308" s="168">
        <f ca="1">IF($C308-AG$1&lt;År1,0,AF307*(1-VLOOKUP($A308,[1]Hugst!$R$5:$W$9,MATCH(ROUNDUP((AG$1)/10,0)*10,[1]Hugst!$R$4:$W$4,0))))</f>
        <v>685.71755506004797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276.67492363154452</v>
      </c>
      <c r="E309" s="168">
        <f t="shared" ca="1" si="7"/>
        <v>2.0410326942910615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647.90114151102023</v>
      </c>
      <c r="G309" s="168">
        <f ca="1">IF($C309-G$1&lt;År1,0,F308*(1-VLOOKUP($A309,[1]Hugst!$R$5:$W$9,MATCH(ROUNDUP((G$1)/10,0)*10,[1]Hugst!$R$4:$W$4,0))))</f>
        <v>649.06706164487548</v>
      </c>
      <c r="H309" s="168">
        <f ca="1">IF($C309-H$1&lt;År1,0,G308*(1-VLOOKUP($A309,[1]Hugst!$R$5:$W$9,MATCH(ROUNDUP((H$1)/10,0)*10,[1]Hugst!$R$4:$W$4,0))))</f>
        <v>650.23938103381295</v>
      </c>
      <c r="I309" s="168">
        <f ca="1">IF($C309-I$1&lt;År1,0,H308*(1-VLOOKUP($A309,[1]Hugst!$R$5:$W$9,MATCH(ROUNDUP((I$1)/10,0)*10,[1]Hugst!$R$4:$W$4,0))))</f>
        <v>651.41813201502589</v>
      </c>
      <c r="J309" s="168">
        <f ca="1">IF($C309-J$1&lt;År1,0,I308*(1-VLOOKUP($A309,[1]Hugst!$R$5:$W$9,MATCH(ROUNDUP((J$1)/10,0)*10,[1]Hugst!$R$4:$W$4,0))))</f>
        <v>652.60334708833432</v>
      </c>
      <c r="K309" s="168">
        <f ca="1">IF($C309-K$1&lt;År1,0,J308*(1-VLOOKUP($A309,[1]Hugst!$R$5:$W$9,MATCH(ROUNDUP((K$1)/10,0)*10,[1]Hugst!$R$4:$W$4,0))))</f>
        <v>653.79505891692531</v>
      </c>
      <c r="L309" s="168">
        <f ca="1">IF($C309-L$1&lt;År1,0,K308*(1-VLOOKUP($A309,[1]Hugst!$R$5:$W$9,MATCH(ROUNDUP((L$1)/10,0)*10,[1]Hugst!$R$4:$W$4,0))))</f>
        <v>654.99330032814976</v>
      </c>
      <c r="M309" s="168">
        <f ca="1">IF($C309-M$1&lt;År1,0,L308*(1-VLOOKUP($A309,[1]Hugst!$R$5:$W$9,MATCH(ROUNDUP((M$1)/10,0)*10,[1]Hugst!$R$4:$W$4,0))))</f>
        <v>656.19810431441908</v>
      </c>
      <c r="N309" s="168">
        <f ca="1">IF($C309-N$1&lt;År1,0,M308*(1-VLOOKUP($A309,[1]Hugst!$R$5:$W$9,MATCH(ROUNDUP((N$1)/10,0)*10,[1]Hugst!$R$4:$W$4,0))))</f>
        <v>657.40950403396016</v>
      </c>
      <c r="O309" s="168">
        <f ca="1">IF($C309-O$1&lt;År1,0,N308*(1-VLOOKUP($A309,[1]Hugst!$R$5:$W$9,MATCH(ROUNDUP((O$1)/10,0)*10,[1]Hugst!$R$4:$W$4,0))))</f>
        <v>658.62753281171388</v>
      </c>
      <c r="P309" s="168">
        <f ca="1">IF($C309-P$1&lt;År1,0,O308*(1-VLOOKUP($A309,[1]Hugst!$R$5:$W$9,MATCH(ROUNDUP((P$1)/10,0)*10,[1]Hugst!$R$4:$W$4,0))))</f>
        <v>660.08201697065158</v>
      </c>
      <c r="Q309" s="168">
        <f ca="1">IF($C309-Q$1&lt;År1,0,P308*(1-VLOOKUP($A309,[1]Hugst!$R$5:$W$9,MATCH(ROUNDUP((Q$1)/10,0)*10,[1]Hugst!$R$4:$W$4,0))))</f>
        <v>661.54381009519636</v>
      </c>
      <c r="R309" s="168">
        <f ca="1">IF($C309-R$1&lt;År1,0,Q308*(1-VLOOKUP($A309,[1]Hugst!$R$5:$W$9,MATCH(ROUNDUP((R$1)/10,0)*10,[1]Hugst!$R$4:$W$4,0))))</f>
        <v>663.01294891383657</v>
      </c>
      <c r="S309" s="168">
        <f ca="1">IF($C309-S$1&lt;År1,0,R308*(1-VLOOKUP($A309,[1]Hugst!$R$5:$W$9,MATCH(ROUNDUP((S$1)/10,0)*10,[1]Hugst!$R$4:$W$4,0))))</f>
        <v>664.4894703396152</v>
      </c>
      <c r="T309" s="168">
        <f ca="1">IF($C309-T$1&lt;År1,0,S308*(1-VLOOKUP($A309,[1]Hugst!$R$5:$W$9,MATCH(ROUNDUP((T$1)/10,0)*10,[1]Hugst!$R$4:$W$4,0))))</f>
        <v>665.97341147103941</v>
      </c>
      <c r="U309" s="168">
        <f ca="1">IF($C309-U$1&lt;År1,0,T308*(1-VLOOKUP($A309,[1]Hugst!$R$5:$W$9,MATCH(ROUNDUP((U$1)/10,0)*10,[1]Hugst!$R$4:$W$4,0))))</f>
        <v>667.46480959307735</v>
      </c>
      <c r="V309" s="168">
        <f ca="1">IF($C309-V$1&lt;År1,0,U308*(1-VLOOKUP($A309,[1]Hugst!$R$5:$W$9,MATCH(ROUNDUP((V$1)/10,0)*10,[1]Hugst!$R$4:$W$4,0))))</f>
        <v>668.96370217804576</v>
      </c>
      <c r="W309" s="168">
        <f ca="1">IF($C309-W$1&lt;År1,0,V308*(1-VLOOKUP($A309,[1]Hugst!$R$5:$W$9,MATCH(ROUNDUP((W$1)/10,0)*10,[1]Hugst!$R$4:$W$4,0))))</f>
        <v>670.47012688654138</v>
      </c>
      <c r="X309" s="168">
        <f ca="1">IF($C309-X$1&lt;År1,0,W308*(1-VLOOKUP($A309,[1]Hugst!$R$5:$W$9,MATCH(ROUNDUP((X$1)/10,0)*10,[1]Hugst!$R$4:$W$4,0))))</f>
        <v>671.98412156847519</v>
      </c>
      <c r="Y309" s="168">
        <f ca="1">IF($C309-Y$1&lt;År1,0,X308*(1-VLOOKUP($A309,[1]Hugst!$R$5:$W$9,MATCH(ROUNDUP((Y$1)/10,0)*10,[1]Hugst!$R$4:$W$4,0))))</f>
        <v>673.505724263861</v>
      </c>
      <c r="Z309" s="168">
        <f ca="1">IF($C309-Z$1&lt;År1,0,Y308*(1-VLOOKUP($A309,[1]Hugst!$R$5:$W$9,MATCH(ROUNDUP((Z$1)/10,0)*10,[1]Hugst!$R$4:$W$4,0))))</f>
        <v>674.80996154622267</v>
      </c>
      <c r="AA309" s="168">
        <f ca="1">IF($C309-AA$1&lt;År1,0,Z308*(1-VLOOKUP($A309,[1]Hugst!$R$5:$W$9,MATCH(ROUNDUP((AA$1)/10,0)*10,[1]Hugst!$R$4:$W$4,0))))</f>
        <v>676.1209340488665</v>
      </c>
      <c r="AB309" s="168">
        <f ca="1">IF($C309-AB$1&lt;År1,0,AA308*(1-VLOOKUP($A309,[1]Hugst!$R$5:$W$9,MATCH(ROUNDUP((AB$1)/10,0)*10,[1]Hugst!$R$4:$W$4,0))))</f>
        <v>677.4386731547321</v>
      </c>
      <c r="AC309" s="168">
        <f ca="1">IF($C309-AC$1&lt;År1,0,AB308*(1-VLOOKUP($A309,[1]Hugst!$R$5:$W$9,MATCH(ROUNDUP((AC$1)/10,0)*10,[1]Hugst!$R$4:$W$4,0))))</f>
        <v>678.76321039393451</v>
      </c>
      <c r="AD309" s="168">
        <f ca="1">IF($C309-AD$1&lt;År1,0,AC308*(1-VLOOKUP($A309,[1]Hugst!$R$5:$W$9,MATCH(ROUNDUP((AD$1)/10,0)*10,[1]Hugst!$R$4:$W$4,0))))</f>
        <v>680.09457744463703</v>
      </c>
      <c r="AE309" s="168">
        <f ca="1">IF($C309-AE$1&lt;År1,0,AD308*(1-VLOOKUP($A309,[1]Hugst!$R$5:$W$9,MATCH(ROUNDUP((AE$1)/10,0)*10,[1]Hugst!$R$4:$W$4,0))))</f>
        <v>681.43280613356478</v>
      </c>
      <c r="AF309" s="168">
        <f ca="1">IF($C309-AF$1&lt;År1,0,AE308*(1-VLOOKUP($A309,[1]Hugst!$R$5:$W$9,MATCH(ROUNDUP((AF$1)/10,0)*10,[1]Hugst!$R$4:$W$4,0))))</f>
        <v>682.77792843684506</v>
      </c>
      <c r="AG309" s="168">
        <f ca="1">IF($C309-AG$1&lt;År1,0,AF308*(1-VLOOKUP($A309,[1]Hugst!$R$5:$W$9,MATCH(ROUNDUP((AG$1)/10,0)*10,[1]Hugst!$R$4:$W$4,0))))</f>
        <v>684.12997648059104</v>
      </c>
      <c r="AH309" s="168">
        <f ca="1">IF($C309-AH$1&lt;År1,0,AG308*(1-VLOOKUP($A309,[1]Hugst!$R$5:$W$9,MATCH(ROUNDUP((AH$1)/10,0)*10,[1]Hugst!$R$4:$W$4,0))))</f>
        <v>685.48898254169467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275.29154901339643</v>
      </c>
      <c r="E310" s="168">
        <f t="shared" ca="1" si="7"/>
        <v>2.2648542581482616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646.74158845672935</v>
      </c>
      <c r="G310" s="168">
        <f ca="1">IF($C310-G$1&lt;År1,0,F309*(1-VLOOKUP($A310,[1]Hugst!$R$5:$W$9,MATCH(ROUNDUP((G$1)/10,0)*10,[1]Hugst!$R$4:$W$4,0))))</f>
        <v>647.90114151102023</v>
      </c>
      <c r="H310" s="168">
        <f ca="1">IF($C310-H$1&lt;År1,0,G309*(1-VLOOKUP($A310,[1]Hugst!$R$5:$W$9,MATCH(ROUNDUP((H$1)/10,0)*10,[1]Hugst!$R$4:$W$4,0))))</f>
        <v>649.06706164487548</v>
      </c>
      <c r="I310" s="168">
        <f ca="1">IF($C310-I$1&lt;År1,0,H309*(1-VLOOKUP($A310,[1]Hugst!$R$5:$W$9,MATCH(ROUNDUP((I$1)/10,0)*10,[1]Hugst!$R$4:$W$4,0))))</f>
        <v>650.23938103381295</v>
      </c>
      <c r="J310" s="168">
        <f ca="1">IF($C310-J$1&lt;År1,0,I309*(1-VLOOKUP($A310,[1]Hugst!$R$5:$W$9,MATCH(ROUNDUP((J$1)/10,0)*10,[1]Hugst!$R$4:$W$4,0))))</f>
        <v>651.41813201502589</v>
      </c>
      <c r="K310" s="168">
        <f ca="1">IF($C310-K$1&lt;År1,0,J309*(1-VLOOKUP($A310,[1]Hugst!$R$5:$W$9,MATCH(ROUNDUP((K$1)/10,0)*10,[1]Hugst!$R$4:$W$4,0))))</f>
        <v>652.60334708833432</v>
      </c>
      <c r="L310" s="168">
        <f ca="1">IF($C310-L$1&lt;År1,0,K309*(1-VLOOKUP($A310,[1]Hugst!$R$5:$W$9,MATCH(ROUNDUP((L$1)/10,0)*10,[1]Hugst!$R$4:$W$4,0))))</f>
        <v>653.79505891692531</v>
      </c>
      <c r="M310" s="168">
        <f ca="1">IF($C310-M$1&lt;År1,0,L309*(1-VLOOKUP($A310,[1]Hugst!$R$5:$W$9,MATCH(ROUNDUP((M$1)/10,0)*10,[1]Hugst!$R$4:$W$4,0))))</f>
        <v>654.99330032814976</v>
      </c>
      <c r="N310" s="168">
        <f ca="1">IF($C310-N$1&lt;År1,0,M309*(1-VLOOKUP($A310,[1]Hugst!$R$5:$W$9,MATCH(ROUNDUP((N$1)/10,0)*10,[1]Hugst!$R$4:$W$4,0))))</f>
        <v>656.19810431441908</v>
      </c>
      <c r="O310" s="168">
        <f ca="1">IF($C310-O$1&lt;År1,0,N309*(1-VLOOKUP($A310,[1]Hugst!$R$5:$W$9,MATCH(ROUNDUP((O$1)/10,0)*10,[1]Hugst!$R$4:$W$4,0))))</f>
        <v>657.40950403396016</v>
      </c>
      <c r="P310" s="168">
        <f ca="1">IF($C310-P$1&lt;År1,0,O309*(1-VLOOKUP($A310,[1]Hugst!$R$5:$W$9,MATCH(ROUNDUP((P$1)/10,0)*10,[1]Hugst!$R$4:$W$4,0))))</f>
        <v>658.62753281171388</v>
      </c>
      <c r="Q310" s="168">
        <f ca="1">IF($C310-Q$1&lt;År1,0,P309*(1-VLOOKUP($A310,[1]Hugst!$R$5:$W$9,MATCH(ROUNDUP((Q$1)/10,0)*10,[1]Hugst!$R$4:$W$4,0))))</f>
        <v>660.08201697065158</v>
      </c>
      <c r="R310" s="168">
        <f ca="1">IF($C310-R$1&lt;År1,0,Q309*(1-VLOOKUP($A310,[1]Hugst!$R$5:$W$9,MATCH(ROUNDUP((R$1)/10,0)*10,[1]Hugst!$R$4:$W$4,0))))</f>
        <v>661.54381009519636</v>
      </c>
      <c r="S310" s="168">
        <f ca="1">IF($C310-S$1&lt;År1,0,R309*(1-VLOOKUP($A310,[1]Hugst!$R$5:$W$9,MATCH(ROUNDUP((S$1)/10,0)*10,[1]Hugst!$R$4:$W$4,0))))</f>
        <v>663.01294891383657</v>
      </c>
      <c r="T310" s="168">
        <f ca="1">IF($C310-T$1&lt;År1,0,S309*(1-VLOOKUP($A310,[1]Hugst!$R$5:$W$9,MATCH(ROUNDUP((T$1)/10,0)*10,[1]Hugst!$R$4:$W$4,0))))</f>
        <v>664.4894703396152</v>
      </c>
      <c r="U310" s="168">
        <f ca="1">IF($C310-U$1&lt;År1,0,T309*(1-VLOOKUP($A310,[1]Hugst!$R$5:$W$9,MATCH(ROUNDUP((U$1)/10,0)*10,[1]Hugst!$R$4:$W$4,0))))</f>
        <v>665.97341147103941</v>
      </c>
      <c r="V310" s="168">
        <f ca="1">IF($C310-V$1&lt;År1,0,U309*(1-VLOOKUP($A310,[1]Hugst!$R$5:$W$9,MATCH(ROUNDUP((V$1)/10,0)*10,[1]Hugst!$R$4:$W$4,0))))</f>
        <v>667.46480959307735</v>
      </c>
      <c r="W310" s="168">
        <f ca="1">IF($C310-W$1&lt;År1,0,V309*(1-VLOOKUP($A310,[1]Hugst!$R$5:$W$9,MATCH(ROUNDUP((W$1)/10,0)*10,[1]Hugst!$R$4:$W$4,0))))</f>
        <v>668.96370217804576</v>
      </c>
      <c r="X310" s="168">
        <f ca="1">IF($C310-X$1&lt;År1,0,W309*(1-VLOOKUP($A310,[1]Hugst!$R$5:$W$9,MATCH(ROUNDUP((X$1)/10,0)*10,[1]Hugst!$R$4:$W$4,0))))</f>
        <v>670.47012688654138</v>
      </c>
      <c r="Y310" s="168">
        <f ca="1">IF($C310-Y$1&lt;År1,0,X309*(1-VLOOKUP($A310,[1]Hugst!$R$5:$W$9,MATCH(ROUNDUP((Y$1)/10,0)*10,[1]Hugst!$R$4:$W$4,0))))</f>
        <v>671.98412156847519</v>
      </c>
      <c r="Z310" s="168">
        <f ca="1">IF($C310-Z$1&lt;År1,0,Y309*(1-VLOOKUP($A310,[1]Hugst!$R$5:$W$9,MATCH(ROUNDUP((Z$1)/10,0)*10,[1]Hugst!$R$4:$W$4,0))))</f>
        <v>673.28122235577302</v>
      </c>
      <c r="AA310" s="168">
        <f ca="1">IF($C310-AA$1&lt;År1,0,Z309*(1-VLOOKUP($A310,[1]Hugst!$R$5:$W$9,MATCH(ROUNDUP((AA$1)/10,0)*10,[1]Hugst!$R$4:$W$4,0))))</f>
        <v>674.58502489237389</v>
      </c>
      <c r="AB310" s="168">
        <f ca="1">IF($C310-AB$1&lt;År1,0,AA309*(1-VLOOKUP($A310,[1]Hugst!$R$5:$W$9,MATCH(ROUNDUP((AB$1)/10,0)*10,[1]Hugst!$R$4:$W$4,0))))</f>
        <v>675.89556040418358</v>
      </c>
      <c r="AC310" s="168">
        <f ca="1">IF($C310-AC$1&lt;År1,0,AB309*(1-VLOOKUP($A310,[1]Hugst!$R$5:$W$9,MATCH(ROUNDUP((AC$1)/10,0)*10,[1]Hugst!$R$4:$W$4,0))))</f>
        <v>677.21286026368057</v>
      </c>
      <c r="AD310" s="168">
        <f ca="1">IF($C310-AD$1&lt;År1,0,AC309*(1-VLOOKUP($A310,[1]Hugst!$R$5:$W$9,MATCH(ROUNDUP((AD$1)/10,0)*10,[1]Hugst!$R$4:$W$4,0))))</f>
        <v>678.53695599046989</v>
      </c>
      <c r="AE310" s="168">
        <f ca="1">IF($C310-AE$1&lt;År1,0,AD309*(1-VLOOKUP($A310,[1]Hugst!$R$5:$W$9,MATCH(ROUNDUP((AE$1)/10,0)*10,[1]Hugst!$R$4:$W$4,0))))</f>
        <v>679.86787925215549</v>
      </c>
      <c r="AF310" s="168">
        <f ca="1">IF($C310-AF$1&lt;År1,0,AE309*(1-VLOOKUP($A310,[1]Hugst!$R$5:$W$9,MATCH(ROUNDUP((AF$1)/10,0)*10,[1]Hugst!$R$4:$W$4,0))))</f>
        <v>681.2056618648536</v>
      </c>
      <c r="AG310" s="168">
        <f ca="1">IF($C310-AG$1&lt;År1,0,AF309*(1-VLOOKUP($A310,[1]Hugst!$R$5:$W$9,MATCH(ROUNDUP((AG$1)/10,0)*10,[1]Hugst!$R$4:$W$4,0))))</f>
        <v>682.55033579403278</v>
      </c>
      <c r="AH310" s="168">
        <f ca="1">IF($C310-AH$1&lt;År1,0,AG309*(1-VLOOKUP($A310,[1]Hugst!$R$5:$W$9,MATCH(ROUNDUP((AH$1)/10,0)*10,[1]Hugst!$R$4:$W$4,0))))</f>
        <v>683.90193315509748</v>
      </c>
      <c r="AI310" s="168">
        <f ca="1">IF($C310-AI$1&lt;År1,0,AH309*(1-VLOOKUP($A310,[1]Hugst!$R$5:$W$9,MATCH(ROUNDUP((AI$1)/10,0)*10,[1]Hugst!$R$4:$W$4,0))))</f>
        <v>685.26048621418079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273.91509126832534</v>
      </c>
      <c r="E311" s="168">
        <f ca="1">IF(C311=2020,SUM(G311:AJ311),SUM(F310:AJ310)-SUM(G311:AJ311))</f>
        <v>4.0870351484227285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647.18731160193272</v>
      </c>
      <c r="G311" s="168">
        <f ca="1">IF($C311-G$1&lt;År1,0,F310*(1-VLOOKUP($A311,[1]Hugst!$R$5:$W$9,MATCH(ROUNDUP((G$1)/10,0)*10,[1]Hugst!$R$4:$W$4,0))))</f>
        <v>646.74158845672935</v>
      </c>
      <c r="H311" s="168">
        <f ca="1">IF($C311-H$1&lt;År1,0,G310*(1-VLOOKUP($A311,[1]Hugst!$R$5:$W$9,MATCH(ROUNDUP((H$1)/10,0)*10,[1]Hugst!$R$4:$W$4,0))))</f>
        <v>647.90114151102023</v>
      </c>
      <c r="I311" s="168">
        <f ca="1">IF($C311-I$1&lt;År1,0,H310*(1-VLOOKUP($A311,[1]Hugst!$R$5:$W$9,MATCH(ROUNDUP((I$1)/10,0)*10,[1]Hugst!$R$4:$W$4,0))))</f>
        <v>649.06706164487548</v>
      </c>
      <c r="J311" s="168">
        <f ca="1">IF($C311-J$1&lt;År1,0,I310*(1-VLOOKUP($A311,[1]Hugst!$R$5:$W$9,MATCH(ROUNDUP((J$1)/10,0)*10,[1]Hugst!$R$4:$W$4,0))))</f>
        <v>650.23938103381295</v>
      </c>
      <c r="K311" s="168">
        <f ca="1">IF($C311-K$1&lt;År1,0,J310*(1-VLOOKUP($A311,[1]Hugst!$R$5:$W$9,MATCH(ROUNDUP((K$1)/10,0)*10,[1]Hugst!$R$4:$W$4,0))))</f>
        <v>651.41813201502589</v>
      </c>
      <c r="L311" s="168">
        <f ca="1">IF($C311-L$1&lt;År1,0,K310*(1-VLOOKUP($A311,[1]Hugst!$R$5:$W$9,MATCH(ROUNDUP((L$1)/10,0)*10,[1]Hugst!$R$4:$W$4,0))))</f>
        <v>652.60334708833432</v>
      </c>
      <c r="M311" s="168">
        <f ca="1">IF($C311-M$1&lt;År1,0,L310*(1-VLOOKUP($A311,[1]Hugst!$R$5:$W$9,MATCH(ROUNDUP((M$1)/10,0)*10,[1]Hugst!$R$4:$W$4,0))))</f>
        <v>653.79505891692531</v>
      </c>
      <c r="N311" s="168">
        <f ca="1">IF($C311-N$1&lt;År1,0,M310*(1-VLOOKUP($A311,[1]Hugst!$R$5:$W$9,MATCH(ROUNDUP((N$1)/10,0)*10,[1]Hugst!$R$4:$W$4,0))))</f>
        <v>654.99330032814976</v>
      </c>
      <c r="O311" s="168">
        <f ca="1">IF($C311-O$1&lt;År1,0,N310*(1-VLOOKUP($A311,[1]Hugst!$R$5:$W$9,MATCH(ROUNDUP((O$1)/10,0)*10,[1]Hugst!$R$4:$W$4,0))))</f>
        <v>656.19810431441908</v>
      </c>
      <c r="P311" s="168">
        <f ca="1">IF($C311-P$1&lt;År1,0,O310*(1-VLOOKUP($A311,[1]Hugst!$R$5:$W$9,MATCH(ROUNDUP((P$1)/10,0)*10,[1]Hugst!$R$4:$W$4,0))))</f>
        <v>657.40950403396016</v>
      </c>
      <c r="Q311" s="168">
        <f ca="1">IF($C311-Q$1&lt;År1,0,P310*(1-VLOOKUP($A311,[1]Hugst!$R$5:$W$9,MATCH(ROUNDUP((Q$1)/10,0)*10,[1]Hugst!$R$4:$W$4,0))))</f>
        <v>658.62753281171388</v>
      </c>
      <c r="R311" s="168">
        <f ca="1">IF($C311-R$1&lt;År1,0,Q310*(1-VLOOKUP($A311,[1]Hugst!$R$5:$W$9,MATCH(ROUNDUP((R$1)/10,0)*10,[1]Hugst!$R$4:$W$4,0))))</f>
        <v>660.08201697065158</v>
      </c>
      <c r="S311" s="168">
        <f ca="1">IF($C311-S$1&lt;År1,0,R310*(1-VLOOKUP($A311,[1]Hugst!$R$5:$W$9,MATCH(ROUNDUP((S$1)/10,0)*10,[1]Hugst!$R$4:$W$4,0))))</f>
        <v>661.54381009519636</v>
      </c>
      <c r="T311" s="168">
        <f ca="1">IF($C311-T$1&lt;År1,0,S310*(1-VLOOKUP($A311,[1]Hugst!$R$5:$W$9,MATCH(ROUNDUP((T$1)/10,0)*10,[1]Hugst!$R$4:$W$4,0))))</f>
        <v>663.01294891383657</v>
      </c>
      <c r="U311" s="168">
        <f ca="1">IF($C311-U$1&lt;År1,0,T310*(1-VLOOKUP($A311,[1]Hugst!$R$5:$W$9,MATCH(ROUNDUP((U$1)/10,0)*10,[1]Hugst!$R$4:$W$4,0))))</f>
        <v>664.4894703396152</v>
      </c>
      <c r="V311" s="168">
        <f ca="1">IF($C311-V$1&lt;År1,0,U310*(1-VLOOKUP($A311,[1]Hugst!$R$5:$W$9,MATCH(ROUNDUP((V$1)/10,0)*10,[1]Hugst!$R$4:$W$4,0))))</f>
        <v>665.97341147103941</v>
      </c>
      <c r="W311" s="168">
        <f ca="1">IF($C311-W$1&lt;År1,0,V310*(1-VLOOKUP($A311,[1]Hugst!$R$5:$W$9,MATCH(ROUNDUP((W$1)/10,0)*10,[1]Hugst!$R$4:$W$4,0))))</f>
        <v>667.46480959307735</v>
      </c>
      <c r="X311" s="168">
        <f ca="1">IF($C311-X$1&lt;År1,0,W310*(1-VLOOKUP($A311,[1]Hugst!$R$5:$W$9,MATCH(ROUNDUP((X$1)/10,0)*10,[1]Hugst!$R$4:$W$4,0))))</f>
        <v>668.96370217804576</v>
      </c>
      <c r="Y311" s="168">
        <f ca="1">IF($C311-Y$1&lt;År1,0,X310*(1-VLOOKUP($A311,[1]Hugst!$R$5:$W$9,MATCH(ROUNDUP((Y$1)/10,0)*10,[1]Hugst!$R$4:$W$4,0))))</f>
        <v>670.47012688654138</v>
      </c>
      <c r="Z311" s="168">
        <f ca="1">IF($C311-Z$1&lt;År1,0,Y310*(1-VLOOKUP($A311,[1]Hugst!$R$5:$W$9,MATCH(ROUNDUP((Z$1)/10,0)*10,[1]Hugst!$R$4:$W$4,0))))</f>
        <v>671.7601268612857</v>
      </c>
      <c r="AA311" s="168">
        <f ca="1">IF($C311-AA$1&lt;År1,0,Z310*(1-VLOOKUP($A311,[1]Hugst!$R$5:$W$9,MATCH(ROUNDUP((AA$1)/10,0)*10,[1]Hugst!$R$4:$W$4,0))))</f>
        <v>673.05679528165444</v>
      </c>
      <c r="AB311" s="168">
        <f ca="1">IF($C311-AB$1&lt;År1,0,AA310*(1-VLOOKUP($A311,[1]Hugst!$R$5:$W$9,MATCH(ROUNDUP((AB$1)/10,0)*10,[1]Hugst!$R$4:$W$4,0))))</f>
        <v>674.36016321740976</v>
      </c>
      <c r="AC311" s="168">
        <f ca="1">IF($C311-AC$1&lt;År1,0,AB310*(1-VLOOKUP($A311,[1]Hugst!$R$5:$W$9,MATCH(ROUNDUP((AC$1)/10,0)*10,[1]Hugst!$R$4:$W$4,0))))</f>
        <v>675.67026188404884</v>
      </c>
      <c r="AD311" s="168">
        <f ca="1">IF($C311-AD$1&lt;År1,0,AC310*(1-VLOOKUP($A311,[1]Hugst!$R$5:$W$9,MATCH(ROUNDUP((AD$1)/10,0)*10,[1]Hugst!$R$4:$W$4,0))))</f>
        <v>676.98712264359267</v>
      </c>
      <c r="AE311" s="168">
        <f ca="1">IF($C311-AE$1&lt;År1,0,AD310*(1-VLOOKUP($A311,[1]Hugst!$R$5:$W$9,MATCH(ROUNDUP((AE$1)/10,0)*10,[1]Hugst!$R$4:$W$4,0))))</f>
        <v>678.31077700513981</v>
      </c>
      <c r="AF311" s="168">
        <f ca="1">IF($C311-AF$1&lt;År1,0,AE310*(1-VLOOKUP($A311,[1]Hugst!$R$5:$W$9,MATCH(ROUNDUP((AF$1)/10,0)*10,[1]Hugst!$R$4:$W$4,0))))</f>
        <v>679.64125662573815</v>
      </c>
      <c r="AG311" s="168">
        <f ca="1">IF($C311-AG$1&lt;År1,0,AF310*(1-VLOOKUP($A311,[1]Hugst!$R$5:$W$9,MATCH(ROUNDUP((AG$1)/10,0)*10,[1]Hugst!$R$4:$W$4,0))))</f>
        <v>680.97859331089865</v>
      </c>
      <c r="AH311" s="168">
        <f ca="1">IF($C311-AH$1&lt;År1,0,AG310*(1-VLOOKUP($A311,[1]Hugst!$R$5:$W$9,MATCH(ROUNDUP((AH$1)/10,0)*10,[1]Hugst!$R$4:$W$4,0))))</f>
        <v>682.32281901543479</v>
      </c>
      <c r="AI311" s="168">
        <f ca="1">IF($C311-AI$1&lt;År1,0,AH310*(1-VLOOKUP($A311,[1]Hugst!$R$5:$W$9,MATCH(ROUNDUP((AI$1)/10,0)*10,[1]Hugst!$R$4:$W$4,0))))</f>
        <v>683.67396584404582</v>
      </c>
      <c r="AJ311" s="168">
        <f ca="1">IF($C311-AJ$1&lt;År1,0,AI310*(1-VLOOKUP($A311,[1]Hugst!$R$5:$W$9,MATCH(ROUNDUP((AJ$1)/10,0)*10,[1]Hugst!$R$4:$W$4,0))))</f>
        <v>683.43312491760958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267</v>
      </c>
      <c r="F1" s="75"/>
    </row>
    <row r="2" spans="1:7" s="320" customFormat="1" x14ac:dyDescent="0.25">
      <c r="A2" s="319"/>
      <c r="C2" s="453" t="s">
        <v>313</v>
      </c>
      <c r="D2" s="453"/>
      <c r="E2" s="453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314</v>
      </c>
      <c r="G3" s="12" t="s">
        <v>310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4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4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5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5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267</v>
      </c>
    </row>
    <row r="2" spans="1:10" ht="15.75" x14ac:dyDescent="0.25">
      <c r="A2" s="224" t="s">
        <v>25</v>
      </c>
    </row>
    <row r="3" spans="1:10" x14ac:dyDescent="0.25">
      <c r="A3" s="6" t="s">
        <v>298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194808.52997510659</v>
      </c>
      <c r="J5" s="10">
        <f>SUMIFS('Resultat-Produktion &amp; forbrug'!$N$3:$N$1000,'Resultat-Produktion &amp; forbrug'!$A$3:$A$1000,Adfærd!$G5,'Resultat-Produktion &amp; forbrug'!$D$3:$D$1000,Adfærd!J$4)</f>
        <v>177248.86428118241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309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1" sqref="D21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267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9" t="s">
        <v>320</v>
      </c>
      <c r="G2" s="460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0.91910404278460756</v>
      </c>
      <c r="AC3" s="230">
        <f>SUM(E12:E14)/SUM(E12:E15)</f>
        <v>0.90263658812393643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v>0.9</v>
      </c>
      <c r="E4" s="155"/>
      <c r="F4" s="171"/>
      <c r="G4" s="172"/>
      <c r="N4" s="245"/>
      <c r="Z4" s="343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v>0.9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0.42370796265190813</v>
      </c>
      <c r="AC5" s="344">
        <f t="shared" si="0"/>
        <v>0.37245691682354481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0.35793648745534923</v>
      </c>
      <c r="AC6" s="344">
        <f t="shared" si="0"/>
        <v>0.36115799694549189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57" t="s">
        <v>209</v>
      </c>
      <c r="D10" s="457"/>
      <c r="E10" s="457"/>
      <c r="F10" s="456" t="s">
        <v>321</v>
      </c>
      <c r="G10" s="456"/>
      <c r="J10" s="458" t="s">
        <v>210</v>
      </c>
      <c r="K10" s="458"/>
      <c r="L10" s="45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17135107.567292936</v>
      </c>
      <c r="E12" s="130">
        <f>SUMIFS('Resultater - Danmark'!J$3:J$504,'Resultater - Danmark'!$F$3:$F$504,$A12)*D3</f>
        <v>13617921.326007361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1903900.840810325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1513102.369556373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0.42370796265190813</v>
      </c>
      <c r="L12" s="131">
        <f t="shared" ref="L12:L28" si="3">E12/E$29</f>
        <v>0.37245691682354481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14475253.607270831</v>
      </c>
      <c r="E13" s="133">
        <f>SUMIFS('Resultater - Danmark'!J$3:J$504,'Resultater - Danmark'!$F$3:$F$504,$A13)*D4</f>
        <v>13204805.620490521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1608361.5119189806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1467200.6244989466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0.35793648745534923</v>
      </c>
      <c r="L13" s="134">
        <f t="shared" si="3"/>
        <v>0.36115799694549189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10371.21953512851</v>
      </c>
      <c r="E14" s="133">
        <f>SUMIFS('Resultater - Danmark'!J$3:J$504,'Resultater - Danmark'!$F$3:$F$504,$A14)*D5</f>
        <v>11785.000508089444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1152.3577261253886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1309.4445008988259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2.5645408306819331E-4</v>
      </c>
      <c r="L14" s="134">
        <f t="shared" si="3"/>
        <v>3.2232562143122862E-4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2783133.6777961073</v>
      </c>
      <c r="E15" s="133">
        <f>SUMIFS('Resultater - Danmark'!J$3:J$504,'Resultater - Danmark'!$F$3:$F$504,$A15)*D6</f>
        <v>2894519.9802057589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4555408.6040134262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4737724.7192666382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6.8819871470068655E-2</v>
      </c>
      <c r="L15" s="134">
        <f t="shared" si="3"/>
        <v>7.9166560130779412E-2</v>
      </c>
      <c r="M15" s="136" t="s">
        <v>287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289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1970290.5915271791</v>
      </c>
      <c r="E16" s="133">
        <f>SUMIFS('Resultater - Danmark'!J$3:J$504,'Resultater - Danmark'!$F$3:$F$504,$A16)*D7</f>
        <v>2352924.3943038695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1970290.5915271789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2352924.394303869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4.8720313490281345E-2</v>
      </c>
      <c r="L16" s="134">
        <f t="shared" si="3"/>
        <v>6.4353651665445974E-2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2315397.2141569285</v>
      </c>
      <c r="E17" s="133">
        <f>SUMIFS('Resultater - Danmark'!J$3:J$504,'Resultater - Danmark'!$F$3:$F$504,$A17)*D8</f>
        <v>2736378.5258218246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9261588.8566277139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10945514.103287298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5.7253929249498493E-2</v>
      </c>
      <c r="L17" s="134">
        <f t="shared" si="3"/>
        <v>7.4841312751846231E-2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9.0006776589991785E-3</v>
      </c>
      <c r="L18" s="134">
        <f t="shared" si="3"/>
        <v>1.011358474139752E-2</v>
      </c>
      <c r="M18" s="158" t="s">
        <v>285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73077.445733657805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70477.685835188255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1.7813846866815811E-2</v>
      </c>
      <c r="L19" s="134">
        <f t="shared" si="3"/>
        <v>1.9347933054672941E-2</v>
      </c>
      <c r="M19" s="160" t="s">
        <v>286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1621441.1022628867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1225497.0374225536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1.8776561693387098E-3</v>
      </c>
      <c r="L20" s="134">
        <f t="shared" si="3"/>
        <v>2.0768326417091362E-3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-967818.18551018054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-1074416.773665641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9.3618224472783674E-5</v>
      </c>
      <c r="L21" s="134">
        <f t="shared" si="3"/>
        <v>1.0354898176720297E-4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-5403037.1630321518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-10159552.618303336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2.1185759688733983E-3</v>
      </c>
      <c r="L22" s="134">
        <f t="shared" si="3"/>
        <v>2.3433085343023373E-3</v>
      </c>
      <c r="M22" s="162" t="s">
        <v>288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391798.11160085996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320177.72901047202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8.1607100237334664E-3</v>
      </c>
      <c r="L23" s="134">
        <f t="shared" si="3"/>
        <v>9.0263751338359559E-3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1295986.9268226949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1135982.3103729305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7.0831855256811625E-4</v>
      </c>
      <c r="L24" s="134">
        <f t="shared" si="3"/>
        <v>7.8345498751228977E-4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1.9287431349384907E-6</v>
      </c>
      <c r="L25" s="134">
        <f t="shared" si="3"/>
        <v>2.133338768579459E-6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3.529649391889616E-3</v>
      </c>
      <c r="L26" s="134">
        <f t="shared" si="3"/>
        <v>3.9040646474944761E-3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40440843.877579108</v>
      </c>
      <c r="E29" s="142">
        <f>SUM(E12:E28)</f>
        <v>36562406.847337425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8.7585761974131648E-2</v>
      </c>
      <c r="E30" s="146">
        <f>SUMPRODUCT(E12:E28,$H$12:$H$28)/E29</f>
        <v>9.3138088945245431E-2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1.1081222769647764E-2</v>
      </c>
      <c r="E31" s="146">
        <f>SUM(E21:E24)/E29</f>
        <v>1.2256687637417786E-2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824400005.00963676</v>
      </c>
      <c r="E32" s="123">
        <f>SUMPRODUCT(E12:E28,$I$12:$I$28)</f>
        <v>794681205.78612077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29.595960179845964</v>
      </c>
      <c r="E33" s="123">
        <f>E32*[1]Energiindhold!$C$10</f>
        <v>28.529055287721739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14966504.274538353</v>
      </c>
      <c r="E39" s="130">
        <f>SUMIFS('Resultater - Vestdanmark'!J$3:J$504,'Resultater - Vestdanmark'!$F$3:$F$504,$A39)*D3</f>
        <v>11894449.85598157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2168603.2927545812</v>
      </c>
      <c r="M39" s="130">
        <f>SUMIFS('Resultater - Østdanmark'!J$3:J$504,'Resultater - Østdanmark'!$F$3:$F$504,$A39)*D3</f>
        <v>1723471.4700257902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13514709.044056162</v>
      </c>
      <c r="E40" s="133">
        <f>SUMIFS('Resultater - Vestdanmark'!J$3:J$504,'Resultater - Vestdanmark'!$F$3:$F$504,$A40)*D4</f>
        <v>12328565.066010863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960544.56321466842</v>
      </c>
      <c r="M40" s="133">
        <f>SUMIFS('Resultater - Østdanmark'!J$3:J$504,'Resultater - Østdanmark'!$F$3:$F$504,$A40)*D4</f>
        <v>876240.55447965837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9568.1668252168638</v>
      </c>
      <c r="E41" s="133">
        <f>SUMIFS('Resultater - Vestdanmark'!J$3:J$504,'Resultater - Vestdanmark'!$F$3:$F$504,$A41)*D5</f>
        <v>10872.477485866666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803.0527099116473</v>
      </c>
      <c r="M41" s="133">
        <f>SUMIFS('Resultater - Østdanmark'!J$3:J$504,'Resultater - Østdanmark'!$F$3:$F$504,$A41)*D5</f>
        <v>912.52302222277638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1514387.1819129025</v>
      </c>
      <c r="E42" s="133">
        <f>SUMIFS('Resultater - Vestdanmark'!J$3:J$504,'Resultater - Vestdanmark'!$F$3:$F$504,$A42)*D6</f>
        <v>1566787.3226266655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1268746.495883205</v>
      </c>
      <c r="M42" s="133">
        <f>SUMIFS('Resultater - Østdanmark'!J$3:J$504,'Resultater - Østdanmark'!$F$3:$F$504,$A42)*D6</f>
        <v>1327732.6575790939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1733862.7782143005</v>
      </c>
      <c r="E43" s="133">
        <f>SUMIFS('Resultater - Vestdanmark'!J$3:J$504,'Resultater - Vestdanmark'!$F$3:$F$504,$A43)*D7</f>
        <v>2066021.4577387257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236427.81331287848</v>
      </c>
      <c r="M43" s="133">
        <f>SUMIFS('Resultater - Østdanmark'!J$3:J$504,'Resultater - Østdanmark'!$F$3:$F$504,$A43)*D7</f>
        <v>286902.93656514311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2062271.6320032896</v>
      </c>
      <c r="E44" s="133">
        <f>SUMIFS('Resultater - Vestdanmark'!J$3:J$504,'Resultater - Vestdanmark'!$F$3:$F$504,$A44)*D8</f>
        <v>2437230.1105493419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253125.58215363888</v>
      </c>
      <c r="M44" s="133">
        <f>SUMIFS('Resultater - Østdanmark'!J$3:J$504,'Resultater - Østdanmark'!$F$3:$F$504,$A44)*D8</f>
        <v>299148.41527248232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529759.62082392198</v>
      </c>
      <c r="E46" s="133">
        <f>SUMIFS('Resultater - Vestdanmark'!J$3:J$504,'Resultater - Vestdanmark'!$F$3:$F$504,$A46)/SUMIFS('Resultater - Danmark'!J$3:J$504,'Resultater - Danmark'!$F$3:$F$504,$A46)*E19</f>
        <v>517021.84354515088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190647.37917607787</v>
      </c>
      <c r="M46" s="133">
        <f>SUMIFS('Resultater - Østdanmark'!J$3:J$504,'Resultater - Østdanmark'!$F$3:$F$504,$A46)/SUMIFS('Resultater - Danmark'!J$3:J$504,'Resultater - Danmark'!$F$3:$F$504,$A46)*E19</f>
        <v>190385.15645484926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55619.352410468891</v>
      </c>
      <c r="E47" s="133">
        <f>SUMIFS('Resultater - Vestdanmark'!J$3:J$504,'Resultater - Vestdanmark'!$F$3:$F$504,$A47)/SUMIFS('Resultater - Danmark'!J$3:J$504,'Resultater - Danmark'!$F$3:$F$504,$A47)*E20</f>
        <v>54669.921184812862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20314.647589531094</v>
      </c>
      <c r="M47" s="133">
        <f>SUMIFS('Resultater - Østdanmark'!J$3:J$504,'Resultater - Østdanmark'!$F$3:$F$504,$A47)/SUMIFS('Resultater - Danmark'!J$3:J$504,'Resultater - Danmark'!$F$3:$F$504,$A47)*E20</f>
        <v>21264.07881518716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2918.824426874643</v>
      </c>
      <c r="E48" s="133">
        <f>SUMIFS('Resultater - Vestdanmark'!J$3:J$504,'Resultater - Vestdanmark'!$F$3:$F$504,$A48)/SUMIFS('Resultater - Danmark'!J$3:J$504,'Resultater - Danmark'!$F$3:$F$504,$A48)*E21</f>
        <v>2900.6853742765697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867.1755731253553</v>
      </c>
      <c r="M48" s="133">
        <f>SUMIFS('Resultater - Østdanmark'!J$3:J$504,'Resultater - Østdanmark'!$F$3:$F$504,$A48)/SUMIFS('Resultater - Danmark'!J$3:J$504,'Resultater - Danmark'!$F$3:$F$504,$A48)*E21</f>
        <v>885.31462572342923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66661.570162252625</v>
      </c>
      <c r="E49" s="133">
        <f>SUMIFS('Resultater - Vestdanmark'!J$3:J$504,'Resultater - Vestdanmark'!$F$3:$F$504,$A49)/SUMIFS('Resultater - Danmark'!J$3:J$504,'Resultater - Danmark'!$F$3:$F$504,$A49)*E22</f>
        <v>66308.44487944337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19015.429837747353</v>
      </c>
      <c r="M49" s="133">
        <f>SUMIFS('Resultater - Østdanmark'!J$3:J$504,'Resultater - Østdanmark'!$F$3:$F$504,$A49)/SUMIFS('Resultater - Danmark'!J$3:J$504,'Resultater - Danmark'!$F$3:$F$504,$A49)*E22</f>
        <v>19368.555120556652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255419.79717931396</v>
      </c>
      <c r="E50" s="133">
        <f>SUMIFS('Resultater - Vestdanmark'!J$3:J$504,'Resultater - Vestdanmark'!$F$3:$F$504,$A50)/SUMIFS('Resultater - Danmark'!J$3:J$504,'Resultater - Danmark'!$F$3:$F$504,$A50)*E23</f>
        <v>253885.21862507635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74606.202820686085</v>
      </c>
      <c r="M50" s="133">
        <f>SUMIFS('Resultater - Østdanmark'!J$3:J$504,'Resultater - Østdanmark'!$F$3:$F$504,$A50)/SUMIFS('Resultater - Danmark'!J$3:J$504,'Resultater - Danmark'!$F$3:$F$504,$A50)*E23</f>
        <v>76140.78137492371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21983.639092994388</v>
      </c>
      <c r="E51" s="133">
        <f>SUMIFS('Resultater - Vestdanmark'!J$3:J$504,'Resultater - Vestdanmark'!$F$3:$F$504,$A51)/SUMIFS('Resultater - Danmark'!J$3:J$504,'Resultater - Danmark'!$F$3:$F$504,$A51)*E24</f>
        <v>21838.567357649685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6661.3609070056164</v>
      </c>
      <c r="M51" s="133">
        <f>SUMIFS('Resultater - Østdanmark'!J$3:J$504,'Resultater - Østdanmark'!$F$3:$F$504,$A51)/SUMIFS('Resultater - Danmark'!J$3:J$504,'Resultater - Danmark'!$F$3:$F$504,$A51)*E24</f>
        <v>6806.432642350318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35042983.526686445</v>
      </c>
      <c r="E56" s="142">
        <f ca="1">SUM(E39:E55)</f>
        <v>31532270.461820554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5397860.3508926528</v>
      </c>
      <c r="M56" s="142">
        <f ca="1">SUM(M39:M55)</f>
        <v>5030136.385516868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8.5695777584182301E-2</v>
      </c>
      <c r="E57" s="146">
        <f ca="1">SUMPRODUCT(E39:E55,$F$39:$F$55)/E56</f>
        <v>9.1084975491877662E-2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9.9855566588795033E-2</v>
      </c>
      <c r="M57" s="146">
        <f ca="1">SUMPRODUCT(M39:M55,$N$39:$N$55)/M56</f>
        <v>0.10600838186350456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9.9016634984060489E-3</v>
      </c>
      <c r="E58" s="146">
        <f ca="1">SUM(E48:E51)/E56</f>
        <v>1.0939044705140805E-2</v>
      </c>
      <c r="I58" s="145" t="s">
        <v>160</v>
      </c>
      <c r="K58" s="146">
        <f ca="1">SUM(K48:K51)/K56</f>
        <v>1.898804560837036E-2</v>
      </c>
      <c r="L58" s="146">
        <f ca="1">SUM(L48:L51)/L56</f>
        <v>1.8738937757409202E-2</v>
      </c>
      <c r="M58" s="146">
        <f ca="1">SUM(M48:M51)/M56</f>
        <v>2.051655777380075E-2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689034982.06527805</v>
      </c>
      <c r="E59" s="123">
        <f ca="1">SUMPRODUCT(E39:E55,$I$12:$I$28)</f>
        <v>660637808.99924874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135365022.94435874</v>
      </c>
      <c r="M59" s="123">
        <f ca="1">SUMPRODUCT(M39:M55,$I$12:$I$28)</f>
        <v>134043396.78687212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24.736355856143486</v>
      </c>
      <c r="E60" s="123">
        <f ca="1">E59*[1]Energiindhold!$C$10</f>
        <v>23.716897343073033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4.8596043237024791</v>
      </c>
      <c r="M60" s="123">
        <f ca="1">M59*[1]Energiindhold!$C$10</f>
        <v>4.8121579446487095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4" width="9.140625" style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267</v>
      </c>
    </row>
    <row r="2" spans="1:10" ht="15.75" x14ac:dyDescent="0.25">
      <c r="A2" s="224" t="s">
        <v>332</v>
      </c>
      <c r="G2" s="432" t="s">
        <v>347</v>
      </c>
    </row>
    <row r="3" spans="1:10" x14ac:dyDescent="0.25">
      <c r="A3" s="434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33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3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1621441.1022628867</v>
      </c>
      <c r="J4" s="433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1225497.0374225536</v>
      </c>
    </row>
    <row r="5" spans="1:10" x14ac:dyDescent="0.2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33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3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164977.35949501841</v>
      </c>
      <c r="J5" s="433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153766.18584682702</v>
      </c>
    </row>
    <row r="6" spans="1:10" x14ac:dyDescent="0.25">
      <c r="A6" s="306"/>
      <c r="G6" s="2" t="str">
        <f t="shared" si="0"/>
        <v>Træ til energi</v>
      </c>
      <c r="H6" s="433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1611192.2070124748</v>
      </c>
      <c r="I6" s="433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1634541.7809987355</v>
      </c>
      <c r="J6" s="433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1604918.2357577113</v>
      </c>
    </row>
    <row r="7" spans="1:10" ht="15.75" x14ac:dyDescent="0.25">
      <c r="A7" s="224" t="s">
        <v>290</v>
      </c>
      <c r="G7" s="2" t="str">
        <f t="shared" si="0"/>
        <v>Pil &amp; poppel</v>
      </c>
      <c r="H7" s="433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3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179733.60503457359</v>
      </c>
      <c r="J7" s="433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169030.05352545186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3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3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3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3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-370459.67448149773</v>
      </c>
      <c r="I9" s="433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-2.8257256140932441E-2</v>
      </c>
      <c r="J9" s="433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-0.18489040050189942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34" t="s">
        <v>349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6">
        <f>SUMIFS('Forbrug af biomasse'!$E$2:$E$409,'Forbrug af biomasse'!$D$2:$D$409,'Forbrug til andet'!B$15,'Forbrug af biomasse'!$C$2:$C$409,'Forbrug til andet'!$A16,'Forbrug af biomasse'!$A$2:$A$409,"Materialer")</f>
        <v>0</v>
      </c>
      <c r="C16" s="346">
        <f>SUMIFS('Forbrug af biomasse'!$E$2:$E$409,'Forbrug af biomasse'!$D$2:$D$409,'Forbrug til andet'!C$15,'Forbrug af biomasse'!$C$2:$C$409,'Forbrug til andet'!$A16,'Forbrug af biomasse'!$A$2:$A$409,"Materialer")</f>
        <v>0</v>
      </c>
      <c r="D16" s="346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6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6">
        <f>SUMIFS('Forbrug af biomasse'!$E$2:$E$409,'Forbrug af biomasse'!$D$2:$D$409,'Forbrug til andet'!C$15,'Forbrug af biomasse'!$C$2:$C$409,'Forbrug til andet'!$A17,'Forbrug af biomasse'!$A$2:$A$409,"Materialer")</f>
        <v>0</v>
      </c>
      <c r="D17" s="346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biomasse'!$E$2:$E$409,'Forbrug af biomasse'!$D$2:$D$409,'Forbrug til andet'!B$15,'Forbrug af biomasse'!$C$2:$C$409,'Forbrug til andet'!$A18,'Forbrug af biomasse'!$A$2:$A$409,"Materialer")</f>
        <v>0</v>
      </c>
      <c r="C18" s="346">
        <f>SUMIFS('Forbrug af biomasse'!$E$2:$E$409,'Forbrug af biomasse'!$D$2:$D$409,'Forbrug til andet'!C$15,'Forbrug af biomasse'!$C$2:$C$409,'Forbrug til andet'!$A18,'Forbrug af biomasse'!$A$2:$A$409,"Materialer")</f>
        <v>0</v>
      </c>
      <c r="D18" s="346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6">
        <f>SUMIFS('Forbrug af biomasse'!$E$2:$E$409,'Forbrug af biomasse'!$D$2:$D$409,'Forbrug til andet'!B$15,'Forbrug af biomasse'!$C$2:$C$409,'Forbrug til andet'!$A19,'Forbrug af biomasse'!$A$2:$A$409,"Materialer")</f>
        <v>0</v>
      </c>
      <c r="C19" s="346">
        <f>SUMIFS('Forbrug af biomasse'!$E$2:$E$409,'Forbrug af biomasse'!$D$2:$D$409,'Forbrug til andet'!C$15,'Forbrug af biomasse'!$C$2:$C$409,'Forbrug til andet'!$A19,'Forbrug af biomasse'!$A$2:$A$409,"Materialer")</f>
        <v>0</v>
      </c>
      <c r="D19" s="346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6">
        <f ca="1">SUMIFS('Forbrug af biomasse'!$E$2:$E$409,'Forbrug af biomasse'!$D$2:$D$409,'Forbrug til andet'!B$15,'Forbrug af biomasse'!$C$2:$C$409,'Forbrug til andet'!$A20,'Forbrug af biomasse'!$A$2:$A$409,"Materialer")</f>
        <v>0</v>
      </c>
      <c r="C20" s="346">
        <f ca="1">SUMIFS('Forbrug af biomasse'!$E$2:$E$409,'Forbrug af biomasse'!$D$2:$D$409,'Forbrug til andet'!C$15,'Forbrug af biomasse'!$C$2:$C$409,'Forbrug til andet'!$A20,'Forbrug af biomasse'!$A$2:$A$409,"Materialer")</f>
        <v>0</v>
      </c>
      <c r="D20" s="346">
        <f ca="1">SUMIFS('Forbrug af biomasse'!$E$2:$E$409,'Forbrug af biomasse'!$D$2:$D$409,'Forbrug til andet'!D$15,'Forbrug af biomasse'!$C$2:$C$409,'Forbrug til andet'!$A20,'Forbrug af biomasse'!$A$2:$A$409,"Materialer")</f>
        <v>0</v>
      </c>
    </row>
    <row r="21" spans="1:4" x14ac:dyDescent="0.25">
      <c r="A21" s="12"/>
      <c r="B21" s="431"/>
      <c r="C21" s="431"/>
      <c r="D21" s="431"/>
    </row>
    <row r="22" spans="1:4" ht="15.75" x14ac:dyDescent="0.25">
      <c r="A22" s="432" t="s">
        <v>346</v>
      </c>
    </row>
    <row r="23" spans="1:4" x14ac:dyDescent="0.25">
      <c r="A23" s="434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6">
        <v>0</v>
      </c>
      <c r="D24" s="416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6">
        <v>0</v>
      </c>
      <c r="D25" s="416">
        <v>0</v>
      </c>
    </row>
    <row r="26" spans="1:4" x14ac:dyDescent="0.25">
      <c r="A26" s="2" t="s">
        <v>119</v>
      </c>
      <c r="B26" s="115">
        <v>0</v>
      </c>
      <c r="C26" s="416">
        <v>0</v>
      </c>
      <c r="D26" s="416">
        <v>0</v>
      </c>
    </row>
    <row r="27" spans="1:4" x14ac:dyDescent="0.25">
      <c r="A27" s="2" t="str">
        <f>A11</f>
        <v>Pil &amp; poppel</v>
      </c>
      <c r="B27" s="115">
        <v>0</v>
      </c>
      <c r="C27" s="416">
        <v>0</v>
      </c>
      <c r="D27" s="416">
        <v>0</v>
      </c>
    </row>
    <row r="28" spans="1:4" x14ac:dyDescent="0.25">
      <c r="A28" s="2" t="str">
        <f>A12</f>
        <v>Have/parkaffald</v>
      </c>
      <c r="B28" s="115">
        <v>0</v>
      </c>
      <c r="C28" s="416">
        <v>0</v>
      </c>
      <c r="D28" s="416">
        <v>0</v>
      </c>
    </row>
    <row r="29" spans="1:4" x14ac:dyDescent="0.25">
      <c r="A29" s="2" t="str">
        <f>A13</f>
        <v>Bioaffald</v>
      </c>
      <c r="B29" s="115">
        <v>0</v>
      </c>
      <c r="C29" s="416">
        <v>0</v>
      </c>
      <c r="D29" s="416">
        <v>0</v>
      </c>
    </row>
    <row r="30" spans="1:4" x14ac:dyDescent="0.25">
      <c r="A30" s="1" t="s">
        <v>343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570294.93435708468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418353.46042417659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43835.265633911426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32156.405329522484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72171.319236256371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52942.993750950387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360741.64085235406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264630.64052955853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7367.2575493194499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5404.4276108966669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30987.369727135854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22731.524644182758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19057.349691034611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13979.973710876255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96228.425648341828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70590.658334600521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2872.9723507791814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2107.537437635528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39579.133862000126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29034.218286413503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57164.365090069885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41934.284363479273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10736.453060017713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7875.9813909336926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4128.6374128486204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3028.6605130889202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100152.3337600521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73469.134782530236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7661.8786419114076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5942.8239222737075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656.80844004057417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509.44384429073193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703.29931090502282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545.50380718668021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6490.2942906279959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5034.1016838813175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30.355350523173726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23.544682928195929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479.23230655887977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371.70951784144017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12.572812639090197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9.7519179321287925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1622.9611736184906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1258.8260579777664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27.648538779246895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21.445184053741457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488.98933052674028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379.27741054196122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1206.9698702861729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936.16849780993959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138.67246392907253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107.5592650985582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227.7513200970759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176.65197488232016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25133.097627836476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19494.118975798079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3662.942628167918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2841.1077875232327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210.90938785747409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163.5887768745468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273.11810681640105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211.84005837890712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6298.9657026268824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4885.7004675571425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7.3213666207429391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5.6787107615467285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387.5220821847393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300.57582585806449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4.1906880921254537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3.2504458251844333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521.15308935917199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404.22475888209794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14.934663861115773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11.583853231433325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264.13299239417614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204.87088600900333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840.38287254815123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651.83066350452339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74.905464339689473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58.099326051955742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176.81613472378581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137.14484454668226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16884.321517134074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13096.076629889445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152291.70407614647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265048.44319423975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11705.780465233727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20372.737356280617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19272.647414102903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33542.110677186654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96332.539370288971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167657.12711623736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1967.3543266144493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3423.9829716521344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8274.8750800375929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14401.590493032652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5089.0795004071579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8857.0326732978465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25696.863218803875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44722.81423624888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767.19926603777083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1335.2334082584114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10569.221956174357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18394.671215036771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15265.186568441022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26567.526836602257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2867.0651512746385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4989.8394629679997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1102.5123830427694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1918.8122721494169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26744.704637287185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46546.477175528751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2046.0300179883995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3765.0847376260986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175.39429260078944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322.75888835063154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187.80922656107916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345.60473027942174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1733.1698353409072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3189.3624420875854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8.106100511333505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14.9167681063113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127.97431682690761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235.49710554434719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3.3574470795461528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6.1783417865075565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433.3959638944005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797.53107953512472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7.3832728159399634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13.586627541445402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130.57983498472259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240.29175496950162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322.30954062684162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593.11091310307495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37.031129978393189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68.144328808907531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60.818770347797177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111.91811556255288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6711.5487721635291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12350.527424201924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978.15312949556619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1799.9879701402513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56.321296486144433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103.64190746907171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72.933528592553259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134.21157703004721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1682.0774006202294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3095.3426356899681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1.9550996013950637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3.597755460591272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103.48399522359757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190.4302515502724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1.1190824121923435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2.0593246791333639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139.16885331013916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256.09718378721317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3.9881564295811422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7.3389670592635889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70.534141355802859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129.79624774097564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224.41605566959052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412.96826471321828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20.002774216759306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36.80891250449303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47.217025512596194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86.888315689699709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4508.7935050881479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8297.0383923327736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170742.22298669259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128790.55866223614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13123.964897187461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9899.3836521859339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21607.576606256382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16298.557051548494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108003.46622828607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81466.824723741767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2205.7041988359533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1663.7587999182997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9277.396787131378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6997.9240884020192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5705.634145514985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4303.7498063995399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28810.102141675179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21731.409402064659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860.14736621208704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648.80764633678018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11849.709496550484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8938.2150434159812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17114.601907002136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12909.514133808421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3214.4172287384959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2424.6292652228931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1236.0845017332977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932.37636682503978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29984.89215544975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22617.551444368019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1526.6125996774585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1184.0946981045329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41.282044957676888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32.01981339052611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166.74462839012355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129.33302820628569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490.29907405393533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380.29329392112112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9.2857334834920593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7.2023431407141114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15.786596774609263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12.244642514989296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44.104430053355863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34.208955042120508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47.022128502197781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36.472025099757573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10.143639730031367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7.8677655525378967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72.430507456371714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56.179662003464955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525.84204935186608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407.86168200728787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15.895025733194521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12.328743848234502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33.735181237431256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26.166199107276817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3817.1428137840389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2960.710902467627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795.86379236536447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617.3000911641235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14.455510907474943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11.212205262520254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70.611788319212792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54.768999148916187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518.89679005879543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402.47469338448758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2.4422390673190355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1.8942869538265403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13.920471343561376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10.797209663086534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16.030614315818145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12.43391114597727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16.465484986344034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12.771212210726548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5.9749206414668166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4.6343596631201427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42.663831286489632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33.091575713335565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399.25570686437896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309.67683994352745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9.362666644078109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7.2620152196538577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28.560058598537843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22.152191047832588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2564.3423464589291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1988.9945734815028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45595.046580076254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81595.44571934751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3504.626918493298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6271.7689078848562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5770.0927433843399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10325.974520314447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28841.273045110807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51613.425267505962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589.01180931463728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1054.0768070185129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2477.4383936893764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4433.5449821350066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1523.6339909543344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2726.6469480786145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7693.4569911791195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13767.966027085929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229.6939710760744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411.05302779071883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3164.349432756891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5662.8191381295246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4570.2876388697541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8178.841451653544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858.37879294539891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1536.1273967207819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330.08431920107205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590.70840300332031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8007.1732147522125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14329.382606557581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407.66701624500939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750.18491781793512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11.02396776755554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20.286199334706314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44.527527903966288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81.93912808780415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130.92958922878597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240.93536936160018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2.4796646272023302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4.5630549699802776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4.2156568111174844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7.7576110707374477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11.777658200146577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21.673133211381927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12.556801134767571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23.106904537207772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2.7087601291119356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4.984634306605404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19.341861102213823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35.592706555120579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140.42099437717718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258.40136172175528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4.2446117077496384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7.8108935927096583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9.0086513634525787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16.577633493607014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1019.3307862159628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1875.7626975323744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212.52766919359556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391.09137039483642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3.8602033031776197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7.1035089481323102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18.856189882030051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34.698979052326656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138.56633057206236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254.98842724637026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0.65217614065369278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1.2001282541461873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3.717326202176515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6.8405878826513575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4.2808193172811873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7.8775224871220608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4.3969472915578383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8.0912200671753247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1.5955443252087163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2.9361053035553901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11.392960339655529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20.96521591280959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106.61734533737112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196.1962122582226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2.5002088779395759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4.6008603023638255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7.6266852999303616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14.034552850635615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684.78263131884842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1260.1304042962747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11120896.351842804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8838199.059990095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1611385.798888071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1280629.546615097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1770035.248157196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4052732.540009906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256473.00111192916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587229.25338490319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1256864.7532891978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960975.46611286432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89330.417808665297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68300.379708385968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414092.04671080224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709981.33388713561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29431.182191334694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50461.220291614023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19414612.749889471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14893959.058008583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1629461.2819243551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1250044.4861940236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6114588.0501105273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10635241.741991416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513195.1180756446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892611.91380597604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34890.096379456823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33887.086649220466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3518.4761188724765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34372.746311010153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34890.096379456823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3512.0788895654355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34890.096379456823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33964.625517473483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3518.4761188724765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34373.91913638312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34826.049508013064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3497.4140673832235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6789.2390041039225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6495.0308201217877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687.54888112752417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6637.8081503333005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6789.2390041039225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686.29879225274681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6789.2390041039225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6510.1444269112244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687.54888112752417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6638.037333293677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6776.7618816892491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683.43312491760958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305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14966504.274538353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13514709.044056162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9568.1668252168638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1514387.1819129025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529759.62082392198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1733862.7782143005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2062271.6320032896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55619.352410468891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2918.824426874643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66661.570162252625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255419.79717931396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21983.639092994388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11894449.85598157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12328565.066010863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10872.477485866666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1566787.3226266655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517021.84354515088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2066021.4577387257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2437230.1105493419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54669.921184812862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2900.6853742765697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66308.44487944337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253885.21862507635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21838.567357649685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2168603.2927545812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960544.56321466842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803.0527099116473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1268746.495883205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190647.37917607787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236427.81331287848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253125.58215363888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20314.647589531094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867.1755731253553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19015.429837747353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74606.202820686085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6661.3609070056164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1723471.4700257902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876240.55447965837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912.52302222277638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1327732.6575790939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190385.15645484926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286902.93656514311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299148.41527248232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21264.07881518716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885.31462572342923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19368.555120556652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76140.78137492371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6806.432642350318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865639.24548804213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849907.04589271802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123183.11249498594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120747.75217508907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6350412.4997561099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918861.60943487054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73265.306718627704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1042365.5001332033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5991945.9604161605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251878.62569823104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14698917.729434509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1812574.6986106629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513062.37197918555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3527588.8420080007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46179.344840832011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5788120.7826627567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6174012.1525406614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918861.60943487042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73265.306718627704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1042365.5001332033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5991945.9604161596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251878.62569823102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14698917.729434509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1812574.6986106627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615674.84637502255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4168968.6314640003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46179.344840832004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5788120.7826627549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779456.90372273244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112782.12636853076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8992.6676617292323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127941.13536914771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735458.31011123862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30915.871009673829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1804161.9976497933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222477.49455637607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62973.863177375562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432980.29482400004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5668.1056776960004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710440.57434076618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757805.32306376752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112782.12636853076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8992.6676617292323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127941.13536914771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735458.31011123862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30915.871009673829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1804161.9976497933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222477.49455637607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75568.635812850684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511703.98479200003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5668.1056776960004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710440.57434076618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1246372.8717247061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364819.33528776863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112332.11179209981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1024442.5834600206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127055.81934946297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140070.99404320476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1264435.4439343661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389334.36334971216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596998.51880286564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37921.540145555431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39662.610991368812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370106.33706436935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113960.04106329833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706203.68641798198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117673.38022044121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131051.12576863175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1242702.0334346909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384135.61750905059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519293.35100457177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36092.805626385823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37978.9277568201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362216.20232302049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111822.45804482778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0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7001629.6154696662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569996.93502990273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1662944.9193931499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1501634.338228462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1063.129647246318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656390.90889541374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29608950.300681539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195925.08122807665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1321605.5395535075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1369840.5628900954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1208.0530539851848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782136.69471537473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26165283.016704354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172956.12262590713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1801862.1200388186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374820.3560243976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240955.92141717565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106727.17369051868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89.228078879071901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89504.815039875422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4560826.8125311788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275449.72969989601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191496.83000286552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97360.061608850912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101.39144691364179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108613.25455680418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4173976.0636339597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251252.44204705223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21101629.912040923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24938289.89604836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2590038.224347489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3060954.2651379411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397049.43546707177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367729.31318887876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118504.81295486072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112790.01758245569</v>
      </c>
      <c r="G403" s="168">
        <v>1</v>
      </c>
    </row>
    <row r="404" spans="1:7" x14ac:dyDescent="0.25">
      <c r="A404" t="s">
        <v>306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306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25">
      <c r="A406" s="168" t="s">
        <v>306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25">
      <c r="A407" s="168" t="s">
        <v>306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306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25">
      <c r="A409" s="168" t="s">
        <v>306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25">
      <c r="A410" s="168" t="s">
        <v>306</v>
      </c>
      <c r="B410" s="168" t="s">
        <v>23</v>
      </c>
      <c r="C410" s="168" t="s">
        <v>119</v>
      </c>
      <c r="D410" s="168">
        <f>År1</f>
        <v>2019</v>
      </c>
      <c r="E410" s="168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0</v>
      </c>
      <c r="G410" s="168">
        <v>1</v>
      </c>
    </row>
    <row r="411" spans="1:7" s="168" customFormat="1" x14ac:dyDescent="0.25">
      <c r="A411" s="168" t="s">
        <v>306</v>
      </c>
      <c r="B411" s="168" t="s">
        <v>23</v>
      </c>
      <c r="C411" s="168" t="s">
        <v>119</v>
      </c>
      <c r="D411" s="168">
        <f>År2</f>
        <v>2030</v>
      </c>
      <c r="E411" s="168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0</v>
      </c>
      <c r="G411" s="168">
        <v>1</v>
      </c>
    </row>
    <row r="412" spans="1:7" s="168" customFormat="1" x14ac:dyDescent="0.25">
      <c r="A412" s="168" t="s">
        <v>306</v>
      </c>
      <c r="B412" s="168" t="s">
        <v>23</v>
      </c>
      <c r="C412" s="168" t="s">
        <v>119</v>
      </c>
      <c r="D412" s="168">
        <f>År3</f>
        <v>2050</v>
      </c>
      <c r="E412" s="168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0</v>
      </c>
      <c r="G412" s="168">
        <v>1</v>
      </c>
    </row>
    <row r="413" spans="1:7" s="168" customFormat="1" x14ac:dyDescent="0.25">
      <c r="A413" s="168" t="s">
        <v>306</v>
      </c>
      <c r="B413" s="168" t="s">
        <v>24</v>
      </c>
      <c r="C413" s="168" t="s">
        <v>119</v>
      </c>
      <c r="D413" s="168">
        <f>År1</f>
        <v>2019</v>
      </c>
      <c r="E413" s="168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0</v>
      </c>
      <c r="G413" s="168">
        <v>1</v>
      </c>
    </row>
    <row r="414" spans="1:7" s="168" customFormat="1" x14ac:dyDescent="0.25">
      <c r="A414" s="168" t="s">
        <v>306</v>
      </c>
      <c r="B414" s="168" t="s">
        <v>24</v>
      </c>
      <c r="C414" s="168" t="s">
        <v>119</v>
      </c>
      <c r="D414" s="168">
        <f>År2</f>
        <v>2030</v>
      </c>
      <c r="E414" s="168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0</v>
      </c>
      <c r="G414" s="168">
        <v>1</v>
      </c>
    </row>
    <row r="415" spans="1:7" s="168" customFormat="1" x14ac:dyDescent="0.25">
      <c r="A415" s="168" t="s">
        <v>306</v>
      </c>
      <c r="B415" s="168" t="s">
        <v>24</v>
      </c>
      <c r="C415" s="168" t="s">
        <v>119</v>
      </c>
      <c r="D415" s="168">
        <f>År3</f>
        <v>2050</v>
      </c>
      <c r="E415" s="168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0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303</v>
      </c>
      <c r="D416" s="168">
        <f t="shared" ref="D416:D423" si="31">År1</f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304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303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304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303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304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303</v>
      </c>
      <c r="D422" s="168">
        <f t="shared" si="31"/>
        <v>2019</v>
      </c>
      <c r="E422" s="168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0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304</v>
      </c>
      <c r="D423" s="168">
        <f t="shared" si="31"/>
        <v>2019</v>
      </c>
      <c r="E423" s="168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0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303</v>
      </c>
      <c r="D424" s="168">
        <f>År2</f>
        <v>2030</v>
      </c>
      <c r="E424" s="168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0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304</v>
      </c>
      <c r="D425" s="168">
        <f>År2</f>
        <v>2030</v>
      </c>
      <c r="E425" s="168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0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303</v>
      </c>
      <c r="D426" s="168">
        <f>År3</f>
        <v>2050</v>
      </c>
      <c r="E426" s="168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0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304</v>
      </c>
      <c r="D427" s="168">
        <f>År3</f>
        <v>2050</v>
      </c>
      <c r="E427" s="168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0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50.140625" bestFit="1" customWidth="1"/>
    <col min="2" max="2" width="21.7109375" bestFit="1" customWidth="1"/>
    <col min="3" max="3" width="15.42578125" bestFit="1" customWidth="1"/>
    <col min="4" max="5" width="14.85546875" bestFit="1" customWidth="1"/>
    <col min="6" max="6" width="15.28515625" bestFit="1" customWidth="1"/>
    <col min="7" max="7" width="15.85546875" bestFit="1" customWidth="1"/>
    <col min="8" max="8" width="14.42578125" bestFit="1" customWidth="1"/>
    <col min="9" max="9" width="20" bestFit="1" customWidth="1"/>
    <col min="10" max="10" width="16.85546875" bestFit="1" customWidth="1"/>
    <col min="11" max="13" width="14.85546875" bestFit="1" customWidth="1"/>
    <col min="14" max="14" width="15.28515625" bestFit="1" customWidth="1"/>
    <col min="15" max="15" width="13.42578125" bestFit="1" customWidth="1"/>
    <col min="16" max="16" width="13.5703125" bestFit="1" customWidth="1"/>
    <col min="17" max="17" width="21" bestFit="1" customWidth="1"/>
    <col min="18" max="18" width="15.85546875" bestFit="1" customWidth="1"/>
    <col min="19" max="19" width="11.140625" bestFit="1" customWidth="1"/>
    <col min="20" max="21" width="16.425781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344</v>
      </c>
      <c r="B5" s="98">
        <v>898854.80930468149</v>
      </c>
      <c r="C5" s="98">
        <v>73252161.782827452</v>
      </c>
      <c r="D5" s="98">
        <v>25258878.699893765</v>
      </c>
      <c r="E5" s="98">
        <v>8979189.8946379013</v>
      </c>
      <c r="F5" s="98">
        <v>25293.409914147051</v>
      </c>
      <c r="G5" s="98">
        <v>87218842.509241134</v>
      </c>
      <c r="H5" s="98">
        <v>10693320.058142249</v>
      </c>
      <c r="I5" s="98">
        <v>2948427</v>
      </c>
      <c r="J5" s="98">
        <v>2284691.1012277436</v>
      </c>
      <c r="K5" s="98">
        <v>22266997.220622078</v>
      </c>
      <c r="L5" s="98">
        <v>44805621.364179283</v>
      </c>
      <c r="M5" s="98">
        <v>22782757.511284932</v>
      </c>
      <c r="N5" s="98">
        <v>558630.79723696993</v>
      </c>
      <c r="O5" s="98">
        <v>1674398.8077045139</v>
      </c>
      <c r="P5" s="98">
        <v>7440706.5501034316</v>
      </c>
      <c r="Q5" s="98">
        <v>22007944.882960591</v>
      </c>
      <c r="R5" s="98">
        <v>51827032.103666991</v>
      </c>
      <c r="S5" s="98">
        <v>241276.5</v>
      </c>
      <c r="T5" s="98">
        <v>4850652.2237689216</v>
      </c>
      <c r="U5" s="98">
        <v>390015677.22671676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37177267.776658468</v>
      </c>
      <c r="D7" s="98">
        <v>11576986.070784641</v>
      </c>
      <c r="E7" s="98">
        <v>3940581.1830543578</v>
      </c>
      <c r="F7" s="98">
        <v>11523.5772612539</v>
      </c>
      <c r="G7" s="98">
        <v>34877387.700440563</v>
      </c>
      <c r="H7" s="98">
        <v>3717841.1960493159</v>
      </c>
      <c r="I7" s="98">
        <v>982809</v>
      </c>
      <c r="J7" s="98">
        <v>793484.44573365769</v>
      </c>
      <c r="K7" s="98">
        <v>6718005.1004571198</v>
      </c>
      <c r="L7" s="98">
        <v>16083615.119189812</v>
      </c>
      <c r="M7" s="98">
        <v>7449228.3821282592</v>
      </c>
      <c r="N7" s="98">
        <v>179733.60503457359</v>
      </c>
      <c r="O7" s="98">
        <v>515554.24842193251</v>
      </c>
      <c r="P7" s="98">
        <v>2494938.5623250459</v>
      </c>
      <c r="Q7" s="98">
        <v>7338542.2818095339</v>
      </c>
      <c r="R7" s="98">
        <v>19039008.408103261</v>
      </c>
      <c r="S7" s="98">
        <v>120600</v>
      </c>
      <c r="T7" s="98">
        <v>1634541.7809987355</v>
      </c>
      <c r="U7" s="98">
        <v>155015643.41019326</v>
      </c>
    </row>
    <row r="8" spans="1:21" x14ac:dyDescent="0.25">
      <c r="A8" s="79">
        <v>2050</v>
      </c>
      <c r="B8" s="98">
        <v>369776.8151095995</v>
      </c>
      <c r="C8" s="98">
        <v>33611820.614757292</v>
      </c>
      <c r="D8" s="98">
        <v>13681892.629109122</v>
      </c>
      <c r="E8" s="98">
        <v>4705848.788607738</v>
      </c>
      <c r="F8" s="98">
        <v>13094.445008988268</v>
      </c>
      <c r="G8" s="98">
        <v>34428448.269967265</v>
      </c>
      <c r="H8" s="98">
        <v>3303729.571293762</v>
      </c>
      <c r="I8" s="98">
        <v>982809</v>
      </c>
      <c r="J8" s="98">
        <v>777884.68583518837</v>
      </c>
      <c r="K8" s="98">
        <v>6436906.2710065879</v>
      </c>
      <c r="L8" s="98">
        <v>14672006.244989468</v>
      </c>
      <c r="M8" s="98">
        <v>7377607.9995378703</v>
      </c>
      <c r="N8" s="98">
        <v>169030.05352545186</v>
      </c>
      <c r="O8" s="98">
        <v>480519.33077133447</v>
      </c>
      <c r="P8" s="98">
        <v>2334933.9458752815</v>
      </c>
      <c r="Q8" s="98">
        <v>7632244.6994723976</v>
      </c>
      <c r="R8" s="98">
        <v>15131023.695563734</v>
      </c>
      <c r="S8" s="98">
        <v>120600</v>
      </c>
      <c r="T8" s="98">
        <v>1604918.2357577113</v>
      </c>
      <c r="U8" s="98">
        <v>147835095.29618877</v>
      </c>
    </row>
    <row r="9" spans="1:21" x14ac:dyDescent="0.25">
      <c r="A9" s="78" t="s">
        <v>337</v>
      </c>
      <c r="B9" s="98"/>
      <c r="C9" s="98">
        <v>73312527.92905952</v>
      </c>
      <c r="D9" s="98"/>
      <c r="E9" s="98">
        <v>2460410.6660646112</v>
      </c>
      <c r="F9" s="98">
        <v>6903.3022270242172</v>
      </c>
      <c r="G9" s="98">
        <v>46745917.439438619</v>
      </c>
      <c r="H9" s="98">
        <v>5723085.3991819769</v>
      </c>
      <c r="I9" s="98"/>
      <c r="J9" s="98"/>
      <c r="K9" s="98">
        <v>20662523.688784398</v>
      </c>
      <c r="L9" s="98">
        <v>12772052.469751261</v>
      </c>
      <c r="M9" s="98">
        <v>19806215.588634051</v>
      </c>
      <c r="N9" s="98"/>
      <c r="O9" s="98"/>
      <c r="P9" s="98">
        <v>3285026.7654903578</v>
      </c>
      <c r="Q9" s="98"/>
      <c r="R9" s="98">
        <v>18159133.87703336</v>
      </c>
      <c r="S9" s="98">
        <v>0</v>
      </c>
      <c r="T9" s="98"/>
      <c r="U9" s="98">
        <v>202933797.12566519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34169777.11321272</v>
      </c>
      <c r="D11" s="98"/>
      <c r="E11" s="98">
        <v>745895.72393528919</v>
      </c>
      <c r="F11" s="98">
        <v>1152.3577261253899</v>
      </c>
      <c r="G11" s="98">
        <v>16503079.727084301</v>
      </c>
      <c r="H11" s="98">
        <v>2020466.0937864296</v>
      </c>
      <c r="I11" s="98"/>
      <c r="J11" s="98"/>
      <c r="K11" s="98">
        <v>7129869.4034788422</v>
      </c>
      <c r="L11" s="98">
        <v>1608361.5119189806</v>
      </c>
      <c r="M11" s="98">
        <v>6727404.2705273991</v>
      </c>
      <c r="N11" s="98"/>
      <c r="O11" s="98"/>
      <c r="P11" s="98">
        <v>1170306.635502351</v>
      </c>
      <c r="Q11" s="98"/>
      <c r="R11" s="98">
        <v>1903900.8408103255</v>
      </c>
      <c r="S11" s="98">
        <v>0</v>
      </c>
      <c r="T11" s="98"/>
      <c r="U11" s="98">
        <v>71980213.677982762</v>
      </c>
    </row>
    <row r="12" spans="1:21" x14ac:dyDescent="0.25">
      <c r="A12" s="79">
        <v>2050</v>
      </c>
      <c r="B12" s="98"/>
      <c r="C12" s="98">
        <v>30339259.080338314</v>
      </c>
      <c r="D12" s="98"/>
      <c r="E12" s="98">
        <v>890749.94927217893</v>
      </c>
      <c r="F12" s="98">
        <v>1309.4445008988266</v>
      </c>
      <c r="G12" s="98">
        <v>16503079.727084301</v>
      </c>
      <c r="H12" s="98">
        <v>2002298.5338712083</v>
      </c>
      <c r="I12" s="98"/>
      <c r="J12" s="98"/>
      <c r="K12" s="98">
        <v>6931817.4756044289</v>
      </c>
      <c r="L12" s="98">
        <v>1467200.6244989464</v>
      </c>
      <c r="M12" s="98">
        <v>6727404.2705273982</v>
      </c>
      <c r="N12" s="98"/>
      <c r="O12" s="98"/>
      <c r="P12" s="98">
        <v>1170306.635502351</v>
      </c>
      <c r="Q12" s="98"/>
      <c r="R12" s="98">
        <v>1513102.369556373</v>
      </c>
      <c r="S12" s="98">
        <v>0</v>
      </c>
      <c r="T12" s="98"/>
      <c r="U12" s="98">
        <v>67546528.110756397</v>
      </c>
    </row>
    <row r="13" spans="1:21" x14ac:dyDescent="0.25">
      <c r="A13" s="78" t="s">
        <v>109</v>
      </c>
      <c r="B13" s="98">
        <v>1462906</v>
      </c>
      <c r="C13" s="98"/>
      <c r="D13" s="98">
        <v>5051775.739978753</v>
      </c>
      <c r="E13" s="98">
        <v>5080301.9858310483</v>
      </c>
      <c r="F13" s="98">
        <v>26597.720043217952</v>
      </c>
      <c r="G13" s="98">
        <v>257030.99999999997</v>
      </c>
      <c r="H13" s="98">
        <v>227801.99999999997</v>
      </c>
      <c r="I13" s="98">
        <v>234</v>
      </c>
      <c r="J13" s="98">
        <v>2423468</v>
      </c>
      <c r="K13" s="98">
        <v>11357.999999999996</v>
      </c>
      <c r="L13" s="98">
        <v>32033568.894428018</v>
      </c>
      <c r="M13" s="98">
        <v>990078.00000000023</v>
      </c>
      <c r="N13" s="98"/>
      <c r="O13" s="98"/>
      <c r="P13" s="98">
        <v>85935</v>
      </c>
      <c r="Q13" s="98">
        <v>8346487.6580018671</v>
      </c>
      <c r="R13" s="98">
        <v>33667898.226633631</v>
      </c>
      <c r="S13" s="98">
        <v>0</v>
      </c>
      <c r="T13" s="98"/>
      <c r="U13" s="98">
        <v>89665442.224916533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2315397.2141569285</v>
      </c>
      <c r="E15" s="98">
        <v>1970290.5915271789</v>
      </c>
      <c r="F15" s="98">
        <v>10371.219535128512</v>
      </c>
      <c r="G15" s="98">
        <v>85676.999999999971</v>
      </c>
      <c r="H15" s="98">
        <v>75933.999999999985</v>
      </c>
      <c r="I15" s="98">
        <v>78</v>
      </c>
      <c r="J15" s="98">
        <v>720406.99999999988</v>
      </c>
      <c r="K15" s="98">
        <v>3785.9999999999982</v>
      </c>
      <c r="L15" s="98">
        <v>14475253.607270831</v>
      </c>
      <c r="M15" s="98">
        <v>330026.00000000006</v>
      </c>
      <c r="N15" s="98"/>
      <c r="O15" s="98"/>
      <c r="P15" s="98">
        <v>28645.000000000004</v>
      </c>
      <c r="Q15" s="98">
        <v>2783133.6777961077</v>
      </c>
      <c r="R15" s="98">
        <v>17135107.567292936</v>
      </c>
      <c r="S15" s="98">
        <v>0</v>
      </c>
      <c r="T15" s="98"/>
      <c r="U15" s="98">
        <v>40298101.877579108</v>
      </c>
    </row>
    <row r="16" spans="1:21" x14ac:dyDescent="0.25">
      <c r="A16" s="79">
        <v>2050</v>
      </c>
      <c r="B16" s="98">
        <v>369777</v>
      </c>
      <c r="C16" s="98"/>
      <c r="D16" s="98">
        <v>2736378.5258218241</v>
      </c>
      <c r="E16" s="98">
        <v>2352924.394303869</v>
      </c>
      <c r="F16" s="98">
        <v>11785.000508089443</v>
      </c>
      <c r="G16" s="98">
        <v>85677.000000000029</v>
      </c>
      <c r="H16" s="98">
        <v>75934.000000000029</v>
      </c>
      <c r="I16" s="98">
        <v>78</v>
      </c>
      <c r="J16" s="98">
        <v>707407.00000000012</v>
      </c>
      <c r="K16" s="98">
        <v>3785.9999999999991</v>
      </c>
      <c r="L16" s="98">
        <v>13204805.620490521</v>
      </c>
      <c r="M16" s="98">
        <v>330026.00000000006</v>
      </c>
      <c r="N16" s="98"/>
      <c r="O16" s="98"/>
      <c r="P16" s="98">
        <v>28645.000000000004</v>
      </c>
      <c r="Q16" s="98">
        <v>2894519.9802057594</v>
      </c>
      <c r="R16" s="98">
        <v>13617921.326007361</v>
      </c>
      <c r="S16" s="98">
        <v>0</v>
      </c>
      <c r="T16" s="98"/>
      <c r="U16" s="98">
        <v>36419664.847337425</v>
      </c>
    </row>
    <row r="17" spans="1:21" x14ac:dyDescent="0.25">
      <c r="A17" s="78" t="s">
        <v>338</v>
      </c>
      <c r="B17" s="98"/>
      <c r="C17" s="98"/>
      <c r="D17" s="98"/>
      <c r="E17" s="98"/>
      <c r="F17" s="98"/>
      <c r="G17" s="98"/>
      <c r="H17" s="98">
        <v>0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0</v>
      </c>
      <c r="U17" s="98">
        <v>0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0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0</v>
      </c>
      <c r="U19" s="98">
        <v>0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0</v>
      </c>
      <c r="U20" s="98">
        <v>0</v>
      </c>
    </row>
    <row r="21" spans="1:21" x14ac:dyDescent="0.25">
      <c r="A21" s="78" t="s">
        <v>339</v>
      </c>
      <c r="B21" s="98"/>
      <c r="C21" s="98"/>
      <c r="D21" s="98"/>
      <c r="E21" s="98"/>
      <c r="F21" s="98"/>
      <c r="G21" s="98">
        <v>51690912.297574714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51690912.297574714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23691668.136388414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23691668.136388414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27999244.1611863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27999244.1611863</v>
      </c>
    </row>
    <row r="25" spans="1:21" x14ac:dyDescent="0.25">
      <c r="A25" s="78" t="s">
        <v>345</v>
      </c>
      <c r="B25" s="98">
        <v>0</v>
      </c>
      <c r="C25" s="98"/>
      <c r="D25" s="98"/>
      <c r="E25" s="98"/>
      <c r="F25" s="98"/>
      <c r="G25" s="98"/>
      <c r="H25" s="98">
        <v>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0</v>
      </c>
    </row>
    <row r="29" spans="1:21" x14ac:dyDescent="0.25">
      <c r="A29" s="78" t="s">
        <v>334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1674398.8077045139</v>
      </c>
      <c r="P29" s="98"/>
      <c r="Q29" s="98"/>
      <c r="R29" s="98"/>
      <c r="S29" s="98">
        <v>0</v>
      </c>
      <c r="T29" s="98"/>
      <c r="U29" s="98">
        <v>3332781.0896926424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515554.24842193251</v>
      </c>
      <c r="P31" s="98"/>
      <c r="Q31" s="98"/>
      <c r="R31" s="98"/>
      <c r="S31" s="98">
        <v>0</v>
      </c>
      <c r="T31" s="98"/>
      <c r="U31" s="98">
        <v>1067722.1309103905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480519.33077133447</v>
      </c>
      <c r="P32" s="98"/>
      <c r="Q32" s="98"/>
      <c r="R32" s="98"/>
      <c r="S32" s="98">
        <v>0</v>
      </c>
      <c r="T32" s="98"/>
      <c r="U32" s="98">
        <v>1056238.8998391344</v>
      </c>
    </row>
    <row r="33" spans="1:21" x14ac:dyDescent="0.25">
      <c r="A33" s="78" t="s">
        <v>340</v>
      </c>
      <c r="B33" s="98">
        <v>-370459.88762915437</v>
      </c>
      <c r="C33" s="98">
        <v>9510581.2701062448</v>
      </c>
      <c r="D33" s="98">
        <v>20207102.959915012</v>
      </c>
      <c r="E33" s="98">
        <v>4038787.3197664367</v>
      </c>
      <c r="F33" s="98">
        <v>0</v>
      </c>
      <c r="G33" s="98">
        <v>-11475018.227772187</v>
      </c>
      <c r="H33" s="98">
        <v>4742432.6589602716</v>
      </c>
      <c r="I33" s="98">
        <v>2948193</v>
      </c>
      <c r="J33" s="98">
        <v>-138776.89877225616</v>
      </c>
      <c r="K33" s="98">
        <v>-65266.750150448759</v>
      </c>
      <c r="L33" s="98">
        <v>0</v>
      </c>
      <c r="M33" s="98">
        <v>1986463.9226508813</v>
      </c>
      <c r="N33" s="98">
        <v>558630.79723696993</v>
      </c>
      <c r="O33" s="98">
        <v>0</v>
      </c>
      <c r="P33" s="98">
        <v>4069744.7846130729</v>
      </c>
      <c r="Q33" s="98">
        <v>13661457.224958723</v>
      </c>
      <c r="R33" s="98">
        <v>0</v>
      </c>
      <c r="S33" s="98">
        <v>241276.5</v>
      </c>
      <c r="T33" s="98">
        <v>4850652.2237689216</v>
      </c>
      <c r="U33" s="98">
        <v>54765800.897652484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3007490.663445753</v>
      </c>
      <c r="D35" s="98">
        <v>9261588.8566277139</v>
      </c>
      <c r="E35" s="98">
        <v>1224394.8675918896</v>
      </c>
      <c r="F35" s="98">
        <v>0</v>
      </c>
      <c r="G35" s="98">
        <v>-5403037.1630321508</v>
      </c>
      <c r="H35" s="98">
        <v>1621441.1022628862</v>
      </c>
      <c r="I35" s="98">
        <v>982731</v>
      </c>
      <c r="J35" s="98">
        <v>73077.445733657863</v>
      </c>
      <c r="K35" s="98">
        <v>-967818.18551018101</v>
      </c>
      <c r="L35" s="98">
        <v>0</v>
      </c>
      <c r="M35" s="98">
        <v>391798.11160085921</v>
      </c>
      <c r="N35" s="98">
        <v>179733.60503457359</v>
      </c>
      <c r="O35" s="98">
        <v>0</v>
      </c>
      <c r="P35" s="98">
        <v>1295986.9268226947</v>
      </c>
      <c r="Q35" s="98">
        <v>4555408.6040134262</v>
      </c>
      <c r="R35" s="98">
        <v>0</v>
      </c>
      <c r="S35" s="98">
        <v>120600</v>
      </c>
      <c r="T35" s="98">
        <v>1634541.7809987355</v>
      </c>
      <c r="U35" s="98">
        <v>17977937.587332599</v>
      </c>
    </row>
    <row r="36" spans="1:21" x14ac:dyDescent="0.25">
      <c r="A36" s="79">
        <v>2050</v>
      </c>
      <c r="B36" s="98">
        <v>-0.18489040050189942</v>
      </c>
      <c r="C36" s="98">
        <v>3272561.5344189797</v>
      </c>
      <c r="D36" s="98">
        <v>10945514.103287296</v>
      </c>
      <c r="E36" s="98">
        <v>1462174.4450316897</v>
      </c>
      <c r="F36" s="98">
        <v>0</v>
      </c>
      <c r="G36" s="98">
        <v>-10159552.618303336</v>
      </c>
      <c r="H36" s="98">
        <v>1225497.0374225536</v>
      </c>
      <c r="I36" s="98">
        <v>982731</v>
      </c>
      <c r="J36" s="98">
        <v>70477.685835188255</v>
      </c>
      <c r="K36" s="98">
        <v>-1074416.773665641</v>
      </c>
      <c r="L36" s="98">
        <v>0</v>
      </c>
      <c r="M36" s="98">
        <v>320177.72901047184</v>
      </c>
      <c r="N36" s="98">
        <v>169030.05352545186</v>
      </c>
      <c r="O36" s="98">
        <v>0</v>
      </c>
      <c r="P36" s="98">
        <v>1135982.31037293</v>
      </c>
      <c r="Q36" s="98">
        <v>4737724.7192666382</v>
      </c>
      <c r="R36" s="98">
        <v>0</v>
      </c>
      <c r="S36" s="98">
        <v>120600</v>
      </c>
      <c r="T36" s="98">
        <v>1604918.2357577113</v>
      </c>
      <c r="U36" s="98">
        <v>14813419.277069531</v>
      </c>
    </row>
    <row r="37" spans="1:21" x14ac:dyDescent="0.25">
      <c r="A37" s="78" t="s">
        <v>61</v>
      </c>
      <c r="B37" s="98">
        <v>1991300.9216755275</v>
      </c>
      <c r="C37" s="98">
        <v>156075270.9819932</v>
      </c>
      <c r="D37" s="98">
        <v>50517757.39978753</v>
      </c>
      <c r="E37" s="98">
        <v>20558689.866299998</v>
      </c>
      <c r="F37" s="98">
        <v>58794.432184389218</v>
      </c>
      <c r="G37" s="98">
        <v>174437685.0184823</v>
      </c>
      <c r="H37" s="98">
        <v>21386640.116284497</v>
      </c>
      <c r="I37" s="98">
        <v>5896854</v>
      </c>
      <c r="J37" s="98">
        <v>4569382.202455488</v>
      </c>
      <c r="K37" s="98">
        <v>44533994.441244163</v>
      </c>
      <c r="L37" s="98">
        <v>89611242.728358567</v>
      </c>
      <c r="M37" s="98">
        <v>45565515.022569865</v>
      </c>
      <c r="N37" s="98">
        <v>1117261.5944739399</v>
      </c>
      <c r="O37" s="98">
        <v>3348797.6154090278</v>
      </c>
      <c r="P37" s="98">
        <v>14881413.100206863</v>
      </c>
      <c r="Q37" s="98">
        <v>44015889.765921183</v>
      </c>
      <c r="R37" s="98">
        <v>103654064.20733398</v>
      </c>
      <c r="S37" s="98">
        <v>482553</v>
      </c>
      <c r="T37" s="98">
        <v>9701304.4475378431</v>
      </c>
      <c r="U37" s="98">
        <v>792404410.86221838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5" t="s">
        <v>172</v>
      </c>
      <c r="B1" s="418" t="s">
        <v>64</v>
      </c>
      <c r="C1" s="418" t="s">
        <v>128</v>
      </c>
      <c r="D1" s="418" t="s">
        <v>58</v>
      </c>
      <c r="E1" s="418" t="s">
        <v>155</v>
      </c>
      <c r="F1" s="426" t="s">
        <v>341</v>
      </c>
      <c r="J1" s="153" t="s">
        <v>348</v>
      </c>
      <c r="K1" s="153"/>
      <c r="L1" s="153"/>
      <c r="M1" s="153"/>
      <c r="N1" s="153"/>
    </row>
    <row r="2" spans="1:14" s="103" customFormat="1" x14ac:dyDescent="0.25">
      <c r="A2" s="417" t="s">
        <v>342</v>
      </c>
      <c r="B2" s="418" t="s">
        <v>23</v>
      </c>
      <c r="C2" s="418" t="str">
        <f>'Forbrug til andet'!A9</f>
        <v>Halm</v>
      </c>
      <c r="D2" s="418">
        <f t="shared" ref="D2:D7" si="0">År1</f>
        <v>2019</v>
      </c>
      <c r="E2" s="437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6" t="str">
        <f>IFERROR(VLOOKUP(A2,'Oversættelse til tabel'!$A$2:$B$14,2,FALSE),"")</f>
        <v>Antaget til KV, husholdninger og industri</v>
      </c>
      <c r="G2" s="419"/>
      <c r="H2" s="187"/>
      <c r="J2" s="153" t="s">
        <v>350</v>
      </c>
    </row>
    <row r="3" spans="1:14" s="103" customFormat="1" x14ac:dyDescent="0.25">
      <c r="A3" s="420" t="s">
        <v>342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38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7" t="str">
        <f>IFERROR(VLOOKUP(A3,'Oversættelse til tabel'!$A$2:$B$14,2,FALSE),"")</f>
        <v>Antaget til KV, husholdninger og industri</v>
      </c>
      <c r="G3" s="421"/>
      <c r="H3" s="187"/>
    </row>
    <row r="4" spans="1:14" s="103" customFormat="1" x14ac:dyDescent="0.25">
      <c r="A4" s="420" t="s">
        <v>342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38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7" t="str">
        <f>IFERROR(VLOOKUP(A4,'Oversættelse til tabel'!$A$2:$B$14,2,FALSE),"")</f>
        <v>Antaget til KV, husholdninger og industri</v>
      </c>
      <c r="G4" s="421"/>
      <c r="H4" s="187"/>
    </row>
    <row r="5" spans="1:14" s="103" customFormat="1" x14ac:dyDescent="0.25">
      <c r="A5" s="420" t="s">
        <v>342</v>
      </c>
      <c r="B5" s="99" t="s">
        <v>23</v>
      </c>
      <c r="C5" s="99" t="s">
        <v>119</v>
      </c>
      <c r="D5" s="99">
        <f t="shared" si="0"/>
        <v>2019</v>
      </c>
      <c r="E5" s="438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7" t="str">
        <f>IFERROR(VLOOKUP(A5,'Oversættelse til tabel'!$A$2:$B$14,2,FALSE),"")</f>
        <v>Antaget til KV, husholdninger og industri</v>
      </c>
      <c r="G5" s="421"/>
      <c r="H5" s="187"/>
    </row>
    <row r="6" spans="1:14" s="103" customFormat="1" x14ac:dyDescent="0.25">
      <c r="A6" s="420" t="s">
        <v>342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38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7" t="str">
        <f>IFERROR(VLOOKUP(A6,'Oversættelse til tabel'!$A$2:$B$14,2,FALSE),"")</f>
        <v>Antaget til KV, husholdninger og industri</v>
      </c>
      <c r="G6" s="421"/>
      <c r="H6" s="187"/>
    </row>
    <row r="7" spans="1:14" s="103" customFormat="1" x14ac:dyDescent="0.25">
      <c r="A7" s="420" t="s">
        <v>342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38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7" t="str">
        <f>IFERROR(VLOOKUP(A7,'Oversættelse til tabel'!$A$2:$B$14,2,FALSE),"")</f>
        <v>Antaget til KV, husholdninger og industri</v>
      </c>
      <c r="G7" s="421"/>
      <c r="H7" s="187"/>
    </row>
    <row r="8" spans="1:14" s="103" customFormat="1" x14ac:dyDescent="0.25">
      <c r="A8" s="420" t="s">
        <v>342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38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7" t="str">
        <f>IFERROR(VLOOKUP(A8,'Oversættelse til tabel'!$A$2:$B$14,2,FALSE),"")</f>
        <v>Antaget til KV, husholdninger og industri</v>
      </c>
      <c r="G8" s="421"/>
      <c r="H8" s="187"/>
    </row>
    <row r="9" spans="1:14" s="103" customFormat="1" x14ac:dyDescent="0.25">
      <c r="A9" s="420" t="s">
        <v>342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38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7" t="str">
        <f>IFERROR(VLOOKUP(A9,'Oversættelse til tabel'!$A$2:$B$14,2,FALSE),"")</f>
        <v>Antaget til KV, husholdninger og industri</v>
      </c>
      <c r="G9" s="421"/>
      <c r="H9" s="187"/>
    </row>
    <row r="10" spans="1:14" s="103" customFormat="1" x14ac:dyDescent="0.25">
      <c r="A10" s="420" t="s">
        <v>342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38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7" t="str">
        <f>IFERROR(VLOOKUP(A10,'Oversættelse til tabel'!$A$2:$B$14,2,FALSE),"")</f>
        <v>Antaget til KV, husholdninger og industri</v>
      </c>
      <c r="G10" s="421"/>
      <c r="H10" s="187"/>
    </row>
    <row r="11" spans="1:14" s="103" customFormat="1" x14ac:dyDescent="0.25">
      <c r="A11" s="420" t="s">
        <v>342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38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7" t="str">
        <f>IFERROR(VLOOKUP(A11,'Oversættelse til tabel'!$A$2:$B$14,2,FALSE),"")</f>
        <v>Antaget til KV, husholdninger og industri</v>
      </c>
      <c r="G11" s="421"/>
      <c r="H11" s="187"/>
    </row>
    <row r="12" spans="1:14" s="103" customFormat="1" x14ac:dyDescent="0.25">
      <c r="A12" s="420" t="s">
        <v>342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38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7" t="str">
        <f>IFERROR(VLOOKUP(A12,'Oversættelse til tabel'!$A$2:$B$14,2,FALSE),"")</f>
        <v>Antaget til KV, husholdninger og industri</v>
      </c>
      <c r="G12" s="421"/>
      <c r="H12" s="187"/>
    </row>
    <row r="13" spans="1:14" s="103" customFormat="1" x14ac:dyDescent="0.25">
      <c r="A13" s="420" t="s">
        <v>342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38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7" t="str">
        <f>IFERROR(VLOOKUP(A13,'Oversættelse til tabel'!$A$2:$B$14,2,FALSE),"")</f>
        <v>Antaget til KV, husholdninger og industri</v>
      </c>
      <c r="G13" s="421"/>
      <c r="H13" s="187"/>
    </row>
    <row r="14" spans="1:14" s="103" customFormat="1" x14ac:dyDescent="0.25">
      <c r="A14" s="420" t="s">
        <v>342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38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7" t="str">
        <f>IFERROR(VLOOKUP(A14,'Oversættelse til tabel'!$A$2:$B$14,2,FALSE),"")</f>
        <v>Antaget til KV, husholdninger og industri</v>
      </c>
      <c r="G14" s="421"/>
      <c r="H14" s="187"/>
    </row>
    <row r="15" spans="1:14" s="103" customFormat="1" x14ac:dyDescent="0.25">
      <c r="A15" s="420" t="s">
        <v>342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38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7" t="str">
        <f>IFERROR(VLOOKUP(A15,'Oversættelse til tabel'!$A$2:$B$14,2,FALSE),"")</f>
        <v>Antaget til KV, husholdninger og industri</v>
      </c>
      <c r="G15" s="421"/>
      <c r="H15" s="187"/>
    </row>
    <row r="16" spans="1:14" s="103" customFormat="1" x14ac:dyDescent="0.25">
      <c r="A16" s="420" t="s">
        <v>342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38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7" t="str">
        <f>IFERROR(VLOOKUP(A16,'Oversættelse til tabel'!$A$2:$B$14,2,FALSE),"")</f>
        <v>Antaget til KV, husholdninger og industri</v>
      </c>
      <c r="G16" s="421"/>
      <c r="H16" s="187"/>
    </row>
    <row r="17" spans="1:8" s="103" customFormat="1" x14ac:dyDescent="0.25">
      <c r="A17" s="420" t="s">
        <v>342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38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7" t="str">
        <f>IFERROR(VLOOKUP(A17,'Oversættelse til tabel'!$A$2:$B$14,2,FALSE),"")</f>
        <v>Antaget til KV, husholdninger og industri</v>
      </c>
      <c r="G17" s="421"/>
      <c r="H17" s="187"/>
    </row>
    <row r="18" spans="1:8" s="103" customFormat="1" x14ac:dyDescent="0.25">
      <c r="A18" s="420" t="s">
        <v>342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38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7" t="str">
        <f>IFERROR(VLOOKUP(A18,'Oversættelse til tabel'!$A$2:$B$14,2,FALSE),"")</f>
        <v>Antaget til KV, husholdninger og industri</v>
      </c>
      <c r="G18" s="421"/>
      <c r="H18" s="187"/>
    </row>
    <row r="19" spans="1:8" s="103" customFormat="1" x14ac:dyDescent="0.25">
      <c r="A19" s="420" t="s">
        <v>342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38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7" t="str">
        <f>IFERROR(VLOOKUP(A19,'Oversættelse til tabel'!$A$2:$B$14,2,FALSE),"")</f>
        <v>Antaget til KV, husholdninger og industri</v>
      </c>
      <c r="G19" s="421"/>
      <c r="H19" s="187"/>
    </row>
    <row r="20" spans="1:8" s="103" customFormat="1" x14ac:dyDescent="0.25">
      <c r="A20" s="420" t="s">
        <v>342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38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7" t="str">
        <f>IFERROR(VLOOKUP(A20,'Oversættelse til tabel'!$A$2:$B$14,2,FALSE),"")</f>
        <v>Antaget til KV, husholdninger og industri</v>
      </c>
      <c r="G20" s="421"/>
      <c r="H20" s="187"/>
    </row>
    <row r="21" spans="1:8" s="103" customFormat="1" x14ac:dyDescent="0.25">
      <c r="A21" s="420" t="s">
        <v>342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38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7" t="str">
        <f>IFERROR(VLOOKUP(A21,'Oversættelse til tabel'!$A$2:$B$14,2,FALSE),"")</f>
        <v>Antaget til KV, husholdninger og industri</v>
      </c>
      <c r="G21" s="421"/>
      <c r="H21" s="187"/>
    </row>
    <row r="22" spans="1:8" s="103" customFormat="1" x14ac:dyDescent="0.25">
      <c r="A22" s="420" t="s">
        <v>342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38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7" t="str">
        <f>IFERROR(VLOOKUP(A22,'Oversættelse til tabel'!$A$2:$B$14,2,FALSE),"")</f>
        <v>Antaget til KV, husholdninger og industri</v>
      </c>
      <c r="G22" s="421"/>
      <c r="H22" s="187"/>
    </row>
    <row r="23" spans="1:8" s="103" customFormat="1" x14ac:dyDescent="0.25">
      <c r="A23" s="420" t="s">
        <v>342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38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7" t="str">
        <f>IFERROR(VLOOKUP(A23,'Oversættelse til tabel'!$A$2:$B$14,2,FALSE),"")</f>
        <v>Antaget til KV, husholdninger og industri</v>
      </c>
      <c r="G23" s="421"/>
      <c r="H23" s="187"/>
    </row>
    <row r="24" spans="1:8" s="103" customFormat="1" x14ac:dyDescent="0.25">
      <c r="A24" s="420" t="s">
        <v>342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38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7" t="str">
        <f>IFERROR(VLOOKUP(A24,'Oversættelse til tabel'!$A$2:$B$14,2,FALSE),"")</f>
        <v>Antaget til KV, husholdninger og industri</v>
      </c>
      <c r="G24" s="421"/>
      <c r="H24" s="187"/>
    </row>
    <row r="25" spans="1:8" s="103" customFormat="1" x14ac:dyDescent="0.25">
      <c r="A25" s="420" t="s">
        <v>342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38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7" t="str">
        <f>IFERROR(VLOOKUP(A25,'Oversættelse til tabel'!$A$2:$B$14,2,FALSE),"")</f>
        <v>Antaget til KV, husholdninger og industri</v>
      </c>
      <c r="G25" s="421"/>
      <c r="H25" s="187"/>
    </row>
    <row r="26" spans="1:8" s="103" customFormat="1" x14ac:dyDescent="0.25">
      <c r="A26" s="420" t="s">
        <v>342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38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7" t="str">
        <f>IFERROR(VLOOKUP(A26,'Oversættelse til tabel'!$A$2:$B$14,2,FALSE),"")</f>
        <v>Antaget til KV, husholdninger og industri</v>
      </c>
      <c r="G26" s="421"/>
      <c r="H26" s="187"/>
    </row>
    <row r="27" spans="1:8" s="103" customFormat="1" x14ac:dyDescent="0.25">
      <c r="A27" s="420" t="s">
        <v>342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38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7" t="str">
        <f>IFERROR(VLOOKUP(A27,'Oversættelse til tabel'!$A$2:$B$14,2,FALSE),"")</f>
        <v>Antaget til KV, husholdninger og industri</v>
      </c>
      <c r="G27" s="421"/>
      <c r="H27" s="187"/>
    </row>
    <row r="28" spans="1:8" s="103" customFormat="1" x14ac:dyDescent="0.25">
      <c r="A28" s="420" t="s">
        <v>342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38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7" t="str">
        <f>IFERROR(VLOOKUP(A28,'Oversættelse til tabel'!$A$2:$B$14,2,FALSE),"")</f>
        <v>Antaget til KV, husholdninger og industri</v>
      </c>
      <c r="G28" s="421"/>
      <c r="H28" s="187"/>
    </row>
    <row r="29" spans="1:8" s="103" customFormat="1" x14ac:dyDescent="0.25">
      <c r="A29" s="420" t="s">
        <v>342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38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7" t="str">
        <f>IFERROR(VLOOKUP(A29,'Oversættelse til tabel'!$A$2:$B$14,2,FALSE),"")</f>
        <v>Antaget til KV, husholdninger og industri</v>
      </c>
      <c r="G29" s="421"/>
      <c r="H29" s="187"/>
    </row>
    <row r="30" spans="1:8" s="103" customFormat="1" x14ac:dyDescent="0.25">
      <c r="A30" s="420" t="s">
        <v>342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38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7" t="str">
        <f>IFERROR(VLOOKUP(A30,'Oversættelse til tabel'!$A$2:$B$14,2,FALSE),"")</f>
        <v>Antaget til KV, husholdninger og industri</v>
      </c>
      <c r="G30" s="421"/>
      <c r="H30" s="187"/>
    </row>
    <row r="31" spans="1:8" s="103" customFormat="1" x14ac:dyDescent="0.25">
      <c r="A31" s="420" t="s">
        <v>342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38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7" t="str">
        <f>IFERROR(VLOOKUP(A31,'Oversættelse til tabel'!$A$2:$B$14,2,FALSE),"")</f>
        <v>Antaget til KV, husholdninger og industri</v>
      </c>
      <c r="G31" s="421"/>
      <c r="H31" s="187"/>
    </row>
    <row r="32" spans="1:8" s="103" customFormat="1" x14ac:dyDescent="0.25">
      <c r="A32" s="420" t="s">
        <v>342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38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7" t="str">
        <f>IFERROR(VLOOKUP(A32,'Oversættelse til tabel'!$A$2:$B$14,2,FALSE),"")</f>
        <v>Antaget til KV, husholdninger og industri</v>
      </c>
      <c r="G32" s="421"/>
      <c r="H32" s="187"/>
    </row>
    <row r="33" spans="1:8" s="103" customFormat="1" x14ac:dyDescent="0.25">
      <c r="A33" s="420" t="s">
        <v>342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38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7" t="str">
        <f>IFERROR(VLOOKUP(A33,'Oversættelse til tabel'!$A$2:$B$14,2,FALSE),"")</f>
        <v>Antaget til KV, husholdninger og industri</v>
      </c>
      <c r="G33" s="421"/>
      <c r="H33" s="187"/>
    </row>
    <row r="34" spans="1:8" s="103" customFormat="1" x14ac:dyDescent="0.25">
      <c r="A34" s="420" t="s">
        <v>342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38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7" t="str">
        <f>IFERROR(VLOOKUP(A34,'Oversættelse til tabel'!$A$2:$B$14,2,FALSE),"")</f>
        <v>Antaget til KV, husholdninger og industri</v>
      </c>
      <c r="G34" s="421"/>
      <c r="H34" s="187"/>
    </row>
    <row r="35" spans="1:8" s="103" customFormat="1" x14ac:dyDescent="0.25">
      <c r="A35" s="420" t="s">
        <v>342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38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7" t="str">
        <f>IFERROR(VLOOKUP(A35,'Oversættelse til tabel'!$A$2:$B$14,2,FALSE),"")</f>
        <v>Antaget til KV, husholdninger og industri</v>
      </c>
      <c r="G35" s="421"/>
      <c r="H35" s="187"/>
    </row>
    <row r="36" spans="1:8" s="103" customFormat="1" x14ac:dyDescent="0.25">
      <c r="A36" s="420" t="s">
        <v>342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38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7" t="str">
        <f>IFERROR(VLOOKUP(A36,'Oversættelse til tabel'!$A$2:$B$14,2,FALSE),"")</f>
        <v>Antaget til KV, husholdninger og industri</v>
      </c>
      <c r="G36" s="421"/>
      <c r="H36" s="187"/>
    </row>
    <row r="37" spans="1:8" s="103" customFormat="1" ht="15.75" thickBot="1" x14ac:dyDescent="0.3">
      <c r="A37" s="422" t="s">
        <v>342</v>
      </c>
      <c r="B37" s="423" t="s">
        <v>24</v>
      </c>
      <c r="C37" s="423" t="str">
        <f t="shared" si="4"/>
        <v>Bioaffald</v>
      </c>
      <c r="D37" s="423">
        <f t="shared" si="7"/>
        <v>2050</v>
      </c>
      <c r="E37" s="439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28" t="str">
        <f>IFERROR(VLOOKUP(A37,'Oversættelse til tabel'!$A$2:$B$14,2,FALSE),"")</f>
        <v>Antaget til KV, husholdninger og industri</v>
      </c>
      <c r="G37" s="424"/>
      <c r="H37" s="187"/>
    </row>
    <row r="38" spans="1:8" x14ac:dyDescent="0.25">
      <c r="A38" s="429" t="s">
        <v>344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5">
        <f>'Resultat-Produktion &amp; forbrug'!F15</f>
        <v>0</v>
      </c>
      <c r="F38" s="427" t="str">
        <f>IFERROR(VLOOKUP(A38,'Oversættelse til tabel'!$A$2:$B$14,2,FALSE),"")</f>
        <v>Total produktion</v>
      </c>
      <c r="G38" s="103"/>
      <c r="H38" s="103"/>
    </row>
    <row r="39" spans="1:8" x14ac:dyDescent="0.25">
      <c r="A39" s="429" t="s">
        <v>344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5">
        <f>'Resultat-Produktion &amp; forbrug'!F16</f>
        <v>15764158.337739769</v>
      </c>
      <c r="F39" s="427" t="str">
        <f>IFERROR(VLOOKUP(A39,'Oversættelse til tabel'!$A$2:$B$14,2,FALSE),"")</f>
        <v>Total produktion</v>
      </c>
      <c r="G39" s="103"/>
      <c r="H39" s="103"/>
    </row>
    <row r="40" spans="1:8" x14ac:dyDescent="0.25">
      <c r="A40" s="429" t="s">
        <v>344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5">
        <f>'Resultat-Produktion &amp; forbrug'!F17</f>
        <v>0</v>
      </c>
      <c r="F40" s="427" t="str">
        <f>IFERROR(VLOOKUP(A40,'Oversættelse til tabel'!$A$2:$B$14,2,FALSE),"")</f>
        <v>Total produktion</v>
      </c>
      <c r="G40" s="103"/>
      <c r="H40" s="103"/>
    </row>
    <row r="41" spans="1:8" x14ac:dyDescent="0.25">
      <c r="A41" s="429" t="s">
        <v>344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5">
        <f>'Resultat-Produktion &amp; forbrug'!F18</f>
        <v>185022.9677154524</v>
      </c>
      <c r="F41" s="427" t="str">
        <f>IFERROR(VLOOKUP(A41,'Oversættelse til tabel'!$A$2:$B$14,2,FALSE),"")</f>
        <v>Total produktion</v>
      </c>
      <c r="G41" s="103"/>
      <c r="H41" s="103"/>
    </row>
    <row r="42" spans="1:8" x14ac:dyDescent="0.25">
      <c r="A42" s="429" t="s">
        <v>344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5">
        <f>'Resultat-Produktion &amp; forbrug'!F19</f>
        <v>2717336.5701075909</v>
      </c>
      <c r="F42" s="427" t="str">
        <f>IFERROR(VLOOKUP(A42,'Oversættelse til tabel'!$A$2:$B$14,2,FALSE),"")</f>
        <v>Total produktion</v>
      </c>
      <c r="G42" s="103"/>
      <c r="H42" s="103"/>
    </row>
    <row r="43" spans="1:8" x14ac:dyDescent="0.25">
      <c r="A43" s="429" t="s">
        <v>344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5">
        <f>'Resultat-Produktion &amp; forbrug'!F20</f>
        <v>530462.48766233202</v>
      </c>
      <c r="F43" s="427" t="str">
        <f>IFERROR(VLOOKUP(A43,'Oversættelse til tabel'!$A$2:$B$14,2,FALSE),"")</f>
        <v>Total produktion</v>
      </c>
      <c r="G43" s="103"/>
      <c r="H43" s="103"/>
    </row>
    <row r="44" spans="1:8" x14ac:dyDescent="0.25">
      <c r="A44" s="429" t="s">
        <v>344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5">
        <f>'Resultat-Produktion &amp; forbrug'!F21</f>
        <v>0</v>
      </c>
      <c r="F44" s="427" t="str">
        <f>IFERROR(VLOOKUP(A44,'Oversættelse til tabel'!$A$2:$B$14,2,FALSE),"")</f>
        <v>Total produktion</v>
      </c>
      <c r="G44" s="103"/>
      <c r="H44" s="103"/>
    </row>
    <row r="45" spans="1:8" x14ac:dyDescent="0.25">
      <c r="A45" s="429" t="s">
        <v>344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5">
        <f>'Resultat-Produktion &amp; forbrug'!F22</f>
        <v>513042.22037196398</v>
      </c>
      <c r="F45" s="427" t="str">
        <f>IFERROR(VLOOKUP(A45,'Oversættelse til tabel'!$A$2:$B$14,2,FALSE),"")</f>
        <v>Total produktion</v>
      </c>
      <c r="G45" s="103"/>
      <c r="H45" s="103"/>
    </row>
    <row r="46" spans="1:8" x14ac:dyDescent="0.25">
      <c r="A46" s="429" t="s">
        <v>344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5">
        <f>'Resultat-Produktion &amp; forbrug'!F23</f>
        <v>766472.09789043549</v>
      </c>
      <c r="F46" s="427" t="str">
        <f>IFERROR(VLOOKUP(A46,'Oversættelse til tabel'!$A$2:$B$14,2,FALSE),"")</f>
        <v>Total produktion</v>
      </c>
      <c r="G46" s="103"/>
      <c r="H46" s="103"/>
    </row>
    <row r="47" spans="1:8" x14ac:dyDescent="0.25">
      <c r="A47" s="429" t="s">
        <v>344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5">
        <f>'Resultat-Produktion &amp; forbrug'!F24</f>
        <v>2146636.3631328358</v>
      </c>
      <c r="F47" s="427" t="str">
        <f>IFERROR(VLOOKUP(A47,'Oversættelse til tabel'!$A$2:$B$14,2,FALSE),"")</f>
        <v>Total produktion</v>
      </c>
      <c r="G47" s="103"/>
      <c r="H47" s="103"/>
    </row>
    <row r="48" spans="1:8" x14ac:dyDescent="0.25">
      <c r="A48" s="429" t="s">
        <v>344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5">
        <f>'Resultat-Produktion &amp; forbrug'!F25</f>
        <v>6843435.2641521301</v>
      </c>
      <c r="F48" s="427" t="str">
        <f>IFERROR(VLOOKUP(A48,'Oversættelse til tabel'!$A$2:$B$14,2,FALSE),"")</f>
        <v>Total produktion</v>
      </c>
      <c r="G48" s="103"/>
      <c r="H48" s="103"/>
    </row>
    <row r="49" spans="1:8" x14ac:dyDescent="0.25">
      <c r="A49" s="429" t="s">
        <v>344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5">
        <f>'Resultat-Produktion &amp; forbrug'!F26</f>
        <v>0</v>
      </c>
      <c r="F49" s="427" t="str">
        <f>IFERROR(VLOOKUP(A49,'Oversættelse til tabel'!$A$2:$B$14,2,FALSE),"")</f>
        <v>Total produktion</v>
      </c>
      <c r="G49" s="103"/>
      <c r="H49" s="103"/>
    </row>
    <row r="50" spans="1:8" x14ac:dyDescent="0.25">
      <c r="A50" s="429" t="s">
        <v>344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5">
        <f>'Resultat-Produktion &amp; forbrug'!F27</f>
        <v>13124915.780770566</v>
      </c>
      <c r="F50" s="427" t="str">
        <f>IFERROR(VLOOKUP(A50,'Oversættelse til tabel'!$A$2:$B$14,2,FALSE),"")</f>
        <v>Total produktion</v>
      </c>
      <c r="G50" s="103"/>
      <c r="H50" s="103"/>
    </row>
    <row r="51" spans="1:8" x14ac:dyDescent="0.25">
      <c r="A51" s="429" t="s">
        <v>344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5">
        <f>'Resultat-Produktion &amp; forbrug'!F28</f>
        <v>1638157.7192038004</v>
      </c>
      <c r="F51" s="427" t="str">
        <f>IFERROR(VLOOKUP(A51,'Oversættelse til tabel'!$A$2:$B$14,2,FALSE),"")</f>
        <v>Total produktion</v>
      </c>
      <c r="G51" s="103"/>
      <c r="H51" s="103"/>
    </row>
    <row r="52" spans="1:8" x14ac:dyDescent="0.25">
      <c r="A52" s="429" t="s">
        <v>344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5">
        <f>'Resultat-Produktion &amp; forbrug'!F29</f>
        <v>7590675.3960505147</v>
      </c>
      <c r="F52" s="427" t="str">
        <f>IFERROR(VLOOKUP(A52,'Oversættelse til tabel'!$A$2:$B$14,2,FALSE),"")</f>
        <v>Total produktion</v>
      </c>
      <c r="G52" s="103"/>
      <c r="H52" s="103"/>
    </row>
    <row r="53" spans="1:8" x14ac:dyDescent="0.25">
      <c r="A53" s="429" t="s">
        <v>344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5">
        <f>'Resultat-Produktion &amp; forbrug'!F30</f>
        <v>3160794.2116654618</v>
      </c>
      <c r="F53" s="427" t="str">
        <f>IFERROR(VLOOKUP(A53,'Oversættelse til tabel'!$A$2:$B$14,2,FALSE),"")</f>
        <v>Total produktion</v>
      </c>
      <c r="G53" s="103"/>
      <c r="H53" s="103"/>
    </row>
    <row r="54" spans="1:8" x14ac:dyDescent="0.25">
      <c r="A54" s="429" t="s">
        <v>344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5">
        <f>'Resultat-Produktion &amp; forbrug'!F31</f>
        <v>878.90231344976178</v>
      </c>
      <c r="F54" s="427" t="str">
        <f>IFERROR(VLOOKUP(A54,'Oversættelse til tabel'!$A$2:$B$14,2,FALSE),"")</f>
        <v>Total produktion</v>
      </c>
      <c r="G54" s="103"/>
      <c r="H54" s="103"/>
    </row>
    <row r="55" spans="1:8" x14ac:dyDescent="0.25">
      <c r="A55" s="429" t="s">
        <v>344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5">
        <f>'Resultat-Produktion &amp; forbrug'!F32</f>
        <v>108094.85577035608</v>
      </c>
      <c r="F55" s="427" t="str">
        <f>IFERROR(VLOOKUP(A55,'Oversættelse til tabel'!$A$2:$B$14,2,FALSE),"")</f>
        <v>Total produktion</v>
      </c>
      <c r="G55" s="103"/>
      <c r="H55" s="103"/>
    </row>
    <row r="56" spans="1:8" x14ac:dyDescent="0.25">
      <c r="A56" s="429" t="s">
        <v>344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5">
        <f>'Resultat-Produktion &amp; forbrug'!F33</f>
        <v>1610618.3345669576</v>
      </c>
      <c r="F56" s="427" t="str">
        <f>IFERROR(VLOOKUP(A56,'Oversættelse til tabel'!$A$2:$B$14,2,FALSE),"")</f>
        <v>Total produktion</v>
      </c>
      <c r="G56" s="103"/>
      <c r="H56" s="103"/>
    </row>
    <row r="57" spans="1:8" x14ac:dyDescent="0.25">
      <c r="A57" s="429" t="s">
        <v>344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5">
        <f>'Resultat-Produktion &amp; forbrug'!F34</f>
        <v>171006.78248665464</v>
      </c>
      <c r="F57" s="427" t="str">
        <f>IFERROR(VLOOKUP(A57,'Oversættelse til tabel'!$A$2:$B$14,2,FALSE),"")</f>
        <v>Total produktion</v>
      </c>
      <c r="G57" s="103"/>
      <c r="H57" s="103"/>
    </row>
    <row r="58" spans="1:8" x14ac:dyDescent="0.25">
      <c r="A58" s="429" t="s">
        <v>344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5">
        <f ca="1">'Resultat-Produktion &amp; forbrug'!F35</f>
        <v>0</v>
      </c>
      <c r="F58" s="427" t="str">
        <f>IFERROR(VLOOKUP(A58,'Oversættelse til tabel'!$A$2:$B$14,2,FALSE),"")</f>
        <v>Total produktion</v>
      </c>
      <c r="G58" s="103"/>
      <c r="H58" s="103"/>
    </row>
    <row r="59" spans="1:8" x14ac:dyDescent="0.25">
      <c r="A59" s="429" t="s">
        <v>344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5">
        <f ca="1">'Resultat-Produktion &amp; forbrug'!F36</f>
        <v>0</v>
      </c>
      <c r="F59" s="427" t="str">
        <f>IFERROR(VLOOKUP(A59,'Oversættelse til tabel'!$A$2:$B$14,2,FALSE),"")</f>
        <v>Total produktion</v>
      </c>
      <c r="G59" s="103"/>
      <c r="H59" s="103"/>
    </row>
    <row r="60" spans="1:8" x14ac:dyDescent="0.25">
      <c r="A60" s="429" t="s">
        <v>344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5">
        <f>'Resultat-Produktion &amp; forbrug'!F37</f>
        <v>4922001.9803787302</v>
      </c>
      <c r="F60" s="427" t="str">
        <f>IFERROR(VLOOKUP(A60,'Oversættelse til tabel'!$A$2:$B$14,2,FALSE),"")</f>
        <v>Total produktion</v>
      </c>
      <c r="G60" s="103"/>
      <c r="H60" s="103"/>
    </row>
    <row r="61" spans="1:8" x14ac:dyDescent="0.25">
      <c r="A61" s="429" t="s">
        <v>344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5">
        <f>'Resultat-Produktion &amp; forbrug'!F38</f>
        <v>485762.00237315823</v>
      </c>
      <c r="F61" s="427" t="str">
        <f>IFERROR(VLOOKUP(A61,'Oversættelse til tabel'!$A$2:$B$14,2,FALSE),"")</f>
        <v>Total produktion</v>
      </c>
      <c r="G61" s="103"/>
      <c r="H61" s="103"/>
    </row>
    <row r="62" spans="1:8" x14ac:dyDescent="0.25">
      <c r="A62" s="429" t="s">
        <v>344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5">
        <f>'Resultat-Produktion &amp; forbrug'!F39</f>
        <v>242881.00118657912</v>
      </c>
      <c r="F62" s="427" t="str">
        <f>IFERROR(VLOOKUP(A62,'Oversættelse til tabel'!$A$2:$B$14,2,FALSE),"")</f>
        <v>Total produktion</v>
      </c>
      <c r="G62" s="103"/>
      <c r="H62" s="103"/>
    </row>
    <row r="63" spans="1:8" x14ac:dyDescent="0.25">
      <c r="A63" s="429" t="s">
        <v>344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5">
        <f>'Resultat-Produktion &amp; forbrug'!F40</f>
        <v>155443.84075941064</v>
      </c>
      <c r="F63" s="427" t="str">
        <f>IFERROR(VLOOKUP(A63,'Oversættelse til tabel'!$A$2:$B$14,2,FALSE),"")</f>
        <v>Total produktion</v>
      </c>
      <c r="G63" s="103"/>
      <c r="H63" s="103"/>
    </row>
    <row r="64" spans="1:8" x14ac:dyDescent="0.25">
      <c r="A64" s="429" t="s">
        <v>344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5">
        <f>'Resultat-Produktion &amp; forbrug'!F41</f>
        <v>377517.57644613879</v>
      </c>
      <c r="F64" s="427" t="str">
        <f>IFERROR(VLOOKUP(A64,'Oversættelse til tabel'!$A$2:$B$14,2,FALSE),"")</f>
        <v>Total produktion</v>
      </c>
      <c r="G64" s="103"/>
      <c r="H64" s="103"/>
    </row>
    <row r="65" spans="1:8" x14ac:dyDescent="0.25">
      <c r="A65" s="429" t="s">
        <v>344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5">
        <f>'Resultat-Produktion &amp; forbrug'!F42</f>
        <v>193830.89221723122</v>
      </c>
      <c r="F65" s="427" t="str">
        <f>IFERROR(VLOOKUP(A65,'Oversættelse til tabel'!$A$2:$B$14,2,FALSE),"")</f>
        <v>Total produktion</v>
      </c>
      <c r="G65" s="103"/>
      <c r="H65" s="103"/>
    </row>
    <row r="66" spans="1:8" x14ac:dyDescent="0.25">
      <c r="A66" s="429" t="s">
        <v>344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5">
        <f>'Resultat-Produktion &amp; forbrug'!F43</f>
        <v>131276.07587880219</v>
      </c>
      <c r="F66" s="427" t="str">
        <f>IFERROR(VLOOKUP(A66,'Oversættelse til tabel'!$A$2:$B$14,2,FALSE),"")</f>
        <v>Total produktion</v>
      </c>
      <c r="G66" s="103"/>
      <c r="H66" s="103"/>
    </row>
    <row r="67" spans="1:8" x14ac:dyDescent="0.25">
      <c r="A67" s="429" t="s">
        <v>344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5">
        <f>'Resultat-Produktion &amp; forbrug'!F44</f>
        <v>3850196.5402414175</v>
      </c>
      <c r="F67" s="427" t="str">
        <f>IFERROR(VLOOKUP(A67,'Oversættelse til tabel'!$A$2:$B$14,2,FALSE),"")</f>
        <v>Total produktion</v>
      </c>
      <c r="G67" s="103"/>
      <c r="H67" s="103"/>
    </row>
    <row r="68" spans="1:8" x14ac:dyDescent="0.25">
      <c r="A68" s="429" t="s">
        <v>344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5">
        <f>'Resultat-Produktion &amp; forbrug'!F45</f>
        <v>15352538.506892066</v>
      </c>
      <c r="F68" s="427" t="str">
        <f>IFERROR(VLOOKUP(A68,'Oversættelse til tabel'!$A$2:$B$14,2,FALSE),"")</f>
        <v>Total produktion</v>
      </c>
      <c r="G68" s="103"/>
      <c r="H68" s="103"/>
    </row>
    <row r="69" spans="1:8" x14ac:dyDescent="0.25">
      <c r="A69" s="429" t="s">
        <v>344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5">
        <f>'Resultat-Produktion &amp; forbrug'!F46</f>
        <v>1394376.9846055224</v>
      </c>
      <c r="F69" s="427" t="str">
        <f>IFERROR(VLOOKUP(A69,'Oversættelse til tabel'!$A$2:$B$14,2,FALSE),"")</f>
        <v>Total produktion</v>
      </c>
      <c r="G69" s="103"/>
      <c r="H69" s="103"/>
    </row>
    <row r="70" spans="1:8" x14ac:dyDescent="0.25">
      <c r="A70" s="429" t="s">
        <v>344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5">
        <f>'Resultat-Produktion &amp; forbrug'!F47</f>
        <v>76.5</v>
      </c>
      <c r="F70" s="427" t="str">
        <f>IFERROR(VLOOKUP(A70,'Oversættelse til tabel'!$A$2:$B$14,2,FALSE),"")</f>
        <v>Total produktion</v>
      </c>
      <c r="G70" s="103"/>
      <c r="H70" s="103"/>
    </row>
    <row r="71" spans="1:8" x14ac:dyDescent="0.25">
      <c r="A71" s="429" t="s">
        <v>344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5">
        <f>'Resultat-Produktion &amp; forbrug'!F48</f>
        <v>0</v>
      </c>
      <c r="F71" s="427" t="str">
        <f>IFERROR(VLOOKUP(A71,'Oversættelse til tabel'!$A$2:$B$14,2,FALSE),"")</f>
        <v>Total produktion</v>
      </c>
      <c r="G71" s="103"/>
      <c r="H71" s="103"/>
    </row>
    <row r="72" spans="1:8" x14ac:dyDescent="0.25">
      <c r="A72" s="429" t="s">
        <v>344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5">
        <f>'Resultat-Produktion &amp; forbrug'!F49</f>
        <v>1246372.8717247061</v>
      </c>
      <c r="F72" s="427" t="str">
        <f>IFERROR(VLOOKUP(A72,'Oversættelse til tabel'!$A$2:$B$14,2,FALSE),"")</f>
        <v>Total produktion</v>
      </c>
      <c r="G72" s="103"/>
      <c r="H72" s="103"/>
    </row>
    <row r="73" spans="1:8" x14ac:dyDescent="0.25">
      <c r="A73" s="429" t="s">
        <v>344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5">
        <f>'Resultat-Produktion &amp; forbrug'!F50</f>
        <v>383772.68751608918</v>
      </c>
      <c r="F73" s="427" t="str">
        <f>IFERROR(VLOOKUP(A73,'Oversættelse til tabel'!$A$2:$B$14,2,FALSE),"")</f>
        <v>Total produktion</v>
      </c>
      <c r="G73" s="103"/>
      <c r="H73" s="103"/>
    </row>
    <row r="74" spans="1:8" x14ac:dyDescent="0.25">
      <c r="A74" s="429" t="s">
        <v>344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5">
        <f>'Resultat-Produktion &amp; forbrug'!F51</f>
        <v>243893.92541050701</v>
      </c>
      <c r="F74" s="427" t="str">
        <f>IFERROR(VLOOKUP(A74,'Oversættelse til tabel'!$A$2:$B$14,2,FALSE),"")</f>
        <v>Total produktion</v>
      </c>
      <c r="G74" s="103"/>
      <c r="H74" s="103"/>
    </row>
    <row r="75" spans="1:8" x14ac:dyDescent="0.25">
      <c r="A75" s="429" t="s">
        <v>344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5">
        <f>'Resultat-Produktion &amp; forbrug'!F52</f>
        <v>214161.84763488721</v>
      </c>
      <c r="F75" s="427" t="str">
        <f>IFERROR(VLOOKUP(A75,'Oversættelse til tabel'!$A$2:$B$14,2,FALSE),"")</f>
        <v>Total produktion</v>
      </c>
      <c r="G75" s="103"/>
      <c r="H75" s="103"/>
    </row>
    <row r="76" spans="1:8" x14ac:dyDescent="0.25">
      <c r="A76" s="429" t="s">
        <v>344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5">
        <f ca="1">'Resultat-Produktion &amp; forbrug'!F53</f>
        <v>195082.22598438186</v>
      </c>
      <c r="F76" s="427" t="str">
        <f>IFERROR(VLOOKUP(A76,'Oversættelse til tabel'!$A$2:$B$14,2,FALSE),"")</f>
        <v>Total produktion</v>
      </c>
      <c r="G76" s="103"/>
      <c r="H76" s="103"/>
    </row>
    <row r="77" spans="1:8" x14ac:dyDescent="0.25">
      <c r="A77" s="429" t="s">
        <v>344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5">
        <f ca="1">'Resultat-Produktion &amp; forbrug'!F54</f>
        <v>689034982.06527793</v>
      </c>
      <c r="F77" s="427" t="str">
        <f>IFERROR(VLOOKUP(A77,'Oversættelse til tabel'!$A$2:$B$14,2,FALSE),"")</f>
        <v>Total produktion</v>
      </c>
      <c r="G77" s="103"/>
      <c r="H77" s="103"/>
    </row>
    <row r="78" spans="1:8" x14ac:dyDescent="0.25">
      <c r="A78" s="429" t="s">
        <v>344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5">
        <f ca="1">'Resultat-Produktion &amp; forbrug'!F55</f>
        <v>32215014.756082855</v>
      </c>
      <c r="F78" s="427" t="str">
        <f>IFERROR(VLOOKUP(A78,'Oversættelse til tabel'!$A$2:$B$14,2,FALSE),"")</f>
        <v>Total produktion</v>
      </c>
      <c r="G78" s="103"/>
      <c r="H78" s="103"/>
    </row>
    <row r="79" spans="1:8" x14ac:dyDescent="0.25">
      <c r="A79" s="429" t="s">
        <v>344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5">
        <f>'Resultat-Produktion &amp; forbrug'!F56</f>
        <v>10311358.160016447</v>
      </c>
      <c r="F79" s="427" t="str">
        <f>IFERROR(VLOOKUP(A79,'Oversættelse til tabel'!$A$2:$B$14,2,FALSE),"")</f>
        <v>Total produktion</v>
      </c>
      <c r="G79" s="103"/>
      <c r="H79" s="103"/>
    </row>
    <row r="80" spans="1:8" x14ac:dyDescent="0.25">
      <c r="A80" s="429" t="s">
        <v>344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5">
        <f>'Resultat-Produktion &amp; forbrug'!F57</f>
        <v>3467725.556428601</v>
      </c>
      <c r="F80" s="427" t="str">
        <f>IFERROR(VLOOKUP(A80,'Oversættelse til tabel'!$A$2:$B$14,2,FALSE),"")</f>
        <v>Total produktion</v>
      </c>
      <c r="G80" s="103"/>
      <c r="H80" s="103"/>
    </row>
    <row r="81" spans="1:8" x14ac:dyDescent="0.25">
      <c r="A81" s="429" t="s">
        <v>344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5">
        <f>'Resultat-Produktion &amp; forbrug'!F58</f>
        <v>7262682.9100164725</v>
      </c>
      <c r="F81" s="427" t="str">
        <f>IFERROR(VLOOKUP(A81,'Oversættelse til tabel'!$A$2:$B$14,2,FALSE),"")</f>
        <v>Total produktion</v>
      </c>
      <c r="G81" s="103"/>
      <c r="H81" s="103"/>
    </row>
    <row r="82" spans="1:8" x14ac:dyDescent="0.25">
      <c r="A82" s="429" t="s">
        <v>344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5">
        <f>'Resultat-Produktion &amp; forbrug'!F59</f>
        <v>10631.296472463182</v>
      </c>
      <c r="F82" s="427" t="str">
        <f>IFERROR(VLOOKUP(A82,'Oversættelse til tabel'!$A$2:$B$14,2,FALSE),"")</f>
        <v>Total produktion</v>
      </c>
      <c r="G82" s="103"/>
      <c r="H82" s="103"/>
    </row>
    <row r="83" spans="1:8" x14ac:dyDescent="0.25">
      <c r="A83" s="429" t="s">
        <v>344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5">
        <f>'Resultat-Produktion &amp; forbrug'!F60</f>
        <v>199840.35413478027</v>
      </c>
      <c r="F83" s="427" t="str">
        <f>IFERROR(VLOOKUP(A83,'Oversættelse til tabel'!$A$2:$B$14,2,FALSE),"")</f>
        <v>Total produktion</v>
      </c>
      <c r="G83" s="103"/>
      <c r="H83" s="103"/>
    </row>
    <row r="84" spans="1:8" x14ac:dyDescent="0.25">
      <c r="A84" s="429" t="s">
        <v>344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5">
        <f>'Resultat-Produktion &amp; forbrug'!F61</f>
        <v>1055232.9746646266</v>
      </c>
      <c r="F84" s="427" t="str">
        <f>IFERROR(VLOOKUP(A84,'Oversættelse til tabel'!$A$2:$B$14,2,FALSE),"")</f>
        <v>Total produktion</v>
      </c>
      <c r="G84" s="103"/>
      <c r="H84" s="103"/>
    </row>
    <row r="85" spans="1:8" x14ac:dyDescent="0.25">
      <c r="A85" s="429" t="s">
        <v>344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5">
        <f>'Resultat-Produktion &amp; forbrug'!F62</f>
        <v>30694.935205896549</v>
      </c>
      <c r="F85" s="427" t="str">
        <f>IFERROR(VLOOKUP(A85,'Oversættelse til tabel'!$A$2:$B$14,2,FALSE),"")</f>
        <v>Total produktion</v>
      </c>
      <c r="G85" s="103"/>
      <c r="H85" s="103"/>
    </row>
    <row r="86" spans="1:8" x14ac:dyDescent="0.25">
      <c r="A86" s="429" t="s">
        <v>344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5">
        <f>'Resultat-Produktion &amp; forbrug'!F63</f>
        <v>0</v>
      </c>
      <c r="F86" s="427" t="str">
        <f>IFERROR(VLOOKUP(A86,'Oversættelse til tabel'!$A$2:$B$14,2,FALSE),"")</f>
        <v>Total produktion</v>
      </c>
      <c r="G86" s="103"/>
      <c r="H86" s="103"/>
    </row>
    <row r="87" spans="1:8" x14ac:dyDescent="0.25">
      <c r="A87" s="429" t="s">
        <v>344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5">
        <f>'Resultat-Produktion &amp; forbrug'!F64</f>
        <v>27136587.733802605</v>
      </c>
      <c r="F87" s="427" t="str">
        <f>IFERROR(VLOOKUP(A87,'Oversættelse til tabel'!$A$2:$B$14,2,FALSE),"")</f>
        <v>Total produktion</v>
      </c>
      <c r="G87" s="103"/>
      <c r="H87" s="103"/>
    </row>
    <row r="88" spans="1:8" x14ac:dyDescent="0.25">
      <c r="A88" s="429" t="s">
        <v>344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5">
        <f>'Resultat-Produktion &amp; forbrug'!F65</f>
        <v>3527588.8420080007</v>
      </c>
      <c r="F88" s="427" t="str">
        <f>IFERROR(VLOOKUP(A88,'Oversættelse til tabel'!$A$2:$B$14,2,FALSE),"")</f>
        <v>Total produktion</v>
      </c>
      <c r="G88" s="103"/>
      <c r="H88" s="103"/>
    </row>
    <row r="89" spans="1:8" x14ac:dyDescent="0.25">
      <c r="A89" s="429" t="s">
        <v>344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5">
        <f>'Resultat-Produktion &amp; forbrug'!F66</f>
        <v>209727.86129070079</v>
      </c>
      <c r="F89" s="427" t="str">
        <f>IFERROR(VLOOKUP(A89,'Oversættelse til tabel'!$A$2:$B$14,2,FALSE),"")</f>
        <v>Total produktion</v>
      </c>
      <c r="G89" s="103"/>
      <c r="H89" s="103"/>
    </row>
    <row r="90" spans="1:8" x14ac:dyDescent="0.25">
      <c r="A90" s="429" t="s">
        <v>344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5">
        <f>'Resultat-Produktion &amp; forbrug'!F67</f>
        <v>2864562.7907934021</v>
      </c>
      <c r="F90" s="427" t="str">
        <f>IFERROR(VLOOKUP(A90,'Oversættelse til tabel'!$A$2:$B$14,2,FALSE),"")</f>
        <v>Total produktion</v>
      </c>
      <c r="G90" s="103"/>
      <c r="H90" s="103"/>
    </row>
    <row r="91" spans="1:8" x14ac:dyDescent="0.25">
      <c r="A91" s="429" t="s">
        <v>344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5">
        <f>'Resultat-Produktion &amp; forbrug'!F68</f>
        <v>526734.10986839118</v>
      </c>
      <c r="F91" s="427" t="str">
        <f>IFERROR(VLOOKUP(A91,'Oversættelse til tabel'!$A$2:$B$14,2,FALSE),"")</f>
        <v>Total produktion</v>
      </c>
      <c r="G91" s="103"/>
      <c r="H91" s="103"/>
    </row>
    <row r="92" spans="1:8" x14ac:dyDescent="0.25">
      <c r="A92" s="429" t="s">
        <v>344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5">
        <f>'Resultat-Produktion &amp; forbrug'!F69</f>
        <v>0</v>
      </c>
      <c r="F92" s="427" t="str">
        <f>IFERROR(VLOOKUP(A92,'Oversættelse til tabel'!$A$2:$B$14,2,FALSE),"")</f>
        <v>Total produktion</v>
      </c>
      <c r="G92" s="103"/>
      <c r="H92" s="103"/>
    </row>
    <row r="93" spans="1:8" x14ac:dyDescent="0.25">
      <c r="A93" s="429" t="s">
        <v>344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5">
        <f>'Resultat-Produktion &amp; forbrug'!F70</f>
        <v>583497.9658742107</v>
      </c>
      <c r="F93" s="427" t="str">
        <f>IFERROR(VLOOKUP(A93,'Oversættelse til tabel'!$A$2:$B$14,2,FALSE),"")</f>
        <v>Total produktion</v>
      </c>
      <c r="G93" s="103"/>
      <c r="H93" s="103"/>
    </row>
    <row r="94" spans="1:8" x14ac:dyDescent="0.25">
      <c r="A94" s="429" t="s">
        <v>344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5">
        <f>'Resultat-Produktion &amp; forbrug'!F71</f>
        <v>679822.00220339897</v>
      </c>
      <c r="F94" s="427" t="str">
        <f>IFERROR(VLOOKUP(A94,'Oversættelse til tabel'!$A$2:$B$14,2,FALSE),"")</f>
        <v>Total produktion</v>
      </c>
      <c r="G94" s="103"/>
      <c r="H94" s="103"/>
    </row>
    <row r="95" spans="1:8" x14ac:dyDescent="0.25">
      <c r="A95" s="429" t="s">
        <v>344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5">
        <f>'Resultat-Produktion &amp; forbrug'!F72</f>
        <v>1684191.1850670902</v>
      </c>
      <c r="F95" s="427" t="str">
        <f>IFERROR(VLOOKUP(A95,'Oversættelse til tabel'!$A$2:$B$14,2,FALSE),"")</f>
        <v>Total produktion</v>
      </c>
      <c r="G95" s="103"/>
      <c r="H95" s="103"/>
    </row>
    <row r="96" spans="1:8" x14ac:dyDescent="0.25">
      <c r="A96" s="429" t="s">
        <v>344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5">
        <f>'Resultat-Produktion &amp; forbrug'!F73</f>
        <v>5179259.7430223692</v>
      </c>
      <c r="F96" s="427" t="str">
        <f>IFERROR(VLOOKUP(A96,'Oversættelse til tabel'!$A$2:$B$14,2,FALSE),"")</f>
        <v>Total produktion</v>
      </c>
      <c r="G96" s="103"/>
      <c r="H96" s="103"/>
    </row>
    <row r="97" spans="1:8" x14ac:dyDescent="0.25">
      <c r="A97" s="429" t="s">
        <v>344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5">
        <f>'Resultat-Produktion &amp; forbrug'!F74</f>
        <v>0</v>
      </c>
      <c r="F97" s="427" t="str">
        <f>IFERROR(VLOOKUP(A97,'Oversættelse til tabel'!$A$2:$B$14,2,FALSE),"")</f>
        <v>Total produktion</v>
      </c>
      <c r="G97" s="103"/>
      <c r="H97" s="103"/>
    </row>
    <row r="98" spans="1:8" x14ac:dyDescent="0.25">
      <c r="A98" s="429" t="s">
        <v>344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5">
        <f>'Resultat-Produktion &amp; forbrug'!F75</f>
        <v>15016343.382284625</v>
      </c>
      <c r="F98" s="427" t="str">
        <f>IFERROR(VLOOKUP(A98,'Oversættelse til tabel'!$A$2:$B$14,2,FALSE),"")</f>
        <v>Total produktion</v>
      </c>
      <c r="G98" s="103"/>
      <c r="H98" s="103"/>
    </row>
    <row r="99" spans="1:8" x14ac:dyDescent="0.25">
      <c r="A99" s="429" t="s">
        <v>344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5">
        <f>'Resultat-Produktion &amp; forbrug'!F76</f>
        <v>1876758.5518994229</v>
      </c>
      <c r="F99" s="427" t="str">
        <f>IFERROR(VLOOKUP(A99,'Oversættelse til tabel'!$A$2:$B$14,2,FALSE),"")</f>
        <v>Total produktion</v>
      </c>
      <c r="G99" s="103"/>
      <c r="H99" s="103"/>
    </row>
    <row r="100" spans="1:8" x14ac:dyDescent="0.25">
      <c r="A100" s="429" t="s">
        <v>344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5">
        <f>'Resultat-Produktion &amp; forbrug'!F77</f>
        <v>5765243.9580687238</v>
      </c>
      <c r="F100" s="427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29" t="s">
        <v>344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5">
        <f>'Resultat-Produktion &amp; forbrug'!F78</f>
        <v>3621169.9874786926</v>
      </c>
      <c r="F101" s="427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29" t="s">
        <v>344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5">
        <f>'Resultat-Produktion &amp; forbrug'!F79</f>
        <v>209595.14629167612</v>
      </c>
      <c r="F102" s="427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29" t="s">
        <v>344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5">
        <f>'Resultat-Produktion &amp; forbrug'!F80</f>
        <v>119719.7424554231</v>
      </c>
      <c r="F103" s="427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29" t="s">
        <v>344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5">
        <f>'Resultat-Produktion &amp; forbrug'!F81</f>
        <v>1491840.6351818247</v>
      </c>
      <c r="F104" s="427" t="str">
        <f>IFERROR(VLOOKUP(A104,'Oversættelse til tabel'!$A$2:$B$14,2,FALSE),"")</f>
        <v>Total produktion</v>
      </c>
      <c r="G104" s="103"/>
    </row>
    <row r="105" spans="1:8" x14ac:dyDescent="0.25">
      <c r="A105" s="429" t="s">
        <v>344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5">
        <f>'Resultat-Produktion &amp; forbrug'!F82</f>
        <v>140070.99404320476</v>
      </c>
      <c r="F105" s="427" t="str">
        <f>IFERROR(VLOOKUP(A105,'Oversættelse til tabel'!$A$2:$B$14,2,FALSE),"")</f>
        <v>Total produktion</v>
      </c>
      <c r="G105" s="103"/>
    </row>
    <row r="106" spans="1:8" x14ac:dyDescent="0.25">
      <c r="A106" s="429" t="s">
        <v>344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5">
        <f ca="1">'Resultat-Produktion &amp; forbrug'!F83</f>
        <v>0</v>
      </c>
      <c r="F106" s="427" t="str">
        <f>IFERROR(VLOOKUP(A106,'Oversættelse til tabel'!$A$2:$B$14,2,FALSE),"")</f>
        <v>Total produktion</v>
      </c>
      <c r="G106" s="103"/>
    </row>
    <row r="107" spans="1:8" x14ac:dyDescent="0.25">
      <c r="A107" s="429" t="s">
        <v>344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5">
        <f ca="1">'Resultat-Produktion &amp; forbrug'!F84</f>
        <v>0</v>
      </c>
      <c r="F107" s="427" t="str">
        <f>IFERROR(VLOOKUP(A107,'Oversættelse til tabel'!$A$2:$B$14,2,FALSE),"")</f>
        <v>Total produktion</v>
      </c>
      <c r="G107" s="103"/>
    </row>
    <row r="108" spans="1:8" x14ac:dyDescent="0.25">
      <c r="A108" s="429" t="s">
        <v>344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5">
        <f>'Resultat-Produktion &amp; forbrug'!F85</f>
        <v>5638901.0660288362</v>
      </c>
      <c r="F108" s="427" t="str">
        <f>IFERROR(VLOOKUP(A108,'Oversættelse til tabel'!$A$2:$B$14,2,FALSE),"")</f>
        <v>Total produktion</v>
      </c>
      <c r="G108" s="103"/>
    </row>
    <row r="109" spans="1:8" x14ac:dyDescent="0.25">
      <c r="A109" s="429" t="s">
        <v>344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5">
        <f>'Resultat-Produktion &amp; forbrug'!F86</f>
        <v>397049.43546707177</v>
      </c>
      <c r="F109" s="427" t="str">
        <f>IFERROR(VLOOKUP(A109,'Oversættelse til tabel'!$A$2:$B$14,2,FALSE),"")</f>
        <v>Total produktion</v>
      </c>
      <c r="G109" s="103"/>
    </row>
    <row r="110" spans="1:8" x14ac:dyDescent="0.25">
      <c r="A110" s="429" t="s">
        <v>344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5">
        <f>'Resultat-Produktion &amp; forbrug'!F87</f>
        <v>198524.71773353589</v>
      </c>
      <c r="F110" s="427" t="str">
        <f>IFERROR(VLOOKUP(A110,'Oversættelse til tabel'!$A$2:$B$14,2,FALSE),"")</f>
        <v>Total produktion</v>
      </c>
      <c r="G110" s="103"/>
    </row>
    <row r="111" spans="1:8" x14ac:dyDescent="0.25">
      <c r="A111" s="429" t="s">
        <v>344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5">
        <f>'Resultat-Produktion &amp; forbrug'!F88</f>
        <v>127055.81934946297</v>
      </c>
      <c r="F111" s="427" t="str">
        <f>IFERROR(VLOOKUP(A111,'Oversættelse til tabel'!$A$2:$B$14,2,FALSE),"")</f>
        <v>Total produktion</v>
      </c>
      <c r="G111" s="103"/>
    </row>
    <row r="112" spans="1:8" x14ac:dyDescent="0.25">
      <c r="A112" s="429" t="s">
        <v>344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5">
        <f>'Resultat-Produktion &amp; forbrug'!F89</f>
        <v>1914743.5473328009</v>
      </c>
      <c r="F112" s="427" t="str">
        <f>IFERROR(VLOOKUP(A112,'Oversættelse til tabel'!$A$2:$B$14,2,FALSE),"")</f>
        <v>Total produktion</v>
      </c>
      <c r="G112" s="103"/>
    </row>
    <row r="113" spans="1:7" x14ac:dyDescent="0.25">
      <c r="A113" s="429" t="s">
        <v>344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5">
        <f>'Resultat-Produktion &amp; forbrug'!F90</f>
        <v>216720.35926101435</v>
      </c>
      <c r="F113" s="427" t="str">
        <f>IFERROR(VLOOKUP(A113,'Oversættelse til tabel'!$A$2:$B$14,2,FALSE),"")</f>
        <v>Total produktion</v>
      </c>
      <c r="G113" s="103"/>
    </row>
    <row r="114" spans="1:7" x14ac:dyDescent="0.25">
      <c r="A114" s="429" t="s">
        <v>344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5">
        <f>'Resultat-Produktion &amp; forbrug'!F91</f>
        <v>147465.74012636166</v>
      </c>
      <c r="F114" s="427" t="str">
        <f>IFERROR(VLOOKUP(A114,'Oversættelse til tabel'!$A$2:$B$14,2,FALSE),"")</f>
        <v>Total produktion</v>
      </c>
      <c r="G114" s="103"/>
    </row>
    <row r="115" spans="1:7" x14ac:dyDescent="0.25">
      <c r="A115" s="429" t="s">
        <v>344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5">
        <f>'Resultat-Produktion &amp; forbrug'!F92</f>
        <v>3993122.7357712239</v>
      </c>
      <c r="F115" s="427" t="str">
        <f>IFERROR(VLOOKUP(A115,'Oversættelse til tabel'!$A$2:$B$14,2,FALSE),"")</f>
        <v>Total produktion</v>
      </c>
      <c r="G115" s="103"/>
    </row>
    <row r="116" spans="1:7" x14ac:dyDescent="0.25">
      <c r="A116" s="429" t="s">
        <v>344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5">
        <f>'Resultat-Produktion &amp; forbrug'!F93</f>
        <v>16629449.193931503</v>
      </c>
      <c r="F116" s="427" t="str">
        <f>IFERROR(VLOOKUP(A116,'Oversættelse til tabel'!$A$2:$B$14,2,FALSE),"")</f>
        <v>Total produktion</v>
      </c>
      <c r="G116" s="103"/>
    </row>
    <row r="117" spans="1:7" x14ac:dyDescent="0.25">
      <c r="A117" s="429" t="s">
        <v>344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5">
        <f>'Resultat-Produktion &amp; forbrug'!F94</f>
        <v>1567563.5653193598</v>
      </c>
      <c r="F117" s="427" t="str">
        <f>IFERROR(VLOOKUP(A117,'Oversættelse til tabel'!$A$2:$B$14,2,FALSE),"")</f>
        <v>Total produktion</v>
      </c>
      <c r="G117" s="103"/>
    </row>
    <row r="118" spans="1:7" x14ac:dyDescent="0.25">
      <c r="A118" s="429" t="s">
        <v>344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5">
        <f>'Resultat-Produktion &amp; forbrug'!F95</f>
        <v>84600</v>
      </c>
      <c r="F118" s="427" t="str">
        <f>IFERROR(VLOOKUP(A118,'Oversættelse til tabel'!$A$2:$B$14,2,FALSE),"")</f>
        <v>Total produktion</v>
      </c>
      <c r="G118" s="103"/>
    </row>
    <row r="119" spans="1:7" x14ac:dyDescent="0.25">
      <c r="A119" s="429" t="s">
        <v>344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5">
        <f>'Resultat-Produktion &amp; forbrug'!F96</f>
        <v>0</v>
      </c>
      <c r="F119" s="427" t="str">
        <f>IFERROR(VLOOKUP(A119,'Oversættelse til tabel'!$A$2:$B$14,2,FALSE),"")</f>
        <v>Total produktion</v>
      </c>
      <c r="G119" s="103"/>
    </row>
    <row r="120" spans="1:7" x14ac:dyDescent="0.25">
      <c r="A120" s="429" t="s">
        <v>344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5">
        <f ca="1">'Resultat-Produktion &amp; forbrug'!F97</f>
        <v>1264435.4439343661</v>
      </c>
      <c r="F120" s="427" t="str">
        <f>IFERROR(VLOOKUP(A120,'Oversættelse til tabel'!$A$2:$B$14,2,FALSE),"")</f>
        <v>Total produktion</v>
      </c>
      <c r="G120" s="103"/>
    </row>
    <row r="121" spans="1:7" x14ac:dyDescent="0.25">
      <c r="A121" s="429" t="s">
        <v>344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5">
        <f ca="1">'Resultat-Produktion &amp; forbrug'!F98</f>
        <v>389334.36334971216</v>
      </c>
      <c r="F121" s="427" t="str">
        <f>IFERROR(VLOOKUP(A121,'Oversættelse til tabel'!$A$2:$B$14,2,FALSE),"")</f>
        <v>Total produktion</v>
      </c>
      <c r="G121" s="103"/>
    </row>
    <row r="122" spans="1:7" x14ac:dyDescent="0.25">
      <c r="A122" s="429" t="s">
        <v>344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5">
        <f>'Resultat-Produktion &amp; forbrug'!F99</f>
        <v>214311.08005782543</v>
      </c>
      <c r="F122" s="427" t="str">
        <f>IFERROR(VLOOKUP(A122,'Oversættelse til tabel'!$A$2:$B$14,2,FALSE),"")</f>
        <v>Total produktion</v>
      </c>
      <c r="G122" s="103"/>
    </row>
    <row r="123" spans="1:7" x14ac:dyDescent="0.25">
      <c r="A123" s="429" t="s">
        <v>344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5">
        <f>'Resultat-Produktion &amp; forbrug'!F100</f>
        <v>199367.45685670001</v>
      </c>
      <c r="F123" s="427" t="str">
        <f>IFERROR(VLOOKUP(A123,'Oversættelse til tabel'!$A$2:$B$14,2,FALSE),"")</f>
        <v>Total produktion</v>
      </c>
      <c r="G123" s="103"/>
    </row>
    <row r="124" spans="1:7" x14ac:dyDescent="0.25">
      <c r="A124" s="429" t="s">
        <v>344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5">
        <f ca="1">'Resultat-Produktion &amp; forbrug'!F101</f>
        <v>197484.13479984918</v>
      </c>
      <c r="F124" s="427" t="str">
        <f>IFERROR(VLOOKUP(A124,'Oversættelse til tabel'!$A$2:$B$14,2,FALSE),"")</f>
        <v>Total produktion</v>
      </c>
      <c r="G124" s="103"/>
    </row>
    <row r="125" spans="1:7" x14ac:dyDescent="0.25">
      <c r="A125" s="429" t="s">
        <v>344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5">
        <f ca="1">'Resultat-Produktion &amp; forbrug'!F102</f>
        <v>660637808.99924874</v>
      </c>
      <c r="F125" s="427" t="str">
        <f>IFERROR(VLOOKUP(A125,'Oversættelse til tabel'!$A$2:$B$14,2,FALSE),"")</f>
        <v>Total produktion</v>
      </c>
      <c r="G125" s="103"/>
    </row>
    <row r="126" spans="1:7" x14ac:dyDescent="0.25">
      <c r="A126" s="429" t="s">
        <v>344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5">
        <f ca="1">'Resultat-Produktion &amp; forbrug'!F103</f>
        <v>28987616.235551637</v>
      </c>
      <c r="F126" s="427" t="str">
        <f>IFERROR(VLOOKUP(A126,'Oversættelse til tabel'!$A$2:$B$14,2,FALSE),"")</f>
        <v>Total produktion</v>
      </c>
      <c r="G126" s="103"/>
    </row>
    <row r="127" spans="1:7" x14ac:dyDescent="0.25">
      <c r="A127" s="429" t="s">
        <v>344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5">
        <f>'Resultat-Produktion &amp; forbrug'!F104</f>
        <v>12186150.552746709</v>
      </c>
      <c r="F127" s="427" t="str">
        <f>IFERROR(VLOOKUP(A127,'Oversættelse til tabel'!$A$2:$B$14,2,FALSE),"")</f>
        <v>Total produktion</v>
      </c>
      <c r="G127" s="103"/>
    </row>
    <row r="128" spans="1:7" x14ac:dyDescent="0.25">
      <c r="A128" s="429" t="s">
        <v>344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5">
        <f>'Resultat-Produktion &amp; forbrug'!F105</f>
        <v>4132042.9154774514</v>
      </c>
      <c r="F128" s="427" t="str">
        <f>IFERROR(VLOOKUP(A128,'Oversættelse til tabel'!$A$2:$B$14,2,FALSE),"")</f>
        <v>Total produktion</v>
      </c>
      <c r="G128" s="103"/>
    </row>
    <row r="129" spans="1:7" x14ac:dyDescent="0.25">
      <c r="A129" s="429" t="s">
        <v>344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5">
        <f>'Resultat-Produktion &amp; forbrug'!F106</f>
        <v>8583170.7118376493</v>
      </c>
      <c r="F129" s="427" t="str">
        <f>IFERROR(VLOOKUP(A129,'Oversættelse til tabel'!$A$2:$B$14,2,FALSE),"")</f>
        <v>Total produktion</v>
      </c>
      <c r="G129" s="103"/>
    </row>
    <row r="130" spans="1:7" x14ac:dyDescent="0.25">
      <c r="A130" s="429" t="s">
        <v>344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5">
        <f>'Resultat-Produktion &amp; forbrug'!F107</f>
        <v>12080.53053985185</v>
      </c>
      <c r="F130" s="427" t="str">
        <f>IFERROR(VLOOKUP(A130,'Oversættelse til tabel'!$A$2:$B$14,2,FALSE),"")</f>
        <v>Total produktion</v>
      </c>
      <c r="G130" s="103"/>
    </row>
    <row r="131" spans="1:7" x14ac:dyDescent="0.25">
      <c r="A131" s="429" t="s">
        <v>344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5">
        <f>'Resultat-Produktion &amp; forbrug'!F108</f>
        <v>157500.32695448503</v>
      </c>
      <c r="F131" s="427" t="str">
        <f>IFERROR(VLOOKUP(A131,'Oversættelse til tabel'!$A$2:$B$14,2,FALSE),"")</f>
        <v>Total produktion</v>
      </c>
      <c r="G131" s="103"/>
    </row>
    <row r="132" spans="1:7" x14ac:dyDescent="0.25">
      <c r="A132" s="429" t="s">
        <v>344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5">
        <f>'Resultat-Produktion &amp; forbrug'!F109</f>
        <v>983449.7427254892</v>
      </c>
      <c r="F132" s="427" t="str">
        <f>IFERROR(VLOOKUP(A132,'Oversættelse til tabel'!$A$2:$B$14,2,FALSE),"")</f>
        <v>Total produktion</v>
      </c>
      <c r="G132" s="103"/>
    </row>
    <row r="133" spans="1:7" x14ac:dyDescent="0.25">
      <c r="A133" s="429" t="s">
        <v>344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5">
        <f>'Resultat-Produktion &amp; forbrug'!F110</f>
        <v>28565.28523056208</v>
      </c>
      <c r="F133" s="427" t="str">
        <f>IFERROR(VLOOKUP(A133,'Oversættelse til tabel'!$A$2:$B$14,2,FALSE),"")</f>
        <v>Total produktion</v>
      </c>
      <c r="G133" s="103"/>
    </row>
    <row r="134" spans="1:7" x14ac:dyDescent="0.25">
      <c r="A134" s="429" t="s">
        <v>344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5">
        <f>'Resultat-Produktion &amp; forbrug'!F111</f>
        <v>0</v>
      </c>
      <c r="F134" s="427" t="str">
        <f>IFERROR(VLOOKUP(A134,'Oversættelse til tabel'!$A$2:$B$14,2,FALSE),"")</f>
        <v>Total produktion</v>
      </c>
      <c r="G134" s="103"/>
    </row>
    <row r="135" spans="1:7" x14ac:dyDescent="0.25">
      <c r="A135" s="429" t="s">
        <v>344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5">
        <f>'Resultat-Produktion &amp; forbrug'!F112</f>
        <v>26645387.494822316</v>
      </c>
      <c r="F135" s="427" t="str">
        <f>IFERROR(VLOOKUP(A135,'Oversættelse til tabel'!$A$2:$B$14,2,FALSE),"")</f>
        <v>Total produktion</v>
      </c>
      <c r="G135" s="103"/>
    </row>
    <row r="136" spans="1:7" x14ac:dyDescent="0.25">
      <c r="A136" s="429" t="s">
        <v>344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5">
        <f>'Resultat-Produktion &amp; forbrug'!F113</f>
        <v>4168968.6314640003</v>
      </c>
      <c r="F136" s="427" t="str">
        <f>IFERROR(VLOOKUP(A136,'Oversættelse til tabel'!$A$2:$B$14,2,FALSE),"")</f>
        <v>Total produktion</v>
      </c>
      <c r="G136" s="103"/>
    </row>
    <row r="137" spans="1:7" x14ac:dyDescent="0.25">
      <c r="A137" s="429" t="s">
        <v>344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5">
        <f>'Resultat-Produktion &amp; forbrug'!F114</f>
        <v>193718.4082328768</v>
      </c>
      <c r="F137" s="427" t="str">
        <f>IFERROR(VLOOKUP(A137,'Oversættelse til tabel'!$A$2:$B$14,2,FALSE),"")</f>
        <v>Total produktion</v>
      </c>
      <c r="G137" s="103"/>
    </row>
    <row r="138" spans="1:7" x14ac:dyDescent="0.25">
      <c r="A138" s="429" t="s">
        <v>344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5">
        <f>'Resultat-Produktion &amp; forbrug'!F115</f>
        <v>2529642.2629303834</v>
      </c>
      <c r="F138" s="427" t="str">
        <f>IFERROR(VLOOKUP(A138,'Oversættelse til tabel'!$A$2:$B$14,2,FALSE),"")</f>
        <v>Total produktion</v>
      </c>
      <c r="G138" s="103"/>
    </row>
    <row r="139" spans="1:7" x14ac:dyDescent="0.25">
      <c r="A139" s="429" t="s">
        <v>344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5">
        <f>'Resultat-Produktion &amp; forbrug'!F116</f>
        <v>524881.97503939818</v>
      </c>
      <c r="F139" s="427" t="str">
        <f>IFERROR(VLOOKUP(A139,'Oversættelse til tabel'!$A$2:$B$14,2,FALSE),"")</f>
        <v>Total produktion</v>
      </c>
      <c r="G139" s="103"/>
    </row>
    <row r="140" spans="1:7" x14ac:dyDescent="0.25">
      <c r="A140" s="429" t="s">
        <v>344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5">
        <f>'Resultat-Produktion &amp; forbrug'!F117</f>
        <v>0</v>
      </c>
      <c r="F140" s="427" t="str">
        <f>IFERROR(VLOOKUP(A140,'Oversættelse til tabel'!$A$2:$B$14,2,FALSE),"")</f>
        <v>Total produktion</v>
      </c>
      <c r="G140" s="103"/>
    </row>
    <row r="141" spans="1:7" x14ac:dyDescent="0.25">
      <c r="A141" s="429" t="s">
        <v>344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5">
        <f>'Resultat-Produktion &amp; forbrug'!F118</f>
        <v>568531.79900121083</v>
      </c>
      <c r="F141" s="427" t="str">
        <f>IFERROR(VLOOKUP(A141,'Oversættelse til tabel'!$A$2:$B$14,2,FALSE),"")</f>
        <v>Total produktion</v>
      </c>
      <c r="G141" s="103"/>
    </row>
    <row r="142" spans="1:7" x14ac:dyDescent="0.25">
      <c r="A142" s="429" t="s">
        <v>344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5">
        <f>'Resultat-Produktion &amp; forbrug'!F119</f>
        <v>632878.59681876935</v>
      </c>
      <c r="F142" s="427" t="str">
        <f>IFERROR(VLOOKUP(A142,'Oversættelse til tabel'!$A$2:$B$14,2,FALSE),"")</f>
        <v>Total produktion</v>
      </c>
      <c r="G142" s="103"/>
    </row>
    <row r="143" spans="1:7" x14ac:dyDescent="0.25">
      <c r="A143" s="429" t="s">
        <v>344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5">
        <f>'Resultat-Produktion &amp; forbrug'!F120</f>
        <v>1568806.308043394</v>
      </c>
      <c r="F143" s="427" t="str">
        <f>IFERROR(VLOOKUP(A143,'Oversættelse til tabel'!$A$2:$B$14,2,FALSE),"")</f>
        <v>Total produktion</v>
      </c>
      <c r="G143" s="103"/>
    </row>
    <row r="144" spans="1:7" x14ac:dyDescent="0.25">
      <c r="A144" s="429" t="s">
        <v>344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5">
        <f>'Resultat-Produktion &amp; forbrug'!F121</f>
        <v>4931706.2535388134</v>
      </c>
      <c r="F144" s="427" t="str">
        <f>IFERROR(VLOOKUP(A144,'Oversættelse til tabel'!$A$2:$B$14,2,FALSE),"")</f>
        <v>Total produktion</v>
      </c>
      <c r="G144" s="103"/>
    </row>
    <row r="145" spans="1:7" x14ac:dyDescent="0.25">
      <c r="A145" s="429" t="s">
        <v>344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5">
        <f>'Resultat-Produktion &amp; forbrug'!F122</f>
        <v>0</v>
      </c>
      <c r="F145" s="427" t="str">
        <f>IFERROR(VLOOKUP(A145,'Oversættelse til tabel'!$A$2:$B$14,2,FALSE),"")</f>
        <v>Total produktion</v>
      </c>
      <c r="G145" s="103"/>
    </row>
    <row r="146" spans="1:7" x14ac:dyDescent="0.25">
      <c r="A146" s="429" t="s">
        <v>344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5">
        <f>'Resultat-Produktion &amp; forbrug'!F123</f>
        <v>13698405.628900958</v>
      </c>
      <c r="F146" s="427" t="str">
        <f>IFERROR(VLOOKUP(A146,'Oversættelse til tabel'!$A$2:$B$14,2,FALSE),"")</f>
        <v>Total produktion</v>
      </c>
      <c r="G146" s="103"/>
    </row>
    <row r="147" spans="1:7" x14ac:dyDescent="0.25">
      <c r="A147" s="429" t="s">
        <v>344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5">
        <f>'Resultat-Produktion &amp; forbrug'!F124</f>
        <v>1716802.1114000401</v>
      </c>
      <c r="F147" s="427" t="str">
        <f>IFERROR(VLOOKUP(A147,'Oversættelse til tabel'!$A$2:$B$14,2,FALSE),"")</f>
        <v>Total produktion</v>
      </c>
      <c r="G147" s="103"/>
    </row>
    <row r="148" spans="1:7" x14ac:dyDescent="0.25">
      <c r="A148" s="429" t="s">
        <v>344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5">
        <f>'Resultat-Produktion &amp; forbrug'!F125</f>
        <v>5675509.2625816874</v>
      </c>
      <c r="F148" s="427" t="str">
        <f>IFERROR(VLOOKUP(A148,'Oversættelse til tabel'!$A$2:$B$14,2,FALSE),"")</f>
        <v>Total produktion</v>
      </c>
      <c r="G148" s="103"/>
    </row>
    <row r="149" spans="1:7" x14ac:dyDescent="0.25">
      <c r="A149" s="429" t="s">
        <v>344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5">
        <f>'Resultat-Produktion &amp; forbrug'!F126</f>
        <v>3312537.0730027938</v>
      </c>
      <c r="F149" s="427" t="str">
        <f>IFERROR(VLOOKUP(A149,'Oversættelse til tabel'!$A$2:$B$14,2,FALSE),"")</f>
        <v>Total produktion</v>
      </c>
      <c r="G149" s="103"/>
    </row>
    <row r="150" spans="1:7" x14ac:dyDescent="0.25">
      <c r="A150" s="429" t="s">
        <v>344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5">
        <f>'Resultat-Produktion &amp; forbrug'!F127</f>
        <v>209595.14629167612</v>
      </c>
      <c r="F150" s="427" t="str">
        <f>IFERROR(VLOOKUP(A150,'Oversættelse til tabel'!$A$2:$B$14,2,FALSE),"")</f>
        <v>Total produktion</v>
      </c>
      <c r="G150" s="103"/>
    </row>
    <row r="151" spans="1:7" x14ac:dyDescent="0.25">
      <c r="A151" s="429" t="s">
        <v>344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5">
        <f>'Resultat-Produktion &amp; forbrug'!F128</f>
        <v>101763.93645151507</v>
      </c>
      <c r="F151" s="427" t="str">
        <f>IFERROR(VLOOKUP(A151,'Oversættelse til tabel'!$A$2:$B$14,2,FALSE),"")</f>
        <v>Total produktion</v>
      </c>
      <c r="G151" s="103"/>
    </row>
    <row r="152" spans="1:7" x14ac:dyDescent="0.25">
      <c r="A152" s="429" t="s">
        <v>344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5">
        <f>'Resultat-Produktion &amp; forbrug'!F129</f>
        <v>1388742.1614343196</v>
      </c>
      <c r="F152" s="427" t="str">
        <f>IFERROR(VLOOKUP(A152,'Oversættelse til tabel'!$A$2:$B$14,2,FALSE),"")</f>
        <v>Total produktion</v>
      </c>
      <c r="G152" s="103"/>
    </row>
    <row r="153" spans="1:7" x14ac:dyDescent="0.25">
      <c r="A153" s="429" t="s">
        <v>344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5">
        <f>'Resultat-Produktion &amp; forbrug'!F130</f>
        <v>131051.12576863175</v>
      </c>
      <c r="F153" s="427" t="str">
        <f>IFERROR(VLOOKUP(A153,'Oversættelse til tabel'!$A$2:$B$14,2,FALSE),"")</f>
        <v>Total produktion</v>
      </c>
      <c r="G153" s="103"/>
    </row>
    <row r="154" spans="1:7" x14ac:dyDescent="0.25">
      <c r="A154" s="429" t="s">
        <v>344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5">
        <f ca="1">'Resultat-Produktion &amp; forbrug'!F131</f>
        <v>0</v>
      </c>
      <c r="F154" s="427" t="str">
        <f>IFERROR(VLOOKUP(A154,'Oversættelse til tabel'!$A$2:$B$14,2,FALSE),"")</f>
        <v>Total produktion</v>
      </c>
      <c r="G154" s="103"/>
    </row>
    <row r="155" spans="1:7" x14ac:dyDescent="0.25">
      <c r="A155" s="429" t="s">
        <v>344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5">
        <f ca="1">'Resultat-Produktion &amp; forbrug'!F132</f>
        <v>0</v>
      </c>
      <c r="F155" s="427" t="str">
        <f>IFERROR(VLOOKUP(A155,'Oversættelse til tabel'!$A$2:$B$14,2,FALSE),"")</f>
        <v>Total produktion</v>
      </c>
      <c r="G155" s="103"/>
    </row>
    <row r="156" spans="1:7" x14ac:dyDescent="0.25">
      <c r="A156" s="429" t="s">
        <v>344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5">
        <f>'Resultat-Produktion &amp; forbrug'!F133</f>
        <v>5158296.5993875219</v>
      </c>
      <c r="F156" s="427" t="str">
        <f>IFERROR(VLOOKUP(A156,'Oversættelse til tabel'!$A$2:$B$14,2,FALSE),"")</f>
        <v>Total produktion</v>
      </c>
      <c r="G156" s="103"/>
    </row>
    <row r="157" spans="1:7" x14ac:dyDescent="0.25">
      <c r="A157" s="429" t="s">
        <v>344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5">
        <f>'Resultat-Produktion &amp; forbrug'!F134</f>
        <v>367729.31318887876</v>
      </c>
      <c r="F157" s="427" t="str">
        <f>IFERROR(VLOOKUP(A157,'Oversættelse til tabel'!$A$2:$B$14,2,FALSE),"")</f>
        <v>Total produktion</v>
      </c>
      <c r="G157" s="103"/>
    </row>
    <row r="158" spans="1:7" x14ac:dyDescent="0.25">
      <c r="A158" s="429" t="s">
        <v>344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5">
        <f>'Resultat-Produktion &amp; forbrug'!F135</f>
        <v>183864.65659443938</v>
      </c>
      <c r="F158" s="427" t="str">
        <f>IFERROR(VLOOKUP(A158,'Oversættelse til tabel'!$A$2:$B$14,2,FALSE),"")</f>
        <v>Total produktion</v>
      </c>
      <c r="G158" s="103"/>
    </row>
    <row r="159" spans="1:7" x14ac:dyDescent="0.25">
      <c r="A159" s="429" t="s">
        <v>344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5">
        <f>'Resultat-Produktion &amp; forbrug'!F136</f>
        <v>117673.38022044121</v>
      </c>
      <c r="F159" s="427" t="str">
        <f>IFERROR(VLOOKUP(A159,'Oversættelse til tabel'!$A$2:$B$14,2,FALSE),"")</f>
        <v>Total produktion</v>
      </c>
      <c r="G159" s="103"/>
    </row>
    <row r="160" spans="1:7" x14ac:dyDescent="0.25">
      <c r="A160" s="429" t="s">
        <v>344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5">
        <f>'Resultat-Produktion &amp; forbrug'!F137</f>
        <v>1780122.6131143337</v>
      </c>
      <c r="F160" s="427" t="str">
        <f>IFERROR(VLOOKUP(A160,'Oversættelse til tabel'!$A$2:$B$14,2,FALSE),"")</f>
        <v>Total produktion</v>
      </c>
      <c r="G160" s="103"/>
    </row>
    <row r="161" spans="1:7" x14ac:dyDescent="0.25">
      <c r="A161" s="429" t="s">
        <v>344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5">
        <f>'Resultat-Produktion &amp; forbrug'!F138</f>
        <v>187205.4874474731</v>
      </c>
      <c r="F161" s="427" t="str">
        <f>IFERROR(VLOOKUP(A161,'Oversættelse til tabel'!$A$2:$B$14,2,FALSE),"")</f>
        <v>Total produktion</v>
      </c>
      <c r="G161" s="103"/>
    </row>
    <row r="162" spans="1:7" x14ac:dyDescent="0.25">
      <c r="A162" s="429" t="s">
        <v>344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5">
        <f>'Resultat-Produktion &amp; forbrug'!F139</f>
        <v>128378.10633228059</v>
      </c>
      <c r="F162" s="427" t="str">
        <f>IFERROR(VLOOKUP(A162,'Oversættelse til tabel'!$A$2:$B$14,2,FALSE),"")</f>
        <v>Total produktion</v>
      </c>
      <c r="G162" s="103"/>
    </row>
    <row r="163" spans="1:7" x14ac:dyDescent="0.25">
      <c r="A163" s="429" t="s">
        <v>344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5">
        <f>'Resultat-Produktion &amp; forbrug'!F140</f>
        <v>4131290.9636463677</v>
      </c>
      <c r="F163" s="427" t="str">
        <f>IFERROR(VLOOKUP(A163,'Oversættelse til tabel'!$A$2:$B$14,2,FALSE),"")</f>
        <v>Total produktion</v>
      </c>
      <c r="G163" s="103"/>
    </row>
    <row r="164" spans="1:7" x14ac:dyDescent="0.25">
      <c r="A164" s="429" t="s">
        <v>344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5">
        <f>'Resultat-Produktion &amp; forbrug'!F141</f>
        <v>13216055.395535078</v>
      </c>
      <c r="F164" s="427" t="str">
        <f>IFERROR(VLOOKUP(A164,'Oversættelse til tabel'!$A$2:$B$14,2,FALSE),"")</f>
        <v>Total produktion</v>
      </c>
      <c r="G164" s="103"/>
    </row>
    <row r="165" spans="1:7" x14ac:dyDescent="0.25">
      <c r="A165" s="429" t="s">
        <v>344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5">
        <f>'Resultat-Produktion &amp; forbrug'!F142</f>
        <v>1366427.219240695</v>
      </c>
      <c r="F165" s="427" t="str">
        <f>IFERROR(VLOOKUP(A165,'Oversættelse til tabel'!$A$2:$B$14,2,FALSE),"")</f>
        <v>Total produktion</v>
      </c>
      <c r="G165" s="103"/>
    </row>
    <row r="166" spans="1:7" x14ac:dyDescent="0.25">
      <c r="A166" s="429" t="s">
        <v>344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5">
        <f>'Resultat-Produktion &amp; forbrug'!F143</f>
        <v>84600</v>
      </c>
      <c r="F166" s="427" t="str">
        <f>IFERROR(VLOOKUP(A166,'Oversættelse til tabel'!$A$2:$B$14,2,FALSE),"")</f>
        <v>Total produktion</v>
      </c>
      <c r="G166" s="103"/>
    </row>
    <row r="167" spans="1:7" x14ac:dyDescent="0.25">
      <c r="A167" s="429" t="s">
        <v>344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5">
        <f>'Resultat-Produktion &amp; forbrug'!F144</f>
        <v>0</v>
      </c>
      <c r="F167" s="427" t="str">
        <f>IFERROR(VLOOKUP(A167,'Oversættelse til tabel'!$A$2:$B$14,2,FALSE),"")</f>
        <v>Total produktion</v>
      </c>
      <c r="G167" s="103"/>
    </row>
    <row r="168" spans="1:7" x14ac:dyDescent="0.25">
      <c r="A168" s="429" t="s">
        <v>344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5">
        <f ca="1">'Resultat-Produktion &amp; forbrug'!F145</f>
        <v>1242702.0334346909</v>
      </c>
      <c r="F168" s="427" t="str">
        <f>IFERROR(VLOOKUP(A168,'Oversættelse til tabel'!$A$2:$B$14,2,FALSE),"")</f>
        <v>Total produktion</v>
      </c>
      <c r="G168" s="103"/>
    </row>
    <row r="169" spans="1:7" x14ac:dyDescent="0.25">
      <c r="A169" s="429" t="s">
        <v>344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5">
        <f ca="1">'Resultat-Produktion &amp; forbrug'!F146</f>
        <v>384135.61750905059</v>
      </c>
      <c r="F169" s="427" t="str">
        <f>IFERROR(VLOOKUP(A169,'Oversættelse til tabel'!$A$2:$B$14,2,FALSE),"")</f>
        <v>Total produktion</v>
      </c>
      <c r="G169" s="103"/>
    </row>
    <row r="170" spans="1:7" x14ac:dyDescent="0.25">
      <c r="A170" s="429" t="s">
        <v>344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5">
        <f>'Resultat-Produktion &amp; forbrug'!F147</f>
        <v>18450.007031483605</v>
      </c>
      <c r="F170" s="427" t="str">
        <f>IFERROR(VLOOKUP(A170,'Oversættelse til tabel'!$A$2:$B$14,2,FALSE),"")</f>
        <v>Total produktion</v>
      </c>
      <c r="G170" s="103"/>
    </row>
    <row r="171" spans="1:7" x14ac:dyDescent="0.25">
      <c r="A171" s="429" t="s">
        <v>344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5">
        <f>'Resultat-Produktion &amp; forbrug'!F148</f>
        <v>26972.495538657848</v>
      </c>
      <c r="F171" s="427" t="str">
        <f>IFERROR(VLOOKUP(A171,'Oversættelse til tabel'!$A$2:$B$14,2,FALSE),"")</f>
        <v>Total produktion</v>
      </c>
      <c r="G171" s="103"/>
    </row>
    <row r="172" spans="1:7" x14ac:dyDescent="0.25">
      <c r="A172" s="429" t="s">
        <v>344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5">
        <f ca="1">'Resultat-Produktion &amp; forbrug'!F149</f>
        <v>165083.0224523381</v>
      </c>
      <c r="F172" s="427" t="str">
        <f>IFERROR(VLOOKUP(A172,'Oversættelse til tabel'!$A$2:$B$14,2,FALSE),"")</f>
        <v>Total produktion</v>
      </c>
      <c r="G172" s="103"/>
    </row>
    <row r="173" spans="1:7" x14ac:dyDescent="0.25">
      <c r="A173" s="429" t="s">
        <v>344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5">
        <f ca="1">'Resultat-Produktion &amp; forbrug'!F150</f>
        <v>110817068.59908372</v>
      </c>
      <c r="F173" s="427" t="str">
        <f>IFERROR(VLOOKUP(A173,'Oversættelse til tabel'!$A$2:$B$14,2,FALSE),"")</f>
        <v>Total produktion</v>
      </c>
      <c r="G173" s="103"/>
    </row>
    <row r="174" spans="1:7" x14ac:dyDescent="0.25">
      <c r="A174" s="429" t="s">
        <v>344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5">
        <f ca="1">'Resultat-Produktion &amp; forbrug'!F151</f>
        <v>2463073.3914116896</v>
      </c>
      <c r="F174" s="427" t="str">
        <f>IFERROR(VLOOKUP(A174,'Oversættelse til tabel'!$A$2:$B$14,2,FALSE),"")</f>
        <v>Total produktion</v>
      </c>
      <c r="G174" s="103"/>
    </row>
    <row r="175" spans="1:7" x14ac:dyDescent="0.25">
      <c r="A175" s="429" t="s">
        <v>344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5">
        <f>'Resultat-Produktion &amp; forbrug'!F152</f>
        <v>0</v>
      </c>
      <c r="F175" s="427" t="str">
        <f>IFERROR(VLOOKUP(A175,'Oversættelse til tabel'!$A$2:$B$14,2,FALSE),"")</f>
        <v>Total produktion</v>
      </c>
      <c r="G175" s="103"/>
    </row>
    <row r="176" spans="1:7" x14ac:dyDescent="0.25">
      <c r="A176" s="429" t="s">
        <v>344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5">
        <f>'Resultat-Produktion &amp; forbrug'!F153</f>
        <v>332759.92297580565</v>
      </c>
      <c r="F176" s="427" t="str">
        <f>IFERROR(VLOOKUP(A176,'Oversættelse til tabel'!$A$2:$B$14,2,FALSE),"")</f>
        <v>Total produktion</v>
      </c>
      <c r="G176" s="103"/>
    </row>
    <row r="177" spans="1:7" x14ac:dyDescent="0.25">
      <c r="A177" s="429" t="s">
        <v>344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5">
        <f>'Resultat-Produktion &amp; forbrug'!F154</f>
        <v>0</v>
      </c>
      <c r="F177" s="427" t="str">
        <f>IFERROR(VLOOKUP(A177,'Oversættelse til tabel'!$A$2:$B$14,2,FALSE),"")</f>
        <v>Total produktion</v>
      </c>
      <c r="G177" s="103"/>
    </row>
    <row r="178" spans="1:7" x14ac:dyDescent="0.25">
      <c r="A178" s="429" t="s">
        <v>344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5">
        <f>'Resultat-Produktion &amp; forbrug'!F155</f>
        <v>675.387643904882</v>
      </c>
      <c r="F178" s="427" t="str">
        <f>IFERROR(VLOOKUP(A178,'Oversættelse til tabel'!$A$2:$B$14,2,FALSE),"")</f>
        <v>Total produktion</v>
      </c>
      <c r="G178" s="103"/>
    </row>
    <row r="179" spans="1:7" x14ac:dyDescent="0.25">
      <c r="A179" s="429" t="s">
        <v>344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5">
        <f>'Resultat-Produktion &amp; forbrug'!F156</f>
        <v>15969.006082579654</v>
      </c>
      <c r="F179" s="427" t="str">
        <f>IFERROR(VLOOKUP(A179,'Oversættelse til tabel'!$A$2:$B$14,2,FALSE),"")</f>
        <v>Total produktion</v>
      </c>
      <c r="G179" s="103"/>
    </row>
    <row r="180" spans="1:7" x14ac:dyDescent="0.25">
      <c r="A180" s="429" t="s">
        <v>344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5">
        <f>'Resultat-Produktion &amp; forbrug'!F157</f>
        <v>620445.82725004398</v>
      </c>
      <c r="F180" s="427" t="str">
        <f>IFERROR(VLOOKUP(A180,'Oversættelse til tabel'!$A$2:$B$14,2,FALSE),"")</f>
        <v>Total produktion</v>
      </c>
      <c r="G180" s="103"/>
    </row>
    <row r="181" spans="1:7" x14ac:dyDescent="0.25">
      <c r="A181" s="429" t="s">
        <v>344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5">
        <f>'Resultat-Produktion &amp; forbrug'!F158</f>
        <v>15780.226177538038</v>
      </c>
      <c r="F181" s="427" t="str">
        <f>IFERROR(VLOOKUP(A181,'Oversættelse til tabel'!$A$2:$B$14,2,FALSE),"")</f>
        <v>Total produktion</v>
      </c>
      <c r="G181" s="103"/>
    </row>
    <row r="182" spans="1:7" x14ac:dyDescent="0.25">
      <c r="A182" s="429" t="s">
        <v>344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5">
        <f>'Resultat-Produktion &amp; forbrug'!F159</f>
        <v>0</v>
      </c>
      <c r="F182" s="427" t="str">
        <f>IFERROR(VLOOKUP(A182,'Oversættelse til tabel'!$A$2:$B$14,2,FALSE),"")</f>
        <v>Total produktion</v>
      </c>
      <c r="G182" s="103"/>
    </row>
    <row r="183" spans="1:7" x14ac:dyDescent="0.25">
      <c r="A183" s="429" t="s">
        <v>344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5">
        <f>'Resultat-Produktion &amp; forbrug'!F160</f>
        <v>2148848.2010935447</v>
      </c>
      <c r="F183" s="427" t="str">
        <f>IFERROR(VLOOKUP(A183,'Oversættelse til tabel'!$A$2:$B$14,2,FALSE),"")</f>
        <v>Total produktion</v>
      </c>
      <c r="G183" s="103"/>
    </row>
    <row r="184" spans="1:7" x14ac:dyDescent="0.25">
      <c r="A184" s="429" t="s">
        <v>344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5">
        <f>'Resultat-Produktion &amp; forbrug'!F161</f>
        <v>0</v>
      </c>
      <c r="F184" s="427" t="str">
        <f>IFERROR(VLOOKUP(A184,'Oversættelse til tabel'!$A$2:$B$14,2,FALSE),"")</f>
        <v>Total produktion</v>
      </c>
      <c r="G184" s="103"/>
    </row>
    <row r="185" spans="1:7" x14ac:dyDescent="0.25">
      <c r="A185" s="429" t="s">
        <v>344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5">
        <f>'Resultat-Produktion &amp; forbrug'!F162</f>
        <v>95299.46904386401</v>
      </c>
      <c r="F185" s="427" t="str">
        <f>IFERROR(VLOOKUP(A185,'Oversættelse til tabel'!$A$2:$B$14,2,FALSE),"")</f>
        <v>Total produktion</v>
      </c>
      <c r="G185" s="103"/>
    </row>
    <row r="186" spans="1:7" x14ac:dyDescent="0.25">
      <c r="A186" s="429" t="s">
        <v>344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5">
        <f>'Resultat-Produktion &amp; forbrug'!F163</f>
        <v>954412.72069157928</v>
      </c>
      <c r="F186" s="427" t="str">
        <f>IFERROR(VLOOKUP(A186,'Oversættelse til tabel'!$A$2:$B$14,2,FALSE),"")</f>
        <v>Total produktion</v>
      </c>
      <c r="G186" s="103"/>
    </row>
    <row r="187" spans="1:7" x14ac:dyDescent="0.25">
      <c r="A187" s="429" t="s">
        <v>344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5">
        <f>'Resultat-Produktion &amp; forbrug'!F164</f>
        <v>452346.51233766804</v>
      </c>
      <c r="F187" s="427" t="str">
        <f>IFERROR(VLOOKUP(A187,'Oversættelse til tabel'!$A$2:$B$14,2,FALSE),"")</f>
        <v>Total produktion</v>
      </c>
      <c r="G187" s="103"/>
    </row>
    <row r="188" spans="1:7" x14ac:dyDescent="0.25">
      <c r="A188" s="429" t="s">
        <v>344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5">
        <f>'Resultat-Produktion &amp; forbrug'!F165</f>
        <v>0</v>
      </c>
      <c r="F188" s="427" t="str">
        <f>IFERROR(VLOOKUP(A188,'Oversættelse til tabel'!$A$2:$B$14,2,FALSE),"")</f>
        <v>Total produktion</v>
      </c>
      <c r="G188" s="103"/>
    </row>
    <row r="189" spans="1:7" x14ac:dyDescent="0.25">
      <c r="A189" s="429" t="s">
        <v>344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5">
        <f>'Resultat-Produktion &amp; forbrug'!F166</f>
        <v>200279.74928693369</v>
      </c>
      <c r="F189" s="427" t="str">
        <f>IFERROR(VLOOKUP(A189,'Oversættelse til tabel'!$A$2:$B$14,2,FALSE),"")</f>
        <v>Total produktion</v>
      </c>
      <c r="G189" s="103"/>
    </row>
    <row r="190" spans="1:7" x14ac:dyDescent="0.25">
      <c r="A190" s="429" t="s">
        <v>344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5">
        <f>'Resultat-Produktion &amp; forbrug'!F167</f>
        <v>145627.35347864506</v>
      </c>
      <c r="F190" s="427" t="str">
        <f>IFERROR(VLOOKUP(A190,'Oversættelse til tabel'!$A$2:$B$14,2,FALSE),"")</f>
        <v>Total produktion</v>
      </c>
      <c r="G190" s="103"/>
    </row>
    <row r="191" spans="1:7" x14ac:dyDescent="0.25">
      <c r="A191" s="429" t="s">
        <v>344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5">
        <f>'Resultat-Produktion &amp; forbrug'!F168</f>
        <v>116539.79424410909</v>
      </c>
      <c r="F191" s="427" t="str">
        <f>IFERROR(VLOOKUP(A191,'Oversættelse til tabel'!$A$2:$B$14,2,FALSE),"")</f>
        <v>Total produktion</v>
      </c>
      <c r="G191" s="103"/>
    </row>
    <row r="192" spans="1:7" x14ac:dyDescent="0.25">
      <c r="A192" s="429" t="s">
        <v>344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5">
        <f>'Resultat-Produktion &amp; forbrug'!F169</f>
        <v>2268650.5850062412</v>
      </c>
      <c r="F192" s="427" t="str">
        <f>IFERROR(VLOOKUP(A192,'Oversættelse til tabel'!$A$2:$B$14,2,FALSE),"")</f>
        <v>Total produktion</v>
      </c>
      <c r="G192" s="103"/>
    </row>
    <row r="193" spans="1:7" x14ac:dyDescent="0.25">
      <c r="A193" s="429" t="s">
        <v>344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5">
        <f>'Resultat-Produktion &amp; forbrug'!F170</f>
        <v>0</v>
      </c>
      <c r="F193" s="427" t="str">
        <f>IFERROR(VLOOKUP(A193,'Oversættelse til tabel'!$A$2:$B$14,2,FALSE),"")</f>
        <v>Total produktion</v>
      </c>
      <c r="G193" s="103"/>
    </row>
    <row r="194" spans="1:7" x14ac:dyDescent="0.25">
      <c r="A194" s="429" t="s">
        <v>344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5">
        <f>'Resultat-Produktion &amp; forbrug'!F171</f>
        <v>925084.21922943438</v>
      </c>
      <c r="F194" s="427" t="str">
        <f>IFERROR(VLOOKUP(A194,'Oversættelse til tabel'!$A$2:$B$14,2,FALSE),"")</f>
        <v>Total produktion</v>
      </c>
      <c r="G194" s="103"/>
    </row>
    <row r="195" spans="1:7" x14ac:dyDescent="0.25">
      <c r="A195" s="429" t="s">
        <v>344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5">
        <f>'Resultat-Produktion &amp; forbrug'!F172</f>
        <v>115489.08079619991</v>
      </c>
      <c r="F195" s="427" t="str">
        <f>IFERROR(VLOOKUP(A195,'Oversættelse til tabel'!$A$2:$B$14,2,FALSE),"")</f>
        <v>Total produktion</v>
      </c>
      <c r="G195" s="103"/>
    </row>
    <row r="196" spans="1:7" x14ac:dyDescent="0.25">
      <c r="A196" s="429" t="s">
        <v>344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5">
        <f>'Resultat-Produktion &amp; forbrug'!F173</f>
        <v>365245.73356828612</v>
      </c>
      <c r="F196" s="427" t="str">
        <f>IFERROR(VLOOKUP(A196,'Oversættelse til tabel'!$A$2:$B$14,2,FALSE),"")</f>
        <v>Total produktion</v>
      </c>
      <c r="G196" s="103"/>
    </row>
    <row r="197" spans="1:7" x14ac:dyDescent="0.25">
      <c r="A197" s="429" t="s">
        <v>344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5">
        <f>'Resultat-Produktion &amp; forbrug'!F174</f>
        <v>222833.98833453824</v>
      </c>
      <c r="F197" s="427" t="str">
        <f>IFERROR(VLOOKUP(A197,'Oversættelse til tabel'!$A$2:$B$14,2,FALSE),"")</f>
        <v>Total produktion</v>
      </c>
      <c r="G197" s="103"/>
    </row>
    <row r="198" spans="1:7" x14ac:dyDescent="0.25">
      <c r="A198" s="429" t="s">
        <v>344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5">
        <f>'Resultat-Produktion &amp; forbrug'!F175</f>
        <v>1.1976865502381491</v>
      </c>
      <c r="F198" s="427" t="str">
        <f>IFERROR(VLOOKUP(A198,'Oversættelse til tabel'!$A$2:$B$14,2,FALSE),"")</f>
        <v>Total produktion</v>
      </c>
      <c r="G198" s="103"/>
    </row>
    <row r="199" spans="1:7" x14ac:dyDescent="0.25">
      <c r="A199" s="429" t="s">
        <v>344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5">
        <f>'Resultat-Produktion &amp; forbrug'!F176</f>
        <v>7577.0634215631153</v>
      </c>
      <c r="F199" s="427" t="str">
        <f>IFERROR(VLOOKUP(A199,'Oversættelse til tabel'!$A$2:$B$14,2,FALSE),"")</f>
        <v>Total produktion</v>
      </c>
      <c r="G199" s="103"/>
    </row>
    <row r="200" spans="1:7" x14ac:dyDescent="0.25">
      <c r="A200" s="429" t="s">
        <v>344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5">
        <f>'Resultat-Produktion &amp; forbrug'!F177</f>
        <v>395448.91426064254</v>
      </c>
      <c r="F200" s="427" t="str">
        <f>IFERROR(VLOOKUP(A200,'Oversættelse til tabel'!$A$2:$B$14,2,FALSE),"")</f>
        <v>Total produktion</v>
      </c>
      <c r="G200" s="103"/>
    </row>
    <row r="201" spans="1:7" x14ac:dyDescent="0.25">
      <c r="A201" s="429" t="s">
        <v>344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5">
        <f>'Resultat-Produktion &amp; forbrug'!F178</f>
        <v>38860.356190289756</v>
      </c>
      <c r="F201" s="427" t="str">
        <f>IFERROR(VLOOKUP(A201,'Oversættelse til tabel'!$A$2:$B$14,2,FALSE),"")</f>
        <v>Total produktion</v>
      </c>
      <c r="G201" s="103"/>
    </row>
    <row r="202" spans="1:7" x14ac:dyDescent="0.25">
      <c r="A202" s="429" t="s">
        <v>344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5">
        <f ca="1">'Resultat-Produktion &amp; forbrug'!F179</f>
        <v>0</v>
      </c>
      <c r="F202" s="427" t="str">
        <f>IFERROR(VLOOKUP(A202,'Oversættelse til tabel'!$A$2:$B$14,2,FALSE),"")</f>
        <v>Total produktion</v>
      </c>
      <c r="G202" s="103"/>
    </row>
    <row r="203" spans="1:7" x14ac:dyDescent="0.25">
      <c r="A203" s="429" t="s">
        <v>344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5">
        <f ca="1">'Resultat-Produktion &amp; forbrug'!F180</f>
        <v>0</v>
      </c>
      <c r="F203" s="427" t="str">
        <f>IFERROR(VLOOKUP(A203,'Oversættelse til tabel'!$A$2:$B$14,2,FALSE),"")</f>
        <v>Total produktion</v>
      </c>
      <c r="G203" s="103"/>
    </row>
    <row r="204" spans="1:7" x14ac:dyDescent="0.25">
      <c r="A204" s="429" t="s">
        <v>344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5">
        <f>'Resultat-Produktion &amp; forbrug'!F181</f>
        <v>346998.01962126989</v>
      </c>
      <c r="F204" s="427" t="str">
        <f>IFERROR(VLOOKUP(A204,'Oversættelse til tabel'!$A$2:$B$14,2,FALSE),"")</f>
        <v>Total produktion</v>
      </c>
      <c r="G204" s="103"/>
    </row>
    <row r="205" spans="1:7" x14ac:dyDescent="0.25">
      <c r="A205" s="429" t="s">
        <v>344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5">
        <f>'Resultat-Produktion &amp; forbrug'!F182</f>
        <v>192563.22613808865</v>
      </c>
      <c r="F205" s="427" t="str">
        <f>IFERROR(VLOOKUP(A205,'Oversættelse til tabel'!$A$2:$B$14,2,FALSE),"")</f>
        <v>Total produktion</v>
      </c>
      <c r="G205" s="103"/>
    </row>
    <row r="206" spans="1:7" x14ac:dyDescent="0.25">
      <c r="A206" s="429" t="s">
        <v>344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5">
        <f>'Resultat-Produktion &amp; forbrug'!F183</f>
        <v>96281.613069044324</v>
      </c>
      <c r="F206" s="427" t="str">
        <f>IFERROR(VLOOKUP(A206,'Oversættelse til tabel'!$A$2:$B$14,2,FALSE),"")</f>
        <v>Total produktion</v>
      </c>
      <c r="G206" s="103"/>
    </row>
    <row r="207" spans="1:7" x14ac:dyDescent="0.25">
      <c r="A207" s="429" t="s">
        <v>344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5">
        <f>'Resultat-Produktion &amp; forbrug'!F184</f>
        <v>61620.23236418837</v>
      </c>
      <c r="F207" s="427" t="str">
        <f>IFERROR(VLOOKUP(A207,'Oversættelse til tabel'!$A$2:$B$14,2,FALSE),"")</f>
        <v>Total produktion</v>
      </c>
      <c r="G207" s="103"/>
    </row>
    <row r="208" spans="1:7" x14ac:dyDescent="0.25">
      <c r="A208" s="429" t="s">
        <v>344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5">
        <f>'Resultat-Produktion &amp; forbrug'!F185</f>
        <v>2233316.4654569654</v>
      </c>
      <c r="F208" s="427" t="str">
        <f>IFERROR(VLOOKUP(A208,'Oversættelse til tabel'!$A$2:$B$14,2,FALSE),"")</f>
        <v>Total produktion</v>
      </c>
      <c r="G208" s="103"/>
    </row>
    <row r="209" spans="1:7" x14ac:dyDescent="0.25">
      <c r="A209" s="429" t="s">
        <v>344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5">
        <f>'Resultat-Produktion &amp; forbrug'!F186</f>
        <v>23179.475218292017</v>
      </c>
      <c r="F209" s="427" t="str">
        <f>IFERROR(VLOOKUP(A209,'Oversættelse til tabel'!$A$2:$B$14,2,FALSE),"")</f>
        <v>Total produktion</v>
      </c>
      <c r="G209" s="103"/>
    </row>
    <row r="210" spans="1:7" x14ac:dyDescent="0.25">
      <c r="A210" s="429" t="s">
        <v>344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5">
        <f>'Resultat-Produktion &amp; forbrug'!F187</f>
        <v>18923.903166389329</v>
      </c>
      <c r="F210" s="427" t="str">
        <f>IFERROR(VLOOKUP(A210,'Oversættelse til tabel'!$A$2:$B$14,2,FALSE),"")</f>
        <v>Total produktion</v>
      </c>
      <c r="G210" s="103"/>
    </row>
    <row r="211" spans="1:7" x14ac:dyDescent="0.25">
      <c r="A211" s="429" t="s">
        <v>344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5">
        <f>'Resultat-Produktion &amp; forbrug'!F188</f>
        <v>3186961.3614372411</v>
      </c>
      <c r="F211" s="427" t="str">
        <f>IFERROR(VLOOKUP(A211,'Oversættelse til tabel'!$A$2:$B$14,2,FALSE),"")</f>
        <v>Total produktion</v>
      </c>
      <c r="G211" s="103"/>
    </row>
    <row r="212" spans="1:7" x14ac:dyDescent="0.25">
      <c r="A212" s="429" t="s">
        <v>344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5">
        <f>'Resultat-Produktion &amp; forbrug'!F189</f>
        <v>2304461.4931079326</v>
      </c>
      <c r="F212" s="427" t="str">
        <f>IFERROR(VLOOKUP(A212,'Oversættelse til tabel'!$A$2:$B$14,2,FALSE),"")</f>
        <v>Total produktion</v>
      </c>
      <c r="G212" s="103"/>
    </row>
    <row r="213" spans="1:7" x14ac:dyDescent="0.25">
      <c r="A213" s="429" t="s">
        <v>344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5">
        <f>'Resultat-Produktion &amp; forbrug'!F190</f>
        <v>206750.71206041813</v>
      </c>
      <c r="F213" s="427" t="str">
        <f>IFERROR(VLOOKUP(A213,'Oversættelse til tabel'!$A$2:$B$14,2,FALSE),"")</f>
        <v>Total produktion</v>
      </c>
      <c r="G213" s="103"/>
    </row>
    <row r="214" spans="1:7" x14ac:dyDescent="0.25">
      <c r="A214" s="429" t="s">
        <v>344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5">
        <f>'Resultat-Produktion &amp; forbrug'!F191</f>
        <v>0</v>
      </c>
      <c r="F214" s="427" t="str">
        <f>IFERROR(VLOOKUP(A214,'Oversættelse til tabel'!$A$2:$B$14,2,FALSE),"")</f>
        <v>Total produktion</v>
      </c>
      <c r="G214" s="103"/>
    </row>
    <row r="215" spans="1:7" x14ac:dyDescent="0.25">
      <c r="A215" s="429" t="s">
        <v>344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5">
        <f>'Resultat-Produktion &amp; forbrug'!F192</f>
        <v>0</v>
      </c>
      <c r="F215" s="427" t="str">
        <f>IFERROR(VLOOKUP(A215,'Oversættelse til tabel'!$A$2:$B$14,2,FALSE),"")</f>
        <v>Total produktion</v>
      </c>
      <c r="G215" s="103"/>
    </row>
    <row r="216" spans="1:7" x14ac:dyDescent="0.25">
      <c r="A216" s="429" t="s">
        <v>344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5">
        <f ca="1">'Resultat-Produktion &amp; forbrug'!F193</f>
        <v>364819.33528776863</v>
      </c>
      <c r="F216" s="427" t="str">
        <f>IFERROR(VLOOKUP(A216,'Oversættelse til tabel'!$A$2:$B$14,2,FALSE),"")</f>
        <v>Total produktion</v>
      </c>
      <c r="G216" s="103"/>
    </row>
    <row r="217" spans="1:7" x14ac:dyDescent="0.25">
      <c r="A217" s="429" t="s">
        <v>344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5">
        <f ca="1">'Resultat-Produktion &amp; forbrug'!F194</f>
        <v>112332.11179209981</v>
      </c>
      <c r="F217" s="427" t="str">
        <f>IFERROR(VLOOKUP(A217,'Oversættelse til tabel'!$A$2:$B$14,2,FALSE),"")</f>
        <v>Total produktion</v>
      </c>
      <c r="G217" s="103"/>
    </row>
    <row r="218" spans="1:7" x14ac:dyDescent="0.25">
      <c r="A218" s="429" t="s">
        <v>344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5">
        <f>'Resultat-Produktion &amp; forbrug'!F195</f>
        <v>20469.927135437214</v>
      </c>
      <c r="F218" s="427" t="str">
        <f>IFERROR(VLOOKUP(A218,'Oversættelse til tabel'!$A$2:$B$14,2,FALSE),"")</f>
        <v>Total produktion</v>
      </c>
      <c r="G218" s="103"/>
    </row>
    <row r="219" spans="1:7" x14ac:dyDescent="0.25">
      <c r="A219" s="429" t="s">
        <v>344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5">
        <f>'Resultat-Produktion &amp; forbrug'!F196</f>
        <v>62904.656720576306</v>
      </c>
      <c r="F219" s="427" t="str">
        <f>IFERROR(VLOOKUP(A219,'Oversættelse til tabel'!$A$2:$B$14,2,FALSE),"")</f>
        <v>Total produktion</v>
      </c>
      <c r="G219" s="103"/>
    </row>
    <row r="220" spans="1:7" x14ac:dyDescent="0.25">
      <c r="A220" s="429" t="s">
        <v>344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5">
        <f ca="1">'Resultat-Produktion &amp; forbrug'!F197</f>
        <v>168912.745758362</v>
      </c>
      <c r="F220" s="427" t="str">
        <f>IFERROR(VLOOKUP(A220,'Oversættelse til tabel'!$A$2:$B$14,2,FALSE),"")</f>
        <v>Total produktion</v>
      </c>
      <c r="G220" s="103"/>
    </row>
    <row r="221" spans="1:7" x14ac:dyDescent="0.25">
      <c r="A221" s="429" t="s">
        <v>344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5">
        <f ca="1">'Resultat-Produktion &amp; forbrug'!F198</f>
        <v>135365022.94435871</v>
      </c>
      <c r="F221" s="427" t="str">
        <f>IFERROR(VLOOKUP(A221,'Oversættelse til tabel'!$A$2:$B$14,2,FALSE),"")</f>
        <v>Total produktion</v>
      </c>
      <c r="G221" s="103"/>
    </row>
    <row r="222" spans="1:7" x14ac:dyDescent="0.25">
      <c r="A222" s="429" t="s">
        <v>344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5">
        <f ca="1">'Resultat-Produktion &amp; forbrug'!F199</f>
        <v>4962253.0205756156</v>
      </c>
      <c r="F222" s="427" t="str">
        <f>IFERROR(VLOOKUP(A222,'Oversættelse til tabel'!$A$2:$B$14,2,FALSE),"")</f>
        <v>Total produktion</v>
      </c>
      <c r="G222" s="103"/>
    </row>
    <row r="223" spans="1:7" x14ac:dyDescent="0.25">
      <c r="A223" s="429" t="s">
        <v>344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5">
        <f>'Resultat-Produktion &amp; forbrug'!F200</f>
        <v>1265627.9107681944</v>
      </c>
      <c r="F223" s="427" t="str">
        <f>IFERROR(VLOOKUP(A223,'Oversættelse til tabel'!$A$2:$B$14,2,FALSE),"")</f>
        <v>Total produktion</v>
      </c>
      <c r="G223" s="103"/>
    </row>
    <row r="224" spans="1:7" x14ac:dyDescent="0.25">
      <c r="A224" s="429" t="s">
        <v>344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5">
        <f>'Resultat-Produktion &amp; forbrug'!F201</f>
        <v>472855.62662575697</v>
      </c>
      <c r="F224" s="427" t="str">
        <f>IFERROR(VLOOKUP(A224,'Oversættelse til tabel'!$A$2:$B$14,2,FALSE),"")</f>
        <v>Total produktion</v>
      </c>
      <c r="G224" s="103"/>
    </row>
    <row r="225" spans="1:7" x14ac:dyDescent="0.25">
      <c r="A225" s="429" t="s">
        <v>344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5">
        <f>'Resultat-Produktion &amp; forbrug'!F202</f>
        <v>891430.01875529427</v>
      </c>
      <c r="F225" s="427" t="str">
        <f>IFERROR(VLOOKUP(A225,'Oversættelse til tabel'!$A$2:$B$14,2,FALSE),"")</f>
        <v>Total produktion</v>
      </c>
      <c r="G225" s="103"/>
    </row>
    <row r="226" spans="1:7" x14ac:dyDescent="0.25">
      <c r="A226" s="429" t="s">
        <v>344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5">
        <f>'Resultat-Produktion &amp; forbrug'!F203</f>
        <v>892.28078879071916</v>
      </c>
      <c r="F226" s="427" t="str">
        <f>IFERROR(VLOOKUP(A226,'Oversættelse til tabel'!$A$2:$B$14,2,FALSE),"")</f>
        <v>Total produktion</v>
      </c>
      <c r="G226" s="103"/>
    </row>
    <row r="227" spans="1:7" x14ac:dyDescent="0.25">
      <c r="A227" s="429" t="s">
        <v>344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5">
        <f>'Resultat-Produktion &amp; forbrug'!F204</f>
        <v>16772.527158983896</v>
      </c>
      <c r="F227" s="427" t="str">
        <f>IFERROR(VLOOKUP(A227,'Oversættelse til tabel'!$A$2:$B$14,2,FALSE),"")</f>
        <v>Total produktion</v>
      </c>
      <c r="G227" s="103"/>
    </row>
    <row r="228" spans="1:7" x14ac:dyDescent="0.25">
      <c r="A228" s="429" t="s">
        <v>344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5">
        <f>'Resultat-Produktion &amp; forbrug'!F205</f>
        <v>323061.108725222</v>
      </c>
      <c r="F228" s="427" t="str">
        <f>IFERROR(VLOOKUP(A228,'Oversættelse til tabel'!$A$2:$B$14,2,FALSE),"")</f>
        <v>Total produktion</v>
      </c>
      <c r="G228" s="103"/>
    </row>
    <row r="229" spans="1:7" x14ac:dyDescent="0.25">
      <c r="A229" s="429" t="s">
        <v>344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5">
        <f>'Resultat-Produktion &amp; forbrug'!F206</f>
        <v>9235.3984880191911</v>
      </c>
      <c r="F229" s="427" t="str">
        <f>IFERROR(VLOOKUP(A229,'Oversættelse til tabel'!$A$2:$B$14,2,FALSE),"")</f>
        <v>Total produktion</v>
      </c>
      <c r="G229" s="103"/>
    </row>
    <row r="230" spans="1:7" x14ac:dyDescent="0.25">
      <c r="A230" s="429" t="s">
        <v>344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5">
        <f>'Resultat-Produktion &amp; forbrug'!F207</f>
        <v>0</v>
      </c>
      <c r="F230" s="427" t="str">
        <f>IFERROR(VLOOKUP(A230,'Oversættelse til tabel'!$A$2:$B$14,2,FALSE),"")</f>
        <v>Total produktion</v>
      </c>
      <c r="G230" s="103"/>
    </row>
    <row r="231" spans="1:7" x14ac:dyDescent="0.25">
      <c r="A231" s="429" t="s">
        <v>344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5">
        <f>'Resultat-Produktion &amp; forbrug'!F208</f>
        <v>7740799.9666379569</v>
      </c>
      <c r="F231" s="427" t="str">
        <f>IFERROR(VLOOKUP(A231,'Oversættelse til tabel'!$A$2:$B$14,2,FALSE),"")</f>
        <v>Total produktion</v>
      </c>
      <c r="G231" s="103"/>
    </row>
    <row r="232" spans="1:7" x14ac:dyDescent="0.25">
      <c r="A232" s="429" t="s">
        <v>344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5">
        <f>'Resultat-Produktion &amp; forbrug'!F209</f>
        <v>432980.29482400004</v>
      </c>
      <c r="F232" s="427" t="str">
        <f>IFERROR(VLOOKUP(A232,'Oversættelse til tabel'!$A$2:$B$14,2,FALSE),"")</f>
        <v>Total produktion</v>
      </c>
      <c r="G232" s="103"/>
    </row>
    <row r="233" spans="1:7" x14ac:dyDescent="0.25">
      <c r="A233" s="429" t="s">
        <v>344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5">
        <f>'Resultat-Produktion &amp; forbrug'!F210</f>
        <v>62807.246394125483</v>
      </c>
      <c r="F233" s="427" t="str">
        <f>IFERROR(VLOOKUP(A233,'Oversættelse til tabel'!$A$2:$B$14,2,FALSE),"")</f>
        <v>Total produktion</v>
      </c>
      <c r="G233" s="103"/>
    </row>
    <row r="234" spans="1:7" x14ac:dyDescent="0.25">
      <c r="A234" s="429" t="s">
        <v>344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5">
        <f>'Resultat-Produktion &amp; forbrug'!F211</f>
        <v>853278.4052559135</v>
      </c>
      <c r="F234" s="427" t="str">
        <f>IFERROR(VLOOKUP(A234,'Oversættelse til tabel'!$A$2:$B$14,2,FALSE),"")</f>
        <v>Total produktion</v>
      </c>
      <c r="G234" s="103"/>
    </row>
    <row r="235" spans="1:7" x14ac:dyDescent="0.25">
      <c r="A235" s="429" t="s">
        <v>344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5">
        <f>'Resultat-Produktion &amp; forbrug'!F212</f>
        <v>456074.89013160887</v>
      </c>
      <c r="F235" s="427" t="str">
        <f>IFERROR(VLOOKUP(A235,'Oversættelse til tabel'!$A$2:$B$14,2,FALSE),"")</f>
        <v>Total produktion</v>
      </c>
      <c r="G235" s="103"/>
    </row>
    <row r="236" spans="1:7" x14ac:dyDescent="0.25">
      <c r="A236" s="429" t="s">
        <v>344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5">
        <f>'Resultat-Produktion &amp; forbrug'!F213</f>
        <v>0</v>
      </c>
      <c r="F236" s="427" t="str">
        <f>IFERROR(VLOOKUP(A236,'Oversættelse til tabel'!$A$2:$B$14,2,FALSE),"")</f>
        <v>Total produktion</v>
      </c>
      <c r="G236" s="103"/>
    </row>
    <row r="237" spans="1:7" x14ac:dyDescent="0.25">
      <c r="A237" s="429" t="s">
        <v>344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5">
        <f>'Resultat-Produktion &amp; forbrug'!F214</f>
        <v>209986.47985944702</v>
      </c>
      <c r="F237" s="427" t="str">
        <f>IFERROR(VLOOKUP(A237,'Oversættelse til tabel'!$A$2:$B$14,2,FALSE),"")</f>
        <v>Total produktion</v>
      </c>
      <c r="G237" s="103"/>
    </row>
    <row r="238" spans="1:7" x14ac:dyDescent="0.25">
      <c r="A238" s="429" t="s">
        <v>344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5">
        <f>'Resultat-Produktion &amp; forbrug'!F215</f>
        <v>200505.45348915044</v>
      </c>
      <c r="F238" s="427" t="str">
        <f>IFERROR(VLOOKUP(A238,'Oversættelse til tabel'!$A$2:$B$14,2,FALSE),"")</f>
        <v>Total produktion</v>
      </c>
      <c r="G238" s="103"/>
    </row>
    <row r="239" spans="1:7" x14ac:dyDescent="0.25">
      <c r="A239" s="429" t="s">
        <v>344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5">
        <f>'Resultat-Produktion &amp; forbrug'!F216</f>
        <v>488697.95225826954</v>
      </c>
      <c r="F239" s="427" t="str">
        <f>IFERROR(VLOOKUP(A239,'Oversættelse til tabel'!$A$2:$B$14,2,FALSE),"")</f>
        <v>Total produktion</v>
      </c>
      <c r="G239" s="103"/>
    </row>
    <row r="240" spans="1:7" x14ac:dyDescent="0.25">
      <c r="A240" s="429" t="s">
        <v>344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5">
        <f>'Resultat-Produktion &amp; forbrug'!F217</f>
        <v>1538745.3574347503</v>
      </c>
      <c r="F240" s="427" t="str">
        <f>IFERROR(VLOOKUP(A240,'Oversættelse til tabel'!$A$2:$B$14,2,FALSE),"")</f>
        <v>Total produktion</v>
      </c>
      <c r="G240" s="103"/>
    </row>
    <row r="241" spans="1:7" x14ac:dyDescent="0.25">
      <c r="A241" s="429" t="s">
        <v>344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5">
        <f>'Resultat-Produktion &amp; forbrug'!F218</f>
        <v>0</v>
      </c>
      <c r="F241" s="427" t="str">
        <f>IFERROR(VLOOKUP(A241,'Oversættelse til tabel'!$A$2:$B$14,2,FALSE),"")</f>
        <v>Total produktion</v>
      </c>
      <c r="G241" s="103"/>
    </row>
    <row r="242" spans="1:7" x14ac:dyDescent="0.25">
      <c r="A242" s="429" t="s">
        <v>344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5">
        <f>'Resultat-Produktion &amp; forbrug'!F219</f>
        <v>1067271.7369051871</v>
      </c>
      <c r="F242" s="427" t="str">
        <f>IFERROR(VLOOKUP(A242,'Oversættelse til tabel'!$A$2:$B$14,2,FALSE),"")</f>
        <v>Total produktion</v>
      </c>
      <c r="G242" s="103"/>
    </row>
    <row r="243" spans="1:7" x14ac:dyDescent="0.25">
      <c r="A243" s="429" t="s">
        <v>344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5">
        <f>'Resultat-Produktion &amp; forbrug'!F220</f>
        <v>133388.75573399532</v>
      </c>
      <c r="F243" s="427" t="str">
        <f>IFERROR(VLOOKUP(A243,'Oversættelse til tabel'!$A$2:$B$14,2,FALSE),"")</f>
        <v>Total produktion</v>
      </c>
      <c r="G243" s="103"/>
    </row>
    <row r="244" spans="1:7" x14ac:dyDescent="0.25">
      <c r="A244" s="429" t="s">
        <v>344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5">
        <f>'Resultat-Produktion &amp; forbrug'!F221</f>
        <v>1683984.4240595349</v>
      </c>
      <c r="F244" s="427" t="str">
        <f>IFERROR(VLOOKUP(A244,'Oversættelse til tabel'!$A$2:$B$14,2,FALSE),"")</f>
        <v>Total produktion</v>
      </c>
      <c r="G244" s="103"/>
    </row>
    <row r="245" spans="1:7" x14ac:dyDescent="0.25">
      <c r="A245" s="429" t="s">
        <v>344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5">
        <f>'Resultat-Produktion &amp; forbrug'!F222</f>
        <v>257371.07122395348</v>
      </c>
      <c r="F245" s="427" t="str">
        <f>IFERROR(VLOOKUP(A245,'Oversættelse til tabel'!$A$2:$B$14,2,FALSE),"")</f>
        <v>Total produktion</v>
      </c>
      <c r="G245" s="103"/>
    </row>
    <row r="246" spans="1:7" x14ac:dyDescent="0.25">
      <c r="A246" s="429" t="s">
        <v>344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5">
        <f>'Resultat-Produktion &amp; forbrug'!F223</f>
        <v>69865.048763892031</v>
      </c>
      <c r="F246" s="427" t="str">
        <f>IFERROR(VLOOKUP(A246,'Oversættelse til tabel'!$A$2:$B$14,2,FALSE),"")</f>
        <v>Total produktion</v>
      </c>
      <c r="G246" s="103"/>
    </row>
    <row r="247" spans="1:7" x14ac:dyDescent="0.25">
      <c r="A247" s="429" t="s">
        <v>344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5">
        <f>'Resultat-Produktion &amp; forbrug'!F224</f>
        <v>8508.9621500651465</v>
      </c>
      <c r="F247" s="427" t="str">
        <f>IFERROR(VLOOKUP(A247,'Oversættelse til tabel'!$A$2:$B$14,2,FALSE),"")</f>
        <v>Total produktion</v>
      </c>
      <c r="G247" s="103"/>
    </row>
    <row r="248" spans="1:7" x14ac:dyDescent="0.25">
      <c r="A248" s="429" t="s">
        <v>344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5">
        <f>'Resultat-Produktion &amp; forbrug'!F225</f>
        <v>441503.35045841202</v>
      </c>
      <c r="F248" s="427" t="str">
        <f>IFERROR(VLOOKUP(A248,'Oversættelse til tabel'!$A$2:$B$14,2,FALSE),"")</f>
        <v>Total produktion</v>
      </c>
      <c r="G248" s="103"/>
    </row>
    <row r="249" spans="1:7" x14ac:dyDescent="0.25">
      <c r="A249" s="429" t="s">
        <v>344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5">
        <f>'Resultat-Produktion &amp; forbrug'!F226</f>
        <v>39662.610991368812</v>
      </c>
      <c r="F249" s="427" t="str">
        <f>IFERROR(VLOOKUP(A249,'Oversættelse til tabel'!$A$2:$B$14,2,FALSE),"")</f>
        <v>Total produktion</v>
      </c>
      <c r="G249" s="103"/>
    </row>
    <row r="250" spans="1:7" x14ac:dyDescent="0.25">
      <c r="A250" s="429" t="s">
        <v>344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5">
        <f ca="1">'Resultat-Produktion &amp; forbrug'!F227</f>
        <v>0</v>
      </c>
      <c r="F250" s="427" t="str">
        <f>IFERROR(VLOOKUP(A250,'Oversættelse til tabel'!$A$2:$B$14,2,FALSE),"")</f>
        <v>Total produktion</v>
      </c>
      <c r="G250" s="103"/>
    </row>
    <row r="251" spans="1:7" x14ac:dyDescent="0.25">
      <c r="A251" s="429" t="s">
        <v>344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5">
        <f ca="1">'Resultat-Produktion &amp; forbrug'!F228</f>
        <v>0</v>
      </c>
      <c r="F251" s="427" t="str">
        <f>IFERROR(VLOOKUP(A251,'Oversættelse til tabel'!$A$2:$B$14,2,FALSE),"")</f>
        <v>Total produktion</v>
      </c>
      <c r="G251" s="103"/>
    </row>
    <row r="252" spans="1:7" x14ac:dyDescent="0.25">
      <c r="A252" s="429" t="s">
        <v>344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5">
        <f>'Resultat-Produktion &amp; forbrug'!F229</f>
        <v>400779.30970046029</v>
      </c>
      <c r="F252" s="427" t="str">
        <f>IFERROR(VLOOKUP(A252,'Oversættelse til tabel'!$A$2:$B$14,2,FALSE),"")</f>
        <v>Total produktion</v>
      </c>
      <c r="G252" s="103"/>
    </row>
    <row r="253" spans="1:7" x14ac:dyDescent="0.25">
      <c r="A253" s="429" t="s">
        <v>344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5">
        <f>'Resultat-Produktion &amp; forbrug'!F230</f>
        <v>118504.81295486072</v>
      </c>
      <c r="F253" s="427" t="str">
        <f>IFERROR(VLOOKUP(A253,'Oversættelse til tabel'!$A$2:$B$14,2,FALSE),"")</f>
        <v>Total produktion</v>
      </c>
      <c r="G253" s="103"/>
    </row>
    <row r="254" spans="1:7" x14ac:dyDescent="0.25">
      <c r="A254" s="429" t="s">
        <v>344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5">
        <f>'Resultat-Produktion &amp; forbrug'!F231</f>
        <v>59252.406477430362</v>
      </c>
      <c r="F254" s="427" t="str">
        <f>IFERROR(VLOOKUP(A254,'Oversættelse til tabel'!$A$2:$B$14,2,FALSE),"")</f>
        <v>Total produktion</v>
      </c>
      <c r="G254" s="103"/>
    </row>
    <row r="255" spans="1:7" x14ac:dyDescent="0.25">
      <c r="A255" s="429" t="s">
        <v>344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5">
        <f>'Resultat-Produktion &amp; forbrug'!F232</f>
        <v>37921.540145555431</v>
      </c>
      <c r="F255" s="427" t="str">
        <f>IFERROR(VLOOKUP(A255,'Oversættelse til tabel'!$A$2:$B$14,2,FALSE),"")</f>
        <v>Total produktion</v>
      </c>
      <c r="G255" s="103"/>
    </row>
    <row r="256" spans="1:7" x14ac:dyDescent="0.25">
      <c r="A256" s="429" t="s">
        <v>344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5">
        <f>'Resultat-Produktion &amp; forbrug'!F233</f>
        <v>580195.01499224489</v>
      </c>
      <c r="F256" s="427" t="str">
        <f>IFERROR(VLOOKUP(A256,'Oversættelse til tabel'!$A$2:$B$14,2,FALSE),"")</f>
        <v>Total produktion</v>
      </c>
      <c r="G256" s="103"/>
    </row>
    <row r="257" spans="1:7" x14ac:dyDescent="0.25">
      <c r="A257" s="429" t="s">
        <v>344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5">
        <f>'Resultat-Produktion &amp; forbrug'!F234</f>
        <v>25586.495588439793</v>
      </c>
      <c r="F257" s="427" t="str">
        <f>IFERROR(VLOOKUP(A257,'Oversættelse til tabel'!$A$2:$B$14,2,FALSE),"")</f>
        <v>Total produktion</v>
      </c>
      <c r="G257" s="103"/>
    </row>
    <row r="258" spans="1:7" x14ac:dyDescent="0.25">
      <c r="A258" s="429" t="s">
        <v>344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5">
        <f>'Resultat-Produktion &amp; forbrug'!F235</f>
        <v>20801.551109508149</v>
      </c>
      <c r="F258" s="427" t="str">
        <f>IFERROR(VLOOKUP(A258,'Oversættelse til tabel'!$A$2:$B$14,2,FALSE),"")</f>
        <v>Total produktion</v>
      </c>
      <c r="G258" s="103"/>
    </row>
    <row r="259" spans="1:7" x14ac:dyDescent="0.25">
      <c r="A259" s="429" t="s">
        <v>344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5">
        <f>'Resultat-Produktion &amp; forbrug'!F236</f>
        <v>3345419.54603831</v>
      </c>
      <c r="F259" s="427" t="str">
        <f>IFERROR(VLOOKUP(A259,'Oversættelse til tabel'!$A$2:$B$14,2,FALSE),"")</f>
        <v>Total produktion</v>
      </c>
      <c r="G259" s="103"/>
    </row>
    <row r="260" spans="1:7" x14ac:dyDescent="0.25">
      <c r="A260" s="429" t="s">
        <v>344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5">
        <f>'Resultat-Produktion &amp; forbrug'!F237</f>
        <v>2409559.214171757</v>
      </c>
      <c r="F260" s="427" t="str">
        <f>IFERROR(VLOOKUP(A260,'Oversættelse til tabel'!$A$2:$B$14,2,FALSE),"")</f>
        <v>Total produktion</v>
      </c>
      <c r="G260" s="103"/>
    </row>
    <row r="261" spans="1:7" x14ac:dyDescent="0.25">
      <c r="A261" s="429" t="s">
        <v>344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5">
        <f>'Resultat-Produktion &amp; forbrug'!F238</f>
        <v>227135.43837600856</v>
      </c>
      <c r="F261" s="427" t="str">
        <f>IFERROR(VLOOKUP(A261,'Oversættelse til tabel'!$A$2:$B$14,2,FALSE),"")</f>
        <v>Total produktion</v>
      </c>
      <c r="G261" s="103"/>
    </row>
    <row r="262" spans="1:7" x14ac:dyDescent="0.25">
      <c r="A262" s="429" t="s">
        <v>344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5">
        <f>'Resultat-Produktion &amp; forbrug'!F239</f>
        <v>36000</v>
      </c>
      <c r="F262" s="427" t="str">
        <f>IFERROR(VLOOKUP(A262,'Oversættelse til tabel'!$A$2:$B$14,2,FALSE),"")</f>
        <v>Total produktion</v>
      </c>
      <c r="G262" s="103"/>
    </row>
    <row r="263" spans="1:7" x14ac:dyDescent="0.25">
      <c r="A263" s="429" t="s">
        <v>344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5">
        <f>'Resultat-Produktion &amp; forbrug'!F240</f>
        <v>0</v>
      </c>
      <c r="F263" s="427" t="str">
        <f>IFERROR(VLOOKUP(A263,'Oversættelse til tabel'!$A$2:$B$14,2,FALSE),"")</f>
        <v>Total produktion</v>
      </c>
      <c r="G263" s="103"/>
    </row>
    <row r="264" spans="1:7" x14ac:dyDescent="0.25">
      <c r="A264" s="429" t="s">
        <v>344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5">
        <f ca="1">'Resultat-Produktion &amp; forbrug'!F241</f>
        <v>370106.33706436935</v>
      </c>
      <c r="F264" s="427" t="str">
        <f>IFERROR(VLOOKUP(A264,'Oversættelse til tabel'!$A$2:$B$14,2,FALSE),"")</f>
        <v>Total produktion</v>
      </c>
      <c r="G264" s="103"/>
    </row>
    <row r="265" spans="1:7" x14ac:dyDescent="0.25">
      <c r="A265" s="429" t="s">
        <v>344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5">
        <f ca="1">'Resultat-Produktion &amp; forbrug'!F242</f>
        <v>113960.04106329833</v>
      </c>
      <c r="F265" s="427" t="str">
        <f>IFERROR(VLOOKUP(A265,'Oversættelse til tabel'!$A$2:$B$14,2,FALSE),"")</f>
        <v>Total produktion</v>
      </c>
      <c r="G265" s="103"/>
    </row>
    <row r="266" spans="1:7" x14ac:dyDescent="0.25">
      <c r="A266" s="429" t="s">
        <v>344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5">
        <f>'Resultat-Produktion &amp; forbrug'!F243</f>
        <v>17987.049844381028</v>
      </c>
      <c r="F266" s="427" t="str">
        <f>IFERROR(VLOOKUP(A266,'Oversættelse til tabel'!$A$2:$B$14,2,FALSE),"")</f>
        <v>Total produktion</v>
      </c>
      <c r="G266" s="103"/>
    </row>
    <row r="267" spans="1:7" x14ac:dyDescent="0.25">
      <c r="A267" s="429" t="s">
        <v>344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5">
        <f>'Resultat-Produktion &amp; forbrug'!F244</f>
        <v>60139.381804839322</v>
      </c>
      <c r="F267" s="427" t="str">
        <f>IFERROR(VLOOKUP(A267,'Oversættelse til tabel'!$A$2:$B$14,2,FALSE),"")</f>
        <v>Total produktion</v>
      </c>
      <c r="G267" s="103"/>
    </row>
    <row r="268" spans="1:7" x14ac:dyDescent="0.25">
      <c r="A268" s="429" t="s">
        <v>344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5">
        <f ca="1">'Resultat-Produktion &amp; forbrug'!F245</f>
        <v>172292.68030975034</v>
      </c>
      <c r="F268" s="427" t="str">
        <f>IFERROR(VLOOKUP(A268,'Oversættelse til tabel'!$A$2:$B$14,2,FALSE),"")</f>
        <v>Total produktion</v>
      </c>
      <c r="G268" s="103"/>
    </row>
    <row r="269" spans="1:7" x14ac:dyDescent="0.25">
      <c r="A269" s="429" t="s">
        <v>344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5">
        <f ca="1">'Resultat-Produktion &amp; forbrug'!F246</f>
        <v>134043396.78687212</v>
      </c>
      <c r="F269" s="427" t="str">
        <f>IFERROR(VLOOKUP(A269,'Oversættelse til tabel'!$A$2:$B$14,2,FALSE),"")</f>
        <v>Total produktion</v>
      </c>
      <c r="G269" s="103"/>
    </row>
    <row r="270" spans="1:7" x14ac:dyDescent="0.25">
      <c r="A270" s="429" t="s">
        <v>344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5">
        <f ca="1">'Resultat-Produktion &amp; forbrug'!F247</f>
        <v>4624204.3792056572</v>
      </c>
      <c r="F270" s="427" t="str">
        <f>IFERROR(VLOOKUP(A270,'Oversættelse til tabel'!$A$2:$B$14,2,FALSE),"")</f>
        <v>Total produktion</v>
      </c>
      <c r="G270" s="103"/>
    </row>
    <row r="271" spans="1:7" x14ac:dyDescent="0.25">
      <c r="A271" s="429" t="s">
        <v>344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5">
        <f>'Resultat-Produktion &amp; forbrug'!F248</f>
        <v>1495742.0763624115</v>
      </c>
      <c r="F271" s="427" t="str">
        <f>IFERROR(VLOOKUP(A271,'Oversættelse til tabel'!$A$2:$B$14,2,FALSE),"")</f>
        <v>Total produktion</v>
      </c>
      <c r="G271" s="103"/>
    </row>
    <row r="272" spans="1:7" x14ac:dyDescent="0.25">
      <c r="A272" s="429" t="s">
        <v>344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5">
        <f>'Resultat-Produktion &amp; forbrug'!F249</f>
        <v>573805.87313028623</v>
      </c>
      <c r="F272" s="427" t="str">
        <f>IFERROR(VLOOKUP(A272,'Oversættelse til tabel'!$A$2:$B$14,2,FALSE),"")</f>
        <v>Total produktion</v>
      </c>
      <c r="G272" s="103"/>
    </row>
    <row r="273" spans="1:7" x14ac:dyDescent="0.25">
      <c r="A273" s="429" t="s">
        <v>344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5">
        <f>'Resultat-Produktion &amp; forbrug'!F250</f>
        <v>1053508.2039835295</v>
      </c>
      <c r="F273" s="427" t="str">
        <f>IFERROR(VLOOKUP(A273,'Oversættelse til tabel'!$A$2:$B$14,2,FALSE),"")</f>
        <v>Total produktion</v>
      </c>
      <c r="G273" s="103"/>
    </row>
    <row r="274" spans="1:7" x14ac:dyDescent="0.25">
      <c r="A274" s="429" t="s">
        <v>344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5">
        <f>'Resultat-Produktion &amp; forbrug'!F251</f>
        <v>1013.9144691364182</v>
      </c>
      <c r="F274" s="427" t="str">
        <f>IFERROR(VLOOKUP(A274,'Oversættelse til tabel'!$A$2:$B$14,2,FALSE),"")</f>
        <v>Total produktion</v>
      </c>
      <c r="G274" s="103"/>
    </row>
    <row r="275" spans="1:7" x14ac:dyDescent="0.25">
      <c r="A275" s="429" t="s">
        <v>344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5">
        <f>'Resultat-Produktion &amp; forbrug'!F252</f>
        <v>13218.944305969808</v>
      </c>
      <c r="F275" s="427" t="str">
        <f>IFERROR(VLOOKUP(A275,'Oversættelse til tabel'!$A$2:$B$14,2,FALSE),"")</f>
        <v>Total produktion</v>
      </c>
      <c r="G275" s="103"/>
    </row>
    <row r="276" spans="1:7" x14ac:dyDescent="0.25">
      <c r="A276" s="429" t="s">
        <v>344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5">
        <f>'Resultat-Produktion &amp; forbrug'!F253</f>
        <v>309381.10479126737</v>
      </c>
      <c r="F276" s="427" t="str">
        <f>IFERROR(VLOOKUP(A276,'Oversættelse til tabel'!$A$2:$B$14,2,FALSE),"")</f>
        <v>Total produktion</v>
      </c>
      <c r="G276" s="103"/>
    </row>
    <row r="277" spans="1:7" x14ac:dyDescent="0.25">
      <c r="A277" s="429" t="s">
        <v>344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5">
        <f>'Resultat-Produktion &amp; forbrug'!F254</f>
        <v>8833.9151758514763</v>
      </c>
      <c r="F277" s="427" t="str">
        <f>IFERROR(VLOOKUP(A277,'Oversættelse til tabel'!$A$2:$B$14,2,FALSE),"")</f>
        <v>Total produktion</v>
      </c>
      <c r="G277" s="103"/>
    </row>
    <row r="278" spans="1:7" x14ac:dyDescent="0.25">
      <c r="A278" s="429" t="s">
        <v>344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5">
        <f>'Resultat-Produktion &amp; forbrug'!F255</f>
        <v>0</v>
      </c>
      <c r="F278" s="427" t="str">
        <f>IFERROR(VLOOKUP(A278,'Oversættelse til tabel'!$A$2:$B$14,2,FALSE),"")</f>
        <v>Total produktion</v>
      </c>
      <c r="G278" s="103"/>
    </row>
    <row r="279" spans="1:7" x14ac:dyDescent="0.25">
      <c r="A279" s="429" t="s">
        <v>344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5">
        <f>'Resultat-Produktion &amp; forbrug'!F256</f>
        <v>7783060.7751449523</v>
      </c>
      <c r="F279" s="427" t="str">
        <f>IFERROR(VLOOKUP(A279,'Oversættelse til tabel'!$A$2:$B$14,2,FALSE),"")</f>
        <v>Total produktion</v>
      </c>
      <c r="G279" s="103"/>
    </row>
    <row r="280" spans="1:7" x14ac:dyDescent="0.25">
      <c r="A280" s="429" t="s">
        <v>344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5">
        <f>'Resultat-Produktion &amp; forbrug'!F257</f>
        <v>511703.98479200003</v>
      </c>
      <c r="F280" s="427" t="str">
        <f>IFERROR(VLOOKUP(A280,'Oversættelse til tabel'!$A$2:$B$14,2,FALSE),"")</f>
        <v>Total produktion</v>
      </c>
      <c r="G280" s="103"/>
    </row>
    <row r="281" spans="1:7" x14ac:dyDescent="0.25">
      <c r="A281" s="429" t="s">
        <v>344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5">
        <f>'Resultat-Produktion &amp; forbrug'!F258</f>
        <v>59641.575143281989</v>
      </c>
      <c r="F281" s="427" t="str">
        <f>IFERROR(VLOOKUP(A281,'Oversættelse til tabel'!$A$2:$B$14,2,FALSE),"")</f>
        <v>Total produktion</v>
      </c>
      <c r="G281" s="103"/>
    </row>
    <row r="282" spans="1:7" x14ac:dyDescent="0.25">
      <c r="A282" s="429" t="s">
        <v>344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5">
        <f>'Resultat-Produktion &amp; forbrug'!F259</f>
        <v>774087.30836337875</v>
      </c>
      <c r="F282" s="427" t="str">
        <f>IFERROR(VLOOKUP(A282,'Oversættelse til tabel'!$A$2:$B$14,2,FALSE),"")</f>
        <v>Total produktion</v>
      </c>
      <c r="G282" s="103"/>
    </row>
    <row r="283" spans="1:7" x14ac:dyDescent="0.25">
      <c r="A283" s="429" t="s">
        <v>344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5">
        <f>'Resultat-Produktion &amp; forbrug'!F260</f>
        <v>457927.02496060182</v>
      </c>
      <c r="F283" s="427" t="str">
        <f>IFERROR(VLOOKUP(A283,'Oversættelse til tabel'!$A$2:$B$14,2,FALSE),"")</f>
        <v>Total produktion</v>
      </c>
      <c r="G283" s="103"/>
    </row>
    <row r="284" spans="1:7" x14ac:dyDescent="0.25">
      <c r="A284" s="429" t="s">
        <v>344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5">
        <f>'Resultat-Produktion &amp; forbrug'!F261</f>
        <v>0</v>
      </c>
      <c r="F284" s="427" t="str">
        <f>IFERROR(VLOOKUP(A284,'Oversættelse til tabel'!$A$2:$B$14,2,FALSE),"")</f>
        <v>Total produktion</v>
      </c>
      <c r="G284" s="103"/>
    </row>
    <row r="285" spans="1:7" x14ac:dyDescent="0.25">
      <c r="A285" s="429" t="s">
        <v>344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5">
        <f>'Resultat-Produktion &amp; forbrug'!F262</f>
        <v>209352.88683397757</v>
      </c>
      <c r="F285" s="427" t="str">
        <f>IFERROR(VLOOKUP(A285,'Oversættelse til tabel'!$A$2:$B$14,2,FALSE),"")</f>
        <v>Total produktion</v>
      </c>
      <c r="G285" s="103"/>
    </row>
    <row r="286" spans="1:7" x14ac:dyDescent="0.25">
      <c r="A286" s="429" t="s">
        <v>344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5">
        <f>'Resultat-Produktion &amp; forbrug'!F263</f>
        <v>191716.3466485255</v>
      </c>
      <c r="F286" s="427" t="str">
        <f>IFERROR(VLOOKUP(A286,'Oversættelse til tabel'!$A$2:$B$14,2,FALSE),"")</f>
        <v>Total produktion</v>
      </c>
      <c r="G286" s="103"/>
    </row>
    <row r="287" spans="1:7" x14ac:dyDescent="0.25">
      <c r="A287" s="429" t="s">
        <v>344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5">
        <f>'Resultat-Produktion &amp; forbrug'!F264</f>
        <v>467199.52830888401</v>
      </c>
      <c r="F287" s="427" t="str">
        <f>IFERROR(VLOOKUP(A287,'Oversættelse til tabel'!$A$2:$B$14,2,FALSE),"")</f>
        <v>Total produktion</v>
      </c>
      <c r="G287" s="103"/>
    </row>
    <row r="288" spans="1:7" x14ac:dyDescent="0.25">
      <c r="A288" s="429" t="s">
        <v>344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5">
        <f>'Resultat-Produktion &amp; forbrug'!F265</f>
        <v>1505200.0174677742</v>
      </c>
      <c r="F288" s="427" t="str">
        <f>IFERROR(VLOOKUP(A288,'Oversættelse til tabel'!$A$2:$B$14,2,FALSE),"")</f>
        <v>Total produktion</v>
      </c>
      <c r="G288" s="103"/>
    </row>
    <row r="289" spans="1:7" x14ac:dyDescent="0.25">
      <c r="A289" s="429" t="s">
        <v>344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5">
        <f>'Resultat-Produktion &amp; forbrug'!F266</f>
        <v>0</v>
      </c>
      <c r="F289" s="427" t="str">
        <f>IFERROR(VLOOKUP(A289,'Oversættelse til tabel'!$A$2:$B$14,2,FALSE),"")</f>
        <v>Total produktion</v>
      </c>
      <c r="G289" s="103"/>
    </row>
    <row r="290" spans="1:7" x14ac:dyDescent="0.25">
      <c r="A290" s="429" t="s">
        <v>344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5">
        <f>'Resultat-Produktion &amp; forbrug'!F267</f>
        <v>973600.61608850933</v>
      </c>
      <c r="F290" s="427" t="str">
        <f>IFERROR(VLOOKUP(A290,'Oversættelse til tabel'!$A$2:$B$14,2,FALSE),"")</f>
        <v>Total produktion</v>
      </c>
      <c r="G290" s="103"/>
    </row>
    <row r="291" spans="1:7" x14ac:dyDescent="0.25">
      <c r="A291" s="429" t="s">
        <v>344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5">
        <f>'Resultat-Produktion &amp; forbrug'!F268</f>
        <v>122020.01011231828</v>
      </c>
      <c r="F291" s="427" t="str">
        <f>IFERROR(VLOOKUP(A291,'Oversættelse til tabel'!$A$2:$B$14,2,FALSE),"")</f>
        <v>Total produktion</v>
      </c>
      <c r="G291" s="103"/>
    </row>
    <row r="292" spans="1:7" x14ac:dyDescent="0.25">
      <c r="A292" s="429" t="s">
        <v>344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5">
        <f>'Resultat-Produktion &amp; forbrug'!F269</f>
        <v>1702098.7369561824</v>
      </c>
      <c r="F292" s="427" t="str">
        <f>IFERROR(VLOOKUP(A292,'Oversættelse til tabel'!$A$2:$B$14,2,FALSE),"")</f>
        <v>Total produktion</v>
      </c>
      <c r="G292" s="103"/>
    </row>
    <row r="293" spans="1:7" x14ac:dyDescent="0.25">
      <c r="A293" s="429" t="s">
        <v>344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5">
        <f>'Resultat-Produktion &amp; forbrug'!F270</f>
        <v>235435.29243193395</v>
      </c>
      <c r="F293" s="427" t="str">
        <f>IFERROR(VLOOKUP(A293,'Oversættelse til tabel'!$A$2:$B$14,2,FALSE),"")</f>
        <v>Total produktion</v>
      </c>
      <c r="G293" s="103"/>
    </row>
    <row r="294" spans="1:7" x14ac:dyDescent="0.25">
      <c r="A294" s="429" t="s">
        <v>344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5">
        <f>'Resultat-Produktion &amp; forbrug'!F271</f>
        <v>69865.048763892031</v>
      </c>
      <c r="F294" s="427" t="str">
        <f>IFERROR(VLOOKUP(A294,'Oversættelse til tabel'!$A$2:$B$14,2,FALSE),"")</f>
        <v>Total produktion</v>
      </c>
      <c r="G294" s="103"/>
    </row>
    <row r="295" spans="1:7" x14ac:dyDescent="0.25">
      <c r="A295" s="429" t="s">
        <v>344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5">
        <f>'Resultat-Produktion &amp; forbrug'!F272</f>
        <v>7232.7710179462747</v>
      </c>
      <c r="F295" s="427" t="str">
        <f>IFERROR(VLOOKUP(A295,'Oversættelse til tabel'!$A$2:$B$14,2,FALSE),"")</f>
        <v>Total produktion</v>
      </c>
      <c r="G295" s="103"/>
    </row>
    <row r="296" spans="1:7" x14ac:dyDescent="0.25">
      <c r="A296" s="429" t="s">
        <v>344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5">
        <f>'Resultat-Produktion &amp; forbrug'!F273</f>
        <v>422177.75868709118</v>
      </c>
      <c r="F296" s="427" t="str">
        <f>IFERROR(VLOOKUP(A296,'Oversættelse til tabel'!$A$2:$B$14,2,FALSE),"")</f>
        <v>Total produktion</v>
      </c>
      <c r="G296" s="103"/>
    </row>
    <row r="297" spans="1:7" x14ac:dyDescent="0.25">
      <c r="A297" s="429" t="s">
        <v>344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5">
        <f>'Resultat-Produktion &amp; forbrug'!F274</f>
        <v>37978.9277568201</v>
      </c>
      <c r="F297" s="427" t="str">
        <f>IFERROR(VLOOKUP(A297,'Oversættelse til tabel'!$A$2:$B$14,2,FALSE),"")</f>
        <v>Total produktion</v>
      </c>
      <c r="G297" s="103"/>
    </row>
    <row r="298" spans="1:7" x14ac:dyDescent="0.25">
      <c r="A298" s="429" t="s">
        <v>344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5">
        <f ca="1">'Resultat-Produktion &amp; forbrug'!F275</f>
        <v>0</v>
      </c>
      <c r="F298" s="427" t="str">
        <f>IFERROR(VLOOKUP(A298,'Oversættelse til tabel'!$A$2:$B$14,2,FALSE),"")</f>
        <v>Total produktion</v>
      </c>
      <c r="G298" s="103"/>
    </row>
    <row r="299" spans="1:7" x14ac:dyDescent="0.25">
      <c r="A299" s="429" t="s">
        <v>344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5">
        <f ca="1">'Resultat-Produktion &amp; forbrug'!F276</f>
        <v>0</v>
      </c>
      <c r="F299" s="427" t="str">
        <f>IFERROR(VLOOKUP(A299,'Oversættelse til tabel'!$A$2:$B$14,2,FALSE),"")</f>
        <v>Total produktion</v>
      </c>
      <c r="G299" s="103"/>
    </row>
    <row r="300" spans="1:7" x14ac:dyDescent="0.25">
      <c r="A300" s="429" t="s">
        <v>344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5">
        <f>'Resultat-Produktion &amp; forbrug'!F277</f>
        <v>366620.82312230999</v>
      </c>
      <c r="F300" s="427" t="str">
        <f>IFERROR(VLOOKUP(A300,'Oversættelse til tabel'!$A$2:$B$14,2,FALSE),"")</f>
        <v>Total produktion</v>
      </c>
      <c r="G300" s="103"/>
    </row>
    <row r="301" spans="1:7" x14ac:dyDescent="0.25">
      <c r="A301" s="429" t="s">
        <v>344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5">
        <f>'Resultat-Produktion &amp; forbrug'!F278</f>
        <v>112790.01758245569</v>
      </c>
      <c r="F301" s="427" t="str">
        <f>IFERROR(VLOOKUP(A301,'Oversættelse til tabel'!$A$2:$B$14,2,FALSE),"")</f>
        <v>Total produktion</v>
      </c>
      <c r="G301" s="103"/>
    </row>
    <row r="302" spans="1:7" x14ac:dyDescent="0.25">
      <c r="A302" s="429" t="s">
        <v>344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5">
        <f>'Resultat-Produktion &amp; forbrug'!F279</f>
        <v>56395.008791227847</v>
      </c>
      <c r="F302" s="427" t="str">
        <f>IFERROR(VLOOKUP(A302,'Oversættelse til tabel'!$A$2:$B$14,2,FALSE),"")</f>
        <v>Total produktion</v>
      </c>
      <c r="G302" s="103"/>
    </row>
    <row r="303" spans="1:7" x14ac:dyDescent="0.25">
      <c r="A303" s="429" t="s">
        <v>344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5">
        <f>'Resultat-Produktion &amp; forbrug'!F280</f>
        <v>36092.805626385823</v>
      </c>
      <c r="F303" s="427" t="str">
        <f>IFERROR(VLOOKUP(A303,'Oversættelse til tabel'!$A$2:$B$14,2,FALSE),"")</f>
        <v>Total produktion</v>
      </c>
      <c r="G303" s="103"/>
    </row>
    <row r="304" spans="1:7" x14ac:dyDescent="0.25">
      <c r="A304" s="429" t="s">
        <v>344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5">
        <f>'Resultat-Produktion &amp; forbrug'!F281</f>
        <v>554811.33276094752</v>
      </c>
      <c r="F304" s="427" t="str">
        <f>IFERROR(VLOOKUP(A304,'Oversættelse til tabel'!$A$2:$B$14,2,FALSE),"")</f>
        <v>Total produktion</v>
      </c>
      <c r="G304" s="103"/>
    </row>
    <row r="305" spans="1:7" x14ac:dyDescent="0.25">
      <c r="A305" s="429" t="s">
        <v>344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5">
        <f>'Resultat-Produktion &amp; forbrug'!F282</f>
        <v>22182.119996210597</v>
      </c>
      <c r="F305" s="427" t="str">
        <f>IFERROR(VLOOKUP(A305,'Oversættelse til tabel'!$A$2:$B$14,2,FALSE),"")</f>
        <v>Total produktion</v>
      </c>
      <c r="G305" s="103"/>
    </row>
    <row r="306" spans="1:7" x14ac:dyDescent="0.25">
      <c r="A306" s="429" t="s">
        <v>344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5">
        <f>'Resultat-Produktion &amp; forbrug'!F283</f>
        <v>18120.669233843775</v>
      </c>
      <c r="F306" s="427" t="str">
        <f>IFERROR(VLOOKUP(A306,'Oversættelse til tabel'!$A$2:$B$14,2,FALSE),"")</f>
        <v>Total produktion</v>
      </c>
      <c r="G306" s="103"/>
    </row>
    <row r="307" spans="1:7" x14ac:dyDescent="0.25">
      <c r="A307" s="429" t="s">
        <v>344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5">
        <f>'Resultat-Produktion &amp; forbrug'!F284</f>
        <v>3500953.7358260299</v>
      </c>
      <c r="F307" s="427" t="str">
        <f>IFERROR(VLOOKUP(A307,'Oversættelse til tabel'!$A$2:$B$14,2,FALSE),"")</f>
        <v>Total produktion</v>
      </c>
      <c r="G307" s="103"/>
    </row>
    <row r="308" spans="1:7" x14ac:dyDescent="0.25">
      <c r="A308" s="429" t="s">
        <v>344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5">
        <f>'Resultat-Produktion &amp; forbrug'!F285</f>
        <v>1914968.3000286557</v>
      </c>
      <c r="F308" s="427" t="str">
        <f>IFERROR(VLOOKUP(A308,'Oversættelse til tabel'!$A$2:$B$14,2,FALSE),"")</f>
        <v>Total produktion</v>
      </c>
      <c r="G308" s="103"/>
    </row>
    <row r="309" spans="1:7" x14ac:dyDescent="0.25">
      <c r="A309" s="429" t="s">
        <v>344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5">
        <f>'Resultat-Produktion &amp; forbrug'!F286</f>
        <v>197991.36208420046</v>
      </c>
      <c r="F309" s="427" t="str">
        <f>IFERROR(VLOOKUP(A309,'Oversættelse til tabel'!$A$2:$B$14,2,FALSE),"")</f>
        <v>Total produktion</v>
      </c>
      <c r="G309" s="103"/>
    </row>
    <row r="310" spans="1:7" x14ac:dyDescent="0.25">
      <c r="A310" s="429" t="s">
        <v>344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5">
        <f>'Resultat-Produktion &amp; forbrug'!F287</f>
        <v>36000</v>
      </c>
      <c r="F310" s="427" t="str">
        <f>IFERROR(VLOOKUP(A310,'Oversættelse til tabel'!$A$2:$B$14,2,FALSE),"")</f>
        <v>Total produktion</v>
      </c>
      <c r="G310" s="103"/>
    </row>
    <row r="311" spans="1:7" x14ac:dyDescent="0.25">
      <c r="A311" s="429" t="s">
        <v>344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5">
        <f>'Resultat-Produktion &amp; forbrug'!F288</f>
        <v>0</v>
      </c>
      <c r="F311" s="427" t="str">
        <f>IFERROR(VLOOKUP(A311,'Oversættelse til tabel'!$A$2:$B$14,2,FALSE),"")</f>
        <v>Total produktion</v>
      </c>
      <c r="G311" s="103"/>
    </row>
    <row r="312" spans="1:7" x14ac:dyDescent="0.25">
      <c r="A312" s="429" t="s">
        <v>344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5">
        <f ca="1">'Resultat-Produktion &amp; forbrug'!F289</f>
        <v>362216.20232302049</v>
      </c>
      <c r="F312" s="427" t="str">
        <f>IFERROR(VLOOKUP(A312,'Oversættelse til tabel'!$A$2:$B$14,2,FALSE),"")</f>
        <v>Total produktion</v>
      </c>
      <c r="G312" s="103"/>
    </row>
    <row r="313" spans="1:7" x14ac:dyDescent="0.25">
      <c r="A313" s="429" t="s">
        <v>344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5">
        <f ca="1">'Resultat-Produktion &amp; forbrug'!F290</f>
        <v>111822.45804482778</v>
      </c>
      <c r="F313" s="427" t="str">
        <f>IFERROR(VLOOKUP(A313,'Oversættelse til tabel'!$A$2:$B$14,2,FALSE),"")</f>
        <v>Total produktion</v>
      </c>
      <c r="G313" s="103"/>
    </row>
    <row r="314" spans="1:7" x14ac:dyDescent="0.25">
      <c r="A314" s="429" t="s">
        <v>340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40">
        <f>'Resultat-Produktion &amp; forbrug'!N3</f>
        <v>185027.43463784308</v>
      </c>
      <c r="F314" s="427" t="str">
        <f>IFERROR(VLOOKUP(A314,'Oversættelse til tabel'!$A$2:$B$14,2,FALSE),"")</f>
        <v>Ubrugt</v>
      </c>
      <c r="G314" s="103"/>
    </row>
    <row r="315" spans="1:7" x14ac:dyDescent="0.25">
      <c r="A315" s="429" t="s">
        <v>340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40">
        <f>'Resultat-Produktion &amp; forbrug'!N4</f>
        <v>193898.88574926884</v>
      </c>
      <c r="F315" s="427" t="str">
        <f>IFERROR(VLOOKUP(A315,'Oversættelse til tabel'!$A$2:$B$14,2,FALSE),"")</f>
        <v>Ubrugt</v>
      </c>
      <c r="G315" s="103"/>
    </row>
    <row r="316" spans="1:7" x14ac:dyDescent="0.25">
      <c r="A316" s="429" t="s">
        <v>340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40">
        <f ca="1">'Resultat-Produktion &amp; forbrug'!N5</f>
        <v>-199952.34120163022</v>
      </c>
      <c r="F316" s="427" t="str">
        <f>IFERROR(VLOOKUP(A316,'Oversættelse til tabel'!$A$2:$B$14,2,FALSE),"")</f>
        <v>Ubrugt</v>
      </c>
      <c r="G316" s="103"/>
    </row>
    <row r="317" spans="1:7" x14ac:dyDescent="0.25">
      <c r="A317" s="429" t="s">
        <v>340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40">
        <f ca="1">'Resultat-Produktion &amp; forbrug'!N6</f>
        <v>0</v>
      </c>
      <c r="F317" s="427" t="str">
        <f>IFERROR(VLOOKUP(A317,'Oversættelse til tabel'!$A$2:$B$14,2,FALSE),"")</f>
        <v>Ubrugt</v>
      </c>
      <c r="G317" s="103"/>
    </row>
    <row r="318" spans="1:7" x14ac:dyDescent="0.25">
      <c r="A318" s="429" t="s">
        <v>340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40">
        <f ca="1">'Resultat-Produktion &amp; forbrug'!N7</f>
        <v>2569317.8008686416</v>
      </c>
      <c r="F318" s="427" t="str">
        <f>IFERROR(VLOOKUP(A318,'Oversættelse til tabel'!$A$2:$B$14,2,FALSE),"")</f>
        <v>Ubrugt</v>
      </c>
      <c r="G318" s="103"/>
    </row>
    <row r="319" spans="1:7" x14ac:dyDescent="0.25">
      <c r="A319" s="429" t="s">
        <v>340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40">
        <f>'Resultat-Produktion &amp; forbrug'!N8</f>
        <v>0</v>
      </c>
      <c r="F319" s="427" t="str">
        <f>IFERROR(VLOOKUP(A319,'Oversættelse til tabel'!$A$2:$B$14,2,FALSE),"")</f>
        <v>Ubrugt</v>
      </c>
      <c r="G319" s="103"/>
    </row>
    <row r="320" spans="1:7" x14ac:dyDescent="0.25">
      <c r="A320" s="429" t="s">
        <v>340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40">
        <f>'Resultat-Produktion &amp; forbrug'!N9</f>
        <v>1198807.4305444965</v>
      </c>
      <c r="F320" s="427" t="str">
        <f>IFERROR(VLOOKUP(A320,'Oversættelse til tabel'!$A$2:$B$14,2,FALSE),"")</f>
        <v>Ubrugt</v>
      </c>
      <c r="G320" s="103"/>
    </row>
    <row r="321" spans="1:7" x14ac:dyDescent="0.25">
      <c r="A321" s="429" t="s">
        <v>340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40">
        <f>'Resultat-Produktion &amp; forbrug'!N10</f>
        <v>0</v>
      </c>
      <c r="F321" s="427" t="str">
        <f>IFERROR(VLOOKUP(A321,'Oversættelse til tabel'!$A$2:$B$14,2,FALSE),"")</f>
        <v>Ubrugt</v>
      </c>
      <c r="G321" s="103"/>
    </row>
    <row r="322" spans="1:7" x14ac:dyDescent="0.25">
      <c r="A322" s="429" t="s">
        <v>340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40">
        <f>'Resultat-Produktion &amp; forbrug'!N11</f>
        <v>0</v>
      </c>
      <c r="F322" s="427" t="str">
        <f>IFERROR(VLOOKUP(A322,'Oversættelse til tabel'!$A$2:$B$14,2,FALSE),"")</f>
        <v>Ubrugt</v>
      </c>
      <c r="G322" s="103"/>
    </row>
    <row r="323" spans="1:7" x14ac:dyDescent="0.25">
      <c r="A323" s="429" t="s">
        <v>340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40">
        <f>'Resultat-Produktion &amp; forbrug'!N12</f>
        <v>151426.86140259454</v>
      </c>
      <c r="F323" s="427" t="str">
        <f>IFERROR(VLOOKUP(A323,'Oversættelse til tabel'!$A$2:$B$14,2,FALSE),"")</f>
        <v>Ubrugt</v>
      </c>
      <c r="G323" s="103"/>
    </row>
    <row r="324" spans="1:7" x14ac:dyDescent="0.25">
      <c r="A324" s="429" t="s">
        <v>340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40">
        <f>'Resultat-Produktion &amp; forbrug'!N13</f>
        <v>887836.84200071916</v>
      </c>
      <c r="F324" s="427" t="str">
        <f>IFERROR(VLOOKUP(A324,'Oversættelse til tabel'!$A$2:$B$14,2,FALSE),"")</f>
        <v>Ubrugt</v>
      </c>
      <c r="G324" s="103"/>
    </row>
    <row r="325" spans="1:7" x14ac:dyDescent="0.25">
      <c r="A325" s="429" t="s">
        <v>340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40">
        <f>'Resultat-Produktion &amp; forbrug'!N14</f>
        <v>-223604.86394482077</v>
      </c>
      <c r="F325" s="427" t="str">
        <f>IFERROR(VLOOKUP(A325,'Oversættelse til tabel'!$A$2:$B$14,2,FALSE),"")</f>
        <v>Ubrugt</v>
      </c>
      <c r="G325" s="103"/>
    </row>
    <row r="326" spans="1:7" x14ac:dyDescent="0.25">
      <c r="A326" s="429" t="s">
        <v>340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40">
        <f>'Resultat-Produktion &amp; forbrug'!N15</f>
        <v>-114193.60000000001</v>
      </c>
      <c r="F326" s="427" t="str">
        <f>IFERROR(VLOOKUP(A326,'Oversættelse til tabel'!$A$2:$B$14,2,FALSE),"")</f>
        <v>Ubrugt</v>
      </c>
      <c r="G326" s="103"/>
    </row>
    <row r="327" spans="1:7" x14ac:dyDescent="0.25">
      <c r="A327" s="429" t="s">
        <v>340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40">
        <f>'Resultat-Produktion &amp; forbrug'!N16</f>
        <v>3451069.2602304816</v>
      </c>
      <c r="F327" s="427" t="str">
        <f>IFERROR(VLOOKUP(A327,'Oversættelse til tabel'!$A$2:$B$14,2,FALSE),"")</f>
        <v>Ubrugt</v>
      </c>
      <c r="G327" s="103"/>
    </row>
    <row r="328" spans="1:7" x14ac:dyDescent="0.25">
      <c r="A328" s="429" t="s">
        <v>340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40">
        <f>'Resultat-Produktion &amp; forbrug'!N17</f>
        <v>0</v>
      </c>
      <c r="F328" s="427" t="str">
        <f>IFERROR(VLOOKUP(A328,'Oversættelse til tabel'!$A$2:$B$14,2,FALSE),"")</f>
        <v>Ubrugt</v>
      </c>
      <c r="G328" s="103"/>
    </row>
    <row r="329" spans="1:7" x14ac:dyDescent="0.25">
      <c r="A329" s="429" t="s">
        <v>340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40">
        <f>'Resultat-Produktion &amp; forbrug'!N18</f>
        <v>-76351.578443047096</v>
      </c>
      <c r="F329" s="427" t="str">
        <f>IFERROR(VLOOKUP(A329,'Oversættelse til tabel'!$A$2:$B$14,2,FALSE),"")</f>
        <v>Ubrugt</v>
      </c>
      <c r="G329" s="103"/>
    </row>
    <row r="330" spans="1:7" x14ac:dyDescent="0.25">
      <c r="A330" s="429" t="s">
        <v>340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40">
        <f>'Resultat-Produktion &amp; forbrug'!N19</f>
        <v>0</v>
      </c>
      <c r="F330" s="427" t="str">
        <f>IFERROR(VLOOKUP(A330,'Oversættelse til tabel'!$A$2:$B$14,2,FALSE),"")</f>
        <v>Ubrugt</v>
      </c>
      <c r="G330" s="103"/>
    </row>
    <row r="331" spans="1:7" x14ac:dyDescent="0.25">
      <c r="A331" s="429" t="s">
        <v>340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40">
        <f>'Resultat-Produktion &amp; forbrug'!N20</f>
        <v>0</v>
      </c>
      <c r="F331" s="427" t="str">
        <f>IFERROR(VLOOKUP(A331,'Oversættelse til tabel'!$A$2:$B$14,2,FALSE),"")</f>
        <v>Ubrugt</v>
      </c>
      <c r="G331" s="103"/>
    </row>
    <row r="332" spans="1:7" x14ac:dyDescent="0.25">
      <c r="A332" s="429" t="s">
        <v>340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40">
        <f>'Resultat-Produktion &amp; forbrug'!N21</f>
        <v>-4828427.5390456235</v>
      </c>
      <c r="F332" s="427" t="str">
        <f>IFERROR(VLOOKUP(A332,'Oversættelse til tabel'!$A$2:$B$14,2,FALSE),"")</f>
        <v>Ubrugt</v>
      </c>
      <c r="G332" s="103"/>
    </row>
    <row r="333" spans="1:7" x14ac:dyDescent="0.25">
      <c r="A333" s="429" t="s">
        <v>340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40">
        <f>'Resultat-Produktion &amp; forbrug'!N22</f>
        <v>-203061.53166372905</v>
      </c>
      <c r="F333" s="427" t="str">
        <f>IFERROR(VLOOKUP(A333,'Oversættelse til tabel'!$A$2:$B$14,2,FALSE),"")</f>
        <v>Ubrugt</v>
      </c>
      <c r="G333" s="103"/>
    </row>
    <row r="334" spans="1:7" x14ac:dyDescent="0.25">
      <c r="A334" s="429" t="s">
        <v>340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40">
        <f>'Resultat-Produktion &amp; forbrug'!N23</f>
        <v>766472.09789043549</v>
      </c>
      <c r="F334" s="427" t="str">
        <f>IFERROR(VLOOKUP(A334,'Oversættelse til tabel'!$A$2:$B$14,2,FALSE),"")</f>
        <v>Ubrugt</v>
      </c>
      <c r="G334" s="103"/>
    </row>
    <row r="335" spans="1:7" x14ac:dyDescent="0.25">
      <c r="A335" s="429" t="s">
        <v>340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40">
        <f>'Resultat-Produktion &amp; forbrug'!N24</f>
        <v>2027113.3294623662</v>
      </c>
      <c r="F335" s="427" t="str">
        <f>IFERROR(VLOOKUP(A335,'Oversættelse til tabel'!$A$2:$B$14,2,FALSE),"")</f>
        <v>Ubrugt</v>
      </c>
      <c r="G335" s="103"/>
    </row>
    <row r="336" spans="1:7" x14ac:dyDescent="0.25">
      <c r="A336" s="429" t="s">
        <v>340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40">
        <f>'Resultat-Produktion &amp; forbrug'!N25</f>
        <v>675046.7637937516</v>
      </c>
      <c r="F336" s="427" t="str">
        <f>IFERROR(VLOOKUP(A336,'Oversættelse til tabel'!$A$2:$B$14,2,FALSE),"")</f>
        <v>Ubrugt</v>
      </c>
      <c r="G336" s="103"/>
    </row>
    <row r="337" spans="1:7" x14ac:dyDescent="0.25">
      <c r="A337" s="429" t="s">
        <v>340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40">
        <f ca="1">'Resultat-Produktion &amp; forbrug'!N26</f>
        <v>-569996.93502990273</v>
      </c>
      <c r="F337" s="427" t="str">
        <f>IFERROR(VLOOKUP(A337,'Oversættelse til tabel'!$A$2:$B$14,2,FALSE),"")</f>
        <v>Ubrugt</v>
      </c>
      <c r="G337" s="103"/>
    </row>
    <row r="338" spans="1:7" x14ac:dyDescent="0.25">
      <c r="A338" s="429" t="s">
        <v>340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40">
        <f>'Resultat-Produktion &amp; forbrug'!N27</f>
        <v>0</v>
      </c>
      <c r="F338" s="427" t="str">
        <f>IFERROR(VLOOKUP(A338,'Oversættelse til tabel'!$A$2:$B$14,2,FALSE),"")</f>
        <v>Ubrugt</v>
      </c>
      <c r="G338" s="103"/>
    </row>
    <row r="339" spans="1:7" x14ac:dyDescent="0.25">
      <c r="A339" s="429" t="s">
        <v>340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40">
        <f>'Resultat-Produktion &amp; forbrug'!N28</f>
        <v>122443.54553678865</v>
      </c>
      <c r="F339" s="427" t="str">
        <f>IFERROR(VLOOKUP(A339,'Oversættelse til tabel'!$A$2:$B$14,2,FALSE),"")</f>
        <v>Ubrugt</v>
      </c>
      <c r="G339" s="103"/>
    </row>
    <row r="340" spans="1:7" x14ac:dyDescent="0.25">
      <c r="A340" s="429" t="s">
        <v>340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40">
        <f>'Resultat-Produktion &amp; forbrug'!N29</f>
        <v>1618746.6633055378</v>
      </c>
      <c r="F340" s="427" t="str">
        <f>IFERROR(VLOOKUP(A340,'Oversættelse til tabel'!$A$2:$B$14,2,FALSE),"")</f>
        <v>Ubrugt</v>
      </c>
      <c r="G340" s="103"/>
    </row>
    <row r="341" spans="1:7" x14ac:dyDescent="0.25">
      <c r="A341" s="429" t="s">
        <v>340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40">
        <f>'Resultat-Produktion &amp; forbrug'!N30</f>
        <v>2703717.1158706988</v>
      </c>
      <c r="F341" s="427" t="str">
        <f>IFERROR(VLOOKUP(A341,'Oversættelse til tabel'!$A$2:$B$14,2,FALSE),"")</f>
        <v>Ubrugt</v>
      </c>
      <c r="G341" s="103"/>
    </row>
    <row r="342" spans="1:7" x14ac:dyDescent="0.25">
      <c r="A342" s="429" t="s">
        <v>340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40">
        <f>'Resultat-Produktion &amp; forbrug'!N31</f>
        <v>878.90231344976178</v>
      </c>
      <c r="F342" s="427" t="str">
        <f>IFERROR(VLOOKUP(A342,'Oversættelse til tabel'!$A$2:$B$14,2,FALSE),"")</f>
        <v>Ubrugt</v>
      </c>
      <c r="G342" s="103"/>
    </row>
    <row r="343" spans="1:7" x14ac:dyDescent="0.25">
      <c r="A343" s="429" t="s">
        <v>340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40">
        <f>'Resultat-Produktion &amp; forbrug'!N32</f>
        <v>50014.542046090508</v>
      </c>
      <c r="F343" s="427" t="str">
        <f>IFERROR(VLOOKUP(A343,'Oversættelse til tabel'!$A$2:$B$14,2,FALSE),"")</f>
        <v>Ubrugt</v>
      </c>
      <c r="G343" s="103"/>
    </row>
    <row r="344" spans="1:7" x14ac:dyDescent="0.25">
      <c r="A344" s="429" t="s">
        <v>340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40">
        <f>'Resultat-Produktion &amp; forbrug'!N33</f>
        <v>1610618.3345669576</v>
      </c>
      <c r="F344" s="427" t="str">
        <f>IFERROR(VLOOKUP(A344,'Oversættelse til tabel'!$A$2:$B$14,2,FALSE),"")</f>
        <v>Ubrugt</v>
      </c>
      <c r="G344" s="103"/>
    </row>
    <row r="345" spans="1:7" x14ac:dyDescent="0.25">
      <c r="A345" s="429" t="s">
        <v>340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40">
        <f>'Resultat-Produktion &amp; forbrug'!N34</f>
        <v>0</v>
      </c>
      <c r="F345" s="427" t="str">
        <f>IFERROR(VLOOKUP(A345,'Oversættelse til tabel'!$A$2:$B$14,2,FALSE),"")</f>
        <v>Ubrugt</v>
      </c>
      <c r="G345" s="103"/>
    </row>
    <row r="346" spans="1:7" x14ac:dyDescent="0.25">
      <c r="A346" s="429" t="s">
        <v>340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40">
        <f ca="1">'Resultat-Produktion &amp; forbrug'!N35</f>
        <v>0</v>
      </c>
      <c r="F346" s="427" t="str">
        <f>IFERROR(VLOOKUP(A346,'Oversættelse til tabel'!$A$2:$B$14,2,FALSE),"")</f>
        <v>Ubrugt</v>
      </c>
      <c r="G346" s="103"/>
    </row>
    <row r="347" spans="1:7" x14ac:dyDescent="0.25">
      <c r="A347" s="429" t="s">
        <v>340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40">
        <f ca="1">'Resultat-Produktion &amp; forbrug'!N36</f>
        <v>0</v>
      </c>
      <c r="F347" s="427" t="str">
        <f>IFERROR(VLOOKUP(A347,'Oversættelse til tabel'!$A$2:$B$14,2,FALSE),"")</f>
        <v>Ubrugt</v>
      </c>
      <c r="G347" s="103"/>
    </row>
    <row r="348" spans="1:7" x14ac:dyDescent="0.25">
      <c r="A348" s="429" t="s">
        <v>340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40">
        <f>'Resultat-Produktion &amp; forbrug'!N37</f>
        <v>4922001.9803787302</v>
      </c>
      <c r="F348" s="427" t="str">
        <f>IFERROR(VLOOKUP(A348,'Oversættelse til tabel'!$A$2:$B$14,2,FALSE),"")</f>
        <v>Ubrugt</v>
      </c>
      <c r="G348" s="103"/>
    </row>
    <row r="349" spans="1:7" x14ac:dyDescent="0.25">
      <c r="A349" s="429" t="s">
        <v>340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40">
        <f>'Resultat-Produktion &amp; forbrug'!N38</f>
        <v>0</v>
      </c>
      <c r="F349" s="427" t="str">
        <f>IFERROR(VLOOKUP(A349,'Oversættelse til tabel'!$A$2:$B$14,2,FALSE),"")</f>
        <v>Ubrugt</v>
      </c>
      <c r="G349" s="103"/>
    </row>
    <row r="350" spans="1:7" x14ac:dyDescent="0.25">
      <c r="A350" s="429" t="s">
        <v>340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40">
        <f>'Resultat-Produktion &amp; forbrug'!N39</f>
        <v>28781.895095316839</v>
      </c>
      <c r="F350" s="427" t="str">
        <f>IFERROR(VLOOKUP(A350,'Oversættelse til tabel'!$A$2:$B$14,2,FALSE),"")</f>
        <v>Ubrugt</v>
      </c>
      <c r="G350" s="103"/>
    </row>
    <row r="351" spans="1:7" x14ac:dyDescent="0.25">
      <c r="A351" s="429" t="s">
        <v>340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40">
        <f>'Resultat-Produktion &amp; forbrug'!N40</f>
        <v>0</v>
      </c>
      <c r="F351" s="427" t="str">
        <f>IFERROR(VLOOKUP(A351,'Oversættelse til tabel'!$A$2:$B$14,2,FALSE),"")</f>
        <v>Ubrugt</v>
      </c>
      <c r="G351" s="103"/>
    </row>
    <row r="352" spans="1:7" x14ac:dyDescent="0.25">
      <c r="A352" s="429" t="s">
        <v>340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40">
        <f>'Resultat-Produktion &amp; forbrug'!N41</f>
        <v>-467792.00917977782</v>
      </c>
      <c r="F352" s="427" t="str">
        <f>IFERROR(VLOOKUP(A352,'Oversættelse til tabel'!$A$2:$B$14,2,FALSE),"")</f>
        <v>Ubrugt</v>
      </c>
      <c r="G352" s="103"/>
    </row>
    <row r="353" spans="1:7" x14ac:dyDescent="0.25">
      <c r="A353" s="429" t="s">
        <v>340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40">
        <f>'Resultat-Produktion &amp; forbrug'!N42</f>
        <v>193830.89221723122</v>
      </c>
      <c r="F353" s="427" t="str">
        <f>IFERROR(VLOOKUP(A353,'Oversættelse til tabel'!$A$2:$B$14,2,FALSE),"")</f>
        <v>Ubrugt</v>
      </c>
      <c r="G353" s="103"/>
    </row>
    <row r="354" spans="1:7" x14ac:dyDescent="0.25">
      <c r="A354" s="429" t="s">
        <v>340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40">
        <f>'Resultat-Produktion &amp; forbrug'!N43</f>
        <v>91860.340866184866</v>
      </c>
      <c r="F354" s="427" t="str">
        <f>IFERROR(VLOOKUP(A354,'Oversættelse til tabel'!$A$2:$B$14,2,FALSE),"")</f>
        <v>Ubrugt</v>
      </c>
      <c r="G354" s="103"/>
    </row>
    <row r="355" spans="1:7" x14ac:dyDescent="0.25">
      <c r="A355" s="429" t="s">
        <v>340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40">
        <f>'Resultat-Produktion &amp; forbrug'!N44</f>
        <v>2390013.9527756004</v>
      </c>
      <c r="F355" s="427" t="str">
        <f>IFERROR(VLOOKUP(A355,'Oversættelse til tabel'!$A$2:$B$14,2,FALSE),"")</f>
        <v>Ubrugt</v>
      </c>
      <c r="G355" s="103"/>
    </row>
    <row r="356" spans="1:7" x14ac:dyDescent="0.25">
      <c r="A356" s="429" t="s">
        <v>340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40">
        <f>'Resultat-Produktion &amp; forbrug'!N45</f>
        <v>0</v>
      </c>
      <c r="F356" s="427" t="str">
        <f>IFERROR(VLOOKUP(A356,'Oversættelse til tabel'!$A$2:$B$14,2,FALSE),"")</f>
        <v>Ubrugt</v>
      </c>
      <c r="G356" s="103"/>
    </row>
    <row r="357" spans="1:7" x14ac:dyDescent="0.25">
      <c r="A357" s="429" t="s">
        <v>340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40">
        <f>'Resultat-Produktion &amp; forbrug'!N46</f>
        <v>1276456.3476501952</v>
      </c>
      <c r="F357" s="427" t="str">
        <f>IFERROR(VLOOKUP(A357,'Oversættelse til tabel'!$A$2:$B$14,2,FALSE),"")</f>
        <v>Ubrugt</v>
      </c>
      <c r="G357" s="103"/>
    </row>
    <row r="358" spans="1:7" x14ac:dyDescent="0.25">
      <c r="A358" s="429" t="s">
        <v>340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40">
        <f>'Resultat-Produktion &amp; forbrug'!N47</f>
        <v>76.5</v>
      </c>
      <c r="F358" s="427" t="str">
        <f>IFERROR(VLOOKUP(A358,'Oversættelse til tabel'!$A$2:$B$14,2,FALSE),"")</f>
        <v>Ubrugt</v>
      </c>
      <c r="G358" s="103"/>
    </row>
    <row r="359" spans="1:7" x14ac:dyDescent="0.25">
      <c r="A359" s="429" t="s">
        <v>340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40">
        <f>'Resultat-Produktion &amp; forbrug'!N48</f>
        <v>0</v>
      </c>
      <c r="F359" s="427" t="str">
        <f>IFERROR(VLOOKUP(A359,'Oversættelse til tabel'!$A$2:$B$14,2,FALSE),"")</f>
        <v>Ubrugt</v>
      </c>
      <c r="G359" s="103"/>
    </row>
    <row r="360" spans="1:7" x14ac:dyDescent="0.25">
      <c r="A360" s="429" t="s">
        <v>340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40">
        <f ca="1">'Resultat-Produktion &amp; forbrug'!N49</f>
        <v>0</v>
      </c>
      <c r="F360" s="427" t="str">
        <f>IFERROR(VLOOKUP(A360,'Oversættelse til tabel'!$A$2:$B$14,2,FALSE),"")</f>
        <v>Ubrugt</v>
      </c>
      <c r="G360" s="103"/>
    </row>
    <row r="361" spans="1:7" x14ac:dyDescent="0.25">
      <c r="A361" s="429" t="s">
        <v>340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40">
        <f>'Resultat-Produktion &amp; forbrug'!N50</f>
        <v>0</v>
      </c>
      <c r="F361" s="427" t="str">
        <f>IFERROR(VLOOKUP(A361,'Oversættelse til tabel'!$A$2:$B$14,2,FALSE),"")</f>
        <v>Ubrugt</v>
      </c>
      <c r="G361" s="103"/>
    </row>
    <row r="362" spans="1:7" x14ac:dyDescent="0.25">
      <c r="A362" s="429" t="s">
        <v>340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40">
        <f>'Resultat-Produktion &amp; forbrug'!N51</f>
        <v>211314.14085750715</v>
      </c>
      <c r="F362" s="427" t="str">
        <f>IFERROR(VLOOKUP(A362,'Oversættelse til tabel'!$A$2:$B$14,2,FALSE),"")</f>
        <v>Ubrugt</v>
      </c>
      <c r="G362" s="103"/>
    </row>
    <row r="363" spans="1:7" x14ac:dyDescent="0.25">
      <c r="A363" s="429" t="s">
        <v>340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40">
        <f>'Resultat-Produktion &amp; forbrug'!N52</f>
        <v>140896.54091625952</v>
      </c>
      <c r="F363" s="427" t="str">
        <f>IFERROR(VLOOKUP(A363,'Oversættelse til tabel'!$A$2:$B$14,2,FALSE),"")</f>
        <v>Ubrugt</v>
      </c>
      <c r="G363" s="103"/>
    </row>
    <row r="364" spans="1:7" x14ac:dyDescent="0.25">
      <c r="A364" s="429" t="s">
        <v>340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40">
        <f ca="1">'Resultat-Produktion &amp; forbrug'!N53</f>
        <v>-1.5144408156629652E-2</v>
      </c>
      <c r="F364" s="427" t="str">
        <f>IFERROR(VLOOKUP(A364,'Oversættelse til tabel'!$A$2:$B$14,2,FALSE),"")</f>
        <v>Ubrugt</v>
      </c>
      <c r="G364" s="103"/>
    </row>
    <row r="365" spans="1:7" x14ac:dyDescent="0.25">
      <c r="A365" s="429" t="s">
        <v>340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40">
        <f ca="1">'Resultat-Produktion &amp; forbrug'!N54</f>
        <v>0</v>
      </c>
      <c r="F365" s="427" t="str">
        <f>IFERROR(VLOOKUP(A365,'Oversættelse til tabel'!$A$2:$B$14,2,FALSE),"")</f>
        <v>Ubrugt</v>
      </c>
      <c r="G365" s="103"/>
    </row>
    <row r="366" spans="1:7" x14ac:dyDescent="0.25">
      <c r="A366" s="429" t="s">
        <v>340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40">
        <f ca="1">'Resultat-Produktion &amp; forbrug'!N55</f>
        <v>2606064.4554013163</v>
      </c>
      <c r="F366" s="427" t="str">
        <f>IFERROR(VLOOKUP(A366,'Oversættelse til tabel'!$A$2:$B$14,2,FALSE),"")</f>
        <v>Ubrugt</v>
      </c>
      <c r="G366" s="103"/>
    </row>
    <row r="367" spans="1:7" x14ac:dyDescent="0.25">
      <c r="A367" s="429" t="s">
        <v>340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40">
        <f>'Resultat-Produktion &amp; forbrug'!N56</f>
        <v>8249086.5280131577</v>
      </c>
      <c r="F367" s="427" t="str">
        <f>IFERROR(VLOOKUP(A367,'Oversættelse til tabel'!$A$2:$B$14,2,FALSE),"")</f>
        <v>Ubrugt</v>
      </c>
      <c r="G367" s="103"/>
    </row>
    <row r="368" spans="1:7" x14ac:dyDescent="0.25">
      <c r="A368" s="429" t="s">
        <v>340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40">
        <f>'Resultat-Produktion &amp; forbrug'!N57</f>
        <v>1077471.8693188867</v>
      </c>
      <c r="F368" s="427" t="str">
        <f>IFERROR(VLOOKUP(A368,'Oversættelse til tabel'!$A$2:$B$14,2,FALSE),"")</f>
        <v>Ubrugt</v>
      </c>
      <c r="G368" s="103"/>
    </row>
    <row r="369" spans="1:7" x14ac:dyDescent="0.25">
      <c r="A369" s="429" t="s">
        <v>340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40">
        <f>'Resultat-Produktion &amp; forbrug'!N58</f>
        <v>6749620.5380372871</v>
      </c>
      <c r="F369" s="427" t="str">
        <f>IFERROR(VLOOKUP(A369,'Oversættelse til tabel'!$A$2:$B$14,2,FALSE),"")</f>
        <v>Ubrugt</v>
      </c>
      <c r="G369" s="103"/>
    </row>
    <row r="370" spans="1:7" x14ac:dyDescent="0.25">
      <c r="A370" s="429" t="s">
        <v>340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40">
        <f>'Resultat-Produktion &amp; forbrug'!N59</f>
        <v>0</v>
      </c>
      <c r="F370" s="427" t="str">
        <f>IFERROR(VLOOKUP(A370,'Oversættelse til tabel'!$A$2:$B$14,2,FALSE),"")</f>
        <v>Ubrugt</v>
      </c>
      <c r="G370" s="103"/>
    </row>
    <row r="371" spans="1:7" x14ac:dyDescent="0.25">
      <c r="A371" s="429" t="s">
        <v>340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40">
        <f>'Resultat-Produktion &amp; forbrug'!N60</f>
        <v>164545.58753569709</v>
      </c>
      <c r="F371" s="427" t="str">
        <f>IFERROR(VLOOKUP(A371,'Oversættelse til tabel'!$A$2:$B$14,2,FALSE),"")</f>
        <v>Ubrugt</v>
      </c>
      <c r="G371" s="103"/>
    </row>
    <row r="372" spans="1:7" x14ac:dyDescent="0.25">
      <c r="A372" s="429" t="s">
        <v>340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40">
        <f>'Resultat-Produktion &amp; forbrug'!N61</f>
        <v>1055232.9746646266</v>
      </c>
      <c r="F372" s="427" t="str">
        <f>IFERROR(VLOOKUP(A372,'Oversættelse til tabel'!$A$2:$B$14,2,FALSE),"")</f>
        <v>Ubrugt</v>
      </c>
      <c r="G372" s="103"/>
    </row>
    <row r="373" spans="1:7" x14ac:dyDescent="0.25">
      <c r="A373" s="429" t="s">
        <v>340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40">
        <f>'Resultat-Produktion &amp; forbrug'!N62</f>
        <v>-227228.35917201906</v>
      </c>
      <c r="F373" s="427" t="str">
        <f>IFERROR(VLOOKUP(A373,'Oversættelse til tabel'!$A$2:$B$14,2,FALSE),"")</f>
        <v>Ubrugt</v>
      </c>
      <c r="G373" s="103"/>
    </row>
    <row r="374" spans="1:7" x14ac:dyDescent="0.25">
      <c r="A374" s="429" t="s">
        <v>340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40">
        <f>'Resultat-Produktion &amp; forbrug'!N63</f>
        <v>-114193.60000000001</v>
      </c>
      <c r="F374" s="427" t="str">
        <f>IFERROR(VLOOKUP(A374,'Oversættelse til tabel'!$A$2:$B$14,2,FALSE),"")</f>
        <v>Ubrugt</v>
      </c>
      <c r="G374" s="103"/>
    </row>
    <row r="375" spans="1:7" x14ac:dyDescent="0.25">
      <c r="A375" s="429" t="s">
        <v>340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40">
        <f>'Resultat-Produktion &amp; forbrug'!N64</f>
        <v>-8730621.4778350778</v>
      </c>
      <c r="F375" s="427" t="str">
        <f>IFERROR(VLOOKUP(A375,'Oversættelse til tabel'!$A$2:$B$14,2,FALSE),"")</f>
        <v>Ubrugt</v>
      </c>
      <c r="G375" s="103"/>
    </row>
    <row r="376" spans="1:7" x14ac:dyDescent="0.25">
      <c r="A376" s="429" t="s">
        <v>340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40">
        <f>'Resultat-Produktion &amp; forbrug'!N65</f>
        <v>0</v>
      </c>
      <c r="F376" s="427" t="str">
        <f>IFERROR(VLOOKUP(A376,'Oversættelse til tabel'!$A$2:$B$14,2,FALSE),"")</f>
        <v>Ubrugt</v>
      </c>
      <c r="G376" s="103"/>
    </row>
    <row r="377" spans="1:7" x14ac:dyDescent="0.25">
      <c r="A377" s="429" t="s">
        <v>340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40">
        <f>'Resultat-Produktion &amp; forbrug'!N66</f>
        <v>-60412.8522945898</v>
      </c>
      <c r="F377" s="427" t="str">
        <f>IFERROR(VLOOKUP(A377,'Oversættelse til tabel'!$A$2:$B$14,2,FALSE),"")</f>
        <v>Ubrugt</v>
      </c>
      <c r="G377" s="103"/>
    </row>
    <row r="378" spans="1:7" x14ac:dyDescent="0.25">
      <c r="A378" s="429" t="s">
        <v>340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40">
        <f>'Resultat-Produktion &amp; forbrug'!N67</f>
        <v>0</v>
      </c>
      <c r="F378" s="427" t="str">
        <f>IFERROR(VLOOKUP(A378,'Oversættelse til tabel'!$A$2:$B$14,2,FALSE),"")</f>
        <v>Ubrugt</v>
      </c>
      <c r="G378" s="103"/>
    </row>
    <row r="379" spans="1:7" x14ac:dyDescent="0.25">
      <c r="A379" s="429" t="s">
        <v>340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40">
        <f>'Resultat-Produktion &amp; forbrug'!N68</f>
        <v>0</v>
      </c>
      <c r="F379" s="427" t="str">
        <f>IFERROR(VLOOKUP(A379,'Oversættelse til tabel'!$A$2:$B$14,2,FALSE),"")</f>
        <v>Ubrugt</v>
      </c>
      <c r="G379" s="103"/>
    </row>
    <row r="380" spans="1:7" x14ac:dyDescent="0.25">
      <c r="A380" s="429" t="s">
        <v>340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40">
        <f>'Resultat-Produktion &amp; forbrug'!N69</f>
        <v>-5788120.7826627567</v>
      </c>
      <c r="F380" s="427" t="str">
        <f>IFERROR(VLOOKUP(A380,'Oversættelse til tabel'!$A$2:$B$14,2,FALSE),"")</f>
        <v>Ubrugt</v>
      </c>
      <c r="G380" s="103"/>
    </row>
    <row r="381" spans="1:7" x14ac:dyDescent="0.25">
      <c r="A381" s="429" t="s">
        <v>340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40">
        <f>'Resultat-Produktion &amp; forbrug'!N70</f>
        <v>53738.345050288714</v>
      </c>
      <c r="F381" s="427" t="str">
        <f>IFERROR(VLOOKUP(A381,'Oversættelse til tabel'!$A$2:$B$14,2,FALSE),"")</f>
        <v>Ubrugt</v>
      </c>
      <c r="G381" s="103"/>
    </row>
    <row r="382" spans="1:7" x14ac:dyDescent="0.25">
      <c r="A382" s="429" t="s">
        <v>340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40">
        <f>'Resultat-Produktion &amp; forbrug'!N71</f>
        <v>679822.00220339897</v>
      </c>
      <c r="F382" s="427" t="str">
        <f>IFERROR(VLOOKUP(A382,'Oversættelse til tabel'!$A$2:$B$14,2,FALSE),"")</f>
        <v>Ubrugt</v>
      </c>
      <c r="G382" s="103"/>
    </row>
    <row r="383" spans="1:7" x14ac:dyDescent="0.25">
      <c r="A383" s="429" t="s">
        <v>340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40">
        <f>'Resultat-Produktion &amp; forbrug'!N72</f>
        <v>1560659.5019702991</v>
      </c>
      <c r="F383" s="427" t="str">
        <f>IFERROR(VLOOKUP(A383,'Oversættelse til tabel'!$A$2:$B$14,2,FALSE),"")</f>
        <v>Ubrugt</v>
      </c>
      <c r="G383" s="103"/>
    </row>
    <row r="384" spans="1:7" x14ac:dyDescent="0.25">
      <c r="A384" s="429" t="s">
        <v>340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40">
        <f>'Resultat-Produktion &amp; forbrug'!N73</f>
        <v>-1470004.6241836976</v>
      </c>
      <c r="F384" s="427" t="str">
        <f>IFERROR(VLOOKUP(A384,'Oversættelse til tabel'!$A$2:$B$14,2,FALSE),"")</f>
        <v>Ubrugt</v>
      </c>
      <c r="G384" s="103"/>
    </row>
    <row r="385" spans="1:7" x14ac:dyDescent="0.25">
      <c r="A385" s="429" t="s">
        <v>340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40">
        <f ca="1">'Resultat-Produktion &amp; forbrug'!N74</f>
        <v>-195925.08122807665</v>
      </c>
      <c r="F385" s="427" t="str">
        <f>IFERROR(VLOOKUP(A385,'Oversættelse til tabel'!$A$2:$B$14,2,FALSE),"")</f>
        <v>Ubrugt</v>
      </c>
      <c r="G385" s="103"/>
    </row>
    <row r="386" spans="1:7" x14ac:dyDescent="0.25">
      <c r="A386" s="429" t="s">
        <v>340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40">
        <f>'Resultat-Produktion &amp; forbrug'!N75</f>
        <v>0</v>
      </c>
      <c r="F386" s="427" t="str">
        <f>IFERROR(VLOOKUP(A386,'Oversættelse til tabel'!$A$2:$B$14,2,FALSE),"")</f>
        <v>Ubrugt</v>
      </c>
      <c r="G386" s="103"/>
    </row>
    <row r="387" spans="1:7" x14ac:dyDescent="0.25">
      <c r="A387" s="429" t="s">
        <v>340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40">
        <f>'Resultat-Produktion &amp; forbrug'!N76</f>
        <v>64183.853288759943</v>
      </c>
      <c r="F387" s="427" t="str">
        <f>IFERROR(VLOOKUP(A387,'Oversættelse til tabel'!$A$2:$B$14,2,FALSE),"")</f>
        <v>Ubrugt</v>
      </c>
      <c r="G387" s="103"/>
    </row>
    <row r="388" spans="1:7" x14ac:dyDescent="0.25">
      <c r="A388" s="429" t="s">
        <v>340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40">
        <f>'Resultat-Produktion &amp; forbrug'!N77</f>
        <v>-482121.79952675104</v>
      </c>
      <c r="F388" s="427" t="str">
        <f>IFERROR(VLOOKUP(A388,'Oversættelse til tabel'!$A$2:$B$14,2,FALSE),"")</f>
        <v>Ubrugt</v>
      </c>
      <c r="G388" s="103"/>
    </row>
    <row r="389" spans="1:7" x14ac:dyDescent="0.25">
      <c r="A389" s="429" t="s">
        <v>340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40">
        <f>'Resultat-Produktion &amp; forbrug'!N78</f>
        <v>3148763.1114601945</v>
      </c>
      <c r="F389" s="427" t="str">
        <f>IFERROR(VLOOKUP(A389,'Oversættelse til tabel'!$A$2:$B$14,2,FALSE),"")</f>
        <v>Ubrugt</v>
      </c>
      <c r="G389" s="103"/>
    </row>
    <row r="390" spans="1:7" x14ac:dyDescent="0.25">
      <c r="A390" s="429" t="s">
        <v>340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40">
        <f>'Resultat-Produktion &amp; forbrug'!N79</f>
        <v>209595.14629167612</v>
      </c>
      <c r="F390" s="427" t="str">
        <f>IFERROR(VLOOKUP(A390,'Oversættelse til tabel'!$A$2:$B$14,2,FALSE),"")</f>
        <v>Ubrugt</v>
      </c>
      <c r="G390" s="103"/>
    </row>
    <row r="391" spans="1:7" x14ac:dyDescent="0.25">
      <c r="A391" s="429" t="s">
        <v>340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40">
        <f>'Resultat-Produktion &amp; forbrug'!N80</f>
        <v>59691.489416520832</v>
      </c>
      <c r="F391" s="427" t="str">
        <f>IFERROR(VLOOKUP(A391,'Oversættelse til tabel'!$A$2:$B$14,2,FALSE),"")</f>
        <v>Ubrugt</v>
      </c>
      <c r="G391" s="103"/>
    </row>
    <row r="392" spans="1:7" x14ac:dyDescent="0.25">
      <c r="A392" s="429" t="s">
        <v>340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40">
        <f>'Resultat-Produktion &amp; forbrug'!N81</f>
        <v>1491840.6351818247</v>
      </c>
      <c r="F392" s="427" t="str">
        <f>IFERROR(VLOOKUP(A392,'Oversættelse til tabel'!$A$2:$B$14,2,FALSE),"")</f>
        <v>Ubrugt</v>
      </c>
      <c r="G392" s="103"/>
    </row>
    <row r="393" spans="1:7" x14ac:dyDescent="0.25">
      <c r="A393" s="429" t="s">
        <v>340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40">
        <f>'Resultat-Produktion &amp; forbrug'!N82</f>
        <v>0</v>
      </c>
      <c r="F393" s="427" t="str">
        <f>IFERROR(VLOOKUP(A393,'Oversættelse til tabel'!$A$2:$B$14,2,FALSE),"")</f>
        <v>Ubrugt</v>
      </c>
      <c r="G393" s="103"/>
    </row>
    <row r="394" spans="1:7" x14ac:dyDescent="0.25">
      <c r="A394" s="429" t="s">
        <v>340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40">
        <f ca="1">'Resultat-Produktion &amp; forbrug'!N83</f>
        <v>0</v>
      </c>
      <c r="F394" s="427" t="str">
        <f>IFERROR(VLOOKUP(A394,'Oversættelse til tabel'!$A$2:$B$14,2,FALSE),"")</f>
        <v>Ubrugt</v>
      </c>
      <c r="G394" s="103"/>
    </row>
    <row r="395" spans="1:7" x14ac:dyDescent="0.25">
      <c r="A395" s="429" t="s">
        <v>340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40">
        <f ca="1">'Resultat-Produktion &amp; forbrug'!N84</f>
        <v>0</v>
      </c>
      <c r="F395" s="427" t="str">
        <f>IFERROR(VLOOKUP(A395,'Oversættelse til tabel'!$A$2:$B$14,2,FALSE),"")</f>
        <v>Ubrugt</v>
      </c>
      <c r="G395" s="103"/>
    </row>
    <row r="396" spans="1:7" x14ac:dyDescent="0.25">
      <c r="A396" s="429" t="s">
        <v>340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40">
        <f>'Resultat-Produktion &amp; forbrug'!N85</f>
        <v>5638901.0660288362</v>
      </c>
      <c r="F396" s="427" t="str">
        <f>IFERROR(VLOOKUP(A396,'Oversættelse til tabel'!$A$2:$B$14,2,FALSE),"")</f>
        <v>Ubrugt</v>
      </c>
      <c r="G396" s="103"/>
    </row>
    <row r="397" spans="1:7" x14ac:dyDescent="0.25">
      <c r="A397" s="429" t="s">
        <v>340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40">
        <f>'Resultat-Produktion &amp; forbrug'!N86</f>
        <v>0</v>
      </c>
      <c r="F397" s="427" t="str">
        <f>IFERROR(VLOOKUP(A397,'Oversættelse til tabel'!$A$2:$B$14,2,FALSE),"")</f>
        <v>Ubrugt</v>
      </c>
      <c r="G397" s="103"/>
    </row>
    <row r="398" spans="1:7" x14ac:dyDescent="0.25">
      <c r="A398" s="429" t="s">
        <v>340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40">
        <f>'Resultat-Produktion &amp; forbrug'!N87</f>
        <v>-53353.907964695158</v>
      </c>
      <c r="F398" s="427" t="str">
        <f>IFERROR(VLOOKUP(A398,'Oversættelse til tabel'!$A$2:$B$14,2,FALSE),"")</f>
        <v>Ubrugt</v>
      </c>
      <c r="G398" s="103"/>
    </row>
    <row r="399" spans="1:7" x14ac:dyDescent="0.25">
      <c r="A399" s="429" t="s">
        <v>340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40">
        <f>'Resultat-Produktion &amp; forbrug'!N88</f>
        <v>0</v>
      </c>
      <c r="F399" s="427" t="str">
        <f>IFERROR(VLOOKUP(A399,'Oversættelse til tabel'!$A$2:$B$14,2,FALSE),"")</f>
        <v>Ubrugt</v>
      </c>
      <c r="G399" s="103"/>
    </row>
    <row r="400" spans="1:7" x14ac:dyDescent="0.25">
      <c r="A400" s="429" t="s">
        <v>340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40">
        <f>'Resultat-Produktion &amp; forbrug'!N89</f>
        <v>850394.40810660319</v>
      </c>
      <c r="F400" s="427" t="str">
        <f>IFERROR(VLOOKUP(A400,'Oversættelse til tabel'!$A$2:$B$14,2,FALSE),"")</f>
        <v>Ubrugt</v>
      </c>
      <c r="G400" s="103"/>
    </row>
    <row r="401" spans="1:7" x14ac:dyDescent="0.25">
      <c r="A401" s="429" t="s">
        <v>340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40">
        <f>'Resultat-Produktion &amp; forbrug'!N90</f>
        <v>216720.35926101435</v>
      </c>
      <c r="F401" s="427" t="str">
        <f>IFERROR(VLOOKUP(A401,'Oversættelse til tabel'!$A$2:$B$14,2,FALSE),"")</f>
        <v>Ubrugt</v>
      </c>
      <c r="G401" s="103"/>
    </row>
    <row r="402" spans="1:7" x14ac:dyDescent="0.25">
      <c r="A402" s="429" t="s">
        <v>340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40">
        <f>'Resultat-Produktion &amp; forbrug'!N91</f>
        <v>101286.39528552965</v>
      </c>
      <c r="F402" s="427" t="str">
        <f>IFERROR(VLOOKUP(A402,'Oversættelse til tabel'!$A$2:$B$14,2,FALSE),"")</f>
        <v>Ubrugt</v>
      </c>
      <c r="G402" s="103"/>
    </row>
    <row r="403" spans="1:7" x14ac:dyDescent="0.25">
      <c r="A403" s="429" t="s">
        <v>340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40">
        <f>'Resultat-Produktion &amp; forbrug'!N92</f>
        <v>2478735.5538583212</v>
      </c>
      <c r="F403" s="427" t="str">
        <f>IFERROR(VLOOKUP(A403,'Oversættelse til tabel'!$A$2:$B$14,2,FALSE),"")</f>
        <v>Ubrugt</v>
      </c>
      <c r="G403" s="103"/>
    </row>
    <row r="404" spans="1:7" x14ac:dyDescent="0.25">
      <c r="A404" s="429" t="s">
        <v>340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40">
        <f>'Resultat-Produktion &amp; forbrug'!N93</f>
        <v>0</v>
      </c>
      <c r="F404" s="427" t="str">
        <f>IFERROR(VLOOKUP(A404,'Oversættelse til tabel'!$A$2:$B$14,2,FALSE),"")</f>
        <v>Ubrugt</v>
      </c>
      <c r="G404" s="103"/>
    </row>
    <row r="405" spans="1:7" x14ac:dyDescent="0.25">
      <c r="A405" s="429" t="s">
        <v>340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40">
        <f>'Resultat-Produktion &amp; forbrug'!N94</f>
        <v>1445688.0212706793</v>
      </c>
      <c r="F405" s="427" t="str">
        <f>IFERROR(VLOOKUP(A405,'Oversættelse til tabel'!$A$2:$B$14,2,FALSE),"")</f>
        <v>Ubrugt</v>
      </c>
      <c r="G405" s="103"/>
    </row>
    <row r="406" spans="1:7" x14ac:dyDescent="0.25">
      <c r="A406" s="429" t="s">
        <v>340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40">
        <f>'Resultat-Produktion &amp; forbrug'!N95</f>
        <v>84600</v>
      </c>
      <c r="F406" s="427" t="str">
        <f>IFERROR(VLOOKUP(A406,'Oversættelse til tabel'!$A$2:$B$14,2,FALSE),"")</f>
        <v>Ubrugt</v>
      </c>
      <c r="G406" s="103"/>
    </row>
    <row r="407" spans="1:7" x14ac:dyDescent="0.25">
      <c r="A407" s="429" t="s">
        <v>340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40">
        <f>'Resultat-Produktion &amp; forbrug'!N96</f>
        <v>0</v>
      </c>
      <c r="F407" s="427" t="str">
        <f>IFERROR(VLOOKUP(A407,'Oversættelse til tabel'!$A$2:$B$14,2,FALSE),"")</f>
        <v>Ubrugt</v>
      </c>
      <c r="G407" s="103"/>
    </row>
    <row r="408" spans="1:7" x14ac:dyDescent="0.25">
      <c r="A408" s="429" t="s">
        <v>340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40">
        <f ca="1">'Resultat-Produktion &amp; forbrug'!N97</f>
        <v>0</v>
      </c>
      <c r="F408" s="427" t="str">
        <f>IFERROR(VLOOKUP(A408,'Oversættelse til tabel'!$A$2:$B$14,2,FALSE),"")</f>
        <v>Ubrugt</v>
      </c>
      <c r="G408" s="103"/>
    </row>
    <row r="409" spans="1:7" x14ac:dyDescent="0.25">
      <c r="A409" s="429" t="s">
        <v>340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40">
        <f ca="1">'Resultat-Produktion &amp; forbrug'!N98</f>
        <v>0</v>
      </c>
      <c r="F409" s="427" t="str">
        <f>IFERROR(VLOOKUP(A409,'Oversættelse til tabel'!$A$2:$B$14,2,FALSE),"")</f>
        <v>Ubrugt</v>
      </c>
      <c r="G409" s="103"/>
    </row>
    <row r="410" spans="1:7" x14ac:dyDescent="0.25">
      <c r="A410" s="429" t="s">
        <v>340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40">
        <f>'Resultat-Produktion &amp; forbrug'!N99</f>
        <v>180461.11117138062</v>
      </c>
      <c r="F410" s="427" t="str">
        <f>IFERROR(VLOOKUP(A410,'Oversættelse til tabel'!$A$2:$B$14,2,FALSE),"")</f>
        <v>Ubrugt</v>
      </c>
      <c r="G410" s="103"/>
    </row>
    <row r="411" spans="1:7" x14ac:dyDescent="0.25">
      <c r="A411" s="429" t="s">
        <v>340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40">
        <f>'Resultat-Produktion &amp; forbrug'!N100</f>
        <v>126102.15013807231</v>
      </c>
      <c r="F411" s="427" t="str">
        <f>IFERROR(VLOOKUP(A411,'Oversættelse til tabel'!$A$2:$B$14,2,FALSE),"")</f>
        <v>Ubrugt</v>
      </c>
      <c r="G411" s="103"/>
    </row>
    <row r="412" spans="1:7" x14ac:dyDescent="0.25">
      <c r="A412" s="429" t="s">
        <v>340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40">
        <f ca="1">'Resultat-Produktion &amp; forbrug'!N101</f>
        <v>-9.8743131762603298E-2</v>
      </c>
      <c r="F412" s="427" t="str">
        <f>IFERROR(VLOOKUP(A412,'Oversættelse til tabel'!$A$2:$B$14,2,FALSE),"")</f>
        <v>Ubrugt</v>
      </c>
      <c r="G412" s="103"/>
    </row>
    <row r="413" spans="1:7" x14ac:dyDescent="0.25">
      <c r="A413" s="429" t="s">
        <v>340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40">
        <f ca="1">'Resultat-Produktion &amp; forbrug'!N102</f>
        <v>0</v>
      </c>
      <c r="F413" s="427" t="str">
        <f>IFERROR(VLOOKUP(A413,'Oversættelse til tabel'!$A$2:$B$14,2,FALSE),"")</f>
        <v>Ubrugt</v>
      </c>
      <c r="G413" s="103"/>
    </row>
    <row r="414" spans="1:7" x14ac:dyDescent="0.25">
      <c r="A414" s="429" t="s">
        <v>340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40">
        <f ca="1">'Resultat-Produktion &amp; forbrug'!N103</f>
        <v>2822333.2188472822</v>
      </c>
      <c r="F414" s="427" t="str">
        <f>IFERROR(VLOOKUP(A414,'Oversættelse til tabel'!$A$2:$B$14,2,FALSE),"")</f>
        <v>Ubrugt</v>
      </c>
      <c r="G414" s="103"/>
    </row>
    <row r="415" spans="1:7" x14ac:dyDescent="0.25">
      <c r="A415" s="429" t="s">
        <v>340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40">
        <f>'Resultat-Produktion &amp; forbrug'!N104</f>
        <v>9748920.4421973675</v>
      </c>
      <c r="F415" s="427" t="str">
        <f>IFERROR(VLOOKUP(A415,'Oversættelse til tabel'!$A$2:$B$14,2,FALSE),"")</f>
        <v>Ubrugt</v>
      </c>
      <c r="G415" s="103"/>
    </row>
    <row r="416" spans="1:7" x14ac:dyDescent="0.25">
      <c r="A416" s="429" t="s">
        <v>340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40">
        <f>'Resultat-Produktion &amp; forbrug'!N105</f>
        <v>1283884.7630233509</v>
      </c>
      <c r="F416" s="427" t="str">
        <f>IFERROR(VLOOKUP(A416,'Oversættelse til tabel'!$A$2:$B$14,2,FALSE),"")</f>
        <v>Ubrugt</v>
      </c>
      <c r="G416" s="103"/>
    </row>
    <row r="417" spans="1:7" x14ac:dyDescent="0.25">
      <c r="A417" s="429" t="s">
        <v>340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40">
        <f>'Resultat-Produktion &amp; forbrug'!N106</f>
        <v>7967495.8654626273</v>
      </c>
      <c r="F417" s="427" t="str">
        <f>IFERROR(VLOOKUP(A417,'Oversættelse til tabel'!$A$2:$B$14,2,FALSE),"")</f>
        <v>Ubrugt</v>
      </c>
      <c r="G417" s="103"/>
    </row>
    <row r="418" spans="1:7" x14ac:dyDescent="0.25">
      <c r="A418" s="429" t="s">
        <v>340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40">
        <f>'Resultat-Produktion &amp; forbrug'!N107</f>
        <v>0</v>
      </c>
      <c r="F418" s="427" t="str">
        <f>IFERROR(VLOOKUP(A418,'Oversættelse til tabel'!$A$2:$B$14,2,FALSE),"")</f>
        <v>Ubrugt</v>
      </c>
      <c r="G418" s="103"/>
    </row>
    <row r="419" spans="1:7" x14ac:dyDescent="0.25">
      <c r="A419" s="429" t="s">
        <v>340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40">
        <f>'Resultat-Produktion &amp; forbrug'!N108</f>
        <v>120829.52732750315</v>
      </c>
      <c r="F419" s="427" t="str">
        <f>IFERROR(VLOOKUP(A419,'Oversættelse til tabel'!$A$2:$B$14,2,FALSE),"")</f>
        <v>Ubrugt</v>
      </c>
      <c r="G419" s="103"/>
    </row>
    <row r="420" spans="1:7" x14ac:dyDescent="0.25">
      <c r="A420" s="429" t="s">
        <v>340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40">
        <f>'Resultat-Produktion &amp; forbrug'!N109</f>
        <v>983449.7427254892</v>
      </c>
      <c r="F420" s="427" t="str">
        <f>IFERROR(VLOOKUP(A420,'Oversættelse til tabel'!$A$2:$B$14,2,FALSE),"")</f>
        <v>Ubrugt</v>
      </c>
      <c r="G420" s="103"/>
    </row>
    <row r="421" spans="1:7" x14ac:dyDescent="0.25">
      <c r="A421" s="429" t="s">
        <v>340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40">
        <f>'Resultat-Produktion &amp; forbrug'!N110</f>
        <v>-239413.63512045937</v>
      </c>
      <c r="F421" s="427" t="str">
        <f>IFERROR(VLOOKUP(A421,'Oversættelse til tabel'!$A$2:$B$14,2,FALSE),"")</f>
        <v>Ubrugt</v>
      </c>
      <c r="G421" s="103"/>
    </row>
    <row r="422" spans="1:7" x14ac:dyDescent="0.25">
      <c r="A422" s="429" t="s">
        <v>340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40">
        <f>'Resultat-Produktion &amp; forbrug'!N111</f>
        <v>-114193.60000000001</v>
      </c>
      <c r="F422" s="427" t="str">
        <f>IFERROR(VLOOKUP(A422,'Oversættelse til tabel'!$A$2:$B$14,2,FALSE),"")</f>
        <v>Ubrugt</v>
      </c>
      <c r="G422" s="103"/>
    </row>
    <row r="423" spans="1:7" x14ac:dyDescent="0.25">
      <c r="A423" s="429" t="s">
        <v>340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40">
        <f>'Resultat-Produktion &amp; forbrug'!N112</f>
        <v>-13058128.575539999</v>
      </c>
      <c r="F423" s="427" t="str">
        <f>IFERROR(VLOOKUP(A423,'Oversættelse til tabel'!$A$2:$B$14,2,FALSE),"")</f>
        <v>Ubrugt</v>
      </c>
      <c r="G423" s="103"/>
    </row>
    <row r="424" spans="1:7" x14ac:dyDescent="0.25">
      <c r="A424" s="429" t="s">
        <v>340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40">
        <f>'Resultat-Produktion &amp; forbrug'!N113</f>
        <v>0</v>
      </c>
      <c r="F424" s="427" t="str">
        <f>IFERROR(VLOOKUP(A424,'Oversættelse til tabel'!$A$2:$B$14,2,FALSE),"")</f>
        <v>Ubrugt</v>
      </c>
      <c r="G424" s="103"/>
    </row>
    <row r="425" spans="1:7" x14ac:dyDescent="0.25">
      <c r="A425" s="429" t="s">
        <v>340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40">
        <f>'Resultat-Produktion &amp; forbrug'!N114</f>
        <v>-86954.250450561463</v>
      </c>
      <c r="F425" s="427" t="str">
        <f>IFERROR(VLOOKUP(A425,'Oversættelse til tabel'!$A$2:$B$14,2,FALSE),"")</f>
        <v>Ubrugt</v>
      </c>
      <c r="G425" s="103"/>
    </row>
    <row r="426" spans="1:7" x14ac:dyDescent="0.25">
      <c r="A426" s="429" t="s">
        <v>340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40">
        <f>'Resultat-Produktion &amp; forbrug'!N115</f>
        <v>0</v>
      </c>
      <c r="F426" s="427" t="str">
        <f>IFERROR(VLOOKUP(A426,'Oversættelse til tabel'!$A$2:$B$14,2,FALSE),"")</f>
        <v>Ubrugt</v>
      </c>
      <c r="G426" s="103"/>
    </row>
    <row r="427" spans="1:7" x14ac:dyDescent="0.25">
      <c r="A427" s="429" t="s">
        <v>340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40">
        <f>'Resultat-Produktion &amp; forbrug'!N116</f>
        <v>0</v>
      </c>
      <c r="F427" s="427" t="str">
        <f>IFERROR(VLOOKUP(A427,'Oversættelse til tabel'!$A$2:$B$14,2,FALSE),"")</f>
        <v>Ubrugt</v>
      </c>
      <c r="G427" s="103"/>
    </row>
    <row r="428" spans="1:7" x14ac:dyDescent="0.25">
      <c r="A428" s="429" t="s">
        <v>340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40">
        <f>'Resultat-Produktion &amp; forbrug'!N117</f>
        <v>-5788120.7826627549</v>
      </c>
      <c r="F428" s="427" t="str">
        <f>IFERROR(VLOOKUP(A428,'Oversættelse til tabel'!$A$2:$B$14,2,FALSE),"")</f>
        <v>Ubrugt</v>
      </c>
      <c r="G428" s="103"/>
    </row>
    <row r="429" spans="1:7" x14ac:dyDescent="0.25">
      <c r="A429" s="429" t="s">
        <v>340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40">
        <f>'Resultat-Produktion &amp; forbrug'!N118</f>
        <v>51509.95545605995</v>
      </c>
      <c r="F429" s="427" t="str">
        <f>IFERROR(VLOOKUP(A429,'Oversættelse til tabel'!$A$2:$B$14,2,FALSE),"")</f>
        <v>Ubrugt</v>
      </c>
      <c r="G429" s="103"/>
    </row>
    <row r="430" spans="1:7" x14ac:dyDescent="0.25">
      <c r="A430" s="429" t="s">
        <v>340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40">
        <f>'Resultat-Produktion &amp; forbrug'!N119</f>
        <v>632878.59681876935</v>
      </c>
      <c r="F430" s="427" t="str">
        <f>IFERROR(VLOOKUP(A430,'Oversættelse til tabel'!$A$2:$B$14,2,FALSE),"")</f>
        <v>Ubrugt</v>
      </c>
      <c r="G430" s="103"/>
    </row>
    <row r="431" spans="1:7" x14ac:dyDescent="0.25">
      <c r="A431" s="429" t="s">
        <v>340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40">
        <f>'Resultat-Produktion &amp; forbrug'!N120</f>
        <v>1440458.5093489573</v>
      </c>
      <c r="F431" s="427" t="str">
        <f>IFERROR(VLOOKUP(A431,'Oversættelse til tabel'!$A$2:$B$14,2,FALSE),"")</f>
        <v>Ubrugt</v>
      </c>
      <c r="G431" s="103"/>
    </row>
    <row r="432" spans="1:7" x14ac:dyDescent="0.25">
      <c r="A432" s="429" t="s">
        <v>340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40">
        <f>'Resultat-Produktion &amp; forbrug'!N121</f>
        <v>-1552677.135094665</v>
      </c>
      <c r="F432" s="427" t="str">
        <f>IFERROR(VLOOKUP(A432,'Oversættelse til tabel'!$A$2:$B$14,2,FALSE),"")</f>
        <v>Ubrugt</v>
      </c>
      <c r="G432" s="103"/>
    </row>
    <row r="433" spans="1:7" x14ac:dyDescent="0.25">
      <c r="A433" s="429" t="s">
        <v>340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40">
        <f ca="1">'Resultat-Produktion &amp; forbrug'!N122</f>
        <v>-172956.12262590713</v>
      </c>
      <c r="F433" s="427" t="str">
        <f>IFERROR(VLOOKUP(A433,'Oversættelse til tabel'!$A$2:$B$14,2,FALSE),"")</f>
        <v>Ubrugt</v>
      </c>
      <c r="G433" s="103"/>
    </row>
    <row r="434" spans="1:7" x14ac:dyDescent="0.25">
      <c r="A434" s="429" t="s">
        <v>340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40">
        <f>'Resultat-Produktion &amp; forbrug'!N123</f>
        <v>0</v>
      </c>
      <c r="F434" s="427" t="str">
        <f>IFERROR(VLOOKUP(A434,'Oversættelse til tabel'!$A$2:$B$14,2,FALSE),"")</f>
        <v>Ubrugt</v>
      </c>
      <c r="G434" s="103"/>
    </row>
    <row r="435" spans="1:7" x14ac:dyDescent="0.25">
      <c r="A435" s="429" t="s">
        <v>340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40">
        <f>'Resultat-Produktion &amp; forbrug'!N124</f>
        <v>-95772.587210622616</v>
      </c>
      <c r="F435" s="427" t="str">
        <f>IFERROR(VLOOKUP(A435,'Oversættelse til tabel'!$A$2:$B$14,2,FALSE),"")</f>
        <v>Ubrugt</v>
      </c>
      <c r="G435" s="103"/>
    </row>
    <row r="436" spans="1:7" x14ac:dyDescent="0.25">
      <c r="A436" s="429" t="s">
        <v>340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40">
        <f>'Resultat-Produktion &amp; forbrug'!N125</f>
        <v>-570321.91645954829</v>
      </c>
      <c r="F436" s="427" t="str">
        <f>IFERROR(VLOOKUP(A436,'Oversættelse til tabel'!$A$2:$B$14,2,FALSE),"")</f>
        <v>Ubrugt</v>
      </c>
      <c r="G436" s="103"/>
    </row>
    <row r="437" spans="1:7" x14ac:dyDescent="0.25">
      <c r="A437" s="429" t="s">
        <v>340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40">
        <f>'Resultat-Produktion &amp; forbrug'!N126</f>
        <v>2821712.5241493438</v>
      </c>
      <c r="F437" s="427" t="str">
        <f>IFERROR(VLOOKUP(A437,'Oversættelse til tabel'!$A$2:$B$14,2,FALSE),"")</f>
        <v>Ubrugt</v>
      </c>
      <c r="G437" s="103"/>
    </row>
    <row r="438" spans="1:7" x14ac:dyDescent="0.25">
      <c r="A438" s="429" t="s">
        <v>340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40">
        <f>'Resultat-Produktion &amp; forbrug'!N127</f>
        <v>209595.14629167612</v>
      </c>
      <c r="F438" s="427" t="str">
        <f>IFERROR(VLOOKUP(A438,'Oversættelse til tabel'!$A$2:$B$14,2,FALSE),"")</f>
        <v>Ubrugt</v>
      </c>
      <c r="G438" s="103"/>
    </row>
    <row r="439" spans="1:7" x14ac:dyDescent="0.25">
      <c r="A439" s="429" t="s">
        <v>340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40">
        <f>'Resultat-Produktion &amp; forbrug'!N128</f>
        <v>39395.368778240489</v>
      </c>
      <c r="F439" s="427" t="str">
        <f>IFERROR(VLOOKUP(A439,'Oversættelse til tabel'!$A$2:$B$14,2,FALSE),"")</f>
        <v>Ubrugt</v>
      </c>
      <c r="G439" s="103"/>
    </row>
    <row r="440" spans="1:7" x14ac:dyDescent="0.25">
      <c r="A440" s="429" t="s">
        <v>340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40">
        <f>'Resultat-Produktion &amp; forbrug'!N129</f>
        <v>1388742.1614343196</v>
      </c>
      <c r="F440" s="427" t="str">
        <f>IFERROR(VLOOKUP(A440,'Oversættelse til tabel'!$A$2:$B$14,2,FALSE),"")</f>
        <v>Ubrugt</v>
      </c>
      <c r="G440" s="103"/>
    </row>
    <row r="441" spans="1:7" x14ac:dyDescent="0.25">
      <c r="A441" s="429" t="s">
        <v>340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40">
        <f>'Resultat-Produktion &amp; forbrug'!N130</f>
        <v>0</v>
      </c>
      <c r="F441" s="427" t="str">
        <f>IFERROR(VLOOKUP(A441,'Oversættelse til tabel'!$A$2:$B$14,2,FALSE),"")</f>
        <v>Ubrugt</v>
      </c>
      <c r="G441" s="103"/>
    </row>
    <row r="442" spans="1:7" x14ac:dyDescent="0.25">
      <c r="A442" s="429" t="s">
        <v>340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40">
        <f ca="1">'Resultat-Produktion &amp; forbrug'!N131</f>
        <v>0</v>
      </c>
      <c r="F442" s="427" t="str">
        <f>IFERROR(VLOOKUP(A442,'Oversættelse til tabel'!$A$2:$B$14,2,FALSE),"")</f>
        <v>Ubrugt</v>
      </c>
      <c r="G442" s="103"/>
    </row>
    <row r="443" spans="1:7" x14ac:dyDescent="0.25">
      <c r="A443" s="429" t="s">
        <v>340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40">
        <f ca="1">'Resultat-Produktion &amp; forbrug'!N132</f>
        <v>0</v>
      </c>
      <c r="F443" s="427" t="str">
        <f>IFERROR(VLOOKUP(A443,'Oversættelse til tabel'!$A$2:$B$14,2,FALSE),"")</f>
        <v>Ubrugt</v>
      </c>
      <c r="G443" s="103"/>
    </row>
    <row r="444" spans="1:7" x14ac:dyDescent="0.25">
      <c r="A444" s="429" t="s">
        <v>340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40">
        <f>'Resultat-Produktion &amp; forbrug'!N133</f>
        <v>5158296.5993875219</v>
      </c>
      <c r="F444" s="427" t="str">
        <f>IFERROR(VLOOKUP(A444,'Oversættelse til tabel'!$A$2:$B$14,2,FALSE),"")</f>
        <v>Ubrugt</v>
      </c>
      <c r="G444" s="103"/>
    </row>
    <row r="445" spans="1:7" x14ac:dyDescent="0.25">
      <c r="A445" s="429" t="s">
        <v>340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40">
        <f>'Resultat-Produktion &amp; forbrug'!N134</f>
        <v>0</v>
      </c>
      <c r="F445" s="427" t="str">
        <f>IFERROR(VLOOKUP(A445,'Oversættelse til tabel'!$A$2:$B$14,2,FALSE),"")</f>
        <v>Ubrugt</v>
      </c>
      <c r="G445" s="103"/>
    </row>
    <row r="446" spans="1:7" x14ac:dyDescent="0.25">
      <c r="A446" s="429" t="s">
        <v>340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40">
        <f>'Resultat-Produktion &amp; forbrug'!N135</f>
        <v>-68013.969103791635</v>
      </c>
      <c r="F446" s="427" t="str">
        <f>IFERROR(VLOOKUP(A446,'Oversættelse til tabel'!$A$2:$B$14,2,FALSE),"")</f>
        <v>Ubrugt</v>
      </c>
      <c r="G446" s="103"/>
    </row>
    <row r="447" spans="1:7" x14ac:dyDescent="0.25">
      <c r="A447" s="429" t="s">
        <v>340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40">
        <f>'Resultat-Produktion &amp; forbrug'!N136</f>
        <v>0</v>
      </c>
      <c r="F447" s="427" t="str">
        <f>IFERROR(VLOOKUP(A447,'Oversættelse til tabel'!$A$2:$B$14,2,FALSE),"")</f>
        <v>Ubrugt</v>
      </c>
      <c r="G447" s="103"/>
    </row>
    <row r="448" spans="1:7" x14ac:dyDescent="0.25">
      <c r="A448" s="429" t="s">
        <v>340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40">
        <f>'Resultat-Produktion &amp; forbrug'!N137</f>
        <v>715918.54562348058</v>
      </c>
      <c r="F448" s="427" t="str">
        <f>IFERROR(VLOOKUP(A448,'Oversættelse til tabel'!$A$2:$B$14,2,FALSE),"")</f>
        <v>Ubrugt</v>
      </c>
      <c r="G448" s="103"/>
    </row>
    <row r="449" spans="1:7" x14ac:dyDescent="0.25">
      <c r="A449" s="429" t="s">
        <v>340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40">
        <f>'Resultat-Produktion &amp; forbrug'!N138</f>
        <v>187205.4874474731</v>
      </c>
      <c r="F449" s="427" t="str">
        <f>IFERROR(VLOOKUP(A449,'Oversættelse til tabel'!$A$2:$B$14,2,FALSE),"")</f>
        <v>Ubrugt</v>
      </c>
      <c r="G449" s="103"/>
    </row>
    <row r="450" spans="1:7" x14ac:dyDescent="0.25">
      <c r="A450" s="429" t="s">
        <v>340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40">
        <f>'Resultat-Produktion &amp; forbrug'!N139</f>
        <v>82198.761491448589</v>
      </c>
      <c r="F450" s="427" t="str">
        <f>IFERROR(VLOOKUP(A450,'Oversættelse til tabel'!$A$2:$B$14,2,FALSE),"")</f>
        <v>Ubrugt</v>
      </c>
      <c r="G450" s="103"/>
    </row>
    <row r="451" spans="1:7" x14ac:dyDescent="0.25">
      <c r="A451" s="429" t="s">
        <v>340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40">
        <f>'Resultat-Produktion &amp; forbrug'!N140</f>
        <v>2564503.641019702</v>
      </c>
      <c r="F451" s="427" t="str">
        <f>IFERROR(VLOOKUP(A451,'Oversættelse til tabel'!$A$2:$B$14,2,FALSE),"")</f>
        <v>Ubrugt</v>
      </c>
      <c r="G451" s="103"/>
    </row>
    <row r="452" spans="1:7" x14ac:dyDescent="0.25">
      <c r="A452" s="429" t="s">
        <v>340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40">
        <f>'Resultat-Produktion &amp; forbrug'!N141</f>
        <v>0</v>
      </c>
      <c r="F452" s="427" t="str">
        <f>IFERROR(VLOOKUP(A452,'Oversættelse til tabel'!$A$2:$B$14,2,FALSE),"")</f>
        <v>Ubrugt</v>
      </c>
      <c r="G452" s="103"/>
    </row>
    <row r="453" spans="1:7" x14ac:dyDescent="0.25">
      <c r="A453" s="429" t="s">
        <v>340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40">
        <f>'Resultat-Produktion &amp; forbrug'!N142</f>
        <v>1239800.1272979861</v>
      </c>
      <c r="F453" s="427" t="str">
        <f>IFERROR(VLOOKUP(A453,'Oversættelse til tabel'!$A$2:$B$14,2,FALSE),"")</f>
        <v>Ubrugt</v>
      </c>
      <c r="G453" s="103"/>
    </row>
    <row r="454" spans="1:7" x14ac:dyDescent="0.25">
      <c r="A454" s="429" t="s">
        <v>340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40">
        <f>'Resultat-Produktion &amp; forbrug'!N143</f>
        <v>84600</v>
      </c>
      <c r="F454" s="427" t="str">
        <f>IFERROR(VLOOKUP(A454,'Oversættelse til tabel'!$A$2:$B$14,2,FALSE),"")</f>
        <v>Ubrugt</v>
      </c>
      <c r="G454" s="103"/>
    </row>
    <row r="455" spans="1:7" x14ac:dyDescent="0.25">
      <c r="A455" s="429" t="s">
        <v>340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40">
        <f>'Resultat-Produktion &amp; forbrug'!N144</f>
        <v>0</v>
      </c>
      <c r="F455" s="427" t="str">
        <f>IFERROR(VLOOKUP(A455,'Oversættelse til tabel'!$A$2:$B$14,2,FALSE),"")</f>
        <v>Ubrugt</v>
      </c>
      <c r="G455" s="103"/>
    </row>
    <row r="456" spans="1:7" x14ac:dyDescent="0.25">
      <c r="A456" s="429" t="s">
        <v>340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40">
        <f ca="1">'Resultat-Produktion &amp; forbrug'!N145</f>
        <v>0</v>
      </c>
      <c r="F456" s="427" t="str">
        <f>IFERROR(VLOOKUP(A456,'Oversættelse til tabel'!$A$2:$B$14,2,FALSE),"")</f>
        <v>Ubrugt</v>
      </c>
      <c r="G456" s="103"/>
    </row>
    <row r="457" spans="1:7" x14ac:dyDescent="0.25">
      <c r="A457" s="429" t="s">
        <v>340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40">
        <f ca="1">'Resultat-Produktion &amp; forbrug'!N146</f>
        <v>0</v>
      </c>
      <c r="F457" s="427" t="str">
        <f>IFERROR(VLOOKUP(A457,'Oversættelse til tabel'!$A$2:$B$14,2,FALSE),"")</f>
        <v>Ubrugt</v>
      </c>
      <c r="G457" s="103"/>
    </row>
    <row r="458" spans="1:7" x14ac:dyDescent="0.25">
      <c r="A458" s="429" t="s">
        <v>340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40">
        <f>'Resultat-Produktion &amp; forbrug'!N147</f>
        <v>-8430.5352358472264</v>
      </c>
      <c r="F458" s="427" t="str">
        <f>IFERROR(VLOOKUP(A458,'Oversættelse til tabel'!$A$2:$B$14,2,FALSE),"")</f>
        <v>Ubrugt</v>
      </c>
      <c r="G458" s="103"/>
    </row>
    <row r="459" spans="1:7" x14ac:dyDescent="0.25">
      <c r="A459" s="429" t="s">
        <v>340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40">
        <f>'Resultat-Produktion &amp; forbrug'!N148</f>
        <v>19055.87878491775</v>
      </c>
      <c r="F459" s="427" t="str">
        <f>IFERROR(VLOOKUP(A459,'Oversættelse til tabel'!$A$2:$B$14,2,FALSE),"")</f>
        <v>Ubrugt</v>
      </c>
      <c r="G459" s="103"/>
    </row>
    <row r="460" spans="1:7" x14ac:dyDescent="0.25">
      <c r="A460" s="429" t="s">
        <v>340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40">
        <f ca="1">'Resultat-Produktion &amp; forbrug'!N149</f>
        <v>-170507.33327986751</v>
      </c>
      <c r="F460" s="427" t="str">
        <f>IFERROR(VLOOKUP(A460,'Oversættelse til tabel'!$A$2:$B$14,2,FALSE),"")</f>
        <v>Ubrugt</v>
      </c>
      <c r="G460" s="103"/>
    </row>
    <row r="461" spans="1:7" x14ac:dyDescent="0.25">
      <c r="A461" s="429" t="s">
        <v>340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40">
        <f ca="1">'Resultat-Produktion &amp; forbrug'!N150</f>
        <v>0</v>
      </c>
      <c r="F461" s="427" t="str">
        <f>IFERROR(VLOOKUP(A461,'Oversættelse til tabel'!$A$2:$B$14,2,FALSE),"")</f>
        <v>Ubrugt</v>
      </c>
      <c r="G461" s="103"/>
    </row>
    <row r="462" spans="1:7" x14ac:dyDescent="0.25">
      <c r="A462" s="429" t="s">
        <v>340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40">
        <f ca="1">'Resultat-Produktion &amp; forbrug'!N151</f>
        <v>661211.27137287101</v>
      </c>
      <c r="F462" s="427" t="str">
        <f>IFERROR(VLOOKUP(A462,'Oversættelse til tabel'!$A$2:$B$14,2,FALSE),"")</f>
        <v>Ubrugt</v>
      </c>
      <c r="G462" s="103"/>
    </row>
    <row r="463" spans="1:7" x14ac:dyDescent="0.25">
      <c r="A463" s="429" t="s">
        <v>340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40">
        <f>'Resultat-Produktion &amp; forbrug'!N152</f>
        <v>0</v>
      </c>
      <c r="F463" s="427" t="str">
        <f>IFERROR(VLOOKUP(A463,'Oversættelse til tabel'!$A$2:$B$14,2,FALSE),"")</f>
        <v>Ubrugt</v>
      </c>
      <c r="G463" s="103"/>
    </row>
    <row r="464" spans="1:7" x14ac:dyDescent="0.25">
      <c r="A464" s="429" t="s">
        <v>340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40">
        <f>'Resultat-Produktion &amp; forbrug'!N153</f>
        <v>153410.57659836096</v>
      </c>
      <c r="F464" s="427" t="str">
        <f>IFERROR(VLOOKUP(A464,'Oversættelse til tabel'!$A$2:$B$14,2,FALSE),"")</f>
        <v>Ubrugt</v>
      </c>
      <c r="G464" s="103"/>
    </row>
    <row r="465" spans="1:7" x14ac:dyDescent="0.25">
      <c r="A465" s="429" t="s">
        <v>340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40">
        <f>'Resultat-Produktion &amp; forbrug'!N154</f>
        <v>0</v>
      </c>
      <c r="F465" s="427" t="str">
        <f>IFERROR(VLOOKUP(A465,'Oversættelse til tabel'!$A$2:$B$14,2,FALSE),"")</f>
        <v>Ubrugt</v>
      </c>
      <c r="G465" s="103"/>
    </row>
    <row r="466" spans="1:7" x14ac:dyDescent="0.25">
      <c r="A466" s="429" t="s">
        <v>340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40">
        <f>'Resultat-Produktion &amp; forbrug'!N155</f>
        <v>0</v>
      </c>
      <c r="F466" s="427" t="str">
        <f>IFERROR(VLOOKUP(A466,'Oversættelse til tabel'!$A$2:$B$14,2,FALSE),"")</f>
        <v>Ubrugt</v>
      </c>
      <c r="G466" s="103"/>
    </row>
    <row r="467" spans="1:7" x14ac:dyDescent="0.25">
      <c r="A467" s="429" t="s">
        <v>340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40">
        <f>'Resultat-Produktion &amp; forbrug'!N156</f>
        <v>-13151.581373695415</v>
      </c>
      <c r="F467" s="427" t="str">
        <f>IFERROR(VLOOKUP(A467,'Oversættelse til tabel'!$A$2:$B$14,2,FALSE),"")</f>
        <v>Ubrugt</v>
      </c>
      <c r="G467" s="103"/>
    </row>
    <row r="468" spans="1:7" x14ac:dyDescent="0.25">
      <c r="A468" s="429" t="s">
        <v>340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40">
        <f>'Resultat-Produktion &amp; forbrug'!N157</f>
        <v>620445.82725004398</v>
      </c>
      <c r="F468" s="427" t="str">
        <f>IFERROR(VLOOKUP(A468,'Oversættelse til tabel'!$A$2:$B$14,2,FALSE),"")</f>
        <v>Ubrugt</v>
      </c>
      <c r="G468" s="103"/>
    </row>
    <row r="469" spans="1:7" x14ac:dyDescent="0.25">
      <c r="A469" s="429" t="s">
        <v>340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40">
        <f>'Resultat-Produktion &amp; forbrug'!N158</f>
        <v>-197024.06677216437</v>
      </c>
      <c r="F469" s="427" t="str">
        <f>IFERROR(VLOOKUP(A469,'Oversættelse til tabel'!$A$2:$B$14,2,FALSE),"")</f>
        <v>Ubrugt</v>
      </c>
      <c r="G469" s="103"/>
    </row>
    <row r="470" spans="1:7" x14ac:dyDescent="0.25">
      <c r="A470" s="429" t="s">
        <v>340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40">
        <f>'Resultat-Produktion &amp; forbrug'!N159</f>
        <v>-28548.400000000001</v>
      </c>
      <c r="F470" s="427" t="str">
        <f>IFERROR(VLOOKUP(A470,'Oversættelse til tabel'!$A$2:$B$14,2,FALSE),"")</f>
        <v>Ubrugt</v>
      </c>
      <c r="G470" s="103"/>
    </row>
    <row r="471" spans="1:7" x14ac:dyDescent="0.25">
      <c r="A471" s="429" t="s">
        <v>340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40">
        <f>'Resultat-Produktion &amp; forbrug'!N160</f>
        <v>636502.29333281773</v>
      </c>
      <c r="F471" s="427" t="str">
        <f>IFERROR(VLOOKUP(A471,'Oversættelse til tabel'!$A$2:$B$14,2,FALSE),"")</f>
        <v>Ubrugt</v>
      </c>
      <c r="G471" s="103"/>
    </row>
    <row r="472" spans="1:7" x14ac:dyDescent="0.25">
      <c r="A472" s="429" t="s">
        <v>340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40">
        <f>'Resultat-Produktion &amp; forbrug'!N161</f>
        <v>0</v>
      </c>
      <c r="F472" s="427" t="str">
        <f>IFERROR(VLOOKUP(A472,'Oversættelse til tabel'!$A$2:$B$14,2,FALSE),"")</f>
        <v>Ubrugt</v>
      </c>
      <c r="G472" s="103"/>
    </row>
    <row r="473" spans="1:7" x14ac:dyDescent="0.25">
      <c r="A473" s="429" t="s">
        <v>340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40">
        <f>'Resultat-Produktion &amp; forbrug'!N162</f>
        <v>-127585.02725608747</v>
      </c>
      <c r="F473" s="427" t="str">
        <f>IFERROR(VLOOKUP(A473,'Oversættelse til tabel'!$A$2:$B$14,2,FALSE),"")</f>
        <v>Ubrugt</v>
      </c>
      <c r="G473" s="103"/>
    </row>
    <row r="474" spans="1:7" x14ac:dyDescent="0.25">
      <c r="A474" s="429" t="s">
        <v>340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40">
        <f>'Resultat-Produktion &amp; forbrug'!N163</f>
        <v>0</v>
      </c>
      <c r="F474" s="427" t="str">
        <f>IFERROR(VLOOKUP(A474,'Oversættelse til tabel'!$A$2:$B$14,2,FALSE),"")</f>
        <v>Ubrugt</v>
      </c>
      <c r="G474" s="103"/>
    </row>
    <row r="475" spans="1:7" x14ac:dyDescent="0.25">
      <c r="A475" s="429" t="s">
        <v>340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40">
        <f>'Resultat-Produktion &amp; forbrug'!N164</f>
        <v>0</v>
      </c>
      <c r="F475" s="427" t="str">
        <f>IFERROR(VLOOKUP(A475,'Oversættelse til tabel'!$A$2:$B$14,2,FALSE),"")</f>
        <v>Ubrugt</v>
      </c>
      <c r="G475" s="103"/>
    </row>
    <row r="476" spans="1:7" x14ac:dyDescent="0.25">
      <c r="A476" s="429" t="s">
        <v>340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40">
        <f>'Resultat-Produktion &amp; forbrug'!N165</f>
        <v>-592646.72642582108</v>
      </c>
      <c r="F476" s="427" t="str">
        <f>IFERROR(VLOOKUP(A476,'Oversættelse til tabel'!$A$2:$B$14,2,FALSE),"")</f>
        <v>Ubrugt</v>
      </c>
      <c r="G476" s="103"/>
    </row>
    <row r="477" spans="1:7" x14ac:dyDescent="0.25">
      <c r="A477" s="429" t="s">
        <v>340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40">
        <f>'Resultat-Produktion &amp; forbrug'!N166</f>
        <v>-79270.498677373223</v>
      </c>
      <c r="F477" s="427" t="str">
        <f>IFERROR(VLOOKUP(A477,'Oversættelse til tabel'!$A$2:$B$14,2,FALSE),"")</f>
        <v>Ubrugt</v>
      </c>
      <c r="G477" s="103"/>
    </row>
    <row r="478" spans="1:7" x14ac:dyDescent="0.25">
      <c r="A478" s="429" t="s">
        <v>340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40">
        <f>'Resultat-Produktion &amp; forbrug'!N167</f>
        <v>145627.35347864506</v>
      </c>
      <c r="F478" s="427" t="str">
        <f>IFERROR(VLOOKUP(A478,'Oversættelse til tabel'!$A$2:$B$14,2,FALSE),"")</f>
        <v>Ubrugt</v>
      </c>
      <c r="G478" s="103"/>
    </row>
    <row r="479" spans="1:7" x14ac:dyDescent="0.25">
      <c r="A479" s="429" t="s">
        <v>340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40">
        <f>'Resultat-Produktion &amp; forbrug'!N168</f>
        <v>14617.738147146345</v>
      </c>
      <c r="F479" s="427" t="str">
        <f>IFERROR(VLOOKUP(A479,'Oversættelse til tabel'!$A$2:$B$14,2,FALSE),"")</f>
        <v>Ubrugt</v>
      </c>
      <c r="G479" s="103"/>
    </row>
    <row r="480" spans="1:7" x14ac:dyDescent="0.25">
      <c r="A480" s="429" t="s">
        <v>340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40">
        <f>'Resultat-Produktion &amp; forbrug'!N169</f>
        <v>1301921.4452316216</v>
      </c>
      <c r="F480" s="427" t="str">
        <f>IFERROR(VLOOKUP(A480,'Oversættelse til tabel'!$A$2:$B$14,2,FALSE),"")</f>
        <v>Ubrugt</v>
      </c>
      <c r="G480" s="103"/>
    </row>
    <row r="481" spans="1:7" x14ac:dyDescent="0.25">
      <c r="A481" s="429" t="s">
        <v>340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40">
        <f ca="1">'Resultat-Produktion &amp; forbrug'!N170</f>
        <v>-374820.3560243976</v>
      </c>
      <c r="F481" s="427" t="str">
        <f>IFERROR(VLOOKUP(A481,'Oversættelse til tabel'!$A$2:$B$14,2,FALSE),"")</f>
        <v>Ubrugt</v>
      </c>
      <c r="G481" s="103"/>
    </row>
    <row r="482" spans="1:7" x14ac:dyDescent="0.25">
      <c r="A482" s="429" t="s">
        <v>340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40">
        <f>'Resultat-Produktion &amp; forbrug'!N171</f>
        <v>0</v>
      </c>
      <c r="F482" s="427" t="str">
        <f>IFERROR(VLOOKUP(A482,'Oversættelse til tabel'!$A$2:$B$14,2,FALSE),"")</f>
        <v>Ubrugt</v>
      </c>
      <c r="G482" s="103"/>
    </row>
    <row r="483" spans="1:7" x14ac:dyDescent="0.25">
      <c r="A483" s="429" t="s">
        <v>340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40">
        <f>'Resultat-Produktion &amp; forbrug'!N172</f>
        <v>-70551.412916692323</v>
      </c>
      <c r="F483" s="427" t="str">
        <f>IFERROR(VLOOKUP(A483,'Oversættelse til tabel'!$A$2:$B$14,2,FALSE),"")</f>
        <v>Ubrugt</v>
      </c>
      <c r="G483" s="103"/>
    </row>
    <row r="484" spans="1:7" x14ac:dyDescent="0.25">
      <c r="A484" s="429" t="s">
        <v>340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40">
        <f>'Resultat-Produktion &amp; forbrug'!N173</f>
        <v>-344258.58126598754</v>
      </c>
      <c r="F484" s="427" t="str">
        <f>IFERROR(VLOOKUP(A484,'Oversættelse til tabel'!$A$2:$B$14,2,FALSE),"")</f>
        <v>Ubrugt</v>
      </c>
      <c r="G484" s="103"/>
    </row>
    <row r="485" spans="1:7" x14ac:dyDescent="0.25">
      <c r="A485" s="429" t="s">
        <v>340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40">
        <f>'Resultat-Produktion &amp; forbrug'!N174</f>
        <v>-166933.87454175885</v>
      </c>
      <c r="F485" s="427" t="str">
        <f>IFERROR(VLOOKUP(A485,'Oversættelse til tabel'!$A$2:$B$14,2,FALSE),"")</f>
        <v>Ubrugt</v>
      </c>
      <c r="G485" s="103"/>
    </row>
    <row r="486" spans="1:7" x14ac:dyDescent="0.25">
      <c r="A486" s="429" t="s">
        <v>340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40">
        <f>'Resultat-Produktion &amp; forbrug'!N175</f>
        <v>1.1976865502381491</v>
      </c>
      <c r="F486" s="427" t="str">
        <f>IFERROR(VLOOKUP(A486,'Oversættelse til tabel'!$A$2:$B$14,2,FALSE),"")</f>
        <v>Ubrugt</v>
      </c>
      <c r="G486" s="103"/>
    </row>
    <row r="487" spans="1:7" x14ac:dyDescent="0.25">
      <c r="A487" s="429" t="s">
        <v>340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40">
        <f>'Resultat-Produktion &amp; forbrug'!N176</f>
        <v>-41950.335705993944</v>
      </c>
      <c r="F487" s="427" t="str">
        <f>IFERROR(VLOOKUP(A487,'Oversættelse til tabel'!$A$2:$B$14,2,FALSE),"")</f>
        <v>Ubrugt</v>
      </c>
      <c r="G487" s="103"/>
    </row>
    <row r="488" spans="1:7" x14ac:dyDescent="0.25">
      <c r="A488" s="429" t="s">
        <v>340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40">
        <f>'Resultat-Produktion &amp; forbrug'!N177</f>
        <v>395448.91426064254</v>
      </c>
      <c r="F488" s="427" t="str">
        <f>IFERROR(VLOOKUP(A488,'Oversættelse til tabel'!$A$2:$B$14,2,FALSE),"")</f>
        <v>Ubrugt</v>
      </c>
      <c r="G488" s="103"/>
    </row>
    <row r="489" spans="1:7" x14ac:dyDescent="0.25">
      <c r="A489" s="429" t="s">
        <v>340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40">
        <f>'Resultat-Produktion &amp; forbrug'!N178</f>
        <v>0</v>
      </c>
      <c r="F489" s="427" t="str">
        <f>IFERROR(VLOOKUP(A489,'Oversættelse til tabel'!$A$2:$B$14,2,FALSE),"")</f>
        <v>Ubrugt</v>
      </c>
      <c r="G489" s="103"/>
    </row>
    <row r="490" spans="1:7" x14ac:dyDescent="0.25">
      <c r="A490" s="429" t="s">
        <v>340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40">
        <f ca="1">'Resultat-Produktion &amp; forbrug'!N179</f>
        <v>0</v>
      </c>
      <c r="F490" s="427" t="str">
        <f>IFERROR(VLOOKUP(A490,'Oversættelse til tabel'!$A$2:$B$14,2,FALSE),"")</f>
        <v>Ubrugt</v>
      </c>
      <c r="G490" s="103"/>
    </row>
    <row r="491" spans="1:7" x14ac:dyDescent="0.25">
      <c r="A491" s="429" t="s">
        <v>340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40">
        <f ca="1">'Resultat-Produktion &amp; forbrug'!N180</f>
        <v>0</v>
      </c>
      <c r="F491" s="427" t="str">
        <f>IFERROR(VLOOKUP(A491,'Oversættelse til tabel'!$A$2:$B$14,2,FALSE),"")</f>
        <v>Ubrugt</v>
      </c>
      <c r="G491" s="103"/>
    </row>
    <row r="492" spans="1:7" x14ac:dyDescent="0.25">
      <c r="A492" s="429" t="s">
        <v>340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40">
        <f>'Resultat-Produktion &amp; forbrug'!N181</f>
        <v>346998.01962126989</v>
      </c>
      <c r="F492" s="427" t="str">
        <f>IFERROR(VLOOKUP(A492,'Oversættelse til tabel'!$A$2:$B$14,2,FALSE),"")</f>
        <v>Ubrugt</v>
      </c>
      <c r="G492" s="103"/>
    </row>
    <row r="493" spans="1:7" x14ac:dyDescent="0.25">
      <c r="A493" s="429" t="s">
        <v>340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40">
        <f>'Resultat-Produktion &amp; forbrug'!N182</f>
        <v>0</v>
      </c>
      <c r="F493" s="427" t="str">
        <f>IFERROR(VLOOKUP(A493,'Oversættelse til tabel'!$A$2:$B$14,2,FALSE),"")</f>
        <v>Ubrugt</v>
      </c>
      <c r="G493" s="103"/>
    </row>
    <row r="494" spans="1:7" x14ac:dyDescent="0.25">
      <c r="A494" s="429" t="s">
        <v>340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40">
        <f>'Resultat-Produktion &amp; forbrug'!N183</f>
        <v>70002.843567045958</v>
      </c>
      <c r="F494" s="427" t="str">
        <f>IFERROR(VLOOKUP(A494,'Oversættelse til tabel'!$A$2:$B$14,2,FALSE),"")</f>
        <v>Ubrugt</v>
      </c>
      <c r="G494" s="103"/>
    </row>
    <row r="495" spans="1:7" x14ac:dyDescent="0.25">
      <c r="A495" s="429" t="s">
        <v>340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40">
        <f>'Resultat-Produktion &amp; forbrug'!N184</f>
        <v>0</v>
      </c>
      <c r="F495" s="427" t="str">
        <f>IFERROR(VLOOKUP(A495,'Oversættelse til tabel'!$A$2:$B$14,2,FALSE),"")</f>
        <v>Ubrugt</v>
      </c>
      <c r="G495" s="103"/>
    </row>
    <row r="496" spans="1:7" x14ac:dyDescent="0.25">
      <c r="A496" s="429" t="s">
        <v>340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40">
        <f>'Resultat-Produktion &amp; forbrug'!N185</f>
        <v>2105567.5565972263</v>
      </c>
      <c r="F496" s="427" t="str">
        <f>IFERROR(VLOOKUP(A496,'Oversættelse til tabel'!$A$2:$B$14,2,FALSE),"")</f>
        <v>Ubrugt</v>
      </c>
      <c r="G496" s="103"/>
    </row>
    <row r="497" spans="1:7" x14ac:dyDescent="0.25">
      <c r="A497" s="429" t="s">
        <v>340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40">
        <f>'Resultat-Produktion &amp; forbrug'!N186</f>
        <v>23179.475218292017</v>
      </c>
      <c r="F497" s="427" t="str">
        <f>IFERROR(VLOOKUP(A497,'Oversættelse til tabel'!$A$2:$B$14,2,FALSE),"")</f>
        <v>Ubrugt</v>
      </c>
      <c r="G497" s="103"/>
    </row>
    <row r="498" spans="1:7" x14ac:dyDescent="0.25">
      <c r="A498" s="429" t="s">
        <v>340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40">
        <f>'Resultat-Produktion &amp; forbrug'!N187</f>
        <v>14085.970705770382</v>
      </c>
      <c r="F498" s="427" t="str">
        <f>IFERROR(VLOOKUP(A498,'Oversættelse til tabel'!$A$2:$B$14,2,FALSE),"")</f>
        <v>Ubrugt</v>
      </c>
      <c r="G498" s="103"/>
    </row>
    <row r="499" spans="1:7" x14ac:dyDescent="0.25">
      <c r="A499" s="429" t="s">
        <v>340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40">
        <f>'Resultat-Produktion &amp; forbrug'!N188</f>
        <v>1978309.9489030582</v>
      </c>
      <c r="F499" s="427" t="str">
        <f>IFERROR(VLOOKUP(A499,'Oversættelse til tabel'!$A$2:$B$14,2,FALSE),"")</f>
        <v>Ubrugt</v>
      </c>
      <c r="G499" s="103"/>
    </row>
    <row r="500" spans="1:7" x14ac:dyDescent="0.25">
      <c r="A500" s="429" t="s">
        <v>340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40">
        <f>'Resultat-Produktion &amp; forbrug'!N189</f>
        <v>0</v>
      </c>
      <c r="F500" s="427" t="str">
        <f>IFERROR(VLOOKUP(A500,'Oversættelse til tabel'!$A$2:$B$14,2,FALSE),"")</f>
        <v>Ubrugt</v>
      </c>
      <c r="G500" s="103"/>
    </row>
    <row r="501" spans="1:7" x14ac:dyDescent="0.25">
      <c r="A501" s="429" t="s">
        <v>340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40">
        <f>'Resultat-Produktion &amp; forbrug'!N190</f>
        <v>106195.08352871139</v>
      </c>
      <c r="F501" s="427" t="str">
        <f>IFERROR(VLOOKUP(A501,'Oversættelse til tabel'!$A$2:$B$14,2,FALSE),"")</f>
        <v>Ubrugt</v>
      </c>
      <c r="G501" s="103"/>
    </row>
    <row r="502" spans="1:7" x14ac:dyDescent="0.25">
      <c r="A502" s="429" t="s">
        <v>340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40">
        <f>'Resultat-Produktion &amp; forbrug'!N191</f>
        <v>0</v>
      </c>
      <c r="F502" s="427" t="str">
        <f>IFERROR(VLOOKUP(A502,'Oversættelse til tabel'!$A$2:$B$14,2,FALSE),"")</f>
        <v>Ubrugt</v>
      </c>
      <c r="G502" s="103"/>
    </row>
    <row r="503" spans="1:7" x14ac:dyDescent="0.25">
      <c r="A503" s="429" t="s">
        <v>340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40">
        <f>'Resultat-Produktion &amp; forbrug'!N192</f>
        <v>0</v>
      </c>
      <c r="F503" s="427" t="str">
        <f>IFERROR(VLOOKUP(A503,'Oversættelse til tabel'!$A$2:$B$14,2,FALSE),"")</f>
        <v>Ubrugt</v>
      </c>
      <c r="G503" s="103"/>
    </row>
    <row r="504" spans="1:7" x14ac:dyDescent="0.25">
      <c r="A504" s="429" t="s">
        <v>340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40">
        <f ca="1">'Resultat-Produktion &amp; forbrug'!N193</f>
        <v>0</v>
      </c>
      <c r="F504" s="427" t="str">
        <f>IFERROR(VLOOKUP(A504,'Oversættelse til tabel'!$A$2:$B$14,2,FALSE),"")</f>
        <v>Ubrugt</v>
      </c>
      <c r="G504" s="103"/>
    </row>
    <row r="505" spans="1:7" x14ac:dyDescent="0.25">
      <c r="A505" s="429" t="s">
        <v>340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40">
        <f ca="1">'Resultat-Produktion &amp; forbrug'!N194</f>
        <v>0</v>
      </c>
      <c r="F505" s="427" t="str">
        <f>IFERROR(VLOOKUP(A505,'Oversættelse til tabel'!$A$2:$B$14,2,FALSE),"")</f>
        <v>Ubrugt</v>
      </c>
      <c r="G505" s="103"/>
    </row>
    <row r="506" spans="1:7" x14ac:dyDescent="0.25">
      <c r="A506" s="429" t="s">
        <v>340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40">
        <f>'Resultat-Produktion &amp; forbrug'!N195</f>
        <v>-7739.4129891913253</v>
      </c>
      <c r="F506" s="427" t="str">
        <f>IFERROR(VLOOKUP(A506,'Oversættelse til tabel'!$A$2:$B$14,2,FALSE),"")</f>
        <v>Ubrugt</v>
      </c>
      <c r="G506" s="103"/>
    </row>
    <row r="507" spans="1:7" x14ac:dyDescent="0.25">
      <c r="A507" s="429" t="s">
        <v>340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40">
        <f>'Resultat-Produktion &amp; forbrug'!N196</f>
        <v>53911.989058847073</v>
      </c>
      <c r="F507" s="427" t="str">
        <f>IFERROR(VLOOKUP(A507,'Oversættelse til tabel'!$A$2:$B$14,2,FALSE),"")</f>
        <v>Ubrugt</v>
      </c>
      <c r="G507" s="103"/>
    </row>
    <row r="508" spans="1:7" x14ac:dyDescent="0.25">
      <c r="A508" s="429" t="s">
        <v>340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40">
        <f ca="1">'Resultat-Produktion &amp; forbrug'!N197</f>
        <v>-1.3112847955198959E-2</v>
      </c>
      <c r="F508" s="427" t="str">
        <f>IFERROR(VLOOKUP(A508,'Oversættelse til tabel'!$A$2:$B$14,2,FALSE),"")</f>
        <v>Ubrugt</v>
      </c>
      <c r="G508" s="103"/>
    </row>
    <row r="509" spans="1:7" x14ac:dyDescent="0.25">
      <c r="A509" s="429" t="s">
        <v>340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40">
        <f ca="1">'Resultat-Produktion &amp; forbrug'!N198</f>
        <v>0</v>
      </c>
      <c r="F509" s="427" t="str">
        <f>IFERROR(VLOOKUP(A509,'Oversættelse til tabel'!$A$2:$B$14,2,FALSE),"")</f>
        <v>Ubrugt</v>
      </c>
      <c r="G509" s="103"/>
    </row>
    <row r="510" spans="1:7" x14ac:dyDescent="0.25">
      <c r="A510" s="429" t="s">
        <v>340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40">
        <f ca="1">'Resultat-Produktion &amp; forbrug'!N199</f>
        <v>401426.20804443676</v>
      </c>
      <c r="F510" s="427" t="str">
        <f>IFERROR(VLOOKUP(A510,'Oversættelse til tabel'!$A$2:$B$14,2,FALSE),"")</f>
        <v>Ubrugt</v>
      </c>
      <c r="G510" s="103"/>
    </row>
    <row r="511" spans="1:7" x14ac:dyDescent="0.25">
      <c r="A511" s="429" t="s">
        <v>340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40">
        <f>'Resultat-Produktion &amp; forbrug'!N200</f>
        <v>1012502.3286145555</v>
      </c>
      <c r="F511" s="427" t="str">
        <f>IFERROR(VLOOKUP(A511,'Oversættelse til tabel'!$A$2:$B$14,2,FALSE),"")</f>
        <v>Ubrugt</v>
      </c>
      <c r="G511" s="103"/>
    </row>
    <row r="512" spans="1:7" x14ac:dyDescent="0.25">
      <c r="A512" s="429" t="s">
        <v>340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40">
        <f>'Resultat-Produktion &amp; forbrug'!N201</f>
        <v>146922.99827300303</v>
      </c>
      <c r="F512" s="427" t="str">
        <f>IFERROR(VLOOKUP(A512,'Oversættelse til tabel'!$A$2:$B$14,2,FALSE),"")</f>
        <v>Ubrugt</v>
      </c>
      <c r="G512" s="103"/>
    </row>
    <row r="513" spans="1:7" x14ac:dyDescent="0.25">
      <c r="A513" s="429" t="s">
        <v>340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40">
        <f>'Resultat-Produktion &amp; forbrug'!N202</f>
        <v>828456.15557791875</v>
      </c>
      <c r="F513" s="427" t="str">
        <f>IFERROR(VLOOKUP(A513,'Oversættelse til tabel'!$A$2:$B$14,2,FALSE),"")</f>
        <v>Ubrugt</v>
      </c>
      <c r="G513" s="103"/>
    </row>
    <row r="514" spans="1:7" x14ac:dyDescent="0.25">
      <c r="A514" s="429" t="s">
        <v>340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40">
        <f>'Resultat-Produktion &amp; forbrug'!N203</f>
        <v>0</v>
      </c>
      <c r="F514" s="427" t="str">
        <f>IFERROR(VLOOKUP(A514,'Oversættelse til tabel'!$A$2:$B$14,2,FALSE),"")</f>
        <v>Ubrugt</v>
      </c>
      <c r="G514" s="103"/>
    </row>
    <row r="515" spans="1:7" x14ac:dyDescent="0.25">
      <c r="A515" s="429" t="s">
        <v>340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40">
        <f>'Resultat-Produktion &amp; forbrug'!N204</f>
        <v>-13787.591309363688</v>
      </c>
      <c r="F515" s="427" t="str">
        <f>IFERROR(VLOOKUP(A515,'Oversættelse til tabel'!$A$2:$B$14,2,FALSE),"")</f>
        <v>Ubrugt</v>
      </c>
      <c r="G515" s="103"/>
    </row>
    <row r="516" spans="1:7" x14ac:dyDescent="0.25">
      <c r="A516" s="429" t="s">
        <v>340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40">
        <f>'Resultat-Produktion &amp; forbrug'!N205</f>
        <v>323061.108725222</v>
      </c>
      <c r="F516" s="427" t="str">
        <f>IFERROR(VLOOKUP(A516,'Oversættelse til tabel'!$A$2:$B$14,2,FALSE),"")</f>
        <v>Ubrugt</v>
      </c>
      <c r="G516" s="103"/>
    </row>
    <row r="517" spans="1:7" x14ac:dyDescent="0.25">
      <c r="A517" s="429" t="s">
        <v>340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40">
        <f>'Resultat-Produktion &amp; forbrug'!N206</f>
        <v>-214088.54416529011</v>
      </c>
      <c r="F517" s="427" t="str">
        <f>IFERROR(VLOOKUP(A517,'Oversættelse til tabel'!$A$2:$B$14,2,FALSE),"")</f>
        <v>Ubrugt</v>
      </c>
      <c r="G517" s="103"/>
    </row>
    <row r="518" spans="1:7" x14ac:dyDescent="0.25">
      <c r="A518" s="429" t="s">
        <v>340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40">
        <f>'Resultat-Produktion &amp; forbrug'!N207</f>
        <v>-28548.400000000001</v>
      </c>
      <c r="F518" s="427" t="str">
        <f>IFERROR(VLOOKUP(A518,'Oversættelse til tabel'!$A$2:$B$14,2,FALSE),"")</f>
        <v>Ubrugt</v>
      </c>
      <c r="G518" s="103"/>
    </row>
    <row r="519" spans="1:7" x14ac:dyDescent="0.25">
      <c r="A519" s="429" t="s">
        <v>340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40">
        <f>'Resultat-Produktion &amp; forbrug'!N208</f>
        <v>3327584.314802927</v>
      </c>
      <c r="F519" s="427" t="str">
        <f>IFERROR(VLOOKUP(A519,'Oversættelse til tabel'!$A$2:$B$14,2,FALSE),"")</f>
        <v>Ubrugt</v>
      </c>
      <c r="G519" s="103"/>
    </row>
    <row r="520" spans="1:7" x14ac:dyDescent="0.25">
      <c r="A520" s="429" t="s">
        <v>340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40">
        <f>'Resultat-Produktion &amp; forbrug'!N209</f>
        <v>0</v>
      </c>
      <c r="F520" s="427" t="str">
        <f>IFERROR(VLOOKUP(A520,'Oversættelse til tabel'!$A$2:$B$14,2,FALSE),"")</f>
        <v>Ubrugt</v>
      </c>
      <c r="G520" s="103"/>
    </row>
    <row r="521" spans="1:7" x14ac:dyDescent="0.25">
      <c r="A521" s="429" t="s">
        <v>340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40">
        <f>'Resultat-Produktion &amp; forbrug'!N210</f>
        <v>-171095.1988059195</v>
      </c>
      <c r="F521" s="427" t="str">
        <f>IFERROR(VLOOKUP(A521,'Oversættelse til tabel'!$A$2:$B$14,2,FALSE),"")</f>
        <v>Ubrugt</v>
      </c>
      <c r="G521" s="103"/>
    </row>
    <row r="522" spans="1:7" x14ac:dyDescent="0.25">
      <c r="A522" s="429" t="s">
        <v>340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40">
        <f>'Resultat-Produktion &amp; forbrug'!N211</f>
        <v>0</v>
      </c>
      <c r="F522" s="427" t="str">
        <f>IFERROR(VLOOKUP(A522,'Oversættelse til tabel'!$A$2:$B$14,2,FALSE),"")</f>
        <v>Ubrugt</v>
      </c>
      <c r="G522" s="103"/>
    </row>
    <row r="523" spans="1:7" x14ac:dyDescent="0.25">
      <c r="A523" s="429" t="s">
        <v>340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40">
        <f>'Resultat-Produktion &amp; forbrug'!N212</f>
        <v>0</v>
      </c>
      <c r="F523" s="427" t="str">
        <f>IFERROR(VLOOKUP(A523,'Oversættelse til tabel'!$A$2:$B$14,2,FALSE),"")</f>
        <v>Ubrugt</v>
      </c>
      <c r="G523" s="103"/>
    </row>
    <row r="524" spans="1:7" x14ac:dyDescent="0.25">
      <c r="A524" s="429" t="s">
        <v>340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40">
        <f>'Resultat-Produktion &amp; forbrug'!N213</f>
        <v>-710440.57434076618</v>
      </c>
      <c r="F524" s="427" t="str">
        <f>IFERROR(VLOOKUP(A524,'Oversættelse til tabel'!$A$2:$B$14,2,FALSE),"")</f>
        <v>Ubrugt</v>
      </c>
      <c r="G524" s="103"/>
    </row>
    <row r="525" spans="1:7" x14ac:dyDescent="0.25">
      <c r="A525" s="429" t="s">
        <v>340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40">
        <f>'Resultat-Produktion &amp; forbrug'!N214</f>
        <v>19339.10068336915</v>
      </c>
      <c r="F525" s="427" t="str">
        <f>IFERROR(VLOOKUP(A525,'Oversættelse til tabel'!$A$2:$B$14,2,FALSE),"")</f>
        <v>Ubrugt</v>
      </c>
      <c r="G525" s="103"/>
    </row>
    <row r="526" spans="1:7" x14ac:dyDescent="0.25">
      <c r="A526" s="429" t="s">
        <v>340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40">
        <f>'Resultat-Produktion &amp; forbrug'!N215</f>
        <v>200505.45348915044</v>
      </c>
      <c r="F526" s="427" t="str">
        <f>IFERROR(VLOOKUP(A526,'Oversættelse til tabel'!$A$2:$B$14,2,FALSE),"")</f>
        <v>Ubrugt</v>
      </c>
      <c r="G526" s="103"/>
    </row>
    <row r="527" spans="1:7" x14ac:dyDescent="0.25">
      <c r="A527" s="429" t="s">
        <v>340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40">
        <f>'Resultat-Produktion &amp; forbrug'!N216</f>
        <v>381737.53761905298</v>
      </c>
      <c r="F527" s="427" t="str">
        <f>IFERROR(VLOOKUP(A527,'Oversættelse til tabel'!$A$2:$B$14,2,FALSE),"")</f>
        <v>Ubrugt</v>
      </c>
      <c r="G527" s="103"/>
    </row>
    <row r="528" spans="1:7" x14ac:dyDescent="0.25">
      <c r="A528" s="429" t="s">
        <v>340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40">
        <f>'Resultat-Produktion &amp; forbrug'!N217</f>
        <v>502186.43867351662</v>
      </c>
      <c r="F528" s="427" t="str">
        <f>IFERROR(VLOOKUP(A528,'Oversættelse til tabel'!$A$2:$B$14,2,FALSE),"")</f>
        <v>Ubrugt</v>
      </c>
      <c r="G528" s="103"/>
    </row>
    <row r="529" spans="1:7" x14ac:dyDescent="0.25">
      <c r="A529" s="429" t="s">
        <v>340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40">
        <f ca="1">'Resultat-Produktion &amp; forbrug'!N218</f>
        <v>-275449.72969989601</v>
      </c>
      <c r="F529" s="427" t="str">
        <f>IFERROR(VLOOKUP(A529,'Oversættelse til tabel'!$A$2:$B$14,2,FALSE),"")</f>
        <v>Ubrugt</v>
      </c>
      <c r="G529" s="103"/>
    </row>
    <row r="530" spans="1:7" x14ac:dyDescent="0.25">
      <c r="A530" s="429" t="s">
        <v>340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40">
        <f>'Resultat-Produktion &amp; forbrug'!N219</f>
        <v>0</v>
      </c>
      <c r="F530" s="427" t="str">
        <f>IFERROR(VLOOKUP(A530,'Oversættelse til tabel'!$A$2:$B$14,2,FALSE),"")</f>
        <v>Ubrugt</v>
      </c>
      <c r="G530" s="103"/>
    </row>
    <row r="531" spans="1:7" x14ac:dyDescent="0.25">
      <c r="A531" s="429" t="s">
        <v>340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40">
        <f>'Resultat-Produktion &amp; forbrug'!N220</f>
        <v>-89088.73882238075</v>
      </c>
      <c r="F531" s="427" t="str">
        <f>IFERROR(VLOOKUP(A531,'Oversættelse til tabel'!$A$2:$B$14,2,FALSE),"")</f>
        <v>Ubrugt</v>
      </c>
      <c r="G531" s="103"/>
    </row>
    <row r="532" spans="1:7" x14ac:dyDescent="0.25">
      <c r="A532" s="429" t="s">
        <v>340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40">
        <f>'Resultat-Produktion &amp; forbrug'!N221</f>
        <v>873919.91112761025</v>
      </c>
      <c r="F532" s="427" t="str">
        <f>IFERROR(VLOOKUP(A532,'Oversættelse til tabel'!$A$2:$B$14,2,FALSE),"")</f>
        <v>Ubrugt</v>
      </c>
      <c r="G532" s="103"/>
    </row>
    <row r="533" spans="1:7" x14ac:dyDescent="0.25">
      <c r="A533" s="429" t="s">
        <v>340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40">
        <f>'Resultat-Produktion &amp; forbrug'!N222</f>
        <v>-151664.36058316039</v>
      </c>
      <c r="F533" s="427" t="str">
        <f>IFERROR(VLOOKUP(A533,'Oversættelse til tabel'!$A$2:$B$14,2,FALSE),"")</f>
        <v>Ubrugt</v>
      </c>
      <c r="G533" s="103"/>
    </row>
    <row r="534" spans="1:7" x14ac:dyDescent="0.25">
      <c r="A534" s="429" t="s">
        <v>340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40">
        <f>'Resultat-Produktion &amp; forbrug'!N223</f>
        <v>69865.048763892031</v>
      </c>
      <c r="F534" s="427" t="str">
        <f>IFERROR(VLOOKUP(A534,'Oversættelse til tabel'!$A$2:$B$14,2,FALSE),"")</f>
        <v>Ubrugt</v>
      </c>
      <c r="G534" s="103"/>
    </row>
    <row r="535" spans="1:7" x14ac:dyDescent="0.25">
      <c r="A535" s="429" t="s">
        <v>340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40">
        <f>'Resultat-Produktion &amp; forbrug'!N224</f>
        <v>-43466.747029562932</v>
      </c>
      <c r="F535" s="427" t="str">
        <f>IFERROR(VLOOKUP(A535,'Oversættelse til tabel'!$A$2:$B$14,2,FALSE),"")</f>
        <v>Ubrugt</v>
      </c>
      <c r="G535" s="103"/>
    </row>
    <row r="536" spans="1:7" x14ac:dyDescent="0.25">
      <c r="A536" s="429" t="s">
        <v>340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40">
        <f>'Resultat-Produktion &amp; forbrug'!N225</f>
        <v>441503.35045841202</v>
      </c>
      <c r="F536" s="427" t="str">
        <f>IFERROR(VLOOKUP(A536,'Oversættelse til tabel'!$A$2:$B$14,2,FALSE),"")</f>
        <v>Ubrugt</v>
      </c>
      <c r="G536" s="103"/>
    </row>
    <row r="537" spans="1:7" x14ac:dyDescent="0.25">
      <c r="A537" s="429" t="s">
        <v>340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40">
        <f>'Resultat-Produktion &amp; forbrug'!N226</f>
        <v>0</v>
      </c>
      <c r="F537" s="427" t="str">
        <f>IFERROR(VLOOKUP(A537,'Oversættelse til tabel'!$A$2:$B$14,2,FALSE),"")</f>
        <v>Ubrugt</v>
      </c>
      <c r="G537" s="103"/>
    </row>
    <row r="538" spans="1:7" x14ac:dyDescent="0.25">
      <c r="A538" s="429" t="s">
        <v>340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40">
        <f ca="1">'Resultat-Produktion &amp; forbrug'!N227</f>
        <v>0</v>
      </c>
      <c r="F538" s="427" t="str">
        <f>IFERROR(VLOOKUP(A538,'Oversættelse til tabel'!$A$2:$B$14,2,FALSE),"")</f>
        <v>Ubrugt</v>
      </c>
      <c r="G538" s="103"/>
    </row>
    <row r="539" spans="1:7" x14ac:dyDescent="0.25">
      <c r="A539" s="429" t="s">
        <v>340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40">
        <f ca="1">'Resultat-Produktion &amp; forbrug'!N228</f>
        <v>0</v>
      </c>
      <c r="F539" s="427" t="str">
        <f>IFERROR(VLOOKUP(A539,'Oversættelse til tabel'!$A$2:$B$14,2,FALSE),"")</f>
        <v>Ubrugt</v>
      </c>
      <c r="G539" s="103"/>
    </row>
    <row r="540" spans="1:7" x14ac:dyDescent="0.25">
      <c r="A540" s="429" t="s">
        <v>340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40">
        <f>'Resultat-Produktion &amp; forbrug'!N229</f>
        <v>400779.30970046029</v>
      </c>
      <c r="F540" s="427" t="str">
        <f>IFERROR(VLOOKUP(A540,'Oversættelse til tabel'!$A$2:$B$14,2,FALSE),"")</f>
        <v>Ubrugt</v>
      </c>
      <c r="G540" s="103"/>
    </row>
    <row r="541" spans="1:7" x14ac:dyDescent="0.25">
      <c r="A541" s="429" t="s">
        <v>340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40">
        <f>'Resultat-Produktion &amp; forbrug'!N230</f>
        <v>0</v>
      </c>
      <c r="F541" s="427" t="str">
        <f>IFERROR(VLOOKUP(A541,'Oversættelse til tabel'!$A$2:$B$14,2,FALSE),"")</f>
        <v>Ubrugt</v>
      </c>
      <c r="G541" s="103"/>
    </row>
    <row r="542" spans="1:7" x14ac:dyDescent="0.25">
      <c r="A542" s="429" t="s">
        <v>340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40">
        <f>'Resultat-Produktion &amp; forbrug'!N231</f>
        <v>28336.535467756534</v>
      </c>
      <c r="F542" s="427" t="str">
        <f>IFERROR(VLOOKUP(A542,'Oversættelse til tabel'!$A$2:$B$14,2,FALSE),"")</f>
        <v>Ubrugt</v>
      </c>
      <c r="G542" s="103"/>
    </row>
    <row r="543" spans="1:7" x14ac:dyDescent="0.25">
      <c r="A543" s="429" t="s">
        <v>340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40">
        <f>'Resultat-Produktion &amp; forbrug'!N232</f>
        <v>0</v>
      </c>
      <c r="F543" s="427" t="str">
        <f>IFERROR(VLOOKUP(A543,'Oversættelse til tabel'!$A$2:$B$14,2,FALSE),"")</f>
        <v>Ubrugt</v>
      </c>
      <c r="G543" s="103"/>
    </row>
    <row r="544" spans="1:7" x14ac:dyDescent="0.25">
      <c r="A544" s="429" t="s">
        <v>340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40">
        <f>'Resultat-Produktion &amp; forbrug'!N233</f>
        <v>445592.51871609152</v>
      </c>
      <c r="F544" s="427" t="str">
        <f>IFERROR(VLOOKUP(A544,'Oversættelse til tabel'!$A$2:$B$14,2,FALSE),"")</f>
        <v>Ubrugt</v>
      </c>
      <c r="G544" s="103"/>
    </row>
    <row r="545" spans="1:7" x14ac:dyDescent="0.25">
      <c r="A545" s="429" t="s">
        <v>340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40">
        <f>'Resultat-Produktion &amp; forbrug'!N234</f>
        <v>25586.495588439793</v>
      </c>
      <c r="F545" s="427" t="str">
        <f>IFERROR(VLOOKUP(A545,'Oversættelse til tabel'!$A$2:$B$14,2,FALSE),"")</f>
        <v>Ubrugt</v>
      </c>
      <c r="G545" s="103"/>
    </row>
    <row r="546" spans="1:7" x14ac:dyDescent="0.25">
      <c r="A546" s="429" t="s">
        <v>340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40">
        <f>'Resultat-Produktion &amp; forbrug'!N235</f>
        <v>15133.44543181215</v>
      </c>
      <c r="F546" s="427" t="str">
        <f>IFERROR(VLOOKUP(A546,'Oversættelse til tabel'!$A$2:$B$14,2,FALSE),"")</f>
        <v>Ubrugt</v>
      </c>
      <c r="G546" s="103"/>
    </row>
    <row r="547" spans="1:7" x14ac:dyDescent="0.25">
      <c r="A547" s="429" t="s">
        <v>340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40">
        <f>'Resultat-Produktion &amp; forbrug'!N236</f>
        <v>2076673.0501551051</v>
      </c>
      <c r="F547" s="427" t="str">
        <f>IFERROR(VLOOKUP(A547,'Oversættelse til tabel'!$A$2:$B$14,2,FALSE),"")</f>
        <v>Ubrugt</v>
      </c>
      <c r="G547" s="103"/>
    </row>
    <row r="548" spans="1:7" x14ac:dyDescent="0.25">
      <c r="A548" s="429" t="s">
        <v>340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40">
        <f>'Resultat-Produktion &amp; forbrug'!N237</f>
        <v>0</v>
      </c>
      <c r="F548" s="427" t="str">
        <f>IFERROR(VLOOKUP(A548,'Oversættelse til tabel'!$A$2:$B$14,2,FALSE),"")</f>
        <v>Ubrugt</v>
      </c>
      <c r="G548" s="103"/>
    </row>
    <row r="549" spans="1:7" x14ac:dyDescent="0.25">
      <c r="A549" s="429" t="s">
        <v>340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40">
        <f>'Resultat-Produktion &amp; forbrug'!N238</f>
        <v>121608.99852646064</v>
      </c>
      <c r="F549" s="427" t="str">
        <f>IFERROR(VLOOKUP(A549,'Oversættelse til tabel'!$A$2:$B$14,2,FALSE),"")</f>
        <v>Ubrugt</v>
      </c>
      <c r="G549" s="103"/>
    </row>
    <row r="550" spans="1:7" x14ac:dyDescent="0.25">
      <c r="A550" s="429" t="s">
        <v>340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40">
        <f>'Resultat-Produktion &amp; forbrug'!N239</f>
        <v>36000</v>
      </c>
      <c r="F550" s="427" t="str">
        <f>IFERROR(VLOOKUP(A550,'Oversættelse til tabel'!$A$2:$B$14,2,FALSE),"")</f>
        <v>Ubrugt</v>
      </c>
      <c r="G550" s="103"/>
    </row>
    <row r="551" spans="1:7" x14ac:dyDescent="0.25">
      <c r="A551" s="429" t="s">
        <v>340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40">
        <f>'Resultat-Produktion &amp; forbrug'!N240</f>
        <v>0</v>
      </c>
      <c r="F551" s="427" t="str">
        <f>IFERROR(VLOOKUP(A551,'Oversættelse til tabel'!$A$2:$B$14,2,FALSE),"")</f>
        <v>Ubrugt</v>
      </c>
      <c r="G551" s="103"/>
    </row>
    <row r="552" spans="1:7" x14ac:dyDescent="0.25">
      <c r="A552" s="429" t="s">
        <v>340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40">
        <f ca="1">'Resultat-Produktion &amp; forbrug'!N241</f>
        <v>0</v>
      </c>
      <c r="F552" s="427" t="str">
        <f>IFERROR(VLOOKUP(A552,'Oversættelse til tabel'!$A$2:$B$14,2,FALSE),"")</f>
        <v>Ubrugt</v>
      </c>
      <c r="G552" s="103"/>
    </row>
    <row r="553" spans="1:7" x14ac:dyDescent="0.25">
      <c r="A553" s="429" t="s">
        <v>340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40">
        <f ca="1">'Resultat-Produktion &amp; forbrug'!N242</f>
        <v>0</v>
      </c>
      <c r="F553" s="427" t="str">
        <f>IFERROR(VLOOKUP(A553,'Oversættelse til tabel'!$A$2:$B$14,2,FALSE),"")</f>
        <v>Ubrugt</v>
      </c>
      <c r="G553" s="103"/>
    </row>
    <row r="554" spans="1:7" x14ac:dyDescent="0.25">
      <c r="A554" s="429" t="s">
        <v>340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40">
        <f>'Resultat-Produktion &amp; forbrug'!N243</f>
        <v>-11544.952175720926</v>
      </c>
      <c r="F554" s="427" t="str">
        <f>IFERROR(VLOOKUP(A554,'Oversættelse til tabel'!$A$2:$B$14,2,FALSE),"")</f>
        <v>Ubrugt</v>
      </c>
      <c r="G554" s="103"/>
    </row>
    <row r="555" spans="1:7" x14ac:dyDescent="0.25">
      <c r="A555" s="429" t="s">
        <v>340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40">
        <f>'Resultat-Produktion &amp; forbrug'!N244</f>
        <v>51146.71414311009</v>
      </c>
      <c r="F555" s="427" t="str">
        <f>IFERROR(VLOOKUP(A555,'Oversættelse til tabel'!$A$2:$B$14,2,FALSE),"")</f>
        <v>Ubrugt</v>
      </c>
      <c r="G555" s="103"/>
    </row>
    <row r="556" spans="1:7" x14ac:dyDescent="0.25">
      <c r="A556" s="429" t="s">
        <v>340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40">
        <f ca="1">'Resultat-Produktion &amp; forbrug'!N245</f>
        <v>-8.6147268739296123E-2</v>
      </c>
      <c r="F556" s="427" t="str">
        <f>IFERROR(VLOOKUP(A556,'Oversættelse til tabel'!$A$2:$B$14,2,FALSE),"")</f>
        <v>Ubrugt</v>
      </c>
      <c r="G556" s="103"/>
    </row>
    <row r="557" spans="1:7" x14ac:dyDescent="0.25">
      <c r="A557" s="429" t="s">
        <v>340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40">
        <f ca="1">'Resultat-Produktion &amp; forbrug'!N246</f>
        <v>0</v>
      </c>
      <c r="F557" s="427" t="str">
        <f>IFERROR(VLOOKUP(A557,'Oversættelse til tabel'!$A$2:$B$14,2,FALSE),"")</f>
        <v>Ubrugt</v>
      </c>
      <c r="G557" s="103"/>
    </row>
    <row r="558" spans="1:7" x14ac:dyDescent="0.25">
      <c r="A558" s="429" t="s">
        <v>340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40">
        <f ca="1">'Resultat-Produktion &amp; forbrug'!N247</f>
        <v>450228.31557169743</v>
      </c>
      <c r="F558" s="427" t="str">
        <f>IFERROR(VLOOKUP(A558,'Oversættelse til tabel'!$A$2:$B$14,2,FALSE),"")</f>
        <v>Ubrugt</v>
      </c>
      <c r="G558" s="103"/>
    </row>
    <row r="559" spans="1:7" x14ac:dyDescent="0.25">
      <c r="A559" s="429" t="s">
        <v>340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40">
        <f>'Resultat-Produktion &amp; forbrug'!N248</f>
        <v>1196593.6610899293</v>
      </c>
      <c r="F559" s="427" t="str">
        <f>IFERROR(VLOOKUP(A559,'Oversættelse til tabel'!$A$2:$B$14,2,FALSE),"")</f>
        <v>Ubrugt</v>
      </c>
      <c r="G559" s="103"/>
    </row>
    <row r="560" spans="1:7" x14ac:dyDescent="0.25">
      <c r="A560" s="429" t="s">
        <v>340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40">
        <f>'Resultat-Produktion &amp; forbrug'!N249</f>
        <v>178289.68200833892</v>
      </c>
      <c r="F560" s="427" t="str">
        <f>IFERROR(VLOOKUP(A560,'Oversættelse til tabel'!$A$2:$B$14,2,FALSE),"")</f>
        <v>Ubrugt</v>
      </c>
      <c r="G560" s="103"/>
    </row>
    <row r="561" spans="1:7" x14ac:dyDescent="0.25">
      <c r="A561" s="429" t="s">
        <v>340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40">
        <f>'Resultat-Produktion &amp; forbrug'!N250</f>
        <v>977939.5681706788</v>
      </c>
      <c r="F561" s="427" t="str">
        <f>IFERROR(VLOOKUP(A561,'Oversættelse til tabel'!$A$2:$B$14,2,FALSE),"")</f>
        <v>Ubrugt</v>
      </c>
      <c r="G561" s="103"/>
    </row>
    <row r="562" spans="1:7" x14ac:dyDescent="0.25">
      <c r="A562" s="429" t="s">
        <v>340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40">
        <f>'Resultat-Produktion &amp; forbrug'!N251</f>
        <v>0</v>
      </c>
      <c r="F562" s="427" t="str">
        <f>IFERROR(VLOOKUP(A562,'Oversættelse til tabel'!$A$2:$B$14,2,FALSE),"")</f>
        <v>Ubrugt</v>
      </c>
      <c r="G562" s="103"/>
    </row>
    <row r="563" spans="1:7" x14ac:dyDescent="0.25">
      <c r="A563" s="429" t="s">
        <v>340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40">
        <f>'Resultat-Produktion &amp; forbrug'!N252</f>
        <v>-18774.057882473979</v>
      </c>
      <c r="F563" s="427" t="str">
        <f>IFERROR(VLOOKUP(A563,'Oversættelse til tabel'!$A$2:$B$14,2,FALSE),"")</f>
        <v>Ubrugt</v>
      </c>
      <c r="G563" s="103"/>
    </row>
    <row r="564" spans="1:7" x14ac:dyDescent="0.25">
      <c r="A564" s="429" t="s">
        <v>340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40">
        <f>'Resultat-Produktion &amp; forbrug'!N253</f>
        <v>309381.10479126737</v>
      </c>
      <c r="F564" s="427" t="str">
        <f>IFERROR(VLOOKUP(A564,'Oversættelse til tabel'!$A$2:$B$14,2,FALSE),"")</f>
        <v>Ubrugt</v>
      </c>
      <c r="G564" s="103"/>
    </row>
    <row r="565" spans="1:7" x14ac:dyDescent="0.25">
      <c r="A565" s="429" t="s">
        <v>340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40">
        <f>'Resultat-Produktion &amp; forbrug'!N254</f>
        <v>-224961.10081662235</v>
      </c>
      <c r="F565" s="427" t="str">
        <f>IFERROR(VLOOKUP(A565,'Oversættelse til tabel'!$A$2:$B$14,2,FALSE),"")</f>
        <v>Ubrugt</v>
      </c>
      <c r="G565" s="103"/>
    </row>
    <row r="566" spans="1:7" x14ac:dyDescent="0.25">
      <c r="A566" s="429" t="s">
        <v>340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40">
        <f>'Resultat-Produktion &amp; forbrug'!N255</f>
        <v>-28548.400000000001</v>
      </c>
      <c r="F566" s="427" t="str">
        <f>IFERROR(VLOOKUP(A566,'Oversættelse til tabel'!$A$2:$B$14,2,FALSE),"")</f>
        <v>Ubrugt</v>
      </c>
      <c r="G566" s="103"/>
    </row>
    <row r="567" spans="1:7" x14ac:dyDescent="0.25">
      <c r="A567" s="429" t="s">
        <v>340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40">
        <f>'Resultat-Produktion &amp; forbrug'!N256</f>
        <v>2898575.9572366616</v>
      </c>
      <c r="F567" s="427" t="str">
        <f>IFERROR(VLOOKUP(A567,'Oversættelse til tabel'!$A$2:$B$14,2,FALSE),"")</f>
        <v>Ubrugt</v>
      </c>
      <c r="G567" s="103"/>
    </row>
    <row r="568" spans="1:7" x14ac:dyDescent="0.25">
      <c r="A568" s="429" t="s">
        <v>340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40">
        <f>'Resultat-Produktion &amp; forbrug'!N257</f>
        <v>0</v>
      </c>
      <c r="F568" s="427" t="str">
        <f>IFERROR(VLOOKUP(A568,'Oversættelse til tabel'!$A$2:$B$14,2,FALSE),"")</f>
        <v>Ubrugt</v>
      </c>
      <c r="G568" s="103"/>
    </row>
    <row r="569" spans="1:7" x14ac:dyDescent="0.25">
      <c r="A569" s="429" t="s">
        <v>340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40">
        <f>'Resultat-Produktion &amp; forbrug'!N258</f>
        <v>-185227.94160673005</v>
      </c>
      <c r="F569" s="427" t="str">
        <f>IFERROR(VLOOKUP(A569,'Oversættelse til tabel'!$A$2:$B$14,2,FALSE),"")</f>
        <v>Ubrugt</v>
      </c>
      <c r="G569" s="103"/>
    </row>
    <row r="570" spans="1:7" x14ac:dyDescent="0.25">
      <c r="A570" s="429" t="s">
        <v>340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40">
        <f>'Resultat-Produktion &amp; forbrug'!N259</f>
        <v>0</v>
      </c>
      <c r="F570" s="427" t="str">
        <f>IFERROR(VLOOKUP(A570,'Oversættelse til tabel'!$A$2:$B$14,2,FALSE),"")</f>
        <v>Ubrugt</v>
      </c>
      <c r="G570" s="103"/>
    </row>
    <row r="571" spans="1:7" x14ac:dyDescent="0.25">
      <c r="A571" s="429" t="s">
        <v>340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40">
        <f>'Resultat-Produktion &amp; forbrug'!N260</f>
        <v>0</v>
      </c>
      <c r="F571" s="427" t="str">
        <f>IFERROR(VLOOKUP(A571,'Oversættelse til tabel'!$A$2:$B$14,2,FALSE),"")</f>
        <v>Ubrugt</v>
      </c>
      <c r="G571" s="103"/>
    </row>
    <row r="572" spans="1:7" x14ac:dyDescent="0.25">
      <c r="A572" s="429" t="s">
        <v>340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40">
        <f>'Resultat-Produktion &amp; forbrug'!N261</f>
        <v>-710440.57434076618</v>
      </c>
      <c r="F572" s="427" t="str">
        <f>IFERROR(VLOOKUP(A572,'Oversættelse til tabel'!$A$2:$B$14,2,FALSE),"")</f>
        <v>Ubrugt</v>
      </c>
      <c r="G572" s="103"/>
    </row>
    <row r="573" spans="1:7" x14ac:dyDescent="0.25">
      <c r="A573" s="429" t="s">
        <v>340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40">
        <f>'Resultat-Produktion &amp; forbrug'!N262</f>
        <v>18967.730379128305</v>
      </c>
      <c r="F573" s="427" t="str">
        <f>IFERROR(VLOOKUP(A573,'Oversættelse til tabel'!$A$2:$B$14,2,FALSE),"")</f>
        <v>Ubrugt</v>
      </c>
      <c r="G573" s="103"/>
    </row>
    <row r="574" spans="1:7" x14ac:dyDescent="0.25">
      <c r="A574" s="429" t="s">
        <v>340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40">
        <f>'Resultat-Produktion &amp; forbrug'!N263</f>
        <v>191716.3466485255</v>
      </c>
      <c r="F574" s="427" t="str">
        <f>IFERROR(VLOOKUP(A574,'Oversættelse til tabel'!$A$2:$B$14,2,FALSE),"")</f>
        <v>Ubrugt</v>
      </c>
      <c r="G574" s="103"/>
    </row>
    <row r="575" spans="1:7" x14ac:dyDescent="0.25">
      <c r="A575" s="429" t="s">
        <v>340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40">
        <f>'Resultat-Produktion &amp; forbrug'!N264</f>
        <v>355224.02064933075</v>
      </c>
      <c r="F575" s="427" t="str">
        <f>IFERROR(VLOOKUP(A575,'Oversættelse til tabel'!$A$2:$B$14,2,FALSE),"")</f>
        <v>Ubrugt</v>
      </c>
      <c r="G575" s="103"/>
    </row>
    <row r="576" spans="1:7" x14ac:dyDescent="0.25">
      <c r="A576" s="429" t="s">
        <v>340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40">
        <f>'Resultat-Produktion &amp; forbrug'!N265</f>
        <v>478260.36142902391</v>
      </c>
      <c r="F576" s="427" t="str">
        <f>IFERROR(VLOOKUP(A576,'Oversættelse til tabel'!$A$2:$B$14,2,FALSE),"")</f>
        <v>Ubrugt</v>
      </c>
      <c r="G576" s="103"/>
    </row>
    <row r="577" spans="1:7" x14ac:dyDescent="0.25">
      <c r="A577" s="429" t="s">
        <v>340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40">
        <f ca="1">'Resultat-Produktion &amp; forbrug'!N266</f>
        <v>-251252.44204705223</v>
      </c>
      <c r="F577" s="427" t="str">
        <f>IFERROR(VLOOKUP(A577,'Oversættelse til tabel'!$A$2:$B$14,2,FALSE),"")</f>
        <v>Ubrugt</v>
      </c>
      <c r="G577" s="103"/>
    </row>
    <row r="578" spans="1:7" x14ac:dyDescent="0.25">
      <c r="A578" s="429" t="s">
        <v>340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40">
        <f>'Resultat-Produktion &amp; forbrug'!N267</f>
        <v>0</v>
      </c>
      <c r="F578" s="427" t="str">
        <f>IFERROR(VLOOKUP(A578,'Oversættelse til tabel'!$A$2:$B$14,2,FALSE),"")</f>
        <v>Ubrugt</v>
      </c>
      <c r="G578" s="103"/>
    </row>
    <row r="579" spans="1:7" x14ac:dyDescent="0.25">
      <c r="A579" s="429" t="s">
        <v>340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40">
        <f>'Resultat-Produktion &amp; forbrug'!N268</f>
        <v>-100457.48444405779</v>
      </c>
      <c r="F579" s="427" t="str">
        <f>IFERROR(VLOOKUP(A579,'Oversættelse til tabel'!$A$2:$B$14,2,FALSE),"")</f>
        <v>Ubrugt</v>
      </c>
      <c r="G579" s="103"/>
    </row>
    <row r="580" spans="1:7" x14ac:dyDescent="0.25">
      <c r="A580" s="429" t="s">
        <v>340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40">
        <f>'Resultat-Produktion &amp; forbrug'!N269</f>
        <v>890499.64547002013</v>
      </c>
      <c r="F580" s="427" t="str">
        <f>IFERROR(VLOOKUP(A580,'Oversættelse til tabel'!$A$2:$B$14,2,FALSE),"")</f>
        <v>Ubrugt</v>
      </c>
      <c r="G580" s="103"/>
    </row>
    <row r="581" spans="1:7" x14ac:dyDescent="0.25">
      <c r="A581" s="429" t="s">
        <v>340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40">
        <f>'Resultat-Produktion &amp; forbrug'!N270</f>
        <v>-192778.73685954438</v>
      </c>
      <c r="F581" s="427" t="str">
        <f>IFERROR(VLOOKUP(A581,'Oversættelse til tabel'!$A$2:$B$14,2,FALSE),"")</f>
        <v>Ubrugt</v>
      </c>
      <c r="G581" s="103"/>
    </row>
    <row r="582" spans="1:7" x14ac:dyDescent="0.25">
      <c r="A582" s="429" t="s">
        <v>340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40">
        <f>'Resultat-Produktion &amp; forbrug'!N271</f>
        <v>69865.048763892031</v>
      </c>
      <c r="F582" s="427" t="str">
        <f>IFERROR(VLOOKUP(A582,'Oversættelse til tabel'!$A$2:$B$14,2,FALSE),"")</f>
        <v>Ubrugt</v>
      </c>
      <c r="G582" s="103"/>
    </row>
    <row r="583" spans="1:7" x14ac:dyDescent="0.25">
      <c r="A583" s="429" t="s">
        <v>340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40">
        <f>'Resultat-Produktion &amp; forbrug'!N272</f>
        <v>-47179.942704091576</v>
      </c>
      <c r="F583" s="427" t="str">
        <f>IFERROR(VLOOKUP(A583,'Oversættelse til tabel'!$A$2:$B$14,2,FALSE),"")</f>
        <v>Ubrugt</v>
      </c>
      <c r="G583" s="103"/>
    </row>
    <row r="584" spans="1:7" x14ac:dyDescent="0.25">
      <c r="A584" s="429" t="s">
        <v>340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40">
        <f>'Resultat-Produktion &amp; forbrug'!N273</f>
        <v>422177.75868709118</v>
      </c>
      <c r="F584" s="427" t="str">
        <f>IFERROR(VLOOKUP(A584,'Oversættelse til tabel'!$A$2:$B$14,2,FALSE),"")</f>
        <v>Ubrugt</v>
      </c>
      <c r="G584" s="103"/>
    </row>
    <row r="585" spans="1:7" x14ac:dyDescent="0.25">
      <c r="A585" s="429" t="s">
        <v>340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40">
        <f>'Resultat-Produktion &amp; forbrug'!N274</f>
        <v>0</v>
      </c>
      <c r="F585" s="427" t="str">
        <f>IFERROR(VLOOKUP(A585,'Oversættelse til tabel'!$A$2:$B$14,2,FALSE),"")</f>
        <v>Ubrugt</v>
      </c>
      <c r="G585" s="103"/>
    </row>
    <row r="586" spans="1:7" x14ac:dyDescent="0.25">
      <c r="A586" s="429" t="s">
        <v>340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40">
        <f ca="1">'Resultat-Produktion &amp; forbrug'!N275</f>
        <v>0</v>
      </c>
      <c r="F586" s="427" t="str">
        <f>IFERROR(VLOOKUP(A586,'Oversættelse til tabel'!$A$2:$B$14,2,FALSE),"")</f>
        <v>Ubrugt</v>
      </c>
      <c r="G586" s="103"/>
    </row>
    <row r="587" spans="1:7" x14ac:dyDescent="0.25">
      <c r="A587" s="429" t="s">
        <v>340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40">
        <f ca="1">'Resultat-Produktion &amp; forbrug'!N276</f>
        <v>0</v>
      </c>
      <c r="F587" s="427" t="str">
        <f>IFERROR(VLOOKUP(A587,'Oversættelse til tabel'!$A$2:$B$14,2,FALSE),"")</f>
        <v>Ubrugt</v>
      </c>
      <c r="G587" s="103"/>
    </row>
    <row r="588" spans="1:7" x14ac:dyDescent="0.25">
      <c r="A588" s="429" t="s">
        <v>340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40">
        <f>'Resultat-Produktion &amp; forbrug'!N277</f>
        <v>366620.82312230999</v>
      </c>
      <c r="F588" s="427" t="str">
        <f>IFERROR(VLOOKUP(A588,'Oversættelse til tabel'!$A$2:$B$14,2,FALSE),"")</f>
        <v>Ubrugt</v>
      </c>
      <c r="G588" s="103"/>
    </row>
    <row r="589" spans="1:7" x14ac:dyDescent="0.25">
      <c r="A589" s="429" t="s">
        <v>340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40">
        <f>'Resultat-Produktion &amp; forbrug'!N278</f>
        <v>0</v>
      </c>
      <c r="F589" s="427" t="str">
        <f>IFERROR(VLOOKUP(A589,'Oversættelse til tabel'!$A$2:$B$14,2,FALSE),"")</f>
        <v>Ubrugt</v>
      </c>
      <c r="G589" s="103"/>
    </row>
    <row r="590" spans="1:7" x14ac:dyDescent="0.25">
      <c r="A590" s="429" t="s">
        <v>340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40">
        <f>'Resultat-Produktion &amp; forbrug'!N279</f>
        <v>25479.137781554018</v>
      </c>
      <c r="F590" s="427" t="str">
        <f>IFERROR(VLOOKUP(A590,'Oversættelse til tabel'!$A$2:$B$14,2,FALSE),"")</f>
        <v>Ubrugt</v>
      </c>
      <c r="G590" s="103"/>
    </row>
    <row r="591" spans="1:7" x14ac:dyDescent="0.25">
      <c r="A591" s="429" t="s">
        <v>340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40">
        <f>'Resultat-Produktion &amp; forbrug'!N280</f>
        <v>0</v>
      </c>
      <c r="F591" s="427" t="str">
        <f>IFERROR(VLOOKUP(A591,'Oversættelse til tabel'!$A$2:$B$14,2,FALSE),"")</f>
        <v>Ubrugt</v>
      </c>
      <c r="G591" s="103"/>
    </row>
    <row r="592" spans="1:7" x14ac:dyDescent="0.25">
      <c r="A592" s="429" t="s">
        <v>340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40">
        <f>'Resultat-Produktion &amp; forbrug'!N281</f>
        <v>420063.7647494495</v>
      </c>
      <c r="F592" s="427" t="str">
        <f>IFERROR(VLOOKUP(A592,'Oversættelse til tabel'!$A$2:$B$14,2,FALSE),"")</f>
        <v>Ubrugt</v>
      </c>
      <c r="G592" s="103"/>
    </row>
    <row r="593" spans="1:7" x14ac:dyDescent="0.25">
      <c r="A593" s="429" t="s">
        <v>340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40">
        <f>'Resultat-Produktion &amp; forbrug'!N282</f>
        <v>22182.119996210597</v>
      </c>
      <c r="F593" s="427" t="str">
        <f>IFERROR(VLOOKUP(A593,'Oversættelse til tabel'!$A$2:$B$14,2,FALSE),"")</f>
        <v>Ubrugt</v>
      </c>
      <c r="G593" s="103"/>
    </row>
    <row r="594" spans="1:7" x14ac:dyDescent="0.25">
      <c r="A594" s="429" t="s">
        <v>340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40">
        <f>'Resultat-Produktion &amp; forbrug'!N283</f>
        <v>12452.563556147776</v>
      </c>
      <c r="F594" s="427" t="str">
        <f>IFERROR(VLOOKUP(A594,'Oversættelse til tabel'!$A$2:$B$14,2,FALSE),"")</f>
        <v>Ubrugt</v>
      </c>
      <c r="G594" s="103"/>
    </row>
    <row r="595" spans="1:7" x14ac:dyDescent="0.25">
      <c r="A595" s="429" t="s">
        <v>340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40">
        <f>'Resultat-Produktion &amp; forbrug'!N284</f>
        <v>2173221.0782469362</v>
      </c>
      <c r="F595" s="427" t="str">
        <f>IFERROR(VLOOKUP(A595,'Oversættelse til tabel'!$A$2:$B$14,2,FALSE),"")</f>
        <v>Ubrugt</v>
      </c>
      <c r="G595" s="103"/>
    </row>
    <row r="596" spans="1:7" x14ac:dyDescent="0.25">
      <c r="A596" s="429" t="s">
        <v>340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40">
        <f>'Resultat-Produktion &amp; forbrug'!N285</f>
        <v>0</v>
      </c>
      <c r="F596" s="427" t="str">
        <f>IFERROR(VLOOKUP(A596,'Oversættelse til tabel'!$A$2:$B$14,2,FALSE),"")</f>
        <v>Ubrugt</v>
      </c>
      <c r="G596" s="103"/>
    </row>
    <row r="597" spans="1:7" x14ac:dyDescent="0.25">
      <c r="A597" s="429" t="s">
        <v>340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40">
        <f>'Resultat-Produktion &amp; forbrug'!N286</f>
        <v>87517.064527335737</v>
      </c>
      <c r="F597" s="427" t="str">
        <f>IFERROR(VLOOKUP(A597,'Oversættelse til tabel'!$A$2:$B$14,2,FALSE),"")</f>
        <v>Ubrugt</v>
      </c>
      <c r="G597" s="103"/>
    </row>
    <row r="598" spans="1:7" x14ac:dyDescent="0.25">
      <c r="A598" s="429" t="s">
        <v>340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40">
        <f>'Resultat-Produktion &amp; forbrug'!N287</f>
        <v>36000</v>
      </c>
      <c r="F598" s="427" t="str">
        <f>IFERROR(VLOOKUP(A598,'Oversættelse til tabel'!$A$2:$B$14,2,FALSE),"")</f>
        <v>Ubrugt</v>
      </c>
      <c r="G598" s="103"/>
    </row>
    <row r="599" spans="1:7" x14ac:dyDescent="0.25">
      <c r="A599" s="429" t="s">
        <v>340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40">
        <f>'Resultat-Produktion &amp; forbrug'!N288</f>
        <v>0</v>
      </c>
      <c r="F599" s="427" t="str">
        <f>IFERROR(VLOOKUP(A599,'Oversættelse til tabel'!$A$2:$B$14,2,FALSE),"")</f>
        <v>Ubrugt</v>
      </c>
      <c r="G599" s="103"/>
    </row>
    <row r="600" spans="1:7" x14ac:dyDescent="0.25">
      <c r="A600" s="429" t="s">
        <v>340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40">
        <f ca="1">'Resultat-Produktion &amp; forbrug'!N289</f>
        <v>0</v>
      </c>
      <c r="F600" s="427" t="str">
        <f>IFERROR(VLOOKUP(A600,'Oversættelse til tabel'!$A$2:$B$14,2,FALSE),"")</f>
        <v>Ubrugt</v>
      </c>
      <c r="G600" s="103"/>
    </row>
    <row r="601" spans="1:7" ht="15.75" thickBot="1" x14ac:dyDescent="0.3">
      <c r="A601" s="430" t="s">
        <v>340</v>
      </c>
      <c r="B601" s="423" t="str">
        <f>'Resultat-Produktion &amp; forbrug'!E290</f>
        <v>Østdanmark</v>
      </c>
      <c r="C601" s="423" t="str">
        <f>'Resultat-Produktion &amp; forbrug'!A290</f>
        <v>Træmaterialer</v>
      </c>
      <c r="D601" s="423">
        <f>'Resultat-Produktion &amp; forbrug'!D290</f>
        <v>2050</v>
      </c>
      <c r="E601" s="441">
        <f ca="1">'Resultat-Produktion &amp; forbrug'!N290</f>
        <v>0</v>
      </c>
      <c r="F601" s="428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36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36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36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36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36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36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36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36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36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36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36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36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36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36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36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36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36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36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36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36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36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36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36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36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36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36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36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36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36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36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36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36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36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36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36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36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36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36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36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36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36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36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36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36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36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36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36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36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36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36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36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36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36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36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36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36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36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36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36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36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36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36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36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36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36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36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36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36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36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36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36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36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36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36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36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36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36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36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36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36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36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36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36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36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36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36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36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36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36">
        <f ca="1">IF('Forbrug af biomasse'!E90&lt;&gt;"",'Forbrug af biomasse'!E90,"")</f>
        <v>393543.64426779439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36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36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36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36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36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36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36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36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36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36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36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36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36">
        <f>IF('Forbrug af biomasse'!E103&lt;&gt;"",'Forbrug af biomasse'!E103,"")</f>
        <v>14966504.274538353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36">
        <f>IF('Forbrug af biomasse'!E104&lt;&gt;"",'Forbrug af biomasse'!E104,"")</f>
        <v>13514709.044056162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36">
        <f>IF('Forbrug af biomasse'!E105&lt;&gt;"",'Forbrug af biomasse'!E105,"")</f>
        <v>9568.1668252168638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36">
        <f>IF('Forbrug af biomasse'!E106&lt;&gt;"",'Forbrug af biomasse'!E106,"")</f>
        <v>1514387.1819129025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36">
        <f ca="1">IF('Forbrug af biomasse'!E107&lt;&gt;"",'Forbrug af biomasse'!E107,"")</f>
        <v>195082.24112879002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36">
        <f>IF('Forbrug af biomasse'!E108&lt;&gt;"",'Forbrug af biomasse'!E108,"")</f>
        <v>529759.62082392198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36">
        <f>IF('Forbrug af biomasse'!E109&lt;&gt;"",'Forbrug af biomasse'!E109,"")</f>
        <v>1733862.7782143005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36">
        <f>IF('Forbrug af biomasse'!E110&lt;&gt;"",'Forbrug af biomasse'!E110,"")</f>
        <v>2062271.6320032896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36">
        <f>IF('Forbrug af biomasse'!E111&lt;&gt;"",'Forbrug af biomasse'!E111,"")</f>
        <v>55619.352410468891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36">
        <f>IF('Forbrug af biomasse'!E112&lt;&gt;"",'Forbrug af biomasse'!E112,"")</f>
        <v>2918.824426874643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36">
        <f>IF('Forbrug af biomasse'!E113&lt;&gt;"",'Forbrug af biomasse'!E113,"")</f>
        <v>66661.570162252625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36">
        <f>IF('Forbrug af biomasse'!E114&lt;&gt;"",'Forbrug af biomasse'!E114,"")</f>
        <v>255419.79717931396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36">
        <f>IF('Forbrug af biomasse'!E115&lt;&gt;"",'Forbrug af biomasse'!E115,"")</f>
        <v>21983.639092994388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36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36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36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36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36">
        <f>IF('Forbrug af biomasse'!E120&lt;&gt;"",'Forbrug af biomasse'!E120,"")</f>
        <v>11894449.85598157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36">
        <f>IF('Forbrug af biomasse'!E121&lt;&gt;"",'Forbrug af biomasse'!E121,"")</f>
        <v>12328565.066010863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36">
        <f>IF('Forbrug af biomasse'!E122&lt;&gt;"",'Forbrug af biomasse'!E122,"")</f>
        <v>10872.477485866666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36">
        <f>IF('Forbrug af biomasse'!E123&lt;&gt;"",'Forbrug af biomasse'!E123,"")</f>
        <v>1566787.3226266655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36">
        <f ca="1">IF('Forbrug af biomasse'!E124&lt;&gt;"",'Forbrug af biomasse'!E124,"")</f>
        <v>197484.23354298095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36">
        <f>IF('Forbrug af biomasse'!E125&lt;&gt;"",'Forbrug af biomasse'!E125,"")</f>
        <v>517021.84354515088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36">
        <f>IF('Forbrug af biomasse'!E126&lt;&gt;"",'Forbrug af biomasse'!E126,"")</f>
        <v>2066021.4577387257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36">
        <f>IF('Forbrug af biomasse'!E127&lt;&gt;"",'Forbrug af biomasse'!E127,"")</f>
        <v>2437230.1105493419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36">
        <f>IF('Forbrug af biomasse'!E128&lt;&gt;"",'Forbrug af biomasse'!E128,"")</f>
        <v>54669.921184812862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36">
        <f>IF('Forbrug af biomasse'!E129&lt;&gt;"",'Forbrug af biomasse'!E129,"")</f>
        <v>2900.6853742765697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36">
        <f>IF('Forbrug af biomasse'!E130&lt;&gt;"",'Forbrug af biomasse'!E130,"")</f>
        <v>66308.44487944337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36">
        <f>IF('Forbrug af biomasse'!E131&lt;&gt;"",'Forbrug af biomasse'!E131,"")</f>
        <v>253885.21862507635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36">
        <f>IF('Forbrug af biomasse'!E132&lt;&gt;"",'Forbrug af biomasse'!E132,"")</f>
        <v>21838.567357649685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36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36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36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36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36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36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36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36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36">
        <f ca="1">IF('Forbrug af biomasse'!E141&lt;&gt;"",'Forbrug af biomasse'!E141,"")</f>
        <v>335590.35573220561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36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36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36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36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36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36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36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36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36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36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36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36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36">
        <f>IF('Forbrug af biomasse'!E154&lt;&gt;"",'Forbrug af biomasse'!E154,"")</f>
        <v>2168603.2927545812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36">
        <f>IF('Forbrug af biomasse'!E155&lt;&gt;"",'Forbrug af biomasse'!E155,"")</f>
        <v>960544.56321466842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36">
        <f>IF('Forbrug af biomasse'!E156&lt;&gt;"",'Forbrug af biomasse'!E156,"")</f>
        <v>803.0527099116473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36">
        <f>IF('Forbrug af biomasse'!E157&lt;&gt;"",'Forbrug af biomasse'!E157,"")</f>
        <v>1268746.495883205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36">
        <f ca="1">IF('Forbrug af biomasse'!E158&lt;&gt;"",'Forbrug af biomasse'!E158,"")</f>
        <v>168912.75887120995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36">
        <f>IF('Forbrug af biomasse'!E159&lt;&gt;"",'Forbrug af biomasse'!E159,"")</f>
        <v>190647.37917607787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36">
        <f>IF('Forbrug af biomasse'!E160&lt;&gt;"",'Forbrug af biomasse'!E160,"")</f>
        <v>236427.81331287848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36">
        <f>IF('Forbrug af biomasse'!E161&lt;&gt;"",'Forbrug af biomasse'!E161,"")</f>
        <v>253125.58215363888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36">
        <f>IF('Forbrug af biomasse'!E162&lt;&gt;"",'Forbrug af biomasse'!E162,"")</f>
        <v>20314.647589531094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36">
        <f>IF('Forbrug af biomasse'!E163&lt;&gt;"",'Forbrug af biomasse'!E163,"")</f>
        <v>867.1755731253553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36">
        <f>IF('Forbrug af biomasse'!E164&lt;&gt;"",'Forbrug af biomasse'!E164,"")</f>
        <v>19015.429837747353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36">
        <f>IF('Forbrug af biomasse'!E165&lt;&gt;"",'Forbrug af biomasse'!E165,"")</f>
        <v>74606.202820686085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36">
        <f>IF('Forbrug af biomasse'!E166&lt;&gt;"",'Forbrug af biomasse'!E166,"")</f>
        <v>6661.3609070056164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36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36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36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36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36">
        <f>IF('Forbrug af biomasse'!E171&lt;&gt;"",'Forbrug af biomasse'!E171,"")</f>
        <v>1723471.4700257902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36">
        <f>IF('Forbrug af biomasse'!E172&lt;&gt;"",'Forbrug af biomasse'!E172,"")</f>
        <v>876240.55447965837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36">
        <f>IF('Forbrug af biomasse'!E173&lt;&gt;"",'Forbrug af biomasse'!E173,"")</f>
        <v>912.52302222277638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36">
        <f>IF('Forbrug af biomasse'!E174&lt;&gt;"",'Forbrug af biomasse'!E174,"")</f>
        <v>1327732.6575790939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36">
        <f ca="1">IF('Forbrug af biomasse'!E175&lt;&gt;"",'Forbrug af biomasse'!E175,"")</f>
        <v>172292.76645701908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36">
        <f>IF('Forbrug af biomasse'!E176&lt;&gt;"",'Forbrug af biomasse'!E176,"")</f>
        <v>190385.15645484926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36">
        <f>IF('Forbrug af biomasse'!E177&lt;&gt;"",'Forbrug af biomasse'!E177,"")</f>
        <v>286902.93656514311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36">
        <f>IF('Forbrug af biomasse'!E178&lt;&gt;"",'Forbrug af biomasse'!E178,"")</f>
        <v>299148.41527248232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36">
        <f>IF('Forbrug af biomasse'!E179&lt;&gt;"",'Forbrug af biomasse'!E179,"")</f>
        <v>21264.07881518716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36">
        <f>IF('Forbrug af biomasse'!E180&lt;&gt;"",'Forbrug af biomasse'!E180,"")</f>
        <v>885.31462572342923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36">
        <f>IF('Forbrug af biomasse'!E181&lt;&gt;"",'Forbrug af biomasse'!E181,"")</f>
        <v>19368.555120556652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36">
        <f>IF('Forbrug af biomasse'!E182&lt;&gt;"",'Forbrug af biomasse'!E182,"")</f>
        <v>76140.78137492371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36">
        <f>IF('Forbrug af biomasse'!E183&lt;&gt;"",'Forbrug af biomasse'!E183,"")</f>
        <v>6806.432642350318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36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36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36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36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36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36">
        <f>IF('Forbrug af biomasse'!E189&lt;&gt;"",'Forbrug af biomasse'!E189,"")</f>
        <v>865639.24548804213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36">
        <f>IF('Forbrug af biomasse'!E190&lt;&gt;"",'Forbrug af biomasse'!E190,"")</f>
        <v>849907.04589271802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36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36">
        <f>IF('Forbrug af biomasse'!E192&lt;&gt;"",'Forbrug af biomasse'!E192,"")</f>
        <v>123183.11249498594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36">
        <f>IF('Forbrug af biomasse'!E193&lt;&gt;"",'Forbrug af biomasse'!E193,"")</f>
        <v>120747.75217508907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36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36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36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36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36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36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36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36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36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36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36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36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36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36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36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36">
        <f>IF('Forbrug af biomasse'!E209&lt;&gt;"",'Forbrug af biomasse'!E209,"")</f>
        <v>6350412.4997561099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36">
        <f>IF('Forbrug af biomasse'!E210&lt;&gt;"",'Forbrug af biomasse'!E210,"")</f>
        <v>918861.60943487054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36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36">
        <f>IF('Forbrug af biomasse'!E212&lt;&gt;"",'Forbrug af biomasse'!E212,"")</f>
        <v>73265.306718627704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36">
        <f>IF('Forbrug af biomasse'!E213&lt;&gt;"",'Forbrug af biomasse'!E213,"")</f>
        <v>1042365.5001332033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36">
        <f>IF('Forbrug af biomasse'!E214&lt;&gt;"",'Forbrug af biomasse'!E214,"")</f>
        <v>5991945.9604161605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36">
        <f>IF('Forbrug af biomasse'!E215&lt;&gt;"",'Forbrug af biomasse'!E215,"")</f>
        <v>251878.62569823104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36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36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36">
        <f>IF('Forbrug af biomasse'!E218&lt;&gt;"",'Forbrug af biomasse'!E218,"")</f>
        <v>14698917.729434509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36">
        <f>IF('Forbrug af biomasse'!E219&lt;&gt;"",'Forbrug af biomasse'!E219,"")</f>
        <v>1812574.6986106629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36">
        <f>IF('Forbrug af biomasse'!E220&lt;&gt;"",'Forbrug af biomasse'!E220,"")</f>
        <v>513062.37197918555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36">
        <f>IF('Forbrug af biomasse'!E221&lt;&gt;"",'Forbrug af biomasse'!E221,"")</f>
        <v>3527588.8420080007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36">
        <f>IF('Forbrug af biomasse'!E222&lt;&gt;"",'Forbrug af biomasse'!E222,"")</f>
        <v>46179.344840832011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36">
        <f>IF('Forbrug af biomasse'!E223&lt;&gt;"",'Forbrug af biomasse'!E223,"")</f>
        <v>5788120.7826627567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36">
        <f>IF('Forbrug af biomasse'!E224&lt;&gt;"",'Forbrug af biomasse'!E224,"")</f>
        <v>6174012.1525406614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36">
        <f>IF('Forbrug af biomasse'!E225&lt;&gt;"",'Forbrug af biomasse'!E225,"")</f>
        <v>918861.60943487042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36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36">
        <f>IF('Forbrug af biomasse'!E227&lt;&gt;"",'Forbrug af biomasse'!E227,"")</f>
        <v>73265.306718627704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36">
        <f>IF('Forbrug af biomasse'!E228&lt;&gt;"",'Forbrug af biomasse'!E228,"")</f>
        <v>1042365.5001332033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36">
        <f>IF('Forbrug af biomasse'!E229&lt;&gt;"",'Forbrug af biomasse'!E229,"")</f>
        <v>5991945.9604161596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36">
        <f>IF('Forbrug af biomasse'!E230&lt;&gt;"",'Forbrug af biomasse'!E230,"")</f>
        <v>251878.62569823102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36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36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36">
        <f>IF('Forbrug af biomasse'!E233&lt;&gt;"",'Forbrug af biomasse'!E233,"")</f>
        <v>14698917.729434509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36">
        <f>IF('Forbrug af biomasse'!E234&lt;&gt;"",'Forbrug af biomasse'!E234,"")</f>
        <v>1812574.6986106627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36">
        <f>IF('Forbrug af biomasse'!E235&lt;&gt;"",'Forbrug af biomasse'!E235,"")</f>
        <v>615674.84637502255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36">
        <f>IF('Forbrug af biomasse'!E236&lt;&gt;"",'Forbrug af biomasse'!E236,"")</f>
        <v>4168968.6314640003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36">
        <f>IF('Forbrug af biomasse'!E237&lt;&gt;"",'Forbrug af biomasse'!E237,"")</f>
        <v>46179.344840832004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36">
        <f>IF('Forbrug af biomasse'!E238&lt;&gt;"",'Forbrug af biomasse'!E238,"")</f>
        <v>5788120.7826627549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36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36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36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36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36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36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36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36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36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36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36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36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36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36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36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36">
        <f>IF('Forbrug af biomasse'!E254&lt;&gt;"",'Forbrug af biomasse'!E254,"")</f>
        <v>779456.90372273244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36">
        <f>IF('Forbrug af biomasse'!E255&lt;&gt;"",'Forbrug af biomasse'!E255,"")</f>
        <v>112782.12636853076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36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36">
        <f>IF('Forbrug af biomasse'!E257&lt;&gt;"",'Forbrug af biomasse'!E257,"")</f>
        <v>8992.6676617292323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36">
        <f>IF('Forbrug af biomasse'!E258&lt;&gt;"",'Forbrug af biomasse'!E258,"")</f>
        <v>127941.13536914771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36">
        <f>IF('Forbrug af biomasse'!E259&lt;&gt;"",'Forbrug af biomasse'!E259,"")</f>
        <v>735458.31011123862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36">
        <f>IF('Forbrug af biomasse'!E260&lt;&gt;"",'Forbrug af biomasse'!E260,"")</f>
        <v>30915.871009673829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36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36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36">
        <f>IF('Forbrug af biomasse'!E263&lt;&gt;"",'Forbrug af biomasse'!E263,"")</f>
        <v>1804161.9976497933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36">
        <f>IF('Forbrug af biomasse'!E264&lt;&gt;"",'Forbrug af biomasse'!E264,"")</f>
        <v>222477.49455637607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36">
        <f>IF('Forbrug af biomasse'!E265&lt;&gt;"",'Forbrug af biomasse'!E265,"")</f>
        <v>62973.863177375562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36">
        <f>IF('Forbrug af biomasse'!E266&lt;&gt;"",'Forbrug af biomasse'!E266,"")</f>
        <v>432980.29482400004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36">
        <f>IF('Forbrug af biomasse'!E267&lt;&gt;"",'Forbrug af biomasse'!E267,"")</f>
        <v>5668.1056776960004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36">
        <f>IF('Forbrug af biomasse'!E268&lt;&gt;"",'Forbrug af biomasse'!E268,"")</f>
        <v>710440.57434076618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36">
        <f>IF('Forbrug af biomasse'!E269&lt;&gt;"",'Forbrug af biomasse'!E269,"")</f>
        <v>757805.32306376752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36">
        <f>IF('Forbrug af biomasse'!E270&lt;&gt;"",'Forbrug af biomasse'!E270,"")</f>
        <v>112782.12636853076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36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36">
        <f>IF('Forbrug af biomasse'!E272&lt;&gt;"",'Forbrug af biomasse'!E272,"")</f>
        <v>8992.6676617292323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36">
        <f>IF('Forbrug af biomasse'!E273&lt;&gt;"",'Forbrug af biomasse'!E273,"")</f>
        <v>127941.13536914771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36">
        <f>IF('Forbrug af biomasse'!E274&lt;&gt;"",'Forbrug af biomasse'!E274,"")</f>
        <v>735458.31011123862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36">
        <f>IF('Forbrug af biomasse'!E275&lt;&gt;"",'Forbrug af biomasse'!E275,"")</f>
        <v>30915.871009673829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36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36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36">
        <f>IF('Forbrug af biomasse'!E278&lt;&gt;"",'Forbrug af biomasse'!E278,"")</f>
        <v>1804161.9976497933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36">
        <f>IF('Forbrug af biomasse'!E279&lt;&gt;"",'Forbrug af biomasse'!E279,"")</f>
        <v>222477.49455637607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36">
        <f>IF('Forbrug af biomasse'!E280&lt;&gt;"",'Forbrug af biomasse'!E280,"")</f>
        <v>75568.635812850684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36">
        <f>IF('Forbrug af biomasse'!E281&lt;&gt;"",'Forbrug af biomasse'!E281,"")</f>
        <v>511703.98479200003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36">
        <f>IF('Forbrug af biomasse'!E282&lt;&gt;"",'Forbrug af biomasse'!E282,"")</f>
        <v>5668.1056776960004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36">
        <f>IF('Forbrug af biomasse'!E283&lt;&gt;"",'Forbrug af biomasse'!E283,"")</f>
        <v>710440.57434076618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36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36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36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36">
        <f ca="1">IF('Forbrug af biomasse'!E287&lt;&gt;"",'Forbrug af biomasse'!E287,"")</f>
        <v>1246372.8717247061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36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36">
        <f ca="1">IF('Forbrug af biomasse'!E289&lt;&gt;"",'Forbrug af biomasse'!E289,"")</f>
        <v>0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36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36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36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36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36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36">
        <f ca="1">IF('Forbrug af biomasse'!E295&lt;&gt;"",'Forbrug af biomasse'!E295,"")</f>
        <v>0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36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36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36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36">
        <f ca="1">IF('Forbrug af biomasse'!E299&lt;&gt;"",'Forbrug af biomasse'!E299,"")</f>
        <v>364819.33528776863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36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36">
        <f ca="1">IF('Forbrug af biomasse'!E301&lt;&gt;"",'Forbrug af biomasse'!E301,"")</f>
        <v>0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36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36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36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36">
        <f ca="1">IF('Forbrug af biomasse'!E305&lt;&gt;"",'Forbrug af biomasse'!E305,"")</f>
        <v>112332.11179209981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36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36">
        <f ca="1">IF('Forbrug af biomasse'!E307&lt;&gt;"",'Forbrug af biomasse'!E307,"")</f>
        <v>0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36">
        <f>IF('Forbrug af biomasse'!E308&lt;&gt;"",'Forbrug af biomasse'!E308,"")</f>
        <v>1024442.5834600206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36">
        <f>IF('Forbrug af biomasse'!E309&lt;&gt;"",'Forbrug af biomasse'!E309,"")</f>
        <v>127055.81934946297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36">
        <f>IF('Forbrug af biomasse'!E310&lt;&gt;"",'Forbrug af biomasse'!E310,"")</f>
        <v>140070.99404320476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36">
        <f ca="1">IF('Forbrug af biomasse'!E311&lt;&gt;"",'Forbrug af biomasse'!E311,"")</f>
        <v>1264435.4439343661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36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36">
        <f ca="1">IF('Forbrug af biomasse'!E313&lt;&gt;"",'Forbrug af biomasse'!E313,"")</f>
        <v>0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36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36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36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36">
        <f ca="1">IF('Forbrug af biomasse'!E317&lt;&gt;"",'Forbrug af biomasse'!E317,"")</f>
        <v>389334.36334971216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36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36">
        <f ca="1">IF('Forbrug af biomasse'!E319&lt;&gt;"",'Forbrug af biomasse'!E319,"")</f>
        <v>0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36">
        <f>IF('Forbrug af biomasse'!E320&lt;&gt;"",'Forbrug af biomasse'!E320,"")</f>
        <v>596998.51880286564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36">
        <f>IF('Forbrug af biomasse'!E321&lt;&gt;"",'Forbrug af biomasse'!E321,"")</f>
        <v>37921.540145555431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36">
        <f>IF('Forbrug af biomasse'!E322&lt;&gt;"",'Forbrug af biomasse'!E322,"")</f>
        <v>39662.610991368812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36">
        <f ca="1">IF('Forbrug af biomasse'!E323&lt;&gt;"",'Forbrug af biomasse'!E323,"")</f>
        <v>370106.33706436935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36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36">
        <f ca="1">IF('Forbrug af biomasse'!E325&lt;&gt;"",'Forbrug af biomasse'!E325,"")</f>
        <v>0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36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36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36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36">
        <f ca="1">IF('Forbrug af biomasse'!E329&lt;&gt;"",'Forbrug af biomasse'!E329,"")</f>
        <v>113960.04106329833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36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36">
        <f ca="1">IF('Forbrug af biomasse'!E331&lt;&gt;"",'Forbrug af biomasse'!E331,"")</f>
        <v>0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36">
        <f>IF('Forbrug af biomasse'!E332&lt;&gt;"",'Forbrug af biomasse'!E332,"")</f>
        <v>706203.68641798198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36">
        <f>IF('Forbrug af biomasse'!E333&lt;&gt;"",'Forbrug af biomasse'!E333,"")</f>
        <v>117673.38022044121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36">
        <f>IF('Forbrug af biomasse'!E334&lt;&gt;"",'Forbrug af biomasse'!E334,"")</f>
        <v>131051.12576863175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36">
        <f ca="1">IF('Forbrug af biomasse'!E335&lt;&gt;"",'Forbrug af biomasse'!E335,"")</f>
        <v>1242702.0334346909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36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36">
        <f ca="1">IF('Forbrug af biomasse'!E337&lt;&gt;"",'Forbrug af biomasse'!E337,"")</f>
        <v>0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36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36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36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36">
        <f ca="1">IF('Forbrug af biomasse'!E341&lt;&gt;"",'Forbrug af biomasse'!E341,"")</f>
        <v>384135.61750905059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36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36">
        <f ca="1">IF('Forbrug af biomasse'!E343&lt;&gt;"",'Forbrug af biomasse'!E343,"")</f>
        <v>0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36">
        <f>IF('Forbrug af biomasse'!E344&lt;&gt;"",'Forbrug af biomasse'!E344,"")</f>
        <v>519293.35100457177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36">
        <f>IF('Forbrug af biomasse'!E345&lt;&gt;"",'Forbrug af biomasse'!E345,"")</f>
        <v>36092.805626385823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36">
        <f>IF('Forbrug af biomasse'!E346&lt;&gt;"",'Forbrug af biomasse'!E346,"")</f>
        <v>37978.9277568201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36">
        <f ca="1">IF('Forbrug af biomasse'!E347&lt;&gt;"",'Forbrug af biomasse'!E347,"")</f>
        <v>362216.20232302049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36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36">
        <f ca="1">IF('Forbrug af biomasse'!E349&lt;&gt;"",'Forbrug af biomasse'!E349,"")</f>
        <v>0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36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36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36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36">
        <f ca="1">IF('Forbrug af biomasse'!E353&lt;&gt;"",'Forbrug af biomasse'!E353,"")</f>
        <v>111822.45804482778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36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36">
        <f ca="1">IF('Forbrug af biomasse'!E355&lt;&gt;"",'Forbrug af biomasse'!E355,"")</f>
        <v>0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36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36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36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36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36">
        <f ca="1">IF('Forbrug af biomasse'!E360&lt;&gt;"",'Forbrug af biomasse'!E360,"")</f>
        <v>7001629.6154696662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36">
        <f ca="1">IF('Forbrug af biomasse'!E361&lt;&gt;"",'Forbrug af biomasse'!E361,"")</f>
        <v>569996.93502990273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36">
        <f>IF('Forbrug af biomasse'!E362&lt;&gt;"",'Forbrug af biomasse'!E362,"")</f>
        <v>1662944.9193931499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36">
        <f>IF('Forbrug af biomasse'!E363&lt;&gt;"",'Forbrug af biomasse'!E363,"")</f>
        <v>1501634.338228462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36">
        <f>IF('Forbrug af biomasse'!E364&lt;&gt;"",'Forbrug af biomasse'!E364,"")</f>
        <v>1063.129647246318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36">
        <f>IF('Forbrug af biomasse'!E365&lt;&gt;"",'Forbrug af biomasse'!E365,"")</f>
        <v>656390.90889541374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36">
        <f ca="1">IF('Forbrug af biomasse'!E366&lt;&gt;"",'Forbrug af biomasse'!E366,"")</f>
        <v>29608950.300681539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36">
        <f ca="1">IF('Forbrug af biomasse'!E367&lt;&gt;"",'Forbrug af biomasse'!E367,"")</f>
        <v>195925.08122807665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36">
        <f>IF('Forbrug af biomasse'!E368&lt;&gt;"",'Forbrug af biomasse'!E368,"")</f>
        <v>1321605.5395535075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36">
        <f>IF('Forbrug af biomasse'!E369&lt;&gt;"",'Forbrug af biomasse'!E369,"")</f>
        <v>1369840.5628900954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36">
        <f>IF('Forbrug af biomasse'!E370&lt;&gt;"",'Forbrug af biomasse'!E370,"")</f>
        <v>1208.0530539851848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36">
        <f>IF('Forbrug af biomasse'!E371&lt;&gt;"",'Forbrug af biomasse'!E371,"")</f>
        <v>782136.69471537473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36">
        <f ca="1">IF('Forbrug af biomasse'!E372&lt;&gt;"",'Forbrug af biomasse'!E372,"")</f>
        <v>26165283.016704354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36">
        <f ca="1">IF('Forbrug af biomasse'!E373&lt;&gt;"",'Forbrug af biomasse'!E373,"")</f>
        <v>172956.12262590713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36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36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36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36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36">
        <f ca="1">IF('Forbrug af biomasse'!E378&lt;&gt;"",'Forbrug af biomasse'!E378,"")</f>
        <v>1801862.1200388186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36">
        <f ca="1">IF('Forbrug af biomasse'!E379&lt;&gt;"",'Forbrug af biomasse'!E379,"")</f>
        <v>374820.3560243976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36">
        <f>IF('Forbrug af biomasse'!E380&lt;&gt;"",'Forbrug af biomasse'!E380,"")</f>
        <v>240955.92141717565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36">
        <f>IF('Forbrug af biomasse'!E381&lt;&gt;"",'Forbrug af biomasse'!E381,"")</f>
        <v>106727.17369051868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36">
        <f>IF('Forbrug af biomasse'!E382&lt;&gt;"",'Forbrug af biomasse'!E382,"")</f>
        <v>89.228078879071901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36">
        <f>IF('Forbrug af biomasse'!E383&lt;&gt;"",'Forbrug af biomasse'!E383,"")</f>
        <v>89504.815039875422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36">
        <f ca="1">IF('Forbrug af biomasse'!E384&lt;&gt;"",'Forbrug af biomasse'!E384,"")</f>
        <v>4560826.8125311788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36">
        <f ca="1">IF('Forbrug af biomasse'!E385&lt;&gt;"",'Forbrug af biomasse'!E385,"")</f>
        <v>275449.72969989601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36">
        <f>IF('Forbrug af biomasse'!E386&lt;&gt;"",'Forbrug af biomasse'!E386,"")</f>
        <v>191496.83000286552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36">
        <f>IF('Forbrug af biomasse'!E387&lt;&gt;"",'Forbrug af biomasse'!E387,"")</f>
        <v>97360.061608850912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36">
        <f>IF('Forbrug af biomasse'!E388&lt;&gt;"",'Forbrug af biomasse'!E388,"")</f>
        <v>101.39144691364179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36">
        <f>IF('Forbrug af biomasse'!E389&lt;&gt;"",'Forbrug af biomasse'!E389,"")</f>
        <v>108613.25455680418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36">
        <f ca="1">IF('Forbrug af biomasse'!E390&lt;&gt;"",'Forbrug af biomasse'!E390,"")</f>
        <v>4173976.0636339597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36">
        <f ca="1">IF('Forbrug af biomasse'!E391&lt;&gt;"",'Forbrug af biomasse'!E391,"")</f>
        <v>251252.44204705223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36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36">
        <f>IF('Forbrug af biomasse'!E393&lt;&gt;"",'Forbrug af biomasse'!E393,"")</f>
        <v>21101629.912040923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36">
        <f>IF('Forbrug af biomasse'!E394&lt;&gt;"",'Forbrug af biomasse'!E394,"")</f>
        <v>24938289.89604836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36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36">
        <f>IF('Forbrug af biomasse'!E396&lt;&gt;"",'Forbrug af biomasse'!E396,"")</f>
        <v>2590038.224347489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36">
        <f>IF('Forbrug af biomasse'!E397&lt;&gt;"",'Forbrug af biomasse'!E397,"")</f>
        <v>3060954.2651379411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36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36">
        <f>IF('Forbrug af biomasse'!E399&lt;&gt;"",'Forbrug af biomasse'!E399,"")</f>
        <v>397049.43546707177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36">
        <f>IF('Forbrug af biomasse'!E400&lt;&gt;"",'Forbrug af biomasse'!E400,"")</f>
        <v>367729.31318887876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36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36">
        <f>IF('Forbrug af biomasse'!E402&lt;&gt;"",'Forbrug af biomasse'!E402,"")</f>
        <v>118504.81295486072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36">
        <f>IF('Forbrug af biomasse'!E403&lt;&gt;"",'Forbrug af biomasse'!E403,"")</f>
        <v>112790.01758245569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36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36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36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36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36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36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36">
        <f ca="1">IF('Forbrug af biomasse'!E410&lt;&gt;"",'Forbrug af biomasse'!E410,"")</f>
        <v>0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36">
        <f ca="1">IF('Forbrug af biomasse'!E411&lt;&gt;"",'Forbrug af biomasse'!E411,"")</f>
        <v>0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36">
        <f ca="1">IF('Forbrug af biomasse'!E412&lt;&gt;"",'Forbrug af biomasse'!E412,"")</f>
        <v>0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36">
        <f ca="1">IF('Forbrug af biomasse'!E413&lt;&gt;"",'Forbrug af biomasse'!E413,"")</f>
        <v>0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36">
        <f ca="1">IF('Forbrug af biomasse'!E414&lt;&gt;"",'Forbrug af biomasse'!E414,"")</f>
        <v>0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36">
        <f ca="1">IF('Forbrug af biomasse'!E415&lt;&gt;"",'Forbrug af biomasse'!E415,"")</f>
        <v>0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36">
        <f ca="1">IF('Forbrug af biomasse'!E416&lt;&gt;"",'Forbrug af biomasse'!E416,"")</f>
        <v>0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36">
        <f ca="1">IF('Forbrug af biomasse'!E417&lt;&gt;"",'Forbrug af biomasse'!E417,"")</f>
        <v>0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36">
        <f ca="1">IF('Forbrug af biomasse'!E418&lt;&gt;"",'Forbrug af biomasse'!E418,"")</f>
        <v>0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36">
        <f ca="1">IF('Forbrug af biomasse'!E419&lt;&gt;"",'Forbrug af biomasse'!E419,"")</f>
        <v>0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36">
        <f ca="1">IF('Forbrug af biomasse'!E420&lt;&gt;"",'Forbrug af biomasse'!E420,"")</f>
        <v>0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36">
        <f ca="1">IF('Forbrug af biomasse'!E421&lt;&gt;"",'Forbrug af biomasse'!E421,"")</f>
        <v>0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36">
        <f ca="1">IF('Forbrug af biomasse'!E422&lt;&gt;"",'Forbrug af biomasse'!E422,"")</f>
        <v>0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36">
        <f ca="1">IF('Forbrug af biomasse'!E423&lt;&gt;"",'Forbrug af biomasse'!E423,"")</f>
        <v>0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36">
        <f ca="1">IF('Forbrug af biomasse'!E424&lt;&gt;"",'Forbrug af biomasse'!E424,"")</f>
        <v>0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36">
        <f ca="1">IF('Forbrug af biomasse'!E425&lt;&gt;"",'Forbrug af biomasse'!E425,"")</f>
        <v>0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36">
        <f ca="1">IF('Forbrug af biomasse'!E426&lt;&gt;"",'Forbrug af biomasse'!E426,"")</f>
        <v>0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36">
        <f ca="1">IF('Forbrug af biomasse'!E427&lt;&gt;"",'Forbrug af biomasse'!E427,"")</f>
        <v>0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36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36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36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36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36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36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36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36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36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36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36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36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36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36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36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36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36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36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36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36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36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36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36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36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36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36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36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36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36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36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36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36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36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36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36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36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36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36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36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36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36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36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36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36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36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36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36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36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36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36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36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36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36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36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36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36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36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36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36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36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36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36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36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36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36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36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36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36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36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36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36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36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36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36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36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36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36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36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36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36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36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36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36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36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36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36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36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36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36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36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36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36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36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36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36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36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36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36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36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36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36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36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36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36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36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36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36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36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36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36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36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36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36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36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36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36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36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36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36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36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36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36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36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36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36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36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36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36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36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36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36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36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36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36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36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36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36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36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36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36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36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36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36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36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36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36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36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36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36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36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36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36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36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36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36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36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36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36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36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36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36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36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36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36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36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36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36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36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36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36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36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36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36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36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36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36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36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36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36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36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36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36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36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36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36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36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36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36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36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36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36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36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36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36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36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36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36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36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36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36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36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36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36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36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36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36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36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36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36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36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36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36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36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36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36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36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36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36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36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36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36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36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36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36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36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36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36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36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36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36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36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36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36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36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36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36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36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36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36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36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36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36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36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36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36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36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36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36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36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36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36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36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36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36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36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36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36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36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36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36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36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36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36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36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36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36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36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36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36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36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36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36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36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36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36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36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36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36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36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335</v>
      </c>
      <c r="B1" t="s">
        <v>336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340</v>
      </c>
    </row>
    <row r="4" spans="1:2" x14ac:dyDescent="0.25">
      <c r="A4" t="s">
        <v>112</v>
      </c>
      <c r="B4" t="s">
        <v>337</v>
      </c>
    </row>
    <row r="5" spans="1:2" x14ac:dyDescent="0.25">
      <c r="A5" t="s">
        <v>127</v>
      </c>
      <c r="B5" t="s">
        <v>334</v>
      </c>
    </row>
    <row r="6" spans="1:2" x14ac:dyDescent="0.25">
      <c r="A6" t="s">
        <v>114</v>
      </c>
      <c r="B6" s="168" t="s">
        <v>337</v>
      </c>
    </row>
    <row r="7" spans="1:2" x14ac:dyDescent="0.25">
      <c r="A7" t="s">
        <v>164</v>
      </c>
      <c r="B7" t="s">
        <v>334</v>
      </c>
    </row>
    <row r="8" spans="1:2" x14ac:dyDescent="0.25">
      <c r="A8" t="s">
        <v>208</v>
      </c>
      <c r="B8" t="s">
        <v>339</v>
      </c>
    </row>
    <row r="9" spans="1:2" x14ac:dyDescent="0.25">
      <c r="A9" t="s">
        <v>306</v>
      </c>
      <c r="B9" t="s">
        <v>338</v>
      </c>
    </row>
    <row r="10" spans="1:2" x14ac:dyDescent="0.25">
      <c r="A10" t="s">
        <v>233</v>
      </c>
      <c r="B10" t="s">
        <v>334</v>
      </c>
    </row>
    <row r="11" spans="1:2" x14ac:dyDescent="0.25">
      <c r="A11" t="s">
        <v>124</v>
      </c>
      <c r="B11" s="168" t="s">
        <v>337</v>
      </c>
    </row>
    <row r="12" spans="1:2" s="168" customFormat="1" x14ac:dyDescent="0.25">
      <c r="A12" s="168" t="s">
        <v>344</v>
      </c>
      <c r="B12" s="168" t="s">
        <v>344</v>
      </c>
    </row>
    <row r="13" spans="1:2" s="168" customFormat="1" x14ac:dyDescent="0.25">
      <c r="A13" s="168" t="s">
        <v>340</v>
      </c>
      <c r="B13" s="168" t="s">
        <v>340</v>
      </c>
    </row>
    <row r="14" spans="1:2" x14ac:dyDescent="0.25">
      <c r="A14" t="s">
        <v>342</v>
      </c>
      <c r="B14" t="s">
        <v>345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1840120.2073333815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2864562.7907934021</v>
      </c>
      <c r="F14">
        <f>E14-D14</f>
        <v>1024442.5834600206</v>
      </c>
      <c r="G14">
        <f t="shared" si="3"/>
        <v>1024442.5834600206</v>
      </c>
      <c r="H14">
        <f t="shared" si="1"/>
        <v>596998.51880286564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127055.81934946297</v>
      </c>
      <c r="F15">
        <f t="shared" si="2"/>
        <v>127055.81934946297</v>
      </c>
      <c r="G15">
        <f t="shared" si="3"/>
        <v>127055.81934946297</v>
      </c>
      <c r="H15">
        <f t="shared" si="1"/>
        <v>37921.540145555431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140070.99404320476</v>
      </c>
      <c r="F16">
        <f t="shared" si="2"/>
        <v>140070.99404320476</v>
      </c>
      <c r="G16">
        <f t="shared" si="3"/>
        <v>140070.99404320476</v>
      </c>
      <c r="H16">
        <f t="shared" si="1"/>
        <v>39662.610991368812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1264435.4439343661</v>
      </c>
      <c r="F17">
        <f t="shared" ca="1" si="2"/>
        <v>1264435.4439343661</v>
      </c>
      <c r="G17">
        <f t="shared" ca="1" si="3"/>
        <v>1264435.4439343661</v>
      </c>
      <c r="H17">
        <f t="shared" ca="1" si="1"/>
        <v>370106.33706436935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256279.8864530478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853278.4052559135</v>
      </c>
      <c r="F20">
        <f t="shared" si="2"/>
        <v>596998.51880286564</v>
      </c>
      <c r="G20">
        <f t="shared" si="3"/>
        <v>596998.51880286564</v>
      </c>
      <c r="H20">
        <f t="shared" si="1"/>
        <v>1024442.5834600206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37921.540145555431</v>
      </c>
      <c r="F21">
        <f t="shared" si="2"/>
        <v>37921.540145555431</v>
      </c>
      <c r="G21">
        <f t="shared" si="3"/>
        <v>37921.540145555431</v>
      </c>
      <c r="H21">
        <f t="shared" si="1"/>
        <v>127055.81934946297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39662.610991368812</v>
      </c>
      <c r="F22">
        <f t="shared" si="2"/>
        <v>39662.610991368812</v>
      </c>
      <c r="G22">
        <f t="shared" si="3"/>
        <v>39662.610991368812</v>
      </c>
      <c r="H22">
        <f t="shared" si="1"/>
        <v>140070.99404320476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370106.33706436935</v>
      </c>
      <c r="F23">
        <f t="shared" ca="1" si="2"/>
        <v>370106.33706436935</v>
      </c>
      <c r="G23">
        <f t="shared" ca="1" si="3"/>
        <v>370106.33706436935</v>
      </c>
      <c r="H23">
        <f t="shared" ca="1" si="1"/>
        <v>1264435.4439343661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1823438.5765124015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2529642.2629303834</v>
      </c>
      <c r="F26">
        <f t="shared" si="2"/>
        <v>706203.68641798198</v>
      </c>
      <c r="G26">
        <f t="shared" si="3"/>
        <v>706203.68641798198</v>
      </c>
      <c r="H26">
        <f t="shared" si="1"/>
        <v>519293.35100457177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117673.38022044121</v>
      </c>
      <c r="F27">
        <f t="shared" si="2"/>
        <v>117673.38022044121</v>
      </c>
      <c r="G27">
        <f t="shared" si="3"/>
        <v>117673.38022044121</v>
      </c>
      <c r="H27">
        <f t="shared" si="1"/>
        <v>36092.805626385823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131051.12576863175</v>
      </c>
      <c r="F28">
        <f t="shared" si="2"/>
        <v>131051.12576863175</v>
      </c>
      <c r="G28">
        <f t="shared" si="3"/>
        <v>131051.12576863175</v>
      </c>
      <c r="H28">
        <f t="shared" si="1"/>
        <v>37978.9277568201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1242702.0334346909</v>
      </c>
      <c r="F29">
        <f t="shared" ca="1" si="2"/>
        <v>1242702.0334346909</v>
      </c>
      <c r="G29">
        <f t="shared" ca="1" si="3"/>
        <v>1242702.0334346909</v>
      </c>
      <c r="H29">
        <f t="shared" ca="1" si="1"/>
        <v>362216.20232302049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254793.95735880701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774087.30836337875</v>
      </c>
      <c r="F32">
        <f t="shared" si="2"/>
        <v>519293.35100457177</v>
      </c>
      <c r="G32">
        <f t="shared" si="3"/>
        <v>519293.35100457177</v>
      </c>
      <c r="H32">
        <f t="shared" si="1"/>
        <v>706203.68641798198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36092.805626385823</v>
      </c>
      <c r="F33">
        <f t="shared" si="2"/>
        <v>36092.805626385823</v>
      </c>
      <c r="G33">
        <f t="shared" si="3"/>
        <v>36092.805626385823</v>
      </c>
      <c r="H33">
        <f t="shared" si="1"/>
        <v>117673.38022044121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37978.9277568201</v>
      </c>
      <c r="F34">
        <f t="shared" si="2"/>
        <v>37978.9277568201</v>
      </c>
      <c r="G34">
        <f t="shared" si="3"/>
        <v>37978.9277568201</v>
      </c>
      <c r="H34">
        <f t="shared" si="1"/>
        <v>131051.12576863175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362216.20232302049</v>
      </c>
      <c r="F35">
        <f t="shared" ca="1" si="2"/>
        <v>362216.20232302049</v>
      </c>
      <c r="G35">
        <f t="shared" ca="1" si="3"/>
        <v>362216.20232302049</v>
      </c>
      <c r="H35">
        <f t="shared" ca="1" si="1"/>
        <v>1242702.0334346909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1914743.5473328009</v>
      </c>
      <c r="O3" s="168">
        <f>SUMIF($F$3:$F$494,"Roer",J3:J494)</f>
        <v>1780122.6131143337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-87225.240948642051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-84717.716623051165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-14953.523505208024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-146084.17182179313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-479738.8252175313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4074.2610082505121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1888.9755583706922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-46535.045286742017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-9090.0865376987731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-93040.257011884853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-90572.334713262622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-9382.6029836599373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-91663.784363688319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4112.9175597634567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4623.7153857340791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-116086.83169337688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-4998.1830312426155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4965.8934545435241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2302.3687834701796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-15155.460958660635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-6034.7536848965419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15415436.301845921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12251233.202954471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16629449.193931503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13216055.395535078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2131775.4007172203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1694202.9443163422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174244.46216912608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138478.69749244273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-9513593202.1109638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-7560814149.8497267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-730642.89031607215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-580669.67824134917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1245812.7569211656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990094.75394667848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836581.09719512158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1915464.3606615658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906787.7408958103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2076211.8654058294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27733.271678630404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63499.036355313758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-1514212053.7410364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-3466991106.0022745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-102219.53558107807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-234045.30418557208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218116.0281372325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499405.83140916855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437046.48649909603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334157.63309246115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12682382.780604158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9696714.5208889283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248539.19123289493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190028.45335371554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4747400.10073689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3629774.0172049911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54082.419285322278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41350.414151732912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-3290471924.1111197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-2515833770.2834787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-13762.669048516716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-10522.681353935865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3559086.4631604762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2721211.4620296429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43190.729995510424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74052.646838656787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2333960.6016804669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4001691.1080120304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19269.710305689267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33038.873204939184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891500.96529194585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1528522.582182531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17818.225576238969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30550.230709828331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-1084092978.2888803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-1858731132.1165211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-5466.0150165825899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-9371.7536073101892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980578.33080975898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1681250.1394776786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103603320.38192673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79479494.745572388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6594.2377492025807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5058.7826973760812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146152.36755146942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112121.08150624846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215907.72195879286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165634.04135786684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9118.6498370747231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6995.3904869145927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-358782043.61795741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-275240363.39199865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-8503.6003844515872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-6523.5540674077592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13853.890571961603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10628.039901238923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2284993.2847158988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3974340.669007347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4037.0587232606017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7021.7478424757701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15201.145725516795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26439.697690376426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27986.203451714147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48677.038699958604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2871.8979896849519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4995.1573398450828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-112997587.16604255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-196539267.39200136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-5044.5351413411854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-8774.0744371429173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4799.576397076029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8348.0121348709781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4285606.7491118712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3372556.4212094992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1871155.0736210926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1372630.4634322664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-91247189.497133553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-66936553.667868257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1296676.380053194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951207.90658450185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69092.247201533391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57489.690059291381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30166.629013691887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23398.303854131595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-996044.22344848304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-772567.10989558196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122526.42152221181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95035.823844782295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38536.383517444418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32065.026600765948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16825.517075876734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13050.465826511743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-366294.26281679177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-284110.77875232324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150003.70699436648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116348.17777973422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766767.7746849166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1431580.9766229435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334781.39640044334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582653.45748553809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-16325670.676962903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-28413193.110422503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346264.78977269679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602639.15240153298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12361.77552820934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24403.193412347722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5397.3218619201325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9932.0997188255242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-178209.21456678963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-327938.88064723322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32719.486714371262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60210.084391800752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6894.81297839538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13610.945633965923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3010.3705359495871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5539.6548730241311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-65536.259676202928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-120599.19399939684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40057.028003701846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73712.557218334099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162816.09321902954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128128.05579417119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-1473451.50986389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-1080885.5221793335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16750.891993702371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12288.016618378657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805.02241938327541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669.83621543139316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-5919.2933520188762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-4591.2131709982059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485.43348798448409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376.51937336706192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226.52266778065376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188.48305692139351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-1391.0596579411583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-1078.9550446938783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299.82236820497462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232.55282750821218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24782.716998391057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46270.158156432226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-224278.39323404719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-390334.0587683433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4473.1624512714243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7785.0907970115877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122.53483302843441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241.8941537418265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-900.99307183471899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-1657.998775016501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129.630281889363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238.54439650678518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34.479682311111766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68.065817431668563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-211.73728683108538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-389.63691638203477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80.064641334323284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147.33418203108562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18174.150504509253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13335.971339215646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-15550361.95957307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-11410667.10963146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3367.3114666515676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2470.8923368019668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2766.3409662674339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4815.9436995314682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-2366966.3854924319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-4120669.501777187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899.2077090595759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1565.437432992466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1410817.8899962925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1110242.5426808638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-4648105.459070378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-3409728.6966274139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70455.808011778267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51684.53954783528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26182.648640825355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21785.835839176038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-57507.876787065572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-44605.142140972821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7663.7365775147027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5944.2650028056951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24700.783821948735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20552.818350274709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-34876.987396626537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-27051.824327225804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15869.685870281022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12309.089354793987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214744.74551486681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400935.59309420187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-707501.81934321404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-1231335.9871542915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18814.536861127275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32744.8151868405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3985.3380504651723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7867.3953460129078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-8753.4432709604789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-16108.002019233347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2046.5261615836582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3765.9977362926656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3759.7790426913698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7422.1227328643745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-5308.7289549705556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-9769.0719045289734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4237.844944323092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7798.4414598101284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19188800.234868564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15100618.240538197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-55914954.332114883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-41017749.282081574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820216.23692346038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601689.19683612685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414283.06523451646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344713.13326478348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-843738.25778163946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-654433.21890457126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103790.80265075876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80503.815543473931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469082.06098905025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390309.81609229842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-661391.3987758226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-512998.54909349995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257953.31828524935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200077.71231848086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3996862.0278674946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7462274.5428144047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-11646604.009867936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-20269746.668353099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219030.75217179742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381201.06559298275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86291.598847098678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170346.93533474184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-175743.421303568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-323401.35162768117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27716.322293716887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51003.309401001708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97705.758284673779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192879.45420785126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-137762.13911079679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-253508.56186300842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68883.919612654019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126759.52557942244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181386.82237187482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142742.2832577503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72033.659146159582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52842.009906303028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99667.996569053386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73113.837676314724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3261.3849362552319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2713.7054697678709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1295.1849961899775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1004.5912678679018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10503.479831113762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8146.8702552942377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1221.8166438844787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1016.6388127645583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485.21674570294499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376.35126039165499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8637.0967907727263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6699.2375925172119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27609.42236853897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51547.711240981902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10964.455378353152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19082.535362872713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26615.367110823259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46321.378177235871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496.42500504724251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979.98506648570208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197.14392224089337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362.7823473844764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2804.8519210731411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5161.4614968926626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185.97630928644551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367.13300894965698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73.856269696016227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135.90959632345152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2306.452520081119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4244.3117183366321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1659971.3874878786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1306313.7823031622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-2572742.2082896726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-1887296.4509682944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43330.588651706181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31786.187484014154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1314.170726538375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1093.4840132397403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-1320.1453271044707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-1023.9513828735232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201.06057706398869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155.94969106740447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511.03597380709368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425.21847143894809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-314.30160690940903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-243.78343688883248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171.6157779381823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133.11126399102196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252669.13305797509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471741.68791097961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-391604.66755633074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-681548.66421026923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11571.011395761476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20138.185301912006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200.03379616508303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394.88368039714464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-200.94320771083724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-369.77375592247722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53.691267551108716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98.802153547692939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77.786290436418298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153.55673511602242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-47.840773121222675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-88.036130032951291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45.828320916129229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84.332834863289563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26147.725796699549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20576.941772354479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-402216.12910908542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-295055.24126897391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5647.3855678680993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4142.7744704248971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301.96451162494105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251.25606541044567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-3870.7954290945654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-3002.3257675238037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294.78027017189999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228.64199803546433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190.29438050825408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158.33853143513895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-2090.8529405562081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-1621.7394524006656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425.66322485065217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330.15944440012152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3980.0223415224182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7430.8342874726686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-61222.50142981411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-106551.62597902122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1508.0792759894255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2624.6607898919738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45.96290751855252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90.73467799261708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-589.18517071200904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-1084.2128778073431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78.718198195315637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144.8564703317513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28.965268022835765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57.179895896729782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-318.25488308057515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-585.64957132923439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113.66921564564379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209.17299609617442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1264207.0664942667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994867.21704627539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-5623535.269559185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-4125278.5148612522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89990.853731982759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66014.938582161747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18742.717389853435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15595.281051846454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-61123.666315842536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-47409.67631774515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7819.767922744958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6065.2884298783511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11811.433653413633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9827.9573670541031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-28504.352095871509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-22108.983115138275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10816.693576895661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8389.8099086366565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192428.68034025354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359270.75605774455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-855974.86317567073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-1489738.4350277905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24031.180430457298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41823.86033337604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2852.8842061619457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5631.8354031855442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-9303.8132426614848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-17120.787541576992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2088.1928116323693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3842.6723044989753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1797.853097875523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3549.1145082133817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-4338.7313701488229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-7984.0916891667639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2888.4925992758544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5315.3762675348589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4591512.3858514493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3613288.7328440296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-15396548.103734693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-11294505.333536083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218794.02938862826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160501.5822524718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92926.965564093218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77321.880020014738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-210984.95257040378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-163647.38753710964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25953.89905880241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20130.761581006973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34813.343230271021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28967.190868725906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-52115.308935917201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-40422.475888209796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21342.102034107647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16553.688781510176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1017678.4656917264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1900039.5946501151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-3412543.4354571542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-5939189.7305738507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58426.813162638675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101686.01082705765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20596.649598086027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40659.533304214157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-46763.42450420581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-86053.603481839949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6930.7357947010159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12753.873272496452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7716.1481330974902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15232.330894587903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-11551.014824741549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-21256.066254338693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5699.2003462302346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10487.613598827704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340417.67857357406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267891.54837980896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243214.4589734145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178415.77122095274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-12629980.866344865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-9265023.9064163174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164095.52204147118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120376.18668935384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3980.7866276121745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3312.2991172375218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2844.1086549329884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2205.9912120801896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-101978.4000812283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-79098.052042068623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11246.947628856258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8723.5301608291084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1803.5408807242409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1500.674973556178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1288.5559333457984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999.44953238841447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-31408.58228388612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-24361.606713574318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11184.6492365715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8675.2093255232794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49997.872827562329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93347.694014610461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35721.427983796624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62169.564213730562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-1854992.3136074047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-3228428.1526792161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43820.109871978995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76264.50812029322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584.66664949657695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1154.181557241157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417.72032355357106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768.68491712261039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-14977.785818246062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-27561.977239783882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3003.3877505586102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5526.8052185857605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264.88990810232355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522.91514642446987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189.25296699213578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348.26148751869698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-4613.0456834789939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-8488.8822471504864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2986.7515720645024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5496.1914831127242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875624.23620560404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689072.12286658317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194587.49876659788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142744.30397328344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-8574654.7635104824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-6290142.6545218909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129974.29492617439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95345.746161776449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22185.543090573279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18459.958211430199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4930.2305261449592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3824.0610798540411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-162940.93248863335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-126382.74720434184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19301.493276380046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14970.920493444535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18021.777266836172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14995.407319231052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4004.928617415469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3106.3642099971562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-100845.94470577815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-78219.679620542811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34415.10254826137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26693.570111192494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133281.34347028745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248840.70790431637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29618.736195014746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51548.440970522621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-1305173.4516017071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-2271523.5445294925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34708.36871927906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60406.436126401371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3376.9268442625075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6666.3400198324243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750.44490658493783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1380.9614909707611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-24801.719151235458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-45639.884763281611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5154.2756654290888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9484.8484483646007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2743.1477870630883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5415.2064040958185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609.60197829243032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1121.7836905208683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-15350.05820779999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-28247.029306384127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9190.2177229376721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16911.750160006541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575473.88401694945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452868.92997868726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-1181009.8366019484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-866357.95300270617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21104.585306848858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15481.772258578663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8919.4128799179471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7421.5892918005156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-13867.246392907253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-10755.926509855821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1478.4834275979235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1146.7640108721735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5620.906044050299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4676.9957471824373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-6741.4917905720522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-5228.9393446760168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2134.9326510644109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1655.9292340897287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87594.574501742754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163541.98839877616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-179764.98498491984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-312862.93432809354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5635.7738190744067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9808.4993270128725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1357.6500997198423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2680.1164520543325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-2110.7744087684114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-3884.2267421077286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394.81458991225668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726.53400663800664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855.57466101860246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1688.9769502686624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-1026.1423173197522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-1888.2972114804923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570.11295722789225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1049.1163742025744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107948.76357496881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84950.233903713612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-495436.48954183445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-363439.26157067041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8115.6393078262772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5953.4209116045158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7145.8365408019135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5945.8469594537019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-27330.158411649107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-21198.236985878419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2428.2149666663727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1883.4093656080161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6472.3330486209197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5385.4438956136191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-21217.936166854299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-16457.381345601872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5039.5594311374771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3908.860443345844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16431.199183767167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30677.596204730307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-75411.847000125417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-131246.75941502009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2167.2023814301447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3771.7984756260876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1087.688822438575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2147.1899927196114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-4160.0038917893262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-7655.1991044786164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648.43114125450097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1193.2367423128571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985.17287260740204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1944.8148124009122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-3229.6445450615793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-5943.1607931754597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1345.7652301017806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2476.4642178934132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1480539.9316947991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1165110.2739487558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-5007616.688002605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-3673456.7391265118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196868.87836265835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144417.86442604981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445847.4795127096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370976.98293323262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-1256654.8813918238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-974705.94878990401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267961.40541616635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207840.33848335783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349438.45841689536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290757.78372914245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-844216.07585670368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-654803.83149447222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481231.77148371394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373260.37351827807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395363.75928846002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738157.30828812276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-1337235.2318643592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-2327323.8587764376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52571.9152655777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91496.148010227422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119059.22413564897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235033.00698804748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-335577.43860817642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-617526.37121009617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71556.481741279858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131677.54867408838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93314.134662696481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184210.016682733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-225439.6752544074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-414851.91961663868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128508.25444812592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236479.65241356168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389334.36334971216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384135.61750905059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421778.89362885483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416146.91896813811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-484646.67766378022</v>
      </c>
      <c r="J425" s="339">
        <f t="shared" ca="1" si="0"/>
        <v>-448075.5150067723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3621169.9874786926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3312537.0730027938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140972.52665072092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128957.41498468805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18523.790001904727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16945.004328988009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1876758.5518994229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1716802.1114000401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1567563.5653193598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1366427.219240695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30032.056557826985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26178.599986808455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139801.34818634673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121863.23519802638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137942.05223200013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120242.50819412609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119719.7424554231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101763.93645151507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58065.045267075155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49356.333846216992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7664.3919400149325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6514.8711342542065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78778.30702901422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66962.979253347017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199840.35413478027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157500.32695448503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737.10785127392148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580.9373591184775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5714693924.0529613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5555952426.1626005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174615647.67939603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174615647.679396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79370748.945180014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79370748.945180014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158741497.89036003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158741497.89036003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1587414978.9036005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1587414978.9036002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253986396.62457606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253986396.62457603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2444619067.5115442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2444619067.5115442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174615647.67939603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174615647.679396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158741497.89036003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190489797.46843201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698462590.71758413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825455789.02987206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126993198.31228803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126993198.31228802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4301894592.8287573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4301894592.8287563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8932467.9971213043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8779989.3422809448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278455.85032384098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276725.38470598479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3416405.4708154472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3398307.8000714728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179598051.29446024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142733398.27177882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-190487.6804801737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-151387.80052388372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190557397.5211919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173832767.43075317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-397688.62260410172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-362784.72912764928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125342.98541034092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142429.45506485333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104031766.69285803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123961287.46432354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25541979.717931397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25388521.862507634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1661963.1154303756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1650995.6922383159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37347291.841013692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18513304.683122173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54350688.298430279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53043856.038514756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32630196.788574006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38562959.841042005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21049981.828589346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21778343.78451065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9570947.4163383078</v>
      </c>
      <c r="I474" s="282">
        <f ca="1">SUMIFS('Forbrug af biomasse'!$E$1:$E$437,'Forbrug af biomasse'!$A$1:$A$437,"Biogas",'Forbrug af biomasse'!$B$1:$B$437,$A$1,'Forbrug af biomasse'!$D$1:$D$437,I$2)*'[1]Processer - data'!I474</f>
        <v>32215014.756082855</v>
      </c>
      <c r="J474" s="283">
        <f ca="1">SUMIFS('Forbrug af biomasse'!$E$1:$E$437,'Forbrug af biomasse'!$A$1:$A$437,"Biogas",'Forbrug af biomasse'!$B$1:$B$437,$A$1,'Forbrug af biomasse'!$D$1:$D$437,J$2)*'[1]Processer - data'!J474</f>
        <v>28987616.235551637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8813608.0727836937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7004509.3596335892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12013074.705827696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10958724.503120763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7441.9075307242256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8456.3713778962938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9189472.7245357931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10949913.726015246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207262652.10477078</v>
      </c>
      <c r="J479" s="283">
        <f ca="1">J474*'[1]Processer - data'!J$479*Biogasanlæg!AC$3</f>
        <v>183156981.11693048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31348012.996492267</v>
      </c>
      <c r="J480" s="283">
        <f ca="1">-SUMIFS('Resultater - Vestdanmark'!J$3:J$504,'Resultater - Vestdanmark'!$F$3:$F$504,"Gødning",'Resultater - Vestdanmark'!$A$3:$A$504,"&lt;&gt;Gødning")-SUM(J475:J479)</f>
        <v>27672979.620145142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10.588440148205267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7.2991845387990359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4.4469536772312033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4.1185683077154422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2.5773062903949673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2.411340714142824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33.276306174157412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33.758550048985768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33.178300238995057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24.715240326862759</v>
      </c>
      <c r="J489" s="283">
        <f ca="1">SUM(J455:J473)*'[1]Processer - data'!$H$489</f>
        <v>23.698438549258544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3527588.8420080007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4168968.6314640003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7262682.9100164725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8583170.7118376493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10311358.160016447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12186150.552746709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198524.71773353589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183864.65659443938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127055.81934946297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117673.38022044121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580195.01499224489</v>
      </c>
      <c r="O3" s="168">
        <f>SUMIF($F$3:$F$494,"Roer",J3:J494)</f>
        <v>554811.33276094752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-16973.097510259806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-16237.57705030447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-2922.0827447919778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-28210.684638916526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-93352.036306428941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796.15535334138406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369.12657291282358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-9093.4589973488946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-1776.302756418874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-18104.637344277126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-17360.385138429931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-1833.4636830067311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-17701.432888783136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800.32801122396268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899.72358681145477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-22589.206272297499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-972.59082561280889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970.39012717927289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449.90814987402655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-2961.5435413096411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-1179.2571567205812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2233652.2483947058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1775168.3477236584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2409559.214171757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1914968.3000286557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308888.10563956347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245485.11905277579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25247.519893276702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20065.163771701118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-1378492209.374778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-1095540158.2428169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-105868.04698694625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-84137.361212611868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180514.67445281148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143461.87353853759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121218.18754430156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277545.25996771868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131390.92767852088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300837.10966728692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4018.4710589667998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9200.8271805423847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-219404958.26122203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-502357009.39318317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-14811.315814213909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-33912.489382978158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31604.383237684498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72362.464243385781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31062.646270095694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23749.922893442628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901387.79819861206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689184.38300978369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17664.676916557371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13506.084158377178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337416.76134516113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257982.59411715029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3843.8543989860959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2938.939741184478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-233867033.82308576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-178810394.07655448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-978.16807500488494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-747.88915780682635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252958.54620734608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193407.41015505584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3069.7383675238107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5263.2185480760618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165883.93870657514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284416.23307872564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1369.5755793567771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2348.2051983723964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63362.548355299165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108638.22900515971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1266.4127394526668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2171.3273972542843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-77050834.976914227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-132107474.72344552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-388.49160492561793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-666.08810784930506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69693.633906212461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119493.18891104321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8695388.4383872189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6670684.6571306316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553.45194027579987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424.58176453146632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12266.514261946981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9410.2809855404812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18121.055409788936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13901.60395359098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765.32491501916149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587.12054148152833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-30112444.489962082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-23100822.104865558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-713.70404148286752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-547.51948495298234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1162.7519220622521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892.0074659699078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191778.64296690174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333564.94537145377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338.82884851491929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589.33270460495191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1275.8265498115868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2219.0740679336213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2348.8717256482782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4085.4458907900466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241.03733822116342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419.24171175879667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-9483845.7820379119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-16495468.167134438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-423.38597241240677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-736.40482888993029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402.82667542353676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700.64557712511566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1283079.9979225588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1038245.0886556166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560210.44125713955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422565.75108283595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-27318755.677870814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-20606489.385957785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388215.63069678948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292830.36781563214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13766.479482057828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11454.695290523629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6010.635001471237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4662.0609832431173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-198459.63795806962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-153932.31075358926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24413.122111594348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18935.680514247655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8372.9709808693915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6966.9105588874118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3655.7547272349989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2835.5325974671773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-79586.37923653645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-61730.009116412351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32591.970783094308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25279.484666374094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229564.78565227453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440713.72939656832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100231.15478036109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179370.48786440335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-4887788.993384175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-8747031.781114053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103669.20059435659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185523.10534454609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2463.0567981746244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4862.2830348513835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1075.4046029716726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1978.9491951845137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-35507.797114940324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-65341.106341942155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6519.2863274949204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11996.727924841616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1498.0665988154615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2957.3105313268188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654.0765593055753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1203.6253862500153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-14239.353835970902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-26203.121816454041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8703.3681534501793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16015.854270170388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48745.973389304621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39444.358531912454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-441140.83976719069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-332751.75998365995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5015.0972132323377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3782.8790122286073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246.2572003219785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204.90359909823832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-1810.7180292809517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-1404.4569124392517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148.4946118459311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115.17767023605539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75.562738153263666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62.873601198574264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-464.02542279061674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-359.91452122704266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100.01382785718187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77.574260377419506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7419.7681533427349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14244.317502034815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-67147.346261868646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-120164.75600011046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1339.2328332211109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2396.6484990150516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37.483533622107537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73.99567470475094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-275.614723313539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-507.18355991330782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39.654038852084433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72.970980461960139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11.501626886211204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22.705187035662661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-70.630676032794923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-129.97388992403208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26.707717985816231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49.14728546557857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5442.30975808125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4105.7388578088485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-4656607.5599122047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-3512996.403026965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1008.3526076726282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760.71239376753272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828.38999441331521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1482.6821894886434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-708795.94914874434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-1268628.4683204396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269.27073638696925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481.95044325010701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422388.78211135144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341789.3500330341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-1391609.5180697066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-1049688.6132603029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21093.964819828321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15911.140583890498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862.49384886408461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717.65655420947257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-1894.3916129531117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-1469.3571017987156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252.45443072228309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195.81258073882734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887.29538048111397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738.29320192914759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-1252.8424209205239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-971.74886967778798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570.06688791286501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442.16403014438032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64293.040346316455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123428.44964117611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-211820.98266044166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-379068.095972543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5632.9377215237619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10080.526253873792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131.28272854758211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259.16324148877851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-288.35092588043591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-530.62059723844141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67.415495281599192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124.05734526505489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135.0578427088378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266.61563704640599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-190.69883417165522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-350.92215838001459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152.23080649577807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280.13366426426285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5744989.4978333777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4648741.4192108754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-16740537.265384341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-12627357.832179975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245566.87283216018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185230.66051129691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31296.362566181186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26040.811477225117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-63738.879627011593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-49438.128209745744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7840.712940931654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6081.5341263908849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38642.086211054309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32152.978800038614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-54484.162956173517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-42259.842805371198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21249.702754757054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16482.020634128956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1196631.8942996208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2297269.1711109602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-3486909.9111538967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-6240063.1148414714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65576.240073778681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117353.15431736005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6518.7631128622297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12868.591303040606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-13276.260347798898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-24430.846453266258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2093.7859746071617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3852.9647891479303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8048.8141605588517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15889.04184936391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-11348.582473851908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-20883.552191477727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5674.5260192110527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10442.208139839155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54305.916827369947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43943.36403205336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21566.362160215107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16267.469067347753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29839.885065812032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22508.172851552805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204.98615936552446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170.56314196865449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81.405600144115468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63.141061161836554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660.16984582796306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512.05106944521185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83.742046771962208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69.67937082445836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33.25625298736486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25.79472542639936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591.97766460876619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459.1588030962414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8266.0635165859203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15869.017843797499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3282.6794915316927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5874.5788491492212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7968.4504847161379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14260.085640028236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31.20154694603082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61.594500171184741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12.390986115492918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22.801773335391893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176.29192325575917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324.41069963851027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12.746623536923218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25.162916024165934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5.0620321979107183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9.3151029076610552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158.08186586808768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290.90072738061241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496983.55661093729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402150.09011858143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-770260.60964452301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-581006.22386393789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12972.86821959014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9785.411693877275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4610.0067304410104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3835.855234687157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-4630.9651556023655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-3591.9402794226535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705.30456566540738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547.05915366464183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1954.8628811110329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1626.5856980404087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-1202.2960736863608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-932.54333594829518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656.48081798442161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509.18972904253195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75647.330634409213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145226.18139388587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-117243.63560393601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-209815.48265464936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3464.2780233422636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6199.561807967767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701.70269966804813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1385.2206472193061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-704.8928432787726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-1297.1370227012083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188.34471030145295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346.59012230221839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297.55543567834349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587.3996685333633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-183.00502581377071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-336.76408632446805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175.30680432372691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322.59789326561651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7828.442021158744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6334.6334550091533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-120420.63126969218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-90833.07048714922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1690.7868329705532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1275.3575359857075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110.78412648256787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92.1803147666445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-1420.1095622043913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-1101.4871773553054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108.14838657547718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83.883711676189435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76.131196030076751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63.34659879922291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-836.48888980535435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-648.81035283682002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170.29536199306742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132.08710270725322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1191.590212692895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2287.5902549957691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-18329.578891870737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-32802.031617699358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451.50814518960777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808.00462146606048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16.862778121312573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33.288554303938625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-216.15905830313247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-397.77381766711125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28.879972611421916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53.144647510709632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11.588153533596195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22.875997976747907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-127.32443715165556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-234.30120322372014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45.475716706874671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83.683975992688872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378494.55052946688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306270.93307229009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-1683646.224301548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-1269971.3874186873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26942.617738645808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20322.769199588729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2776.2252607763394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2310.0179288026543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-9053.8134320464651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-7022.4577504331191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1158.2865381241731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898.40798442804737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1907.8306275680388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1587.4515000877802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-4604.1384596670059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-3571.1325457307967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1747.156179390287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1355.1560947510225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57611.770100553411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110601.88515416162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-256272.74968539871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-458617.56494926487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7194.7634820151552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12875.519978453971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422.57742217808573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834.20367418667422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-1378.1076035327349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-2535.9803420523413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309.30913124495891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569.18768494108451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290.39651786925077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573.2673575623603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-700.80947289306073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-1289.6228438366998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466.56102977045646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858.56111440972086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1374665.9568614317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1112354.7873587827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-4609616.3426680285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-3477025.5043303454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65505.366966207657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49410.583154994994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2692.377234343664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2240.2503753224892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-6112.8767052857111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-4741.3632629684844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751.9635075157737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583.24947835858154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1099.9044081026532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915.19911535409619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-1646.5484986344034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-1277.1212210726549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674.2895087731813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523.00277915597178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304685.65131790796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584929.21422771015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-1021691.088428587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-1828385.8883970112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17492.569827335603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31304.146807516452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596.74767324015261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1178.0305228174104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-1354.8788424414208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-2493.2349995647182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200.8045259804976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369.51855513768976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243.78656450861399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481.2553561953618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-364.94662519930057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-671.57126557555193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180.06244163381953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331.34917125102902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101918.61733639012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82470.698680835383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72816.668860019752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54925.485321436361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-3781325.9060948668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-2852247.4840209866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49129.025224655736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37057.937366246246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943.80127582864179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785.31014726856665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674.30727346749688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523.01655808086537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-24177.971116567915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-18753.289089911425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2666.5291346347949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2068.2542586962968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466.28635640168807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387.98358997092225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333.14246302990006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258.39707092063418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-8120.3556567094711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-6298.4349021253611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2891.6723739899817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2242.8833139594867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14969.005398597392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28737.187090035106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10694.73995782252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19138.966601963377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-555371.42655074282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-993875.04758026567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13119.427370501702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23478.110105637337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138.61811278750261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273.64391216203074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99.036952037265152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182.24684549991247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-3551.0703503413115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-6534.6454650023807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712.07061717990928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1310.3454931184071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68.484474855380711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135.1941621836751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48.929346354231413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90.039312014327635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-1192.6540100384009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-2194.7104250596612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772.19292498416621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1420.9819850146612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262155.63138275727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212131.58742030966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58258.104891435265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43943.986111483864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-2567190.2860503201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-1936427.1200712633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38913.373957706681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29352.289573014154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9665.6028720627073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8042.4727210023275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2147.9596031925025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1666.0333986633693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-70988.676662501923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-55061.327070983862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8409.1053388072487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6522.3993628690914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8561.9277315897525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7124.1360866928435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1902.6929966328844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1475.7959484348744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-47910.684823725474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-37161.220793223292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16350.197681984411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12681.791302056046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39903.480630464204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76605.877136545751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8867.6376999462063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15869.242491814337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-390759.59312336391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-699290.94411637785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10391.437262286585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18596.185741181271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1471.2298757526576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2904.3325637233174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326.94725636417917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601.64519294578474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-10805.395517323783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-19883.984784489065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2245.5696248582117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4132.2756007963671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1303.2362325953729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2572.6988629934376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289.61450393567219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532.94582140853777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-7292.6264210761838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-13419.820918462425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4366.1609405286717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8034.5673204570348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172292.76346038337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139416.18275031634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-353585.89516123454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-266709.21917451825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6318.5618412794847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4766.080089889052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1022.3680551590716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850.6833255281806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-1589.502573319452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-1232.8743848234503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169.46790633063648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131.44529884489282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702.57450497162131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584.59222518213551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-842.63999796702979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-653.58136976884714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266.85186315416507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206.97973828260209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26225.188882067829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50346.575427523618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-53820.350317676508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-96315.187774393024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1687.310358461739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3019.5569714741446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155.61765227420031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307.2024450012708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-241.94286734172937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-445.22093478445049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45.254752736677162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83.277360222420839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106.94093429433389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211.1104749739641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-128.26071543830022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-236.02413351126424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71.260189293907573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131.13231416547052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32319.087459953542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26152.020045092577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-148330.14020799572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-111885.16401900478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2429.7643427932153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1832.7669726445383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1058.4618815568674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880.715969952244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-4048.2217484917505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-3139.9438928732179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359.67419178522204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278.97601764055634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1045.4374620655021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869.87872163440136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-3427.207031824541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-2658.2629257399103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814.01006129300094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631.37497881547199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4919.3834732834894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9444.1306870408862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-22577.767433353325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-40404.454765427101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648.84488704882017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1161.1521806099584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161.11159987680185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318.04796356271402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-616.19175326015625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-1133.9101309627197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96.047487500362578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176.74566164502824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159.12911463261526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314.13436953727557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-521.66527451523666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-959.9634149834759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217.37345345560939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400.00853593313821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443263.06254695507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358680.43958051025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-1499244.6077724874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-1130877.5722184009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58941.133619626547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44459.193480506859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67714.036990838169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56342.920616139432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-190857.14068920194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-148035.54512338134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40697.210037608893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31566.194752591895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53071.711261269083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44159.458620978978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-128217.11732294646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-99449.728674075144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73088.10181237293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56689.715431956909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118369.0807728962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227242.5140660934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-400358.66073761065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-716469.1303278791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15739.655287718871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28167.186679254366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18082.373631523482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35696.13928658059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-50966.539310798144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-93788.134876618715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10867.793302003258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19998.808587020252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14172.283250819091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27977.289223145464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-34239.131565942422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-63006.520214813732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19517.465266012299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35915.851646428317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113960.04106329833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111822.45804482778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123456.71115190652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121140.9962152301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-141858.41396729188</v>
      </c>
      <c r="J425" s="339">
        <f t="shared" ca="1" si="0"/>
        <v>-130212.12034454856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257371.07122395348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235435.29243193395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10019.482742511507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9165.5205780577508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1316.5600323660121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1204.3494039567884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133388.75573399532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122020.01011231828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227135.43837600856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197991.36208420046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4351.5583562350803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3793.203615869008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20256.812041554222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17657.631218918526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19987.40542162221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17422.792551662482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8508.9621500651465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7232.7710179462747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4126.9155970939955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3507.9525561108962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544.73906795392759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463.03801492524781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5599.0901668175829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4759.3274445481156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16772.527158983896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13218.944305969808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61.865189881788851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48.757858119644077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701428077.61488008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681943964.34780002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21432524.593788002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21432524.593788002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9742056.6335400008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9742056.6335400008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19484113.267080002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19484113.267080002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194841132.67080003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194841132.67080003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31174581.227328002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31174581.227328002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300055344.31303203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300055344.31303203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21432524.593788002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21432524.593788002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19484113.267080002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23380935.920496006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85730098.375152007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101317388.98881601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15587290.613664001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15587290.613664001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528019469.53786814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528019469.53786814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3262532.4028786938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3415011.0577190579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82728.549676158902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84459.01529401516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974540.77918455191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992638.4499285284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26023239.513054974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20681657.640309483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-27601.115366749811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-21935.655559694449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13543678.341326825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12354991.818163183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-28265.325065411194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-25784.565397960156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10519.990499842579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11954.05159111837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14185668.798772709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17214176.193908587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7460620.2820686083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7614078.1374923708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503598.88456962456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514566.307761684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31847524.758986317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16029820.816877825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19559467.866569709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19532565.126485262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4005067.7271220004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4733261.8593260003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17635576.292776551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18455483.940349407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2463073.3914116896</v>
      </c>
      <c r="I474" s="282">
        <f ca="1">SUMIFS('Forbrug af biomasse'!$E$1:$E$437,'Forbrug af biomasse'!$A$1:$A$437,"Biogas",'Forbrug af biomasse'!$B$1:$B$437,$A$1,'Forbrug af biomasse'!$D$1:$D$437,I$2)*'[1]Processer - data'!I474</f>
        <v>4962253.0205756156</v>
      </c>
      <c r="J474" s="283">
        <f ca="1">SUMIFS('Forbrug af biomasse'!$E$1:$E$437,'Forbrug af biomasse'!$A$1:$A$437,"Biogas",'Forbrug af biomasse'!$B$1:$B$437,$A$1,'Forbrug af biomasse'!$D$1:$D$437,J$2)*'[1]Processer - data'!J474</f>
        <v>4624204.3792056572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1277066.3835110308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1014933.1990151872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853817.38952414948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778880.4928708073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624.59655215350335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709.74012839549255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1253067.4105582559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1520585.5637952585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31925787.687718254</v>
      </c>
      <c r="J479" s="283">
        <f ca="1">J474*'[1]Processer - data'!J$479*Biogasanlæg!AC$3</f>
        <v>29217832.445437718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44071956.751983359</v>
      </c>
      <c r="J480" s="283">
        <f ca="1">-SUMIFS('Resultater - Østdanmark'!J$3:J$504,'Resultater - Østdanmark'!$F$3:$F$504,"Gødning",'Resultater - Østdanmark'!$A$3:$A$504,"&lt;&gt;Gødning")-SUM(J475:J479)</f>
        <v>40200390.727528356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6.170461075096485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5.3673155091833795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1.3272539050944401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1.2632481969235037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0.72979204224118599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0.69881227072548968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9.7401348943751529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9.8812899963937237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9.6706351070224859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4.8575987184909639</v>
      </c>
      <c r="J489" s="283">
        <f ca="1">SUM(J455:J473)*'[1]Processer - data'!$H$489</f>
        <v>4.8104447887163309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432980.29482400004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511703.98479200003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891430.01875529427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1053508.2039835295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1265627.9107681944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1495742.0763624115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59252.406477430362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56395.008791227847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37921.540145555431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36092.805626385823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12012553.020152893</v>
      </c>
      <c r="O3" s="98">
        <f ca="1">SUMIF($F$3:$F$509,$L$3,J$3:J$509)</f>
        <v>10790656.920770612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1676047.8427488941</v>
      </c>
      <c r="O4" s="98">
        <f t="shared" si="0"/>
        <v>1705324.9231377705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4862316.9740837933</v>
      </c>
      <c r="O5" s="98">
        <f t="shared" si="0"/>
        <v>4715362.2005734202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20219.045566523422</v>
      </c>
      <c r="O6" s="98">
        <f t="shared" si="0"/>
        <v>20568.705079204923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5544.1425197707413</v>
      </c>
      <c r="O7" s="98">
        <f>SUMIFS(J$3:J$509,$F$3:$F$509,$L$3,$C$3:$C$509,$L7)+SUMIFS(J$3:J$509,$F$3:$F$509,$L$3,$C$3:$C$509,"",$A$3:$A$509,"Grøntsager I drivhus")</f>
        <v>5278.9926068120731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854456.766898831</v>
      </c>
      <c r="O8" s="98">
        <f>SUMIFS(J$3:J$509,$F$3:$F$509,$L$3,$C$3:$C$509,$L8)</f>
        <v>848912.62437906023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1464273.0258366917</v>
      </c>
      <c r="O9" s="98">
        <f>SUMIFS(J$3:J$509,$F$3:$F$509,$L$3,$C$3:$C$509,$L9)</f>
        <v>1458728.8833169211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-104198.33845890185</v>
      </c>
      <c r="J49" s="277">
        <f ca="1">'Resultater - Vestdanmark'!J49+'Resultater - Østdanmark'!J49</f>
        <v>-100955.29367335563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-17875.606250000001</v>
      </c>
      <c r="J53" s="277">
        <f ca="1">'Resultater - Vestdanmark'!J53+'Resultater - Østdanmark'!J53</f>
        <v>-174294.85646070965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-573090.86152396025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4870.416361591896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2258.1021312835155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-55628.504284090915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-10866.389294117647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-111144.89435616198</v>
      </c>
      <c r="J81" s="277">
        <f ca="1">'Resultater - Vestdanmark'!J81+'Resultater - Østdanmark'!J81</f>
        <v>-107932.71985169256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-11216.066666666669</v>
      </c>
      <c r="J85" s="277">
        <f ca="1">'Resultater - Vestdanmark'!J85+'Resultater - Østdanmark'!J85</f>
        <v>-109365.21725247146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4913.2455709874193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5523.4389725455339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-138676.03796567439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-5970.7738568554241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5936.283581722797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2752.2769333442061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-18117.004499970277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-7214.0108416171233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17649088.550240628</v>
      </c>
      <c r="J95" s="277">
        <f>'Resultater - Vestdanmark'!J95+'Resultater - Østdanmark'!J95</f>
        <v>14026401.55067813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19039008.408103261</v>
      </c>
      <c r="J96" s="277">
        <f>'Resultater - Vestdanmark'!J96+'Resultater - Østdanmark'!J96</f>
        <v>15131023.695563734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2440663.5063567837</v>
      </c>
      <c r="J97" s="277">
        <f>'Resultater - Vestdanmark'!J97+'Resultater - Østdanmark'!J97</f>
        <v>1939688.0633691181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199491.98206240279</v>
      </c>
      <c r="J98" s="277">
        <f>'Resultater - Vestdanmark'!J98+'Resultater - Østdanmark'!J98</f>
        <v>158543.86126414384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-10892085411.485743</v>
      </c>
      <c r="J99" s="277">
        <f>'Resultater - Vestdanmark'!J99+'Resultater - Østdanmark'!J99</f>
        <v>-8656354308.0925446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-836510.93730301841</v>
      </c>
      <c r="J100" s="277">
        <f>'Resultater - Vestdanmark'!J100+'Resultater - Østdanmark'!J100</f>
        <v>-664807.03945396107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1426327.4313739771</v>
      </c>
      <c r="J101" s="277">
        <f>'Resultater - Vestdanmark'!J101+'Resultater - Østdanmark'!J101</f>
        <v>1133556.6274852161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957799.28473942308</v>
      </c>
      <c r="J102" s="277">
        <f>'Resultater - Vestdanmark'!J102+'Resultater - Østdanmark'!J102</f>
        <v>2193009.6206292845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1038178.6685743312</v>
      </c>
      <c r="J104" s="277">
        <f>'Resultater - Vestdanmark'!J104+'Resultater - Østdanmark'!J104</f>
        <v>2377048.9750731164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31751.742737597204</v>
      </c>
      <c r="J105" s="277">
        <f>'Resultater - Vestdanmark'!J105+'Resultater - Østdanmark'!J105</f>
        <v>72699.863535856144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-1733617012.0022585</v>
      </c>
      <c r="J106" s="277">
        <f>'Resultater - Vestdanmark'!J106+'Resultater - Østdanmark'!J106</f>
        <v>-3969348115.3954577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-117030.85139529199</v>
      </c>
      <c r="J107" s="277">
        <f>'Resultater - Vestdanmark'!J107+'Resultater - Østdanmark'!J107</f>
        <v>-267957.79356855026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249720.41137491699</v>
      </c>
      <c r="J108" s="277">
        <f>'Resultater - Vestdanmark'!J108+'Resultater - Østdanmark'!J108</f>
        <v>571768.29565255437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468109.13276919175</v>
      </c>
      <c r="J109" s="277">
        <f>'Resultater - Vestdanmark'!J109+'Resultater - Østdanmark'!J109</f>
        <v>357907.55598590377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13583770.57880277</v>
      </c>
      <c r="J110" s="277">
        <f>'Resultater - Vestdanmark'!J110+'Resultater - Østdanmark'!J110</f>
        <v>10385898.903898712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266203.86814945232</v>
      </c>
      <c r="J111" s="277">
        <f>'Resultater - Vestdanmark'!J111+'Resultater - Østdanmark'!J111</f>
        <v>203534.53751209271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5084816.8620820511</v>
      </c>
      <c r="J112" s="277">
        <f>'Resultater - Vestdanmark'!J112+'Resultater - Østdanmark'!J112</f>
        <v>3887756.6113221413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57926.273684308377</v>
      </c>
      <c r="J113" s="277">
        <f>'Resultater - Vestdanmark'!J113+'Resultater - Østdanmark'!J113</f>
        <v>44289.353892917388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-3524338957.9342055</v>
      </c>
      <c r="J114" s="277">
        <f>'Resultater - Vestdanmark'!J114+'Resultater - Østdanmark'!J114</f>
        <v>-2694644164.360033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-14740.837123521602</v>
      </c>
      <c r="J115" s="277">
        <f>'Resultater - Vestdanmark'!J115+'Resultater - Østdanmark'!J115</f>
        <v>-11270.570511742691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3812045.0093678222</v>
      </c>
      <c r="J116" s="277">
        <f>'Resultater - Vestdanmark'!J116+'Resultater - Østdanmark'!J116</f>
        <v>2914618.8721846989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46260.468363034233</v>
      </c>
      <c r="J117" s="277">
        <f>'Resultater - Vestdanmark'!J117+'Resultater - Østdanmark'!J117</f>
        <v>79315.865386732854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2499844.5403870419</v>
      </c>
      <c r="J118" s="277">
        <f>'Resultater - Vestdanmark'!J118+'Resultater - Østdanmark'!J118</f>
        <v>4286107.3410907555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20639.285885046043</v>
      </c>
      <c r="J119" s="277">
        <f>'Resultater - Vestdanmark'!J119+'Resultater - Østdanmark'!J119</f>
        <v>35387.078403311578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954863.51364724501</v>
      </c>
      <c r="J120" s="277">
        <f>'Resultater - Vestdanmark'!J120+'Resultater - Østdanmark'!J120</f>
        <v>1637160.8111876908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19084.638315691634</v>
      </c>
      <c r="J121" s="277">
        <f>'Resultater - Vestdanmark'!J121+'Resultater - Østdanmark'!J121</f>
        <v>32721.558107082616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-1161143813.2657945</v>
      </c>
      <c r="J122" s="277">
        <f>'Resultater - Vestdanmark'!J122+'Resultater - Østdanmark'!J122</f>
        <v>-1990838606.8399665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-5854.5066215082079</v>
      </c>
      <c r="J123" s="277">
        <f>'Resultater - Vestdanmark'!J123+'Resultater - Østdanmark'!J123</f>
        <v>-10037.841715159495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1050271.9647159714</v>
      </c>
      <c r="J124" s="277">
        <f>'Resultater - Vestdanmark'!J124+'Resultater - Østdanmark'!J124</f>
        <v>1800743.3283887217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112298708.82031395</v>
      </c>
      <c r="J125" s="277">
        <f>'Resultater - Vestdanmark'!J125+'Resultater - Østdanmark'!J125</f>
        <v>86150179.402703017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7147.6896894783804</v>
      </c>
      <c r="J126" s="277">
        <f>'Resultater - Vestdanmark'!J126+'Resultater - Østdanmark'!J126</f>
        <v>5483.3644619075476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158418.8818134164</v>
      </c>
      <c r="J127" s="277">
        <f>'Resultater - Vestdanmark'!J127+'Resultater - Østdanmark'!J127</f>
        <v>121531.36249178894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234028.7773685818</v>
      </c>
      <c r="J128" s="277">
        <f>'Resultater - Vestdanmark'!J128+'Resultater - Østdanmark'!J128</f>
        <v>179535.6453114578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9883.9747520938854</v>
      </c>
      <c r="J129" s="277">
        <f>'Resultater - Vestdanmark'!J129+'Resultater - Østdanmark'!J129</f>
        <v>7582.5110283961212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-388894488.10791951</v>
      </c>
      <c r="J130" s="277">
        <f>'Resultater - Vestdanmark'!J130+'Resultater - Østdanmark'!J130</f>
        <v>-298341185.4968642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-9217.3044259344551</v>
      </c>
      <c r="J131" s="277">
        <f>'Resultater - Vestdanmark'!J131+'Resultater - Østdanmark'!J131</f>
        <v>-7071.0735523607418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15016.642494023856</v>
      </c>
      <c r="J132" s="277">
        <f>'Resultater - Vestdanmark'!J132+'Resultater - Østdanmark'!J132</f>
        <v>11520.04736720883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2476771.9276828007</v>
      </c>
      <c r="J133" s="277">
        <f>'Resultater - Vestdanmark'!J133+'Resultater - Østdanmark'!J133</f>
        <v>4307905.6143788006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4375.8875717755209</v>
      </c>
      <c r="J134" s="277">
        <f>'Resultater - Vestdanmark'!J134+'Resultater - Østdanmark'!J134</f>
        <v>7611.0805470807218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16476.972275328382</v>
      </c>
      <c r="J135" s="277">
        <f>'Resultater - Vestdanmark'!J135+'Resultater - Østdanmark'!J135</f>
        <v>28658.771758310046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30335.075177362425</v>
      </c>
      <c r="J136" s="277">
        <f>'Resultater - Vestdanmark'!J136+'Resultater - Østdanmark'!J136</f>
        <v>52762.484590748652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3112.9353279061152</v>
      </c>
      <c r="J137" s="277">
        <f>'Resultater - Vestdanmark'!J137+'Resultater - Østdanmark'!J137</f>
        <v>5414.3990516038793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-122481432.94808047</v>
      </c>
      <c r="J138" s="277">
        <f>'Resultater - Vestdanmark'!J138+'Resultater - Østdanmark'!J138</f>
        <v>-213034735.55913579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-5467.9211137535922</v>
      </c>
      <c r="J139" s="277">
        <f>'Resultater - Vestdanmark'!J139+'Resultater - Østdanmark'!J139</f>
        <v>-9510.4792660328476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5202.4030724995655</v>
      </c>
      <c r="J140" s="277">
        <f>'Resultater - Vestdanmark'!J140+'Resultater - Østdanmark'!J140</f>
        <v>9048.657711996093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5568686.7470344305</v>
      </c>
      <c r="J141" s="277">
        <f>'Resultater - Vestdanmark'!J141+'Resultater - Østdanmark'!J141</f>
        <v>4410801.5098651163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2431365.514878232</v>
      </c>
      <c r="J142" s="277">
        <f>'Resultater - Vestdanmark'!J142+'Resultater - Østdanmark'!J142</f>
        <v>1795196.2145151023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-118565945.17500436</v>
      </c>
      <c r="J143" s="277">
        <f>'Resultater - Vestdanmark'!J143+'Resultater - Østdanmark'!J143</f>
        <v>-87543043.053826034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1684892.0107499836</v>
      </c>
      <c r="J144" s="277">
        <f>'Resultater - Vestdanmark'!J144+'Resultater - Østdanmark'!J144</f>
        <v>1244038.2744001341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82858.726683591216</v>
      </c>
      <c r="J145" s="277">
        <f>'Resultater - Vestdanmark'!J145+'Resultater - Østdanmark'!J145</f>
        <v>68944.385349815013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36177.26401516312</v>
      </c>
      <c r="J146" s="277">
        <f>'Resultater - Vestdanmark'!J146+'Resultater - Østdanmark'!J146</f>
        <v>28060.364837374713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-1194503.8614065526</v>
      </c>
      <c r="J147" s="277">
        <f>'Resultater - Vestdanmark'!J147+'Resultater - Østdanmark'!J147</f>
        <v>-926499.42064917122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146939.54363380617</v>
      </c>
      <c r="J148" s="277">
        <f>'Resultater - Vestdanmark'!J148+'Resultater - Østdanmark'!J148</f>
        <v>113971.50435902995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46909.354498313813</v>
      </c>
      <c r="J149" s="277">
        <f>'Resultater - Vestdanmark'!J149+'Resultater - Østdanmark'!J149</f>
        <v>39031.93715965336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20481.271803111733</v>
      </c>
      <c r="J150" s="277">
        <f>'Resultater - Vestdanmark'!J150+'Resultater - Østdanmark'!J150</f>
        <v>15885.998423978921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-445880.64205332822</v>
      </c>
      <c r="J151" s="277">
        <f>'Resultater - Vestdanmark'!J151+'Resultater - Østdanmark'!J151</f>
        <v>-345840.78786873561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182595.67777746078</v>
      </c>
      <c r="J152" s="277">
        <f>'Resultater - Vestdanmark'!J152+'Resultater - Østdanmark'!J152</f>
        <v>141627.66244610833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996332.5603371911</v>
      </c>
      <c r="J153" s="277">
        <f>'Resultater - Vestdanmark'!J153+'Resultater - Østdanmark'!J153</f>
        <v>1872294.7060195119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435012.55118080444</v>
      </c>
      <c r="J154" s="277">
        <f>'Resultater - Vestdanmark'!J154+'Resultater - Østdanmark'!J154</f>
        <v>762023.9453499415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-21213459.67034708</v>
      </c>
      <c r="J155" s="277">
        <f>'Resultater - Vestdanmark'!J155+'Resultater - Østdanmark'!J155</f>
        <v>-37160224.891536556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449933.99036705337</v>
      </c>
      <c r="J156" s="277">
        <f>'Resultater - Vestdanmark'!J156+'Resultater - Østdanmark'!J156</f>
        <v>788162.25774607901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14824.832326383965</v>
      </c>
      <c r="J157" s="277">
        <f>'Resultater - Vestdanmark'!J157+'Resultater - Østdanmark'!J157</f>
        <v>29265.476447199107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6472.7264648918053</v>
      </c>
      <c r="J158" s="277">
        <f>'Resultater - Vestdanmark'!J158+'Resultater - Østdanmark'!J158</f>
        <v>11911.048914010038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-213717.01168172996</v>
      </c>
      <c r="J159" s="277">
        <f>'Resultater - Vestdanmark'!J159+'Resultater - Østdanmark'!J159</f>
        <v>-393279.98698917538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39238.773041866181</v>
      </c>
      <c r="J160" s="277">
        <f>'Resultater - Vestdanmark'!J160+'Resultater - Østdanmark'!J160</f>
        <v>72206.812316642376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8392.8795772108424</v>
      </c>
      <c r="J161" s="277">
        <f>'Resultater - Vestdanmark'!J161+'Resultater - Østdanmark'!J161</f>
        <v>16568.25616529274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3664.4470952551624</v>
      </c>
      <c r="J162" s="277">
        <f>'Resultater - Vestdanmark'!J162+'Resultater - Østdanmark'!J162</f>
        <v>6743.2802592741464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-79775.613512173833</v>
      </c>
      <c r="J163" s="277">
        <f>'Resultater - Vestdanmark'!J163+'Resultater - Østdanmark'!J163</f>
        <v>-146802.31581585089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48760.396157152027</v>
      </c>
      <c r="J164" s="277">
        <f>'Resultater - Vestdanmark'!J164+'Resultater - Østdanmark'!J164</f>
        <v>89728.411488504484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211562.06660833416</v>
      </c>
      <c r="J165" s="277">
        <f>'Resultater - Vestdanmark'!J165+'Resultater - Østdanmark'!J165</f>
        <v>167572.41432608364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-1914592.3496310806</v>
      </c>
      <c r="J166" s="277">
        <f>'Resultater - Vestdanmark'!J166+'Resultater - Østdanmark'!J166</f>
        <v>-1413637.2821629934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21765.989206934708</v>
      </c>
      <c r="J167" s="277">
        <f>'Resultater - Vestdanmark'!J167+'Resultater - Østdanmark'!J167</f>
        <v>16070.895630607265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1051.2796197052539</v>
      </c>
      <c r="J168" s="277">
        <f>'Resultater - Vestdanmark'!J168+'Resultater - Østdanmark'!J168</f>
        <v>874.73981452963153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-7730.0113812998279</v>
      </c>
      <c r="J169" s="277">
        <f>'Resultater - Vestdanmark'!J169+'Resultater - Østdanmark'!J169</f>
        <v>-5995.6700834374578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633.92809983041525</v>
      </c>
      <c r="J170" s="277">
        <f>'Resultater - Vestdanmark'!J170+'Resultater - Østdanmark'!J170</f>
        <v>491.69704360311732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302.0854059339174</v>
      </c>
      <c r="J171" s="277">
        <f>'Resultater - Vestdanmark'!J171+'Resultater - Østdanmark'!J171</f>
        <v>251.35665811996779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-1855.0850807317752</v>
      </c>
      <c r="J172" s="277">
        <f>'Resultater - Vestdanmark'!J172+'Resultater - Østdanmark'!J172</f>
        <v>-1438.8695659209211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399.83619606215649</v>
      </c>
      <c r="J173" s="277">
        <f>'Resultater - Vestdanmark'!J173+'Resultater - Østdanmark'!J173</f>
        <v>310.12708788563168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32202.485151733792</v>
      </c>
      <c r="J174" s="277">
        <f>'Resultater - Vestdanmark'!J174+'Resultater - Østdanmark'!J174</f>
        <v>60514.475658467039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-291425.73949591583</v>
      </c>
      <c r="J175" s="277">
        <f>'Resultater - Vestdanmark'!J175+'Resultater - Østdanmark'!J175</f>
        <v>-510498.81476845377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5812.3952844925352</v>
      </c>
      <c r="J176" s="277">
        <f>'Resultater - Vestdanmark'!J176+'Resultater - Østdanmark'!J176</f>
        <v>10181.739296026639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160.01836665054194</v>
      </c>
      <c r="J177" s="277">
        <f>'Resultater - Vestdanmark'!J177+'Resultater - Østdanmark'!J177</f>
        <v>315.88982844657744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-1176.607795148258</v>
      </c>
      <c r="J178" s="277">
        <f>'Resultater - Vestdanmark'!J178+'Resultater - Østdanmark'!J178</f>
        <v>-2165.1823349298088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169.28432074144743</v>
      </c>
      <c r="J179" s="277">
        <f>'Resultater - Vestdanmark'!J179+'Resultater - Østdanmark'!J179</f>
        <v>311.51537696874533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45.981309197322972</v>
      </c>
      <c r="J180" s="277">
        <f>'Resultater - Vestdanmark'!J180+'Resultater - Østdanmark'!J180</f>
        <v>90.771004467331224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-282.36796286388028</v>
      </c>
      <c r="J181" s="277">
        <f>'Resultater - Vestdanmark'!J181+'Resultater - Østdanmark'!J181</f>
        <v>-519.61080630606682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106.77235932013951</v>
      </c>
      <c r="J182" s="277">
        <f>'Resultater - Vestdanmark'!J182+'Resultater - Østdanmark'!J182</f>
        <v>196.48146749666418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23616.460262590503</v>
      </c>
      <c r="J183" s="277">
        <f>'Resultater - Vestdanmark'!J183+'Resultater - Østdanmark'!J183</f>
        <v>17441.710197024495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-20206969.519485272</v>
      </c>
      <c r="J184" s="277">
        <f>'Resultater - Vestdanmark'!J184+'Resultater - Østdanmark'!J184</f>
        <v>-14923663.512658425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4375.664074324196</v>
      </c>
      <c r="J185" s="277">
        <f>'Resultater - Vestdanmark'!J185+'Resultater - Østdanmark'!J185</f>
        <v>3231.6047305694997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3594.7309606807494</v>
      </c>
      <c r="J186" s="277">
        <f>'Resultater - Vestdanmark'!J186+'Resultater - Østdanmark'!J186</f>
        <v>6298.6258890201116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-3075762.3346411763</v>
      </c>
      <c r="J187" s="277">
        <f>'Resultater - Vestdanmark'!J187+'Resultater - Østdanmark'!J187</f>
        <v>-5389297.9700976266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1168.4784454465453</v>
      </c>
      <c r="J188" s="277">
        <f>'Resultater - Vestdanmark'!J188+'Resultater - Østdanmark'!J188</f>
        <v>2047.3878762425729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1833206.6721076439</v>
      </c>
      <c r="J189" s="277">
        <f>'Resultater - Vestdanmark'!J189+'Resultater - Østdanmark'!J189</f>
        <v>1452031.8927138979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-6039714.9771400848</v>
      </c>
      <c r="J190" s="277">
        <f>'Resultater - Vestdanmark'!J190+'Resultater - Østdanmark'!J190</f>
        <v>-4459417.3098877165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91549.772831606591</v>
      </c>
      <c r="J191" s="277">
        <f>'Resultater - Vestdanmark'!J191+'Resultater - Østdanmark'!J191</f>
        <v>67595.680131725778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27045.142489689439</v>
      </c>
      <c r="J192" s="277">
        <f>'Resultater - Vestdanmark'!J192+'Resultater - Østdanmark'!J192</f>
        <v>22503.49239338551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-59402.268400018685</v>
      </c>
      <c r="J193" s="277">
        <f>'Resultater - Vestdanmark'!J193+'Resultater - Østdanmark'!J193</f>
        <v>-46074.499242771533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7916.1910082369859</v>
      </c>
      <c r="J194" s="277">
        <f>'Resultater - Vestdanmark'!J194+'Resultater - Østdanmark'!J194</f>
        <v>6140.077583544522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25588.07920242985</v>
      </c>
      <c r="J195" s="277">
        <f>'Resultater - Vestdanmark'!J195+'Resultater - Østdanmark'!J195</f>
        <v>21291.111552203856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-36129.829817547063</v>
      </c>
      <c r="J196" s="277">
        <f>'Resultater - Vestdanmark'!J196+'Resultater - Østdanmark'!J196</f>
        <v>-28023.573196903591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16439.752758193888</v>
      </c>
      <c r="J197" s="277">
        <f>'Resultater - Vestdanmark'!J197+'Resultater - Østdanmark'!J197</f>
        <v>12751.253384938367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279037.78586118325</v>
      </c>
      <c r="J198" s="277">
        <f>'Resultater - Vestdanmark'!J198+'Resultater - Østdanmark'!J198</f>
        <v>524364.04273537803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-919322.8020036557</v>
      </c>
      <c r="J199" s="277">
        <f>'Resultater - Vestdanmark'!J199+'Resultater - Østdanmark'!J199</f>
        <v>-1610404.0831268346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24447.474582651037</v>
      </c>
      <c r="J200" s="277">
        <f>'Resultater - Vestdanmark'!J200+'Resultater - Østdanmark'!J200</f>
        <v>42825.341440714292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4116.6207790127546</v>
      </c>
      <c r="J201" s="277">
        <f>'Resultater - Vestdanmark'!J201+'Resultater - Østdanmark'!J201</f>
        <v>8126.5585875016859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-9041.7941968409141</v>
      </c>
      <c r="J202" s="277">
        <f>'Resultater - Vestdanmark'!J202+'Resultater - Østdanmark'!J202</f>
        <v>-16638.622616471788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2113.9416568652573</v>
      </c>
      <c r="J203" s="277">
        <f>'Resultater - Vestdanmark'!J203+'Resultater - Østdanmark'!J203</f>
        <v>3890.0550815577208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3894.8368854002074</v>
      </c>
      <c r="J204" s="277">
        <f>'Resultater - Vestdanmark'!J204+'Resultater - Østdanmark'!J204</f>
        <v>7688.7383699107804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-5499.4277891422107</v>
      </c>
      <c r="J205" s="277">
        <f>'Resultater - Vestdanmark'!J205+'Resultater - Østdanmark'!J205</f>
        <v>-10119.994062908989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4390.0757508188699</v>
      </c>
      <c r="J206" s="277">
        <f>'Resultater - Vestdanmark'!J206+'Resultater - Østdanmark'!J206</f>
        <v>8078.5751240743912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24933789.732701942</v>
      </c>
      <c r="J207" s="277">
        <f>'Resultater - Vestdanmark'!J207+'Resultater - Østdanmark'!J207</f>
        <v>19749359.659749072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-72655491.597499222</v>
      </c>
      <c r="J208" s="277">
        <f>'Resultater - Vestdanmark'!J208+'Resultater - Østdanmark'!J208</f>
        <v>-53645107.114261553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1065783.1097556206</v>
      </c>
      <c r="J209" s="277">
        <f>'Resultater - Vestdanmark'!J209+'Resultater - Østdanmark'!J209</f>
        <v>786919.85734742379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445579.42780069762</v>
      </c>
      <c r="J210" s="277">
        <f>'Resultater - Vestdanmark'!J210+'Resultater - Østdanmark'!J210</f>
        <v>370753.94474200858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-907477.13740865106</v>
      </c>
      <c r="J211" s="277">
        <f>'Resultater - Vestdanmark'!J211+'Resultater - Østdanmark'!J211</f>
        <v>-703871.347114317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111631.51559169042</v>
      </c>
      <c r="J212" s="277">
        <f>'Resultater - Vestdanmark'!J212+'Resultater - Østdanmark'!J212</f>
        <v>86585.349669864809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507724.14720010455</v>
      </c>
      <c r="J213" s="277">
        <f>'Resultater - Vestdanmark'!J213+'Resultater - Østdanmark'!J213</f>
        <v>422462.79489233706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-715875.56173199613</v>
      </c>
      <c r="J214" s="277">
        <f>'Resultater - Vestdanmark'!J214+'Resultater - Østdanmark'!J214</f>
        <v>-555258.39189887117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279203.02104000642</v>
      </c>
      <c r="J215" s="277">
        <f>'Resultater - Vestdanmark'!J215+'Resultater - Østdanmark'!J215</f>
        <v>216559.7329526098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5193493.9221671149</v>
      </c>
      <c r="J216" s="277">
        <f>'Resultater - Vestdanmark'!J216+'Resultater - Østdanmark'!J216</f>
        <v>9759543.7139253654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-15133513.921021834</v>
      </c>
      <c r="J217" s="277">
        <f>'Resultater - Vestdanmark'!J217+'Resultater - Østdanmark'!J217</f>
        <v>-26509809.783194572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284606.99224557611</v>
      </c>
      <c r="J218" s="277">
        <f>'Resultater - Vestdanmark'!J218+'Resultater - Østdanmark'!J218</f>
        <v>498554.21991034283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92810.361959960908</v>
      </c>
      <c r="J219" s="277">
        <f>'Resultater - Vestdanmark'!J219+'Resultater - Østdanmark'!J219</f>
        <v>183215.52663778243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-189019.6816513669</v>
      </c>
      <c r="J220" s="277">
        <f>'Resultater - Vestdanmark'!J220+'Resultater - Østdanmark'!J220</f>
        <v>-347832.19808094745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29810.108268324049</v>
      </c>
      <c r="J221" s="277">
        <f>'Resultater - Vestdanmark'!J221+'Resultater - Østdanmark'!J221</f>
        <v>54856.274190149641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105754.57244523262</v>
      </c>
      <c r="J222" s="277">
        <f>'Resultater - Vestdanmark'!J222+'Resultater - Østdanmark'!J222</f>
        <v>208768.49605721518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-149110.72158464871</v>
      </c>
      <c r="J223" s="277">
        <f>'Resultater - Vestdanmark'!J223+'Resultater - Østdanmark'!J223</f>
        <v>-274392.11405448616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74558.445631865077</v>
      </c>
      <c r="J224" s="277">
        <f>'Resultater - Vestdanmark'!J224+'Resultater - Østdanmark'!J224</f>
        <v>137201.7337192616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235692.73919924477</v>
      </c>
      <c r="J225" s="277">
        <f>'Resultater - Vestdanmark'!J225+'Resultater - Østdanmark'!J225</f>
        <v>186685.64728980366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93600.021306374692</v>
      </c>
      <c r="J226" s="277">
        <f>'Resultater - Vestdanmark'!J226+'Resultater - Østdanmark'!J226</f>
        <v>69109.478973650781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129507.88163486542</v>
      </c>
      <c r="J228" s="277">
        <f>'Resultater - Vestdanmark'!J228+'Resultater - Østdanmark'!J228</f>
        <v>95622.010527867533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3466.3710956207565</v>
      </c>
      <c r="J229" s="277">
        <f>'Resultater - Vestdanmark'!J229+'Resultater - Østdanmark'!J229</f>
        <v>2884.2686117365256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1376.5905963340929</v>
      </c>
      <c r="J230" s="277">
        <f>'Resultater - Vestdanmark'!J230+'Resultater - Østdanmark'!J230</f>
        <v>1067.7323290297384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11163.649676941724</v>
      </c>
      <c r="J232" s="277">
        <f>'Resultater - Vestdanmark'!J232+'Resultater - Østdanmark'!J232</f>
        <v>8658.9213247394491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1305.5586906564408</v>
      </c>
      <c r="J233" s="277">
        <f>'Resultater - Vestdanmark'!J233+'Resultater - Østdanmark'!J233</f>
        <v>1086.3181835890166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518.47299869030985</v>
      </c>
      <c r="J234" s="277">
        <f>'Resultater - Vestdanmark'!J234+'Resultater - Østdanmark'!J234</f>
        <v>402.14598581805433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9229.074455381493</v>
      </c>
      <c r="J236" s="277">
        <f>'Resultater - Vestdanmark'!J236+'Resultater - Østdanmark'!J236</f>
        <v>7158.396395613453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35875.485885124886</v>
      </c>
      <c r="J237" s="277">
        <f>'Resultater - Vestdanmark'!J237+'Resultater - Østdanmark'!J237</f>
        <v>67416.729084779407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14247.134869884845</v>
      </c>
      <c r="J238" s="277">
        <f>'Resultater - Vestdanmark'!J238+'Resultater - Østdanmark'!J238</f>
        <v>24957.114212021934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34583.817595539396</v>
      </c>
      <c r="J240" s="277">
        <f>'Resultater - Vestdanmark'!J240+'Resultater - Østdanmark'!J240</f>
        <v>60581.463817264106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527.62655199327332</v>
      </c>
      <c r="J241" s="277">
        <f>'Resultater - Vestdanmark'!J241+'Resultater - Østdanmark'!J241</f>
        <v>1041.5795666568868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209.5349083563863</v>
      </c>
      <c r="J242" s="277">
        <f>'Resultater - Vestdanmark'!J242+'Resultater - Østdanmark'!J242</f>
        <v>385.58412071986828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2981.1438443289003</v>
      </c>
      <c r="J244" s="277">
        <f>'Resultater - Vestdanmark'!J244+'Resultater - Østdanmark'!J244</f>
        <v>5485.8721965311724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198.72293282336872</v>
      </c>
      <c r="J245" s="277">
        <f>'Resultater - Vestdanmark'!J245+'Resultater - Østdanmark'!J245</f>
        <v>392.29592497382293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78.918301893926952</v>
      </c>
      <c r="J246" s="277">
        <f>'Resultater - Vestdanmark'!J246+'Resultater - Østdanmark'!J246</f>
        <v>145.22469923111257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2464.5343859492068</v>
      </c>
      <c r="J248" s="277">
        <f>'Resultater - Vestdanmark'!J248+'Resultater - Østdanmark'!J248</f>
        <v>4535.2124457172449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2156954.9440988158</v>
      </c>
      <c r="J249" s="277">
        <f>'Resultater - Vestdanmark'!J249+'Resultater - Østdanmark'!J249</f>
        <v>1708463.8724217436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-3343002.8179341955</v>
      </c>
      <c r="J250" s="277">
        <f>'Resultater - Vestdanmark'!J250+'Resultater - Østdanmark'!J250</f>
        <v>-2468302.6748322323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56303.456871296323</v>
      </c>
      <c r="J251" s="277">
        <f>'Resultater - Vestdanmark'!J251+'Resultater - Østdanmark'!J251</f>
        <v>41571.599177891432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5924.1774569793852</v>
      </c>
      <c r="J252" s="277">
        <f>'Resultater - Vestdanmark'!J252+'Resultater - Østdanmark'!J252</f>
        <v>4929.3392479268969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-5951.1104827068357</v>
      </c>
      <c r="J253" s="277">
        <f>'Resultater - Vestdanmark'!J253+'Resultater - Østdanmark'!J253</f>
        <v>-4615.8916622961769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906.3651427293961</v>
      </c>
      <c r="J254" s="277">
        <f>'Resultater - Vestdanmark'!J254+'Resultater - Østdanmark'!J254</f>
        <v>703.00884473204633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2465.8988549181267</v>
      </c>
      <c r="J255" s="277">
        <f>'Resultater - Vestdanmark'!J255+'Resultater - Østdanmark'!J255</f>
        <v>2051.8041694793569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-1516.5976805957698</v>
      </c>
      <c r="J256" s="277">
        <f>'Resultater - Vestdanmark'!J256+'Resultater - Østdanmark'!J256</f>
        <v>-1176.3267728371277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828.09659592260391</v>
      </c>
      <c r="J257" s="277">
        <f>'Resultater - Vestdanmark'!J257+'Resultater - Østdanmark'!J257</f>
        <v>642.30099303355394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328316.46369238431</v>
      </c>
      <c r="J258" s="277">
        <f>'Resultater - Vestdanmark'!J258+'Resultater - Østdanmark'!J258</f>
        <v>616967.86930486548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-508848.30316026672</v>
      </c>
      <c r="J259" s="277">
        <f>'Resultater - Vestdanmark'!J259+'Resultater - Østdanmark'!J259</f>
        <v>-891364.14686491853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15035.289419103739</v>
      </c>
      <c r="J260" s="277">
        <f>'Resultater - Vestdanmark'!J260+'Resultater - Østdanmark'!J260</f>
        <v>26337.747109879772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901.73649583313113</v>
      </c>
      <c r="J261" s="277">
        <f>'Resultater - Vestdanmark'!J261+'Resultater - Østdanmark'!J261</f>
        <v>1780.1043276164507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-905.83605098960982</v>
      </c>
      <c r="J262" s="277">
        <f>'Resultater - Vestdanmark'!J262+'Resultater - Østdanmark'!J262</f>
        <v>-1666.9107786236855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242.03597785256167</v>
      </c>
      <c r="J263" s="277">
        <f>'Resultater - Vestdanmark'!J263+'Resultater - Østdanmark'!J263</f>
        <v>445.39227584991136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375.3417261147618</v>
      </c>
      <c r="J264" s="277">
        <f>'Resultater - Vestdanmark'!J264+'Resultater - Østdanmark'!J264</f>
        <v>740.95640364938572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-230.84579893499338</v>
      </c>
      <c r="J265" s="277">
        <f>'Resultater - Vestdanmark'!J265+'Resultater - Østdanmark'!J265</f>
        <v>-424.80021635741934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221.13512523985614</v>
      </c>
      <c r="J266" s="277">
        <f>'Resultater - Vestdanmark'!J266+'Resultater - Østdanmark'!J266</f>
        <v>406.93072812890608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33976.167817858295</v>
      </c>
      <c r="J267" s="277">
        <f>'Resultater - Vestdanmark'!J267+'Resultater - Østdanmark'!J267</f>
        <v>26911.575227363632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-522636.76037877763</v>
      </c>
      <c r="J268" s="277">
        <f>'Resultater - Vestdanmark'!J268+'Resultater - Østdanmark'!J268</f>
        <v>-385888.31175612315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7338.1724008386527</v>
      </c>
      <c r="J269" s="277">
        <f>'Resultater - Vestdanmark'!J269+'Resultater - Østdanmark'!J269</f>
        <v>5418.1320064106048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412.7486381075089</v>
      </c>
      <c r="J270" s="277">
        <f>'Resultater - Vestdanmark'!J270+'Resultater - Østdanmark'!J270</f>
        <v>343.4363801770902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-5290.9049912989567</v>
      </c>
      <c r="J271" s="277">
        <f>'Resultater - Vestdanmark'!J271+'Resultater - Østdanmark'!J271</f>
        <v>-4103.8129448791096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402.92865674737715</v>
      </c>
      <c r="J272" s="277">
        <f>'Resultater - Vestdanmark'!J272+'Resultater - Østdanmark'!J272</f>
        <v>312.52570971165375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266.4255765383308</v>
      </c>
      <c r="J273" s="277">
        <f>'Resultater - Vestdanmark'!J273+'Resultater - Østdanmark'!J273</f>
        <v>221.68513023436185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-2927.3418303615626</v>
      </c>
      <c r="J274" s="277">
        <f>'Resultater - Vestdanmark'!J274+'Resultater - Østdanmark'!J274</f>
        <v>-2270.5498052374855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595.95858684371956</v>
      </c>
      <c r="J275" s="277">
        <f>'Resultater - Vestdanmark'!J275+'Resultater - Østdanmark'!J275</f>
        <v>462.24654710737474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5171.6125542153131</v>
      </c>
      <c r="J276" s="277">
        <f>'Resultater - Vestdanmark'!J276+'Resultater - Østdanmark'!J276</f>
        <v>9718.4245424684377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-79552.080321684844</v>
      </c>
      <c r="J277" s="277">
        <f>'Resultater - Vestdanmark'!J277+'Resultater - Østdanmark'!J277</f>
        <v>-139353.65759672059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1959.5874211790333</v>
      </c>
      <c r="J278" s="277">
        <f>'Resultater - Vestdanmark'!J278+'Resultater - Østdanmark'!J278</f>
        <v>3432.6654113580344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62.825685639865092</v>
      </c>
      <c r="J279" s="277">
        <f>'Resultater - Vestdanmark'!J279+'Resultater - Østdanmark'!J279</f>
        <v>124.0232322965557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-805.34422901514154</v>
      </c>
      <c r="J280" s="277">
        <f>'Resultater - Vestdanmark'!J280+'Resultater - Østdanmark'!J280</f>
        <v>-1481.9866954744543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107.59817080673756</v>
      </c>
      <c r="J281" s="277">
        <f>'Resultater - Vestdanmark'!J281+'Resultater - Østdanmark'!J281</f>
        <v>198.00111784246093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40.553421556431957</v>
      </c>
      <c r="J282" s="277">
        <f>'Resultater - Vestdanmark'!J282+'Resultater - Østdanmark'!J282</f>
        <v>80.055893873477686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-445.57932023223071</v>
      </c>
      <c r="J283" s="277">
        <f>'Resultater - Vestdanmark'!J283+'Resultater - Østdanmark'!J283</f>
        <v>-819.9507745529545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159.14493235251845</v>
      </c>
      <c r="J284" s="277">
        <f>'Resultater - Vestdanmark'!J284+'Resultater - Østdanmark'!J284</f>
        <v>292.8569720888633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1642701.6170237337</v>
      </c>
      <c r="J285" s="277">
        <f>'Resultater - Vestdanmark'!J285+'Resultater - Østdanmark'!J285</f>
        <v>1301138.1501185654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-7307181.4938607328</v>
      </c>
      <c r="J286" s="277">
        <f>'Resultater - Vestdanmark'!J286+'Resultater - Østdanmark'!J286</f>
        <v>-5395249.9022799395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116933.47147062857</v>
      </c>
      <c r="J287" s="277">
        <f>'Resultater - Vestdanmark'!J287+'Resultater - Østdanmark'!J287</f>
        <v>86337.707781750476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21518.942650629775</v>
      </c>
      <c r="J288" s="277">
        <f>'Resultater - Vestdanmark'!J288+'Resultater - Østdanmark'!J288</f>
        <v>17905.29898064911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-70177.479747888996</v>
      </c>
      <c r="J289" s="277">
        <f>'Resultater - Vestdanmark'!J289+'Resultater - Østdanmark'!J289</f>
        <v>-54432.134068178268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8978.0544608691307</v>
      </c>
      <c r="J290" s="277">
        <f>'Resultater - Vestdanmark'!J290+'Resultater - Østdanmark'!J290</f>
        <v>6963.6964143063988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13719.264280981672</v>
      </c>
      <c r="J291" s="277">
        <f>'Resultater - Vestdanmark'!J291+'Resultater - Østdanmark'!J291</f>
        <v>11415.408867141883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-33108.490555538512</v>
      </c>
      <c r="J292" s="277">
        <f>'Resultater - Vestdanmark'!J292+'Resultater - Østdanmark'!J292</f>
        <v>-25680.115660869073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12563.849756285948</v>
      </c>
      <c r="J293" s="277">
        <f>'Resultater - Vestdanmark'!J293+'Resultater - Østdanmark'!J293</f>
        <v>9744.9660033876789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250040.45044080695</v>
      </c>
      <c r="J294" s="277">
        <f>'Resultater - Vestdanmark'!J294+'Resultater - Østdanmark'!J294</f>
        <v>469872.64121190616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-1112247.6128610694</v>
      </c>
      <c r="J295" s="277">
        <f>'Resultater - Vestdanmark'!J295+'Resultater - Østdanmark'!J295</f>
        <v>-1948355.9999770555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31225.943912472452</v>
      </c>
      <c r="J296" s="277">
        <f>'Resultater - Vestdanmark'!J296+'Resultater - Østdanmark'!J296</f>
        <v>54699.380311830013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3275.4616283400314</v>
      </c>
      <c r="J297" s="277">
        <f>'Resultater - Vestdanmark'!J297+'Resultater - Østdanmark'!J297</f>
        <v>6466.0390773722183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-10681.92084619422</v>
      </c>
      <c r="J298" s="277">
        <f>'Resultater - Vestdanmark'!J298+'Resultater - Østdanmark'!J298</f>
        <v>-19656.767883629334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2397.501942877328</v>
      </c>
      <c r="J299" s="277">
        <f>'Resultater - Vestdanmark'!J299+'Resultater - Østdanmark'!J299</f>
        <v>4411.8599894400595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2088.2496157447736</v>
      </c>
      <c r="J300" s="277">
        <f>'Resultater - Vestdanmark'!J300+'Resultater - Østdanmark'!J300</f>
        <v>4122.381865775742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-5039.5408430418838</v>
      </c>
      <c r="J301" s="277">
        <f>'Resultater - Vestdanmark'!J301+'Resultater - Østdanmark'!J301</f>
        <v>-9273.7145330034637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3355.053629046311</v>
      </c>
      <c r="J302" s="277">
        <f>'Resultater - Vestdanmark'!J302+'Resultater - Østdanmark'!J302</f>
        <v>6173.93738194458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5966178.342712881</v>
      </c>
      <c r="J303" s="277">
        <f>'Resultater - Vestdanmark'!J303+'Resultater - Østdanmark'!J303</f>
        <v>4725643.5202028118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-20006164.446402721</v>
      </c>
      <c r="J304" s="277">
        <f>'Resultater - Vestdanmark'!J304+'Resultater - Østdanmark'!J304</f>
        <v>-14771530.837866429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284299.39635483595</v>
      </c>
      <c r="J305" s="277">
        <f>'Resultater - Vestdanmark'!J305+'Resultater - Østdanmark'!J305</f>
        <v>209912.16540746679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95619.342798436875</v>
      </c>
      <c r="J306" s="277">
        <f>'Resultater - Vestdanmark'!J306+'Resultater - Østdanmark'!J306</f>
        <v>79562.130395337226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-217097.8292756895</v>
      </c>
      <c r="J307" s="277">
        <f>'Resultater - Vestdanmark'!J307+'Resultater - Østdanmark'!J307</f>
        <v>-168388.75080007812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26705.862566318185</v>
      </c>
      <c r="J308" s="277">
        <f>'Resultater - Vestdanmark'!J308+'Resultater - Østdanmark'!J308</f>
        <v>20714.011059365555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35913.247638373672</v>
      </c>
      <c r="J309" s="277">
        <f>'Resultater - Vestdanmark'!J309+'Resultater - Østdanmark'!J309</f>
        <v>29882.38998408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-53761.857434551603</v>
      </c>
      <c r="J310" s="277">
        <f>'Resultater - Vestdanmark'!J310+'Resultater - Østdanmark'!J310</f>
        <v>-41699.597109282447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22016.391542880829</v>
      </c>
      <c r="J311" s="277">
        <f>'Resultater - Vestdanmark'!J311+'Resultater - Østdanmark'!J311</f>
        <v>17076.69156066615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1322364.1170096344</v>
      </c>
      <c r="J312" s="277">
        <f>'Resultater - Vestdanmark'!J312+'Resultater - Østdanmark'!J312</f>
        <v>2484968.8088778253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-4434234.5238857409</v>
      </c>
      <c r="J313" s="277">
        <f>'Resultater - Vestdanmark'!J313+'Resultater - Østdanmark'!J313</f>
        <v>-7767575.6189708617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75919.382989974285</v>
      </c>
      <c r="J314" s="277">
        <f>'Resultater - Vestdanmark'!J314+'Resultater - Østdanmark'!J314</f>
        <v>132990.15763457411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21193.397271326179</v>
      </c>
      <c r="J315" s="277">
        <f>'Resultater - Vestdanmark'!J315+'Resultater - Østdanmark'!J315</f>
        <v>41837.563827031569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-48118.303346647233</v>
      </c>
      <c r="J316" s="277">
        <f>'Resultater - Vestdanmark'!J316+'Resultater - Østdanmark'!J316</f>
        <v>-88546.838481404673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7131.5403206815135</v>
      </c>
      <c r="J317" s="277">
        <f>'Resultater - Vestdanmark'!J317+'Resultater - Østdanmark'!J317</f>
        <v>13123.391827634141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7959.9346976061042</v>
      </c>
      <c r="J318" s="277">
        <f>'Resultater - Vestdanmark'!J318+'Resultater - Østdanmark'!J318</f>
        <v>15713.586250783264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-11915.961449940849</v>
      </c>
      <c r="J319" s="277">
        <f>'Resultater - Vestdanmark'!J319+'Resultater - Østdanmark'!J319</f>
        <v>-21927.637519914246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5879.2627878640542</v>
      </c>
      <c r="J320" s="277">
        <f>'Resultater - Vestdanmark'!J320+'Resultater - Østdanmark'!J320</f>
        <v>10818.962770078733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442336.29590996419</v>
      </c>
      <c r="J321" s="277">
        <f>'Resultater - Vestdanmark'!J321+'Resultater - Østdanmark'!J321</f>
        <v>350362.24706064432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316031.12783343426</v>
      </c>
      <c r="J322" s="277">
        <f>'Resultater - Vestdanmark'!J322+'Resultater - Østdanmark'!J322</f>
        <v>233341.25654238911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-16411306.772439733</v>
      </c>
      <c r="J323" s="277">
        <f>'Resultater - Vestdanmark'!J323+'Resultater - Østdanmark'!J323</f>
        <v>-12117271.390437305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213224.5472661269</v>
      </c>
      <c r="J324" s="277">
        <f>'Resultater - Vestdanmark'!J324+'Resultater - Østdanmark'!J324</f>
        <v>157434.12405560008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4924.5879034408163</v>
      </c>
      <c r="J325" s="277">
        <f>'Resultater - Vestdanmark'!J325+'Resultater - Østdanmark'!J325</f>
        <v>4097.6092645060889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3518.4159284004854</v>
      </c>
      <c r="J326" s="277">
        <f>'Resultater - Vestdanmark'!J326+'Resultater - Østdanmark'!J326</f>
        <v>2729.0077701610549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-126156.37119779622</v>
      </c>
      <c r="J327" s="277">
        <f>'Resultater - Vestdanmark'!J327+'Resultater - Østdanmark'!J327</f>
        <v>-97851.341131980051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13913.476763491053</v>
      </c>
      <c r="J328" s="277">
        <f>'Resultater - Vestdanmark'!J328+'Resultater - Østdanmark'!J328</f>
        <v>10791.784419525406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2269.8272371259291</v>
      </c>
      <c r="J329" s="277">
        <f>'Resultater - Vestdanmark'!J329+'Resultater - Østdanmark'!J329</f>
        <v>1888.6585635271003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1621.6983963756984</v>
      </c>
      <c r="J330" s="277">
        <f>'Resultater - Vestdanmark'!J330+'Resultater - Østdanmark'!J330</f>
        <v>1257.8466033090485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-39528.937940595591</v>
      </c>
      <c r="J331" s="277">
        <f>'Resultater - Vestdanmark'!J331+'Resultater - Østdanmark'!J331</f>
        <v>-30660.04161569968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14076.321610561481</v>
      </c>
      <c r="J332" s="277">
        <f>'Resultater - Vestdanmark'!J332+'Resultater - Østdanmark'!J332</f>
        <v>10918.092639482766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64966.878226159723</v>
      </c>
      <c r="J333" s="277">
        <f>'Resultater - Vestdanmark'!J333+'Resultater - Østdanmark'!J333</f>
        <v>122084.88110464557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46416.167941619147</v>
      </c>
      <c r="J334" s="277">
        <f>'Resultater - Vestdanmark'!J334+'Resultater - Østdanmark'!J334</f>
        <v>81308.530815693943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-2410363.7401581476</v>
      </c>
      <c r="J335" s="277">
        <f>'Resultater - Vestdanmark'!J335+'Resultater - Østdanmark'!J335</f>
        <v>-4222303.2002594816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56939.537242480699</v>
      </c>
      <c r="J336" s="277">
        <f>'Resultater - Vestdanmark'!J336+'Resultater - Østdanmark'!J336</f>
        <v>99742.61822593055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723.28476228407953</v>
      </c>
      <c r="J337" s="277">
        <f>'Resultater - Vestdanmark'!J337+'Resultater - Østdanmark'!J337</f>
        <v>1427.8254694031878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516.75727559083623</v>
      </c>
      <c r="J338" s="277">
        <f>'Resultater - Vestdanmark'!J338+'Resultater - Østdanmark'!J338</f>
        <v>950.93176262252291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-18528.856168587372</v>
      </c>
      <c r="J339" s="277">
        <f>'Resultater - Vestdanmark'!J339+'Resultater - Østdanmark'!J339</f>
        <v>-34096.622704786263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3715.4583677385194</v>
      </c>
      <c r="J340" s="277">
        <f>'Resultater - Vestdanmark'!J340+'Resultater - Østdanmark'!J340</f>
        <v>6837.1507117041674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333.37438295770426</v>
      </c>
      <c r="J341" s="277">
        <f>'Resultater - Vestdanmark'!J341+'Resultater - Østdanmark'!J341</f>
        <v>658.10930860814494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238.18231334636721</v>
      </c>
      <c r="J342" s="277">
        <f>'Resultater - Vestdanmark'!J342+'Resultater - Østdanmark'!J342</f>
        <v>438.30079953302459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-5805.6996935173947</v>
      </c>
      <c r="J343" s="277">
        <f>'Resultater - Vestdanmark'!J343+'Resultater - Østdanmark'!J343</f>
        <v>-10683.592672210147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3758.9444970486684</v>
      </c>
      <c r="J344" s="277">
        <f>'Resultater - Vestdanmark'!J344+'Resultater - Østdanmark'!J344</f>
        <v>6917.1734681273856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1137779.8675883613</v>
      </c>
      <c r="J345" s="277">
        <f>'Resultater - Vestdanmark'!J345+'Resultater - Østdanmark'!J345</f>
        <v>901203.71028689283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252845.60365803316</v>
      </c>
      <c r="J346" s="277">
        <f>'Resultater - Vestdanmark'!J346+'Resultater - Østdanmark'!J346</f>
        <v>186688.2900847673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-11141845.049560802</v>
      </c>
      <c r="J347" s="277">
        <f>'Resultater - Vestdanmark'!J347+'Resultater - Østdanmark'!J347</f>
        <v>-8226569.774593154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168887.66888388107</v>
      </c>
      <c r="J348" s="277">
        <f>'Resultater - Vestdanmark'!J348+'Resultater - Østdanmark'!J348</f>
        <v>124698.03573479061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31851.145962635987</v>
      </c>
      <c r="J349" s="277">
        <f>'Resultater - Vestdanmark'!J349+'Resultater - Østdanmark'!J349</f>
        <v>26502.430932432526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7078.1901293374613</v>
      </c>
      <c r="J350" s="277">
        <f>'Resultater - Vestdanmark'!J350+'Resultater - Østdanmark'!J350</f>
        <v>5490.0944785174106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-233929.60915113526</v>
      </c>
      <c r="J351" s="277">
        <f>'Resultater - Vestdanmark'!J351+'Resultater - Østdanmark'!J351</f>
        <v>-181444.07427532569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27710.598615187293</v>
      </c>
      <c r="J352" s="277">
        <f>'Resultater - Vestdanmark'!J352+'Resultater - Østdanmark'!J352</f>
        <v>21493.319856313625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26583.704998425925</v>
      </c>
      <c r="J353" s="277">
        <f>'Resultater - Vestdanmark'!J353+'Resultater - Østdanmark'!J353</f>
        <v>22119.543405923894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5907.6216140483539</v>
      </c>
      <c r="J354" s="277">
        <f>'Resultater - Vestdanmark'!J354+'Resultater - Østdanmark'!J354</f>
        <v>4582.1601584320306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-148756.62952950364</v>
      </c>
      <c r="J355" s="277">
        <f>'Resultater - Vestdanmark'!J355+'Resultater - Østdanmark'!J355</f>
        <v>-115380.9004137661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50765.300230245783</v>
      </c>
      <c r="J356" s="277">
        <f>'Resultater - Vestdanmark'!J356+'Resultater - Østdanmark'!J356</f>
        <v>39375.361413248538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173184.82410075166</v>
      </c>
      <c r="J357" s="277">
        <f>'Resultater - Vestdanmark'!J357+'Resultater - Østdanmark'!J357</f>
        <v>325446.58504086209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38486.373894960954</v>
      </c>
      <c r="J358" s="277">
        <f>'Resultater - Vestdanmark'!J358+'Resultater - Østdanmark'!J358</f>
        <v>67417.68346233695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-1695933.0447250712</v>
      </c>
      <c r="J359" s="277">
        <f>'Resultater - Vestdanmark'!J359+'Resultater - Østdanmark'!J359</f>
        <v>-2970814.4886458702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45099.805981565645</v>
      </c>
      <c r="J360" s="277">
        <f>'Resultater - Vestdanmark'!J360+'Resultater - Østdanmark'!J360</f>
        <v>79002.621867582639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4848.1567200151649</v>
      </c>
      <c r="J361" s="277">
        <f>'Resultater - Vestdanmark'!J361+'Resultater - Østdanmark'!J361</f>
        <v>9570.6725835557409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1077.3921629491169</v>
      </c>
      <c r="J362" s="277">
        <f>'Resultater - Vestdanmark'!J362+'Resultater - Østdanmark'!J362</f>
        <v>1982.606683916546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-35607.114668559239</v>
      </c>
      <c r="J363" s="277">
        <f>'Resultater - Vestdanmark'!J363+'Resultater - Østdanmark'!J363</f>
        <v>-65523.869547770679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7399.8452902873005</v>
      </c>
      <c r="J364" s="277">
        <f>'Resultater - Vestdanmark'!J364+'Resultater - Østdanmark'!J364</f>
        <v>13617.124049160968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4046.3840196584615</v>
      </c>
      <c r="J365" s="277">
        <f>'Resultater - Vestdanmark'!J365+'Resultater - Østdanmark'!J365</f>
        <v>7987.9052670892561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899.21648222810245</v>
      </c>
      <c r="J366" s="277">
        <f>'Resultater - Vestdanmark'!J366+'Resultater - Østdanmark'!J366</f>
        <v>1654.729511929406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-22642.684628876174</v>
      </c>
      <c r="J367" s="277">
        <f>'Resultater - Vestdanmark'!J367+'Resultater - Østdanmark'!J367</f>
        <v>-41666.850224846552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13556.378663466345</v>
      </c>
      <c r="J368" s="277">
        <f>'Resultater - Vestdanmark'!J368+'Resultater - Østdanmark'!J368</f>
        <v>24946.317480463575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747766.64747733285</v>
      </c>
      <c r="J369" s="277">
        <f>'Resultater - Vestdanmark'!J369+'Resultater - Østdanmark'!J369</f>
        <v>592285.11272900365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-1534595.7317631829</v>
      </c>
      <c r="J370" s="277">
        <f>'Resultater - Vestdanmark'!J370+'Resultater - Østdanmark'!J370</f>
        <v>-1133067.1721772244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27423.147148128344</v>
      </c>
      <c r="J371" s="277">
        <f>'Resultater - Vestdanmark'!J371+'Resultater - Østdanmark'!J371</f>
        <v>20247.852348467713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9941.7809350770185</v>
      </c>
      <c r="J372" s="277">
        <f>'Resultater - Vestdanmark'!J372+'Resultater - Østdanmark'!J372</f>
        <v>8272.2726173286956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-15456.748966226705</v>
      </c>
      <c r="J373" s="277">
        <f>'Resultater - Vestdanmark'!J373+'Resultater - Østdanmark'!J373</f>
        <v>-11988.800894679271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1647.95133392856</v>
      </c>
      <c r="J374" s="277">
        <f>'Resultater - Vestdanmark'!J374+'Resultater - Østdanmark'!J374</f>
        <v>1278.2093097170664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6323.4805490219205</v>
      </c>
      <c r="J375" s="277">
        <f>'Resultater - Vestdanmark'!J375+'Resultater - Østdanmark'!J375</f>
        <v>5261.587972364573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-7584.1317885390818</v>
      </c>
      <c r="J376" s="277">
        <f>'Resultater - Vestdanmark'!J376+'Resultater - Østdanmark'!J376</f>
        <v>-5882.5207144448641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2401.7845142185761</v>
      </c>
      <c r="J377" s="277">
        <f>'Resultater - Vestdanmark'!J377+'Resultater - Østdanmark'!J377</f>
        <v>1862.9089723723307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113819.76338381058</v>
      </c>
      <c r="J378" s="277">
        <f>'Resultater - Vestdanmark'!J378+'Resultater - Østdanmark'!J378</f>
        <v>213888.56382629977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-233585.33530259633</v>
      </c>
      <c r="J379" s="277">
        <f>'Resultater - Vestdanmark'!J379+'Resultater - Østdanmark'!J379</f>
        <v>-409178.12210248655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7323.0841775361459</v>
      </c>
      <c r="J380" s="277">
        <f>'Resultater - Vestdanmark'!J380+'Resultater - Østdanmark'!J380</f>
        <v>12828.056298487018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1513.2677519940426</v>
      </c>
      <c r="J381" s="277">
        <f>'Resultater - Vestdanmark'!J381+'Resultater - Østdanmark'!J381</f>
        <v>2987.3188970556034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-2352.7172761101406</v>
      </c>
      <c r="J382" s="277">
        <f>'Resultater - Vestdanmark'!J382+'Resultater - Østdanmark'!J382</f>
        <v>-4329.4476768921795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440.06934264893385</v>
      </c>
      <c r="J383" s="277">
        <f>'Resultater - Vestdanmark'!J383+'Resultater - Østdanmark'!J383</f>
        <v>809.81136686042748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962.51559531293628</v>
      </c>
      <c r="J384" s="277">
        <f>'Resultater - Vestdanmark'!J384+'Resultater - Østdanmark'!J384</f>
        <v>1900.0874252426265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-1154.4030327580524</v>
      </c>
      <c r="J385" s="277">
        <f>'Resultater - Vestdanmark'!J385+'Resultater - Østdanmark'!J385</f>
        <v>-2124.3213449917566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641.37314652179987</v>
      </c>
      <c r="J386" s="277">
        <f>'Resultater - Vestdanmark'!J386+'Resultater - Østdanmark'!J386</f>
        <v>1180.2486883680449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140267.85103492235</v>
      </c>
      <c r="J387" s="277">
        <f>'Resultater - Vestdanmark'!J387+'Resultater - Østdanmark'!J387</f>
        <v>111102.25394880619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-643766.62974983011</v>
      </c>
      <c r="J388" s="277">
        <f>'Resultater - Vestdanmark'!J388+'Resultater - Østdanmark'!J388</f>
        <v>-475324.4255896752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10545.403650619493</v>
      </c>
      <c r="J389" s="277">
        <f>'Resultater - Vestdanmark'!J389+'Resultater - Østdanmark'!J389</f>
        <v>7786.1878842490542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8204.298422358781</v>
      </c>
      <c r="J390" s="277">
        <f>'Resultater - Vestdanmark'!J390+'Resultater - Østdanmark'!J390</f>
        <v>6826.5629294059454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-31378.380160140856</v>
      </c>
      <c r="J391" s="277">
        <f>'Resultater - Vestdanmark'!J391+'Resultater - Østdanmark'!J391</f>
        <v>-24338.180878751635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2787.8891584515945</v>
      </c>
      <c r="J392" s="277">
        <f>'Resultater - Vestdanmark'!J392+'Resultater - Østdanmark'!J392</f>
        <v>2162.3853832485725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7517.7705106864214</v>
      </c>
      <c r="J393" s="277">
        <f>'Resultater - Vestdanmark'!J393+'Resultater - Østdanmark'!J393</f>
        <v>6255.3226172480208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-24645.143198678841</v>
      </c>
      <c r="J394" s="277">
        <f>'Resultater - Vestdanmark'!J394+'Resultater - Østdanmark'!J394</f>
        <v>-19115.644271341782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5853.569492430478</v>
      </c>
      <c r="J395" s="277">
        <f>'Resultater - Vestdanmark'!J395+'Resultater - Østdanmark'!J395</f>
        <v>4540.2354221613159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21350.582657050654</v>
      </c>
      <c r="J396" s="277">
        <f>'Resultater - Vestdanmark'!J396+'Resultater - Østdanmark'!J396</f>
        <v>40121.726891771192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-97989.614433478739</v>
      </c>
      <c r="J397" s="277">
        <f>'Resultater - Vestdanmark'!J397+'Resultater - Østdanmark'!J397</f>
        <v>-171651.21418044719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2816.0472684789647</v>
      </c>
      <c r="J398" s="277">
        <f>'Resultater - Vestdanmark'!J398+'Resultater - Østdanmark'!J398</f>
        <v>4932.9506562360457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1248.8004223153769</v>
      </c>
      <c r="J399" s="277">
        <f>'Resultater - Vestdanmark'!J399+'Resultater - Østdanmark'!J399</f>
        <v>2465.2379562823253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-4776.1956450494827</v>
      </c>
      <c r="J400" s="277">
        <f>'Resultater - Vestdanmark'!J400+'Resultater - Østdanmark'!J400</f>
        <v>-8789.1092354413358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744.47862875486351</v>
      </c>
      <c r="J401" s="277">
        <f>'Resultater - Vestdanmark'!J401+'Resultater - Østdanmark'!J401</f>
        <v>1369.9824039578853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1144.3019872400173</v>
      </c>
      <c r="J402" s="277">
        <f>'Resultater - Vestdanmark'!J402+'Resultater - Østdanmark'!J402</f>
        <v>2258.9491819381878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-3751.3098195768162</v>
      </c>
      <c r="J403" s="277">
        <f>'Resultater - Vestdanmark'!J403+'Resultater - Østdanmark'!J403</f>
        <v>-6903.1242081589353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1563.1386835573901</v>
      </c>
      <c r="J404" s="277">
        <f>'Resultater - Vestdanmark'!J404+'Resultater - Østdanmark'!J404</f>
        <v>2876.4727538265515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1923802.9942417541</v>
      </c>
      <c r="J405" s="277">
        <f>'Resultater - Vestdanmark'!J405+'Resultater - Østdanmark'!J405</f>
        <v>1523790.713529266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-6506861.2957750922</v>
      </c>
      <c r="J406" s="277">
        <f>'Resultater - Vestdanmark'!J406+'Resultater - Østdanmark'!J406</f>
        <v>-4804334.3113449123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255810.01198228489</v>
      </c>
      <c r="J407" s="277">
        <f>'Resultater - Vestdanmark'!J407+'Resultater - Østdanmark'!J407</f>
        <v>188877.05790655667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513561.51650354778</v>
      </c>
      <c r="J408" s="277">
        <f>'Resultater - Vestdanmark'!J408+'Resultater - Østdanmark'!J408</f>
        <v>427319.90354937204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-1447512.0220810256</v>
      </c>
      <c r="J409" s="277">
        <f>'Resultater - Vestdanmark'!J409+'Resultater - Østdanmark'!J409</f>
        <v>-1122741.4939132854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308658.61545377527</v>
      </c>
      <c r="J410" s="277">
        <f>'Resultater - Vestdanmark'!J410+'Resultater - Østdanmark'!J410</f>
        <v>239406.53323594973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402510.16967816441</v>
      </c>
      <c r="J411" s="277">
        <f>'Resultater - Vestdanmark'!J411+'Resultater - Østdanmark'!J411</f>
        <v>334917.24235012144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-972433.19317965012</v>
      </c>
      <c r="J412" s="277">
        <f>'Resultater - Vestdanmark'!J412+'Resultater - Østdanmark'!J412</f>
        <v>-754253.56016854732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554319.87329608691</v>
      </c>
      <c r="J413" s="277">
        <f>'Resultater - Vestdanmark'!J413+'Resultater - Østdanmark'!J413</f>
        <v>429950.08895023499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513732.8400613562</v>
      </c>
      <c r="J414" s="277">
        <f>'Resultater - Vestdanmark'!J414+'Resultater - Østdanmark'!J414</f>
        <v>965399.82235421613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-1737593.8926019699</v>
      </c>
      <c r="J415" s="277">
        <f>'Resultater - Vestdanmark'!J415+'Resultater - Østdanmark'!J415</f>
        <v>-3043792.9891043166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68311.570553296566</v>
      </c>
      <c r="J416" s="277">
        <f>'Resultater - Vestdanmark'!J416+'Resultater - Østdanmark'!J416</f>
        <v>119663.3346894818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137141.59776717244</v>
      </c>
      <c r="J417" s="277">
        <f>'Resultater - Vestdanmark'!J417+'Resultater - Østdanmark'!J417</f>
        <v>270729.14627462806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-386543.97791897459</v>
      </c>
      <c r="J418" s="277">
        <f>'Resultater - Vestdanmark'!J418+'Resultater - Østdanmark'!J418</f>
        <v>-711314.50608671491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82424.275043283124</v>
      </c>
      <c r="J419" s="277">
        <f>'Resultater - Vestdanmark'!J419+'Resultater - Østdanmark'!J419</f>
        <v>151676.35726110864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107486.41791351557</v>
      </c>
      <c r="J420" s="277">
        <f>'Resultater - Vestdanmark'!J420+'Resultater - Østdanmark'!J420</f>
        <v>212187.30590587846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-259678.80682034983</v>
      </c>
      <c r="J421" s="277">
        <f>'Resultater - Vestdanmark'!J421+'Resultater - Østdanmark'!J421</f>
        <v>-477858.43983145244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148025.71971413822</v>
      </c>
      <c r="J422" s="277">
        <f>'Resultater - Vestdanmark'!J422+'Resultater - Østdanmark'!J422</f>
        <v>272395.50405998999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503294.40441301046</v>
      </c>
      <c r="J423" s="277">
        <f ca="1">'Resultater - Vestdanmark'!J423+'Resultater - Østdanmark'!J423</f>
        <v>495958.07555387839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545235.60478076129</v>
      </c>
      <c r="J424" s="277">
        <f ca="1">'Resultater - Vestdanmark'!J424+'Resultater - Østdanmark'!J424</f>
        <v>537287.91518336826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-626505.09163107211</v>
      </c>
      <c r="J425" s="277">
        <f ca="1">'Resultater - Vestdanmark'!J425+'Resultater - Østdanmark'!J425</f>
        <v>-578287.63535132085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3878541.0587026458</v>
      </c>
      <c r="J426" s="277">
        <f>'Resultater - Vestdanmark'!J426+'Resultater - Østdanmark'!J426</f>
        <v>3547972.3654347276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150992.00939323241</v>
      </c>
      <c r="J427" s="277">
        <f>'Resultater - Vestdanmark'!J427+'Resultater - Østdanmark'!J427</f>
        <v>138122.93556274578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19840.350034270738</v>
      </c>
      <c r="J428" s="277">
        <f>'Resultater - Vestdanmark'!J428+'Resultater - Østdanmark'!J428</f>
        <v>18149.353732944797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2010147.3076334181</v>
      </c>
      <c r="J429" s="277">
        <f>'Resultater - Vestdanmark'!J429+'Resultater - Østdanmark'!J429</f>
        <v>1838822.1215123583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1794699.0036953683</v>
      </c>
      <c r="J430" s="277">
        <f>'Resultater - Vestdanmark'!J430+'Resultater - Østdanmark'!J430</f>
        <v>1564418.5813248954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34383.614914062069</v>
      </c>
      <c r="J431" s="277">
        <f>'Resultater - Vestdanmark'!J431+'Resultater - Østdanmark'!J431</f>
        <v>29971.803602677464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160058.16022790095</v>
      </c>
      <c r="J432" s="277">
        <f>'Resultater - Vestdanmark'!J432+'Resultater - Østdanmark'!J432</f>
        <v>139520.86641694489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157929.45765362235</v>
      </c>
      <c r="J433" s="277">
        <f>'Resultater - Vestdanmark'!J433+'Resultater - Østdanmark'!J433</f>
        <v>137665.30074578855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128228.70460548824</v>
      </c>
      <c r="J434" s="277">
        <f>'Resultater - Vestdanmark'!J434+'Resultater - Østdanmark'!J434</f>
        <v>108996.70746946134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62191.960864169152</v>
      </c>
      <c r="J435" s="277">
        <f>'Resultater - Vestdanmark'!J435+'Resultater - Østdanmark'!J435</f>
        <v>52864.286402327889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8209.1310079688592</v>
      </c>
      <c r="J436" s="277">
        <f>'Resultater - Vestdanmark'!J436+'Resultater - Østdanmark'!J436</f>
        <v>6977.9091491794543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84377.3971958318</v>
      </c>
      <c r="J437" s="277">
        <f>'Resultater - Vestdanmark'!J437+'Resultater - Østdanmark'!J437</f>
        <v>71722.306697895139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216612.88129376416</v>
      </c>
      <c r="J438" s="277">
        <f>'Resultater - Vestdanmark'!J438+'Resultater - Østdanmark'!J438</f>
        <v>170719.27126045484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798.97304115571035</v>
      </c>
      <c r="J439" s="280">
        <f>'Resultater - Vestdanmark'!J439+'Resultater - Østdanmark'!J439</f>
        <v>629.69521723812159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6416122001.667841</v>
      </c>
      <c r="J440" s="274">
        <f>'Resultater - Vestdanmark'!J440+'Resultater - Østdanmark'!J440</f>
        <v>6237896390.5104008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196048172.27318403</v>
      </c>
      <c r="J441" s="277">
        <f>'Resultater - Vestdanmark'!J441+'Resultater - Østdanmark'!J441</f>
        <v>196048172.273184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89112805.578720018</v>
      </c>
      <c r="J443" s="277">
        <f>'Resultater - Vestdanmark'!J443+'Resultater - Østdanmark'!J443</f>
        <v>89112805.578720018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178225611.15744004</v>
      </c>
      <c r="J444" s="277">
        <f>'Resultater - Vestdanmark'!J444+'Resultater - Østdanmark'!J444</f>
        <v>178225611.15744004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1782256111.5744004</v>
      </c>
      <c r="J445" s="277">
        <f>'Resultater - Vestdanmark'!J445+'Resultater - Østdanmark'!J445</f>
        <v>1782256111.5744002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285160977.85190403</v>
      </c>
      <c r="J446" s="277">
        <f>'Resultater - Vestdanmark'!J446+'Resultater - Østdanmark'!J446</f>
        <v>285160977.85190403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2744674411.8245764</v>
      </c>
      <c r="J449" s="277">
        <f>'Resultater - Vestdanmark'!J449+'Resultater - Østdanmark'!J449</f>
        <v>2744674411.8245764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196048172.27318403</v>
      </c>
      <c r="J450" s="277">
        <f>'Resultater - Vestdanmark'!J450+'Resultater - Østdanmark'!J450</f>
        <v>196048172.273184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213870733.38892803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926773178.01868808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142580488.92595202</v>
      </c>
      <c r="J453" s="277">
        <f>'Resultater - Vestdanmark'!J453+'Resultater - Østdanmark'!J453</f>
        <v>142580488.92595202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4829914062.3666258</v>
      </c>
      <c r="J454" s="277">
        <f>'Resultater - Vestdanmark'!J454+'Resultater - Østdanmark'!J454</f>
        <v>4829914062.3666248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361184.39999999997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205621290.8075152</v>
      </c>
      <c r="J458" s="277">
        <f>'Resultater - Vestdanmark'!J458+'Resultater - Østdanmark'!J458</f>
        <v>163415055.9120883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-218088.79584692352</v>
      </c>
      <c r="J459" s="283">
        <f>'Resultater - Vestdanmark'!J459+'Resultater - Østdanmark'!J459</f>
        <v>-173323.45608357817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204101075.86251873</v>
      </c>
      <c r="J460" s="277">
        <f>'Resultater - Vestdanmark'!J460+'Resultater - Østdanmark'!J460</f>
        <v>186187759.24891636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-425953.94766951294</v>
      </c>
      <c r="J461" s="283">
        <f>'Resultater - Vestdanmark'!J461+'Resultater - Østdanmark'!J461</f>
        <v>-388569.29452560941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135862.97591018351</v>
      </c>
      <c r="J462" s="277">
        <f>'Resultater - Vestdanmark'!J462+'Resultater - Østdanmark'!J462</f>
        <v>154383.50665597169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118217435.49163073</v>
      </c>
      <c r="J463" s="277">
        <f>'Resultater - Vestdanmark'!J463+'Resultater - Østdanmark'!J463</f>
        <v>141175463.65823212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33002600.000000007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72576421.165000021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36635264.515696004</v>
      </c>
      <c r="J471" s="277">
        <f>'Resultater - Vestdanmark'!J471+'Resultater - Østdanmark'!J471</f>
        <v>43296221.700368002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38685558.121365897</v>
      </c>
      <c r="J473" s="277">
        <f>'Resultater - Vestdanmark'!J473+'Resultater - Østdanmark'!J473</f>
        <v>40233827.724860057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37177267.776658468</v>
      </c>
      <c r="J474" s="283">
        <f ca="1">'Resultater - Vestdanmark'!J474+'Resultater - Østdanmark'!J474</f>
        <v>33611820.614757292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10090674.456294725</v>
      </c>
      <c r="J475" s="283">
        <f>'Resultater - Vestdanmark'!J475+'Resultater - Østdanmark'!J475</f>
        <v>8019442.5586487763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12866892.095351845</v>
      </c>
      <c r="J476" s="283">
        <f>'Resultater - Vestdanmark'!J476+'Resultater - Østdanmark'!J476</f>
        <v>11737604.995991571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8066.5040828777292</v>
      </c>
      <c r="J477" s="283">
        <f>'Resultater - Vestdanmark'!J477+'Resultater - Østdanmark'!J477</f>
        <v>9166.111506291787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10442540.135094048</v>
      </c>
      <c r="J478" s="283">
        <f>'Resultater - Vestdanmark'!J478+'Resultater - Østdanmark'!J478</f>
        <v>12470499.289810505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239188439.79248902</v>
      </c>
      <c r="J479" s="283">
        <f ca="1">'Resultater - Vestdanmark'!J479+'Resultater - Østdanmark'!J479</f>
        <v>212374813.56236821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75419969.748475626</v>
      </c>
      <c r="J480" s="283">
        <f ca="1">'Resultater - Vestdanmark'!J480+'Resultater - Østdanmark'!J480</f>
        <v>67873370.347673506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16.758901223301752</v>
      </c>
      <c r="J481" s="287">
        <f>'Resultater - Vestdanmark'!J481+'Resultater - Østdanmark'!J481</f>
        <v>12.666500047982415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5.7742075823256434</v>
      </c>
      <c r="J482" s="287">
        <f>'Resultater - Vestdanmark'!J482+'Resultater - Østdanmark'!J482</f>
        <v>5.3818165046389463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3.3070983326361532</v>
      </c>
      <c r="J483" s="287">
        <f>'Resultater - Vestdanmark'!J483+'Resultater - Østdanmark'!J483</f>
        <v>3.1101529848683138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43.639840045379493</v>
      </c>
      <c r="J484" s="287">
        <f ca="1">'Resultater - Vestdanmark'!J484+'Resultater - Østdanmark'!J484</f>
        <v>42.848935346017541</v>
      </c>
      <c r="L484" s="167" t="s">
        <v>333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29.572839045353724</v>
      </c>
      <c r="J489" s="290">
        <f ca="1">'Resultater - Vestdanmark'!J489+'Resultater - Østdanmark'!J489</f>
        <v>28.508883337974876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3960569.1368320007</v>
      </c>
      <c r="J490" s="293">
        <f>'Resultater - Vestdanmark'!J490+'Resultater - Østdanmark'!J490</f>
        <v>4680672.6162560005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8154112.9287717668</v>
      </c>
      <c r="J491" s="293">
        <f>'Resultater - Vestdanmark'!J491+'Resultater - Østdanmark'!J491</f>
        <v>9636678.9158211797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11576986.070784641</v>
      </c>
      <c r="J492" s="293">
        <f>'Resultater - Vestdanmark'!J492+'Resultater - Østdanmark'!J492</f>
        <v>13681892.629109122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257777.12421096626</v>
      </c>
      <c r="J493" s="293">
        <f>'Resultater - Vestdanmark'!J493+'Resultater - Østdanmark'!J493</f>
        <v>240259.66538566723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164977.35949501841</v>
      </c>
      <c r="J494" s="293">
        <f>'Resultater - Vestdanmark'!J494+'Resultater - Østdanmark'!J494</f>
        <v>153766.18584682702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64" t="s">
        <v>243</v>
      </c>
      <c r="B1" s="464"/>
      <c r="C1" s="464"/>
      <c r="F1" s="465" t="s">
        <v>245</v>
      </c>
      <c r="G1" s="465"/>
      <c r="H1" s="465"/>
      <c r="I1" s="465"/>
      <c r="J1" s="465"/>
      <c r="K1" s="465"/>
      <c r="L1" s="465"/>
      <c r="M1" s="466"/>
      <c r="N1" s="467" t="s">
        <v>246</v>
      </c>
      <c r="O1" s="468"/>
      <c r="P1" s="469"/>
      <c r="Q1" s="461" t="s">
        <v>122</v>
      </c>
      <c r="R1" s="461"/>
      <c r="S1" s="461"/>
      <c r="T1" s="462"/>
      <c r="U1" s="463" t="s">
        <v>225</v>
      </c>
      <c r="V1" s="461"/>
      <c r="W1" s="461"/>
      <c r="X1" s="462"/>
    </row>
    <row r="2" spans="1:26" x14ac:dyDescent="0.25">
      <c r="A2" s="194" t="s">
        <v>128</v>
      </c>
      <c r="B2" s="194" t="s">
        <v>307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280</v>
      </c>
      <c r="U2" s="195" t="s">
        <v>231</v>
      </c>
      <c r="V2" s="194" t="s">
        <v>230</v>
      </c>
      <c r="W2" s="194" t="s">
        <v>232</v>
      </c>
      <c r="X2" s="196" t="s">
        <v>279</v>
      </c>
      <c r="Y2" s="95" t="s">
        <v>274</v>
      </c>
      <c r="Z2" s="194" t="s">
        <v>296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393543.64426779439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7001629.6154696662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569996.93502990273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303</v>
      </c>
      <c r="B35" s="189" t="s">
        <v>308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25">
      <c r="A36" s="189" t="s">
        <v>304</v>
      </c>
      <c r="B36" s="189" t="s">
        <v>308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243893.92541050701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211314.14085750715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214161.84763488721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73265.306718627704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140896.54091625952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195082.24112879002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689034982.06527793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689034982.06527793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689034982.06527793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32215014.756082855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29608950.300681539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2606064.4554013163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10311358.160016447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2062271.6320032896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8249086.5280131577</v>
      </c>
      <c r="O56" s="190">
        <f t="shared" si="1"/>
        <v>8249086.5280131577</v>
      </c>
      <c r="P56" s="200">
        <f t="shared" si="10"/>
        <v>2062271.6320032896</v>
      </c>
      <c r="Q56" s="187">
        <f>IFERROR(VLOOKUP(A56,[1]Energiindhold!$A$2:$C$11,3,FALSE),IFERROR(VLOOKUP(A56,[1]Biogasudbytte!$A$2:$B$18,2,FALSE)*[1]Energiindhold!$C$10,0))*O56</f>
        <v>4.6856962588392275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5.8571203235490348</v>
      </c>
      <c r="S56" s="187">
        <f>IFERROR(VLOOKUP(A56,[1]Biogasudbytte!$A$2:$B$18,2,FALSE)*[1]Energiindhold!$C$10,0)*J56*IFERROR(VLOOKUP(A56,Biogasanlæg!$F$3:$G$8,2,FALSE),1)</f>
        <v>1.1714240647098071</v>
      </c>
      <c r="T56" s="188">
        <f t="shared" si="11"/>
        <v>4.6856962588392275</v>
      </c>
      <c r="U56" s="186">
        <f>O56*IFERROR(VLOOKUP(A56,[1]Tørstofindhold!A$2:B$24,2,FALSE),0)</f>
        <v>352758.88420080004</v>
      </c>
      <c r="V56" s="187">
        <f>IF(D56=År1,P56,SUM(O56,P56))*IFERROR(VLOOKUP(A56,[1]Tørstofindhold!A$2:B$24,2,FALSE),0)</f>
        <v>440948.60525100009</v>
      </c>
      <c r="W56" s="187">
        <f>J56*IFERROR(VLOOKUP(A56,[1]Tørstofindhold!A$2:B$24,2,FALSE),0)</f>
        <v>88189.721050200023</v>
      </c>
      <c r="X56" s="188">
        <f t="shared" si="12"/>
        <v>352758.88420080009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3467725.556428601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1733862.7782143005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656390.90889541374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1077471.8693188867</v>
      </c>
      <c r="O57" s="190">
        <f t="shared" si="1"/>
        <v>1077471.8693188867</v>
      </c>
      <c r="P57" s="200">
        <f t="shared" si="10"/>
        <v>1733862.7782143005</v>
      </c>
      <c r="Q57" s="187">
        <f>IFERROR(VLOOKUP(A57,[1]Energiindhold!$A$2:$C$11,3,FALSE),IFERROR(VLOOKUP(A57,[1]Biogasudbytte!$A$2:$B$18,2,FALSE)*[1]Energiindhold!$C$10,0))*O57</f>
        <v>2.3208744065128819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6.0556148307864852</v>
      </c>
      <c r="S57" s="187">
        <f>IFERROR(VLOOKUP(A57,[1]Biogasudbytte!$A$2:$B$18,2,FALSE)*[1]Energiindhold!$C$10,0)*J57*IFERROR(VLOOKUP(A57,Biogasanlæg!$F$3:$G$8,2,FALSE),1)</f>
        <v>3.7347404242736033</v>
      </c>
      <c r="T57" s="188">
        <f t="shared" si="11"/>
        <v>2.3208744065128819</v>
      </c>
      <c r="U57" s="186">
        <f>O57*IFERROR(VLOOKUP(A57,[1]Tørstofindhold!A$2:B$24,2,FALSE),0)</f>
        <v>323241.56079566601</v>
      </c>
      <c r="V57" s="187">
        <f>IF(D57=År1,P57,SUM(O57,P57))*IFERROR(VLOOKUP(A57,[1]Tørstofindhold!A$2:B$24,2,FALSE),0)</f>
        <v>843400.39425995608</v>
      </c>
      <c r="W57" s="187">
        <f>J57*IFERROR(VLOOKUP(A57,[1]Tørstofindhold!A$2:B$24,2,FALSE),0)</f>
        <v>520158.83346429013</v>
      </c>
      <c r="X57" s="188">
        <f t="shared" si="12"/>
        <v>323241.56079566595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7262682.9100164725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513062.37197918555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6749620.5380372871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10631.296472463182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9568.1668252168638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1063.129647246318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9568.1668252168638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4.4998131762312389E-3</v>
      </c>
      <c r="S59" s="187">
        <f>IFERROR(VLOOKUP(A59,[1]Biogasudbytte!$A$2:$B$18,2,FALSE)*[1]Energiindhold!$C$10,0)*J59*IFERROR(VLOOKUP(A59,Biogasanlæg!$F$3:$G$8,2,FALSE),1)</f>
        <v>4.4998131762312389E-3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602.79450998866241</v>
      </c>
      <c r="W59" s="187">
        <f>J59*IFERROR(VLOOKUP(A59,[1]Tørstofindhold!A$2:B$24,2,FALSE),0)</f>
        <v>602.79450998866241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199840.35413478027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164545.58753569709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1055232.9746646266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1055232.9746646266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30694.935205896549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-227228.35917201906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27136587.733802605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14698917.729434509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66661.570162252625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21101629.912040923</v>
      </c>
      <c r="N64" s="199">
        <f t="shared" si="9"/>
        <v>-8730621.4778350778</v>
      </c>
      <c r="O64" s="190">
        <f t="shared" si="1"/>
        <v>0</v>
      </c>
      <c r="P64" s="200">
        <f t="shared" si="10"/>
        <v>66661.570162252625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0.12264895640227455</v>
      </c>
      <c r="S64" s="187">
        <f>IFERROR(VLOOKUP(A64,[1]Biogasudbytte!$A$2:$B$18,2,FALSE)*[1]Energiindhold!$C$10,0)*J64*IFERROR(VLOOKUP(A64,Biogasanlæg!$F$3:$G$8,2,FALSE),1)</f>
        <v>0.12264895640227455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18665.239645430738</v>
      </c>
      <c r="W64" s="187">
        <f>J64*IFERROR(VLOOKUP(A64,[1]Tørstofindhold!A$2:B$24,2,FALSE),0)</f>
        <v>18665.239645430738</v>
      </c>
      <c r="X64" s="188">
        <f t="shared" si="12"/>
        <v>0</v>
      </c>
      <c r="Y64" s="168">
        <f t="shared" si="2"/>
        <v>1</v>
      </c>
      <c r="Z64" s="103">
        <f t="shared" si="3"/>
        <v>0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3527588.8420080007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3527588.8420080007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209727.86129070079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-60412.8522945898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2864562.7907934021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918861.60943487054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865639.24548804213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55619.352410468891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1024442.5834600206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1080061.9358704896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10.909115749301922</v>
      </c>
      <c r="S67" s="187">
        <f>IFERROR(VLOOKUP(A67,[1]Biogasudbytte!$A$2:$B$18,2,FALSE)*[1]Energiindhold!$C$10,0)*J67*IFERROR(VLOOKUP(A67,Biogasanlæg!$F$3:$G$8,2,FALSE),1)</f>
        <v>0.32067560109665483</v>
      </c>
      <c r="T67" s="188">
        <f t="shared" si="11"/>
        <v>10.588440148205267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918052.64548991609</v>
      </c>
      <c r="W67" s="187">
        <f>J67*IFERROR(VLOOKUP(A67,[1]Tørstofindhold!A$2:B$24,2,FALSE),0)</f>
        <v>47276.449548898556</v>
      </c>
      <c r="X67" s="188">
        <f t="shared" si="12"/>
        <v>870776.19594101747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5788120.7826627567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-5788120.7826627567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583497.9658742107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529759.62082392198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53738.345050288714</v>
      </c>
      <c r="O70" s="190">
        <f t="shared" si="20"/>
        <v>53738.345050288714</v>
      </c>
      <c r="P70" s="200">
        <f t="shared" si="10"/>
        <v>529759.62082392198</v>
      </c>
      <c r="Q70" s="187">
        <f>IFERROR(VLOOKUP(A70,[1]Energiindhold!$A$2:$C$11,3,FALSE),IFERROR(VLOOKUP(A70,[1]Biogasudbytte!$A$2:$B$18,2,FALSE)*[1]Energiindhold!$C$10,0))*O70</f>
        <v>0.23285523508775754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2.1840449450014048</v>
      </c>
      <c r="S70" s="187">
        <f>IFERROR(VLOOKUP(A70,[1]Biogasudbytte!$A$2:$B$18,2,FALSE)*[1]Energiindhold!$C$10,0)*J70*IFERROR(VLOOKUP(A70,Biogasanlæg!$F$3:$G$8,2,FALSE),1)</f>
        <v>1.951189709913647</v>
      </c>
      <c r="T70" s="188">
        <f t="shared" si="11"/>
        <v>0.23285523508775774</v>
      </c>
      <c r="U70" s="186">
        <f>O70*IFERROR(VLOOKUP(A70,[1]Tørstofindhold!A$2:B$24,2,FALSE),0)</f>
        <v>22570.104921121259</v>
      </c>
      <c r="V70" s="187">
        <f>IF(D70=År1,P70,SUM(O70,P70))*IFERROR(VLOOKUP(A70,[1]Tørstofindhold!A$2:B$24,2,FALSE),0)</f>
        <v>245069.14566716849</v>
      </c>
      <c r="W70" s="187">
        <f>J70*IFERROR(VLOOKUP(A70,[1]Tørstofindhold!A$2:B$24,2,FALSE),0)</f>
        <v>222499.04074604722</v>
      </c>
      <c r="X70" s="188">
        <f t="shared" si="12"/>
        <v>22570.104921121267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679822.00220339897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679822.00220339897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1684191.1850670902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1560659.5019702991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5179259.7430223692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6350412.4997561099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2918.824426874643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-1470004.6241836976</v>
      </c>
      <c r="O73" s="190">
        <f t="shared" si="20"/>
        <v>0</v>
      </c>
      <c r="P73" s="200">
        <f t="shared" si="10"/>
        <v>2918.824426874643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9.9965650266258914E-3</v>
      </c>
      <c r="S73" s="187">
        <f>IFERROR(VLOOKUP(A73,[1]Biogasudbytte!$A$2:$B$18,2,FALSE)*[1]Energiindhold!$C$10,0)*J73*IFERROR(VLOOKUP(A73,Biogasanlæg!$F$3:$G$8,2,FALSE),1)</f>
        <v>9.9965650266258914E-3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904.83557233113936</v>
      </c>
      <c r="W73" s="187">
        <f>J73*IFERROR(VLOOKUP(A73,[1]Tørstofindhold!A$2:B$24,2,FALSE),0)</f>
        <v>904.83557233113936</v>
      </c>
      <c r="X73" s="188">
        <f t="shared" si="12"/>
        <v>0</v>
      </c>
      <c r="Y73" s="168">
        <f t="shared" si="21"/>
        <v>1</v>
      </c>
      <c r="Z73" s="103">
        <f t="shared" si="22"/>
        <v>0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195925.08122807665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-195925.08122807665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15016343.382284625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13514709.044056162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1501634.338228462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13514709.044056162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6.8410105710107896</v>
      </c>
      <c r="S75" s="187">
        <f>IFERROR(VLOOKUP(A75,[1]Biogasudbytte!$A$2:$B$18,2,FALSE)*[1]Energiindhold!$C$10,0)*J75*IFERROR(VLOOKUP(A75,Biogasanlæg!$F$3:$G$8,2,FALSE),1)</f>
        <v>6.8410105710107896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1027117.8873482683</v>
      </c>
      <c r="W75" s="187">
        <f>J75*IFERROR(VLOOKUP(A75,[1]Tørstofindhold!A$2:B$24,2,FALSE),0)</f>
        <v>1027117.8873482683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1876758.5518994229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1812574.6986106629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64183.853288759943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5765243.9580687238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5991945.9604161605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255419.79717931396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-482121.79952675104</v>
      </c>
      <c r="O77" s="190">
        <f t="shared" si="20"/>
        <v>0</v>
      </c>
      <c r="P77" s="200">
        <f t="shared" si="10"/>
        <v>255419.79717931396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0.91695707187373721</v>
      </c>
      <c r="S77" s="187">
        <f>IFERROR(VLOOKUP(A77,[1]Biogasudbytte!$A$2:$B$18,2,FALSE)*[1]Energiindhold!$C$10,0)*J77*IFERROR(VLOOKUP(A77,Biogasanlæg!$F$3:$G$8,2,FALSE),1)</f>
        <v>0.91695707187373721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76625.939153794185</v>
      </c>
      <c r="W77" s="187">
        <f>J77*IFERROR(VLOOKUP(A77,[1]Tørstofindhold!A$2:B$24,2,FALSE),0)</f>
        <v>76625.939153794185</v>
      </c>
      <c r="X77" s="188">
        <f t="shared" si="12"/>
        <v>0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3621169.9874786926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3148763.1114601945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119719.7424554231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59691.489416520832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1491840.6351818247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1491840.6351818247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140070.99404320476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140070.99404320476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140070.99404320476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2.5773062903949673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2.5773062903949673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58129.46252792998</v>
      </c>
      <c r="W82" s="187">
        <f>J82*IFERROR(VLOOKUP(A82,[1]Tørstofindhold!A$2:B$24,2,FALSE),0)</f>
        <v>0</v>
      </c>
      <c r="X82" s="188">
        <f t="shared" ref="X82:X149" si="26">V82-W82</f>
        <v>58129.46252792998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5638901.0660288362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5638901.0660288362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397049.43546707177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397049.43546707177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198524.71773353589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251878.62569823104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-53353.907964695158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1</v>
      </c>
      <c r="Z87" s="103">
        <f t="shared" si="22"/>
        <v>0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127055.81934946297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127055.81934946297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127055.81934946297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4.4469536772312033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4.4469536772312033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1914743.5473328009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1042365.5001332033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21983.639092994388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850394.40810660319</v>
      </c>
      <c r="O89" s="190">
        <f t="shared" si="20"/>
        <v>850394.40810660319</v>
      </c>
      <c r="P89" s="200">
        <f t="shared" si="24"/>
        <v>21983.639092994388</v>
      </c>
      <c r="Q89" s="187">
        <f>IFERROR(VLOOKUP(A89,[1]Energiindhold!$A$2:$C$11,3,FALSE),IFERROR(VLOOKUP(A89,[1]Biogasudbytte!$A$2:$B$18,2,FALSE)*[1]Energiindhold!$C$10,0))*O89</f>
        <v>2.3080044393776453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2.3676689152215959</v>
      </c>
      <c r="S89" s="187">
        <f>IFERROR(VLOOKUP(A89,[1]Biogasudbytte!$A$2:$B$18,2,FALSE)*[1]Energiindhold!$C$10,0)*J89*IFERROR(VLOOKUP(A89,Biogasanlæg!$F$3:$G$8,2,FALSE),1)</f>
        <v>5.9664475843950487E-2</v>
      </c>
      <c r="T89" s="188">
        <f t="shared" si="25"/>
        <v>2.3080044393776453</v>
      </c>
      <c r="U89" s="186">
        <f>O89*IFERROR(VLOOKUP(A89,[1]Tørstofindhold!A$2:B$24,2,FALSE),0)</f>
        <v>170078.88162132064</v>
      </c>
      <c r="V89" s="187">
        <f>IF(D89=År1,P89,SUM(O89,P89))*IFERROR(VLOOKUP(A89,[1]Tørstofindhold!A$2:B$24,2,FALSE),0)</f>
        <v>174475.60943991953</v>
      </c>
      <c r="W89" s="187">
        <f>J89*IFERROR(VLOOKUP(A89,[1]Tørstofindhold!A$2:B$24,2,FALSE),0)</f>
        <v>4396.727818598878</v>
      </c>
      <c r="X89" s="188">
        <f t="shared" si="26"/>
        <v>170078.88162132064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216720.35926101435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216720.35926101435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147465.74012636166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46179.344840832011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101286.39528552965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3993122.7357712239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1514387.1819129025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2478735.5538583212</v>
      </c>
      <c r="O92" s="190">
        <f t="shared" si="20"/>
        <v>2478735.5538583212</v>
      </c>
      <c r="P92" s="200">
        <f t="shared" si="24"/>
        <v>1514387.1819129025</v>
      </c>
      <c r="Q92" s="187">
        <f>IFERROR(VLOOKUP(A92,[1]Energiindhold!$A$2:$C$11,3,FALSE),IFERROR(VLOOKUP(A92,[1]Biogasudbytte!$A$2:$B$18,2,FALSE)*[1]Energiindhold!$C$10,0))*O92</f>
        <v>1.236913828730841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1.9926081763771986</v>
      </c>
      <c r="S92" s="187">
        <f>IFERROR(VLOOKUP(A92,[1]Biogasudbytte!$A$2:$B$18,2,FALSE)*[1]Energiindhold!$C$10,0)*J92*IFERROR(VLOOKUP(A92,Biogasanlæg!$F$3:$G$8,2,FALSE),1)</f>
        <v>0.75569434764635757</v>
      </c>
      <c r="T92" s="188">
        <f t="shared" si="25"/>
        <v>1.236913828730841</v>
      </c>
      <c r="U92" s="186">
        <f>O92*IFERROR(VLOOKUP(A92,[1]Tørstofindhold!A$2:B$24,2,FALSE),0)</f>
        <v>148724.13323149926</v>
      </c>
      <c r="V92" s="187">
        <f>IF(D92=År1,P92,SUM(O92,P92))*IFERROR(VLOOKUP(A92,[1]Tørstofindhold!A$2:B$24,2,FALSE),0)</f>
        <v>239587.36414627344</v>
      </c>
      <c r="W92" s="187">
        <f>J92*IFERROR(VLOOKUP(A92,[1]Tørstofindhold!A$2:B$24,2,FALSE),0)</f>
        <v>90863.230914774147</v>
      </c>
      <c r="X92" s="188">
        <f t="shared" si="26"/>
        <v>148724.13323149929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16629449.193931503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14966504.274538353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1662944.9193931499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14966504.274538353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6.4475700414711232</v>
      </c>
      <c r="S93" s="187">
        <f>IFERROR(VLOOKUP(A93,[1]Biogasudbytte!$A$2:$B$18,2,FALSE)*[1]Energiindhold!$C$10,0)*J93*IFERROR(VLOOKUP(A93,Biogasanlæg!$F$3:$G$8,2,FALSE),1)</f>
        <v>6.4475700414711232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748325.21372691775</v>
      </c>
      <c r="W93" s="187">
        <f>J93*IFERROR(VLOOKUP(A93,[1]Tørstofindhold!A$2:B$24,2,FALSE),0)</f>
        <v>748325.21372691775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1567563.5653193598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1445688.0212706793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1264435.4439343661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1264435.4439343661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1264435.4439343661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33.758550048985768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33.758550048985768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1036837.0640261802</v>
      </c>
      <c r="W97" s="187">
        <f>J97*IFERROR(VLOOKUP(A97,[1]Tørstofindhold!A$2:B$24,2,FALSE),0)</f>
        <v>0</v>
      </c>
      <c r="X97" s="188">
        <f t="shared" ca="1" si="26"/>
        <v>1036837.0640261802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389334.36334971216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389334.36334971216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214311.08005782543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180461.11117138062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199367.45685670001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73265.306718627704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126102.15013807231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197484.23354298095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660637808.99924874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660637808.99924874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660637808.99924874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28987616.235551637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26165283.016704354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2822333.2188472822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12186150.552746709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2437230.1105493419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9748920.4421973675</v>
      </c>
      <c r="O104" s="190">
        <f t="shared" si="20"/>
        <v>9748920.4421973675</v>
      </c>
      <c r="P104" s="200">
        <f t="shared" si="24"/>
        <v>2437230.1105493419</v>
      </c>
      <c r="Q104" s="187">
        <f>IFERROR(VLOOKUP(A104,[1]Energiindhold!$A$2:$C$11,3,FALSE),IFERROR(VLOOKUP(A104,[1]Biogasudbytte!$A$2:$B$18,2,FALSE)*[1]Energiindhold!$C$10,0))*O104</f>
        <v>5.5376410331736325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6.9220512914670405</v>
      </c>
      <c r="S104" s="187">
        <f>IFERROR(VLOOKUP(A104,[1]Biogasudbytte!$A$2:$B$18,2,FALSE)*[1]Energiindhold!$C$10,0)*J104*IFERROR(VLOOKUP(A104,Biogasanlæg!$F$3:$G$8,2,FALSE),1)</f>
        <v>1.3844102582934081</v>
      </c>
      <c r="T104" s="188">
        <f t="shared" si="25"/>
        <v>5.5376410331736325</v>
      </c>
      <c r="U104" s="186">
        <f>O104*IFERROR(VLOOKUP(A104,[1]Tørstofindhold!A$2:B$24,2,FALSE),0)</f>
        <v>416896.86314640002</v>
      </c>
      <c r="V104" s="187">
        <f>IF(D104=År1,P104,SUM(O104,P104))*IFERROR(VLOOKUP(A104,[1]Tørstofindhold!A$2:B$24,2,FALSE),0)</f>
        <v>521121.07893300004</v>
      </c>
      <c r="W104" s="187">
        <f>J104*IFERROR(VLOOKUP(A104,[1]Tørstofindhold!A$2:B$24,2,FALSE),0)</f>
        <v>104224.21578660001</v>
      </c>
      <c r="X104" s="188">
        <f t="shared" si="26"/>
        <v>416896.86314640002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4132042.9154774514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2066021.4577387257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782136.69471537473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1283884.7630233509</v>
      </c>
      <c r="O105" s="190">
        <f t="shared" si="20"/>
        <v>1283884.7630233509</v>
      </c>
      <c r="P105" s="200">
        <f t="shared" si="24"/>
        <v>2066021.4577387257</v>
      </c>
      <c r="Q105" s="187">
        <f>IFERROR(VLOOKUP(A105,[1]Energiindhold!$A$2:$C$11,3,FALSE),IFERROR(VLOOKUP(A105,[1]Biogasudbytte!$A$2:$B$18,2,FALSE)*[1]Energiindhold!$C$10,0))*O105</f>
        <v>2.7654877795522976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7.2156979995215131</v>
      </c>
      <c r="S105" s="187">
        <f>IFERROR(VLOOKUP(A105,[1]Biogasudbytte!$A$2:$B$18,2,FALSE)*[1]Energiindhold!$C$10,0)*J105*IFERROR(VLOOKUP(A105,Biogasanlæg!$F$3:$G$8,2,FALSE),1)</f>
        <v>4.4502102199692155</v>
      </c>
      <c r="T105" s="188">
        <f t="shared" si="25"/>
        <v>2.7654877795522976</v>
      </c>
      <c r="U105" s="186">
        <f>O105*IFERROR(VLOOKUP(A105,[1]Tørstofindhold!A$2:B$24,2,FALSE),0)</f>
        <v>385165.42890700523</v>
      </c>
      <c r="V105" s="187">
        <f>IF(D105=År1,P105,SUM(O105,P105))*IFERROR(VLOOKUP(A105,[1]Tørstofindhold!A$2:B$24,2,FALSE),0)</f>
        <v>1004971.866228623</v>
      </c>
      <c r="W105" s="187">
        <f>J105*IFERROR(VLOOKUP(A105,[1]Tørstofindhold!A$2:B$24,2,FALSE),0)</f>
        <v>619806.43732161773</v>
      </c>
      <c r="X105" s="188">
        <f t="shared" si="26"/>
        <v>385165.42890700523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8583170.7118376493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615674.84637502255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7967495.8654626273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12080.53053985185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10872.477485866666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1208.0530539851848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10872.477485866666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5.1132174368282348E-3</v>
      </c>
      <c r="S107" s="187">
        <f>IFERROR(VLOOKUP(A107,[1]Biogasudbytte!$A$2:$B$18,2,FALSE)*[1]Energiindhold!$C$10,0)*J107*IFERROR(VLOOKUP(A107,Biogasanlæg!$F$3:$G$8,2,FALSE),1)</f>
        <v>5.1132174368282348E-3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684.9660816096</v>
      </c>
      <c r="W107" s="187">
        <f>J107*IFERROR(VLOOKUP(A107,[1]Tørstofindhold!A$2:B$24,2,FALSE),0)</f>
        <v>684.9660816096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157500.32695448503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120829.52732750315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983449.7427254892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983449.7427254892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28565.28523056208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-239413.63512045937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26645387.494822316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14698917.729434509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66308.44487944337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24938289.89604836</v>
      </c>
      <c r="N112" s="199">
        <f t="shared" si="23"/>
        <v>-13058128.575539999</v>
      </c>
      <c r="O112" s="190">
        <f t="shared" si="20"/>
        <v>0</v>
      </c>
      <c r="P112" s="200">
        <f t="shared" si="24"/>
        <v>66308.44487944337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0.12199925002256588</v>
      </c>
      <c r="S112" s="187">
        <f>IFERROR(VLOOKUP(A112,[1]Biogasudbytte!$A$2:$B$18,2,FALSE)*[1]Energiindhold!$C$10,0)*J112*IFERROR(VLOOKUP(A112,Biogasanlæg!$F$3:$G$8,2,FALSE),1)</f>
        <v>0.12199925002256588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18566.364566244145</v>
      </c>
      <c r="W112" s="187">
        <f>J112*IFERROR(VLOOKUP(A112,[1]Tørstofindhold!A$2:B$24,2,FALSE),0)</f>
        <v>18566.364566244145</v>
      </c>
      <c r="X112" s="188">
        <f t="shared" si="26"/>
        <v>0</v>
      </c>
      <c r="Y112" s="168">
        <f t="shared" si="21"/>
        <v>1</v>
      </c>
      <c r="Z112" s="103">
        <f t="shared" si="22"/>
        <v>0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4168968.6314640003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4168968.6314640003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193718.4082328768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-86954.250450561463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2529642.2629303834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918861.60943487042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849907.04589271802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54669.921184812862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706203.68641798198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760873.60760279489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7.6143861561869217</v>
      </c>
      <c r="S115" s="187">
        <f>IFERROR(VLOOKUP(A115,[1]Biogasudbytte!$A$2:$B$18,2,FALSE)*[1]Energiindhold!$C$10,0)*J115*IFERROR(VLOOKUP(A115,Biogasanlæg!$F$3:$G$8,2,FALSE),1)</f>
        <v>0.31520161738788599</v>
      </c>
      <c r="T115" s="188">
        <f t="shared" si="25"/>
        <v>7.2991845387990359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646742.56646237569</v>
      </c>
      <c r="W115" s="187">
        <f>J115*IFERROR(VLOOKUP(A115,[1]Tørstofindhold!A$2:B$24,2,FALSE),0)</f>
        <v>46469.433007090935</v>
      </c>
      <c r="X115" s="188">
        <f t="shared" si="26"/>
        <v>600273.13345528475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5788120.7826627549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-5788120.7826627549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568531.79900121083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517021.84354515088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51509.95545605995</v>
      </c>
      <c r="O118" s="190">
        <f t="shared" si="20"/>
        <v>51509.95545605995</v>
      </c>
      <c r="P118" s="200">
        <f t="shared" si="24"/>
        <v>517021.84354515088</v>
      </c>
      <c r="Q118" s="187">
        <f>IFERROR(VLOOKUP(A118,[1]Energiindhold!$A$2:$C$11,3,FALSE),IFERROR(VLOOKUP(A118,[1]Biogasudbytte!$A$2:$B$18,2,FALSE)*[1]Energiindhold!$C$10,0))*O118</f>
        <v>0.22319933328531708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2.1274737650679971</v>
      </c>
      <c r="S118" s="187">
        <f>IFERROR(VLOOKUP(A118,[1]Biogasudbytte!$A$2:$B$18,2,FALSE)*[1]Energiindhold!$C$10,0)*J118*IFERROR(VLOOKUP(A118,Biogasanlæg!$F$3:$G$8,2,FALSE),1)</f>
        <v>1.9042744317826799</v>
      </c>
      <c r="T118" s="188">
        <f t="shared" si="25"/>
        <v>0.22319933328531727</v>
      </c>
      <c r="U118" s="186">
        <f>O118*IFERROR(VLOOKUP(A118,[1]Tørstofindhold!A$2:B$24,2,FALSE),0)</f>
        <v>21634.181291545177</v>
      </c>
      <c r="V118" s="187">
        <f>IF(D118=År1,P118,SUM(O118,P118))*IFERROR(VLOOKUP(A118,[1]Tørstofindhold!A$2:B$24,2,FALSE),0)</f>
        <v>238783.35558050853</v>
      </c>
      <c r="W118" s="187">
        <f>J118*IFERROR(VLOOKUP(A118,[1]Tørstofindhold!A$2:B$24,2,FALSE),0)</f>
        <v>217149.17428896338</v>
      </c>
      <c r="X118" s="188">
        <f t="shared" si="26"/>
        <v>21634.181291545159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632878.59681876935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632878.59681876935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1568806.308043394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1440458.5093489573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4931706.2535388134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6174012.1525406614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2900.6853742765697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-1552677.135094665</v>
      </c>
      <c r="O121" s="190">
        <f t="shared" si="20"/>
        <v>0</v>
      </c>
      <c r="P121" s="200">
        <f t="shared" si="24"/>
        <v>2900.6853742765697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9.9344413109448537E-3</v>
      </c>
      <c r="S121" s="187">
        <f>IFERROR(VLOOKUP(A121,[1]Biogasudbytte!$A$2:$B$18,2,FALSE)*[1]Energiindhold!$C$10,0)*J121*IFERROR(VLOOKUP(A121,Biogasanlæg!$F$3:$G$8,2,FALSE),1)</f>
        <v>9.9344413109448537E-3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899.2124660257366</v>
      </c>
      <c r="W121" s="187">
        <f>J121*IFERROR(VLOOKUP(A121,[1]Tørstofindhold!A$2:B$24,2,FALSE),0)</f>
        <v>899.2124660257366</v>
      </c>
      <c r="X121" s="188">
        <f t="shared" si="26"/>
        <v>0</v>
      </c>
      <c r="Y121" s="168">
        <f t="shared" si="21"/>
        <v>1</v>
      </c>
      <c r="Z121" s="103">
        <f t="shared" si="22"/>
        <v>0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172956.12262590713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-172956.12262590713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13698405.628900958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12328565.066010863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1369840.5628900954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12328565.066010863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6.2405963507640392</v>
      </c>
      <c r="S123" s="187">
        <f>IFERROR(VLOOKUP(A123,[1]Biogasudbytte!$A$2:$B$18,2,FALSE)*[1]Energiindhold!$C$10,0)*J123*IFERROR(VLOOKUP(A123,Biogasanlæg!$F$3:$G$8,2,FALSE),1)</f>
        <v>6.2405963507640392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936970.94501682557</v>
      </c>
      <c r="W123" s="187">
        <f>J123*IFERROR(VLOOKUP(A123,[1]Tørstofindhold!A$2:B$24,2,FALSE),0)</f>
        <v>936970.94501682557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1716802.1114000401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1812574.6986106627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-95772.587210622616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5675509.2625816874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5991945.9604161596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253885.21862507635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-570321.91645954829</v>
      </c>
      <c r="O125" s="190">
        <f t="shared" si="20"/>
        <v>0</v>
      </c>
      <c r="P125" s="200">
        <f t="shared" si="24"/>
        <v>253885.21862507635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0.9114479348640242</v>
      </c>
      <c r="S125" s="187">
        <f>IFERROR(VLOOKUP(A125,[1]Biogasudbytte!$A$2:$B$18,2,FALSE)*[1]Energiindhold!$C$10,0)*J125*IFERROR(VLOOKUP(A125,Biogasanlæg!$F$3:$G$8,2,FALSE),1)</f>
        <v>0.9114479348640242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76165.565587522899</v>
      </c>
      <c r="W125" s="187">
        <f>J125*IFERROR(VLOOKUP(A125,[1]Tørstofindhold!A$2:B$24,2,FALSE),0)</f>
        <v>76165.565587522899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3312537.0730027938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2821712.5241493438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101763.93645151507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39395.368778240489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1388742.1614343196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1388742.1614343196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131051.12576863175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131051.12576863175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131051.12576863175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2.411340714142824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2.411340714142824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54386.217193982186</v>
      </c>
      <c r="W130" s="187">
        <f>J130*IFERROR(VLOOKUP(A130,[1]Tørstofindhold!A$2:B$24,2,FALSE),0)</f>
        <v>0</v>
      </c>
      <c r="X130" s="188">
        <f t="shared" si="26"/>
        <v>54386.217193982186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5158296.5993875219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5158296.5993875219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367729.31318887876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367729.31318887876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183864.65659443938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251878.62569823102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-68013.969103791635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1</v>
      </c>
      <c r="Z135" s="103">
        <f t="shared" si="44"/>
        <v>0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117673.38022044121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117673.38022044121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117673.38022044121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4.1185683077154422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4.1185683077154422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1780122.6131143337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1042365.5001332033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21838.567357649685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715918.54562348058</v>
      </c>
      <c r="O137" s="190">
        <f t="shared" si="39"/>
        <v>715918.54562348058</v>
      </c>
      <c r="P137" s="200">
        <f t="shared" si="24"/>
        <v>21838.567357649685</v>
      </c>
      <c r="Q137" s="187">
        <f>IFERROR(VLOOKUP(A137,[1]Energiindhold!$A$2:$C$11,3,FALSE),IFERROR(VLOOKUP(A137,[1]Biogasudbytte!$A$2:$B$18,2,FALSE)*[1]Energiindhold!$C$10,0))*O137</f>
        <v>1.9430315695639513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2.002302314915307</v>
      </c>
      <c r="S137" s="187">
        <f>IFERROR(VLOOKUP(A137,[1]Biogasudbytte!$A$2:$B$18,2,FALSE)*[1]Energiindhold!$C$10,0)*J137*IFERROR(VLOOKUP(A137,Biogasanlæg!$F$3:$G$8,2,FALSE),1)</f>
        <v>5.9270745351355549E-2</v>
      </c>
      <c r="T137" s="188">
        <f t="shared" si="25"/>
        <v>1.9430315695639515</v>
      </c>
      <c r="U137" s="186">
        <f>O137*IFERROR(VLOOKUP(A137,[1]Tørstofindhold!A$2:B$24,2,FALSE),0)</f>
        <v>143183.70912469612</v>
      </c>
      <c r="V137" s="187">
        <f>IF(D137=År1,P137,SUM(O137,P137))*IFERROR(VLOOKUP(A137,[1]Tørstofindhold!A$2:B$24,2,FALSE),0)</f>
        <v>147551.42259622607</v>
      </c>
      <c r="W137" s="187">
        <f>J137*IFERROR(VLOOKUP(A137,[1]Tørstofindhold!A$2:B$24,2,FALSE),0)</f>
        <v>4367.7134715299371</v>
      </c>
      <c r="X137" s="188">
        <f t="shared" si="26"/>
        <v>143183.70912469612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187205.4874474731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187205.4874474731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128378.10633228059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46179.344840832004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82198.761491448589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4131290.9636463677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1566787.3226266655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2564503.641019702</v>
      </c>
      <c r="O140" s="190">
        <f t="shared" si="39"/>
        <v>2564503.641019702</v>
      </c>
      <c r="P140" s="200">
        <f t="shared" si="24"/>
        <v>1566787.3226266655</v>
      </c>
      <c r="Q140" s="187">
        <f>IFERROR(VLOOKUP(A140,[1]Energiindhold!$A$2:$C$11,3,FALSE),IFERROR(VLOOKUP(A140,[1]Biogasudbytte!$A$2:$B$18,2,FALSE)*[1]Energiindhold!$C$10,0))*O140</f>
        <v>1.2797129619052416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2.0615555037691742</v>
      </c>
      <c r="S140" s="187">
        <f>IFERROR(VLOOKUP(A140,[1]Biogasudbytte!$A$2:$B$18,2,FALSE)*[1]Energiindhold!$C$10,0)*J140*IFERROR(VLOOKUP(A140,Biogasanlæg!$F$3:$G$8,2,FALSE),1)</f>
        <v>0.78184254186393243</v>
      </c>
      <c r="T140" s="188">
        <f t="shared" si="25"/>
        <v>1.2797129619052416</v>
      </c>
      <c r="U140" s="186">
        <f>O140*IFERROR(VLOOKUP(A140,[1]Tørstofindhold!A$2:B$24,2,FALSE),0)</f>
        <v>153870.21846118211</v>
      </c>
      <c r="V140" s="187">
        <f>IF(D140=År1,P140,SUM(O140,P140))*IFERROR(VLOOKUP(A140,[1]Tørstofindhold!A$2:B$24,2,FALSE),0)</f>
        <v>247877.45781878202</v>
      </c>
      <c r="W140" s="187">
        <f>J140*IFERROR(VLOOKUP(A140,[1]Tørstofindhold!A$2:B$24,2,FALSE),0)</f>
        <v>94007.23935759993</v>
      </c>
      <c r="X140" s="188">
        <f t="shared" si="26"/>
        <v>153870.21846118208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13216055.395535078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11894449.85598157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1321605.5395535075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11894449.85598157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5.1241289979568609</v>
      </c>
      <c r="S141" s="187">
        <f>IFERROR(VLOOKUP(A141,[1]Biogasudbytte!$A$2:$B$18,2,FALSE)*[1]Energiindhold!$C$10,0)*J141*IFERROR(VLOOKUP(A141,Biogasanlæg!$F$3:$G$8,2,FALSE),1)</f>
        <v>5.1241289979568609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594722.49279907846</v>
      </c>
      <c r="W141" s="187">
        <f>J141*IFERROR(VLOOKUP(A141,[1]Tørstofindhold!A$2:B$24,2,FALSE),0)</f>
        <v>594722.49279907846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1366427.219240695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1239800.1272979861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1242702.0334346909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1242702.0334346909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1242702.0334346909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33.178300238995057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33.178300238995057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1019015.6674164465</v>
      </c>
      <c r="W145" s="187">
        <f>J145*IFERROR(VLOOKUP(A145,[1]Tørstofindhold!A$2:B$24,2,FALSE),0)</f>
        <v>0</v>
      </c>
      <c r="X145" s="188">
        <f t="shared" ca="1" si="26"/>
        <v>1019015.6674164465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384135.61750905059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384135.61750905059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335590.35573220561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1801862.1200388186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374820.3560243976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303</v>
      </c>
      <c r="B179" s="189" t="s">
        <v>308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25">
      <c r="A180" s="189" t="s">
        <v>304</v>
      </c>
      <c r="B180" s="189" t="s">
        <v>308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20469.927135437214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-7739.4129891913253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62904.656720576306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8992.6676617292323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53911.989058847073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168912.75887120995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135365022.94435871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135365022.94435871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135365022.94435871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4962253.0205756156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4560826.8125311788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401426.20804443676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1265627.9107681944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253125.58215363888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1012502.3286145555</v>
      </c>
      <c r="O200" s="190">
        <f t="shared" si="59"/>
        <v>1012502.3286145555</v>
      </c>
      <c r="P200" s="200">
        <f t="shared" si="49"/>
        <v>253125.58215363888</v>
      </c>
      <c r="Q200" s="187">
        <f>IFERROR(VLOOKUP(A200,[1]Energiindhold!$A$2:$C$11,3,FALSE),IFERROR(VLOOKUP(A200,[1]Biogasudbytte!$A$2:$B$18,2,FALSE)*[1]Energiindhold!$C$10,0))*O200</f>
        <v>0.57512772561471937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0.71890965701839926</v>
      </c>
      <c r="S200" s="187">
        <f>IFERROR(VLOOKUP(A200,[1]Biogasudbytte!$A$2:$B$18,2,FALSE)*[1]Energiindhold!$C$10,0)*J200*IFERROR(VLOOKUP(A200,Biogasanlæg!$F$3:$G$8,2,FALSE),1)</f>
        <v>0.14378193140367984</v>
      </c>
      <c r="T200" s="188">
        <f t="shared" si="50"/>
        <v>0.57512772561471937</v>
      </c>
      <c r="U200" s="186">
        <f>O200*IFERROR(VLOOKUP(A200,[1]Tørstofindhold!A$2:B$24,2,FALSE),0)</f>
        <v>43298.029482400001</v>
      </c>
      <c r="V200" s="187">
        <f>IF(D200=År1,P200,SUM(O200,P200))*IFERROR(VLOOKUP(A200,[1]Tørstofindhold!A$2:B$24,2,FALSE),0)</f>
        <v>54122.536853000005</v>
      </c>
      <c r="W200" s="187">
        <f>J200*IFERROR(VLOOKUP(A200,[1]Tørstofindhold!A$2:B$24,2,FALSE),0)</f>
        <v>10824.5073706</v>
      </c>
      <c r="X200" s="188">
        <f t="shared" si="51"/>
        <v>43298.029482400001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472855.62662575697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236427.81331287848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89504.815039875422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146922.99827300303</v>
      </c>
      <c r="O201" s="190">
        <f t="shared" si="59"/>
        <v>146922.99827300303</v>
      </c>
      <c r="P201" s="200">
        <f t="shared" si="49"/>
        <v>236427.81331287848</v>
      </c>
      <c r="Q201" s="187">
        <f>IFERROR(VLOOKUP(A201,[1]Energiindhold!$A$2:$C$11,3,FALSE),IFERROR(VLOOKUP(A201,[1]Biogasudbytte!$A$2:$B$18,2,FALSE)*[1]Energiindhold!$C$10,0))*O201</f>
        <v>0.31647213828004855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0.82573764815598882</v>
      </c>
      <c r="S201" s="187">
        <f>IFERROR(VLOOKUP(A201,[1]Biogasudbytte!$A$2:$B$18,2,FALSE)*[1]Energiindhold!$C$10,0)*J201*IFERROR(VLOOKUP(A201,Biogasanlæg!$F$3:$G$8,2,FALSE),1)</f>
        <v>0.50926550987594021</v>
      </c>
      <c r="T201" s="188">
        <f t="shared" si="50"/>
        <v>0.31647213828004861</v>
      </c>
      <c r="U201" s="186">
        <f>O201*IFERROR(VLOOKUP(A201,[1]Tørstofindhold!A$2:B$24,2,FALSE),0)</f>
        <v>44076.899481900909</v>
      </c>
      <c r="V201" s="187">
        <f>IF(D201=År1,P201,SUM(O201,P201))*IFERROR(VLOOKUP(A201,[1]Tørstofindhold!A$2:B$24,2,FALSE),0)</f>
        <v>115005.24347576445</v>
      </c>
      <c r="W201" s="187">
        <f>J201*IFERROR(VLOOKUP(A201,[1]Tørstofindhold!A$2:B$24,2,FALSE),0)</f>
        <v>70928.343993863542</v>
      </c>
      <c r="X201" s="188">
        <f t="shared" si="51"/>
        <v>44076.899481900909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891430.01875529427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62973.863177375562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828456.15557791875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892.28078879071916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803.0527099116473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89.228078879071901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803.0527099116473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3.7766765894434862E-4</v>
      </c>
      <c r="S203" s="187">
        <f>IFERROR(VLOOKUP(A203,[1]Biogasudbytte!$A$2:$B$18,2,FALSE)*[1]Energiindhold!$C$10,0)*J203*IFERROR(VLOOKUP(A203,Biogasanlæg!$F$3:$G$8,2,FALSE),1)</f>
        <v>3.7766765894434862E-4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50.592320724433783</v>
      </c>
      <c r="W203" s="187">
        <f>J203*IFERROR(VLOOKUP(A203,[1]Tørstofindhold!A$2:B$24,2,FALSE),0)</f>
        <v>50.592320724433783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16772.527158983896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-13787.591309363688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323061.108725222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323061.108725222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9235.3984880191911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-214088.54416529011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7740799.9666379569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1804161.9976497933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19015.429837747353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2590038.224347489</v>
      </c>
      <c r="N208" s="199">
        <f t="shared" si="48"/>
        <v>3327584.314802927</v>
      </c>
      <c r="O208" s="190">
        <f t="shared" si="59"/>
        <v>0</v>
      </c>
      <c r="P208" s="200">
        <f t="shared" si="49"/>
        <v>19015.429837747353</v>
      </c>
      <c r="Q208" s="187">
        <f>IFERROR(VLOOKUP(A208,[1]Energiindhold!$A$2:$C$11,3,FALSE),IFERROR(VLOOKUP(A208,[1]Biogasudbytte!$A$2:$B$18,2,FALSE)*[1]Energiindhold!$C$10,0))*O208</f>
        <v>0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3.498601397272541E-2</v>
      </c>
      <c r="S208" s="187">
        <f>IFERROR(VLOOKUP(A208,[1]Biogasudbytte!$A$2:$B$18,2,FALSE)*[1]Energiindhold!$C$10,0)*J208*IFERROR(VLOOKUP(A208,Biogasanlæg!$F$3:$G$8,2,FALSE),1)</f>
        <v>3.498601397272541E-2</v>
      </c>
      <c r="T208" s="188">
        <f t="shared" si="50"/>
        <v>0</v>
      </c>
      <c r="U208" s="186">
        <f>O208*IFERROR(VLOOKUP(A208,[1]Tørstofindhold!A$2:B$24,2,FALSE),0)</f>
        <v>0</v>
      </c>
      <c r="V208" s="187">
        <f>IF(D208=År1,P208,SUM(O208,P208))*IFERROR(VLOOKUP(A208,[1]Tørstofindhold!A$2:B$24,2,FALSE),0)</f>
        <v>5324.3203545692595</v>
      </c>
      <c r="W208" s="187">
        <f>J208*IFERROR(VLOOKUP(A208,[1]Tørstofindhold!A$2:B$24,2,FALSE),0)</f>
        <v>5324.3203545692595</v>
      </c>
      <c r="X208" s="188">
        <f t="shared" si="51"/>
        <v>0</v>
      </c>
      <c r="Y208" s="168">
        <f t="shared" si="60"/>
        <v>1</v>
      </c>
      <c r="Z208" s="103">
        <f t="shared" si="61"/>
        <v>0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432980.29482400004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432980.29482400004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62807.246394125483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-171095.1988059195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853278.4052559135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112782.12636853076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123183.11249498594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20314.647589531094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596998.51880286564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617313.16639239679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6.2875859883598304</v>
      </c>
      <c r="S211" s="187">
        <f>IFERROR(VLOOKUP(A211,[1]Biogasudbytte!$A$2:$B$18,2,FALSE)*[1]Energiindhold!$C$10,0)*J211*IFERROR(VLOOKUP(A211,Biogasanlæg!$F$3:$G$8,2,FALSE),1)</f>
        <v>0.11712491326334511</v>
      </c>
      <c r="T211" s="188">
        <f t="shared" si="50"/>
        <v>6.170461075096485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524716.19143353729</v>
      </c>
      <c r="W211" s="187">
        <f>J211*IFERROR(VLOOKUP(A211,[1]Tørstofindhold!A$2:B$24,2,FALSE),0)</f>
        <v>17267.450451101431</v>
      </c>
      <c r="X211" s="188">
        <f t="shared" si="51"/>
        <v>507448.74098243588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710440.57434076618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-710440.57434076618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209986.47985944702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190647.37917607787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19339.10068336915</v>
      </c>
      <c r="O214" s="190">
        <f t="shared" si="59"/>
        <v>19339.10068336915</v>
      </c>
      <c r="P214" s="200">
        <f t="shared" si="49"/>
        <v>190647.37917607787</v>
      </c>
      <c r="Q214" s="187">
        <f>IFERROR(VLOOKUP(A214,[1]Energiindhold!$A$2:$C$11,3,FALSE),IFERROR(VLOOKUP(A214,[1]Biogasudbytte!$A$2:$B$18,2,FALSE)*[1]Energiindhold!$C$10,0))*O214</f>
        <v>8.379883734412738E-2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0.78598373375398001</v>
      </c>
      <c r="S214" s="187">
        <f>IFERROR(VLOOKUP(A214,[1]Biogasudbytte!$A$2:$B$18,2,FALSE)*[1]Energiindhold!$C$10,0)*J214*IFERROR(VLOOKUP(A214,Biogasanlæg!$F$3:$G$8,2,FALSE),1)</f>
        <v>0.7021848964098526</v>
      </c>
      <c r="T214" s="188">
        <f t="shared" si="50"/>
        <v>8.3798837344127408E-2</v>
      </c>
      <c r="U214" s="186">
        <f>O214*IFERROR(VLOOKUP(A214,[1]Tørstofindhold!A$2:B$24,2,FALSE),0)</f>
        <v>8122.4222870150425</v>
      </c>
      <c r="V214" s="187">
        <f>IF(D214=År1,P214,SUM(O214,P214))*IFERROR(VLOOKUP(A214,[1]Tørstofindhold!A$2:B$24,2,FALSE),0)</f>
        <v>88194.32154096775</v>
      </c>
      <c r="W214" s="187">
        <f>J214*IFERROR(VLOOKUP(A214,[1]Tørstofindhold!A$2:B$24,2,FALSE),0)</f>
        <v>80071.899253952695</v>
      </c>
      <c r="X214" s="188">
        <f t="shared" si="51"/>
        <v>8122.4222870150552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200505.45348915044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200505.45348915044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488697.95225826954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381737.53761905298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1538745.3574347503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779456.90372273244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867.1755731253553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502186.43867351662</v>
      </c>
      <c r="O217" s="190">
        <f t="shared" si="59"/>
        <v>0</v>
      </c>
      <c r="P217" s="200">
        <f t="shared" si="63"/>
        <v>867.1755731253553</v>
      </c>
      <c r="Q217" s="187">
        <f>IFERROR(VLOOKUP(A217,[1]Energiindhold!$A$2:$C$11,3,FALSE),IFERROR(VLOOKUP(A217,[1]Biogasudbytte!$A$2:$B$18,2,FALSE)*[1]Energiindhold!$C$10,0))*O217</f>
        <v>0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2.9699549333741049E-3</v>
      </c>
      <c r="S217" s="187">
        <f>IFERROR(VLOOKUP(A217,[1]Biogasudbytte!$A$2:$B$18,2,FALSE)*[1]Energiindhold!$C$10,0)*J217*IFERROR(VLOOKUP(A217,Biogasanlæg!$F$3:$G$8,2,FALSE),1)</f>
        <v>2.9699549333741049E-3</v>
      </c>
      <c r="T217" s="188">
        <f t="shared" si="64"/>
        <v>0</v>
      </c>
      <c r="U217" s="186">
        <f>O217*IFERROR(VLOOKUP(A217,[1]Tørstofindhold!A$2:B$24,2,FALSE),0)</f>
        <v>0</v>
      </c>
      <c r="V217" s="187">
        <f>IF(D217=År1,P217,SUM(O217,P217))*IFERROR(VLOOKUP(A217,[1]Tørstofindhold!A$2:B$24,2,FALSE),0)</f>
        <v>268.82442766886015</v>
      </c>
      <c r="W217" s="187">
        <f>J217*IFERROR(VLOOKUP(A217,[1]Tørstofindhold!A$2:B$24,2,FALSE),0)</f>
        <v>268.82442766886015</v>
      </c>
      <c r="X217" s="188">
        <f t="shared" si="65"/>
        <v>0</v>
      </c>
      <c r="Y217" s="168">
        <f t="shared" si="60"/>
        <v>1</v>
      </c>
      <c r="Z217" s="103">
        <f t="shared" si="61"/>
        <v>0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275449.72969989601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-275449.72969989601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1067271.7369051871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960544.56321466842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106727.17369051868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960544.56321466842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0.48621805245363309</v>
      </c>
      <c r="S219" s="187">
        <f>IFERROR(VLOOKUP(A219,[1]Biogasudbytte!$A$2:$B$18,2,FALSE)*[1]Energiindhold!$C$10,0)*J219*IFERROR(VLOOKUP(A219,Biogasanlæg!$F$3:$G$8,2,FALSE),1)</f>
        <v>0.48621805245363309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73001.386804314796</v>
      </c>
      <c r="W219" s="187">
        <f>J219*IFERROR(VLOOKUP(A219,[1]Tørstofindhold!A$2:B$24,2,FALSE),0)</f>
        <v>73001.386804314796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133388.75573399532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222477.49455637607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-89088.73882238075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1683984.4240595349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735458.31011123862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74606.202820686085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873919.91112761025</v>
      </c>
      <c r="O221" s="190">
        <f t="shared" si="59"/>
        <v>391798.11160085921</v>
      </c>
      <c r="P221" s="200">
        <f t="shared" si="63"/>
        <v>74606.202820686085</v>
      </c>
      <c r="Q221" s="187">
        <f>IFERROR(VLOOKUP(A221,[1]Energiindhold!$A$2:$C$11,3,FALSE),IFERROR(VLOOKUP(A221,[1]Biogasudbytte!$A$2:$B$18,2,FALSE)*[1]Energiindhold!$C$10,0))*O221</f>
        <v>1.4065552206470846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1.6743914887733478</v>
      </c>
      <c r="S221" s="187">
        <f>IFERROR(VLOOKUP(A221,[1]Biogasudbytte!$A$2:$B$18,2,FALSE)*[1]Energiindhold!$C$10,0)*J221*IFERROR(VLOOKUP(A221,Biogasanlæg!$F$3:$G$8,2,FALSE),1)</f>
        <v>0.2678362681262631</v>
      </c>
      <c r="T221" s="188">
        <f t="shared" si="64"/>
        <v>1.4065552206470846</v>
      </c>
      <c r="U221" s="186">
        <f>O221*IFERROR(VLOOKUP(A221,[1]Tørstofindhold!A$2:B$24,2,FALSE),0)</f>
        <v>117539.43348025777</v>
      </c>
      <c r="V221" s="187">
        <f>IF(D221=År1,P221,SUM(O221,P221))*IFERROR(VLOOKUP(A221,[1]Tørstofindhold!A$2:B$24,2,FALSE),0)</f>
        <v>139921.2943264636</v>
      </c>
      <c r="W221" s="187">
        <f>J221*IFERROR(VLOOKUP(A221,[1]Tørstofindhold!A$2:B$24,2,FALSE),0)</f>
        <v>22381.860846205826</v>
      </c>
      <c r="X221" s="188">
        <f t="shared" si="65"/>
        <v>117539.43348025778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257371.07122395348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-151664.36058316039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8508.9621500651465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-43466.747029562932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441503.35045841202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441503.35045841202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39662.610991368812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39662.610991368812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39662.610991368812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0.72979204224118599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0.72979204224118599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16459.983561418059</v>
      </c>
      <c r="W226" s="187">
        <f>J226*IFERROR(VLOOKUP(A226,[1]Tørstofindhold!A$2:B$24,2,FALSE),0)</f>
        <v>0</v>
      </c>
      <c r="X226" s="188">
        <f t="shared" si="65"/>
        <v>16459.983561418059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400779.30970046029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400779.30970046029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118504.81295486072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118504.81295486072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59252.406477430362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30915.871009673829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28336.535467756534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1</v>
      </c>
      <c r="Z231" s="103">
        <f t="shared" si="61"/>
        <v>0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37921.540145555431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37921.540145555431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37921.540145555431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1.3272539050944401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1.3272539050944401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580195.01499224489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127941.13536914771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6661.3609070056164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445592.51871609152</v>
      </c>
      <c r="O233" s="190">
        <f t="shared" si="59"/>
        <v>445592.51871609152</v>
      </c>
      <c r="P233" s="200">
        <f t="shared" si="63"/>
        <v>6661.3609070056164</v>
      </c>
      <c r="Q233" s="187">
        <f>IFERROR(VLOOKUP(A233,[1]Energiindhold!$A$2:$C$11,3,FALSE),IFERROR(VLOOKUP(A233,[1]Biogasudbytte!$A$2:$B$18,2,FALSE)*[1]Energiindhold!$C$10,0))*O233</f>
        <v>1.2093559194962211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1.2274351194522706</v>
      </c>
      <c r="S233" s="187">
        <f>IFERROR(VLOOKUP(A233,[1]Biogasudbytte!$A$2:$B$18,2,FALSE)*[1]Energiindhold!$C$10,0)*J233*IFERROR(VLOOKUP(A233,Biogasanlæg!$F$3:$G$8,2,FALSE),1)</f>
        <v>1.8079199956049521E-2</v>
      </c>
      <c r="T233" s="188">
        <f t="shared" si="64"/>
        <v>1.2093559194962211</v>
      </c>
      <c r="U233" s="186">
        <f>O233*IFERROR(VLOOKUP(A233,[1]Tørstofindhold!A$2:B$24,2,FALSE),0)</f>
        <v>89118.503743218316</v>
      </c>
      <c r="V233" s="187">
        <f>IF(D233=År1,P233,SUM(O233,P233))*IFERROR(VLOOKUP(A233,[1]Tørstofindhold!A$2:B$24,2,FALSE),0)</f>
        <v>90450.775924619433</v>
      </c>
      <c r="W233" s="187">
        <f>J233*IFERROR(VLOOKUP(A233,[1]Tørstofindhold!A$2:B$24,2,FALSE),0)</f>
        <v>1332.2721814011234</v>
      </c>
      <c r="X233" s="188">
        <f t="shared" si="65"/>
        <v>89118.503743218316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25586.495588439793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25586.495588439793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20801.551109508149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5668.1056776960004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15133.44543181215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3345419.54603831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1268746.495883205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2076673.0501551051</v>
      </c>
      <c r="O236" s="190">
        <f t="shared" si="59"/>
        <v>2076673.0501551051</v>
      </c>
      <c r="P236" s="200">
        <f t="shared" si="63"/>
        <v>1268746.495883205</v>
      </c>
      <c r="Q236" s="187">
        <f>IFERROR(VLOOKUP(A236,[1]Energiindhold!$A$2:$C$11,3,FALSE),IFERROR(VLOOKUP(A236,[1]Biogasudbytte!$A$2:$B$18,2,FALSE)*[1]Energiindhold!$C$10,0))*O236</f>
        <v>1.0362806187578992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1.6693978076685774</v>
      </c>
      <c r="S236" s="187">
        <f>IFERROR(VLOOKUP(A236,[1]Biogasudbytte!$A$2:$B$18,2,FALSE)*[1]Energiindhold!$C$10,0)*J236*IFERROR(VLOOKUP(A236,Biogasanlæg!$F$3:$G$8,2,FALSE),1)</f>
        <v>0.63311718891067825</v>
      </c>
      <c r="T236" s="188">
        <f t="shared" si="64"/>
        <v>1.0362806187578992</v>
      </c>
      <c r="U236" s="186">
        <f>O236*IFERROR(VLOOKUP(A236,[1]Tørstofindhold!A$2:B$24,2,FALSE),0)</f>
        <v>124600.3830093063</v>
      </c>
      <c r="V236" s="187">
        <f>IF(D236=År1,P236,SUM(O236,P236))*IFERROR(VLOOKUP(A236,[1]Tørstofindhold!A$2:B$24,2,FALSE),0)</f>
        <v>200725.17276229861</v>
      </c>
      <c r="W236" s="187">
        <f>J236*IFERROR(VLOOKUP(A236,[1]Tørstofindhold!A$2:B$24,2,FALSE),0)</f>
        <v>76124.789752992292</v>
      </c>
      <c r="X236" s="188">
        <f t="shared" si="65"/>
        <v>124600.38300930632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2409559.214171757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2168603.2927545812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240955.92141717565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2168603.2927545812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0.93423429851867379</v>
      </c>
      <c r="S237" s="187">
        <f>IFERROR(VLOOKUP(A237,[1]Biogasudbytte!$A$2:$B$18,2,FALSE)*[1]Energiindhold!$C$10,0)*J237*IFERROR(VLOOKUP(A237,Biogasanlæg!$F$3:$G$8,2,FALSE),1)</f>
        <v>0.93423429851867379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108430.16463772906</v>
      </c>
      <c r="W237" s="187">
        <f>J237*IFERROR(VLOOKUP(A237,[1]Tørstofindhold!A$2:B$24,2,FALSE),0)</f>
        <v>108430.16463772906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227135.43837600856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121608.99852646064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370106.33706436935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370106.33706436935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370106.33706436935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9.8812899963937237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9.8812899963937237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303487.19639278285</v>
      </c>
      <c r="W241" s="187">
        <f>J241*IFERROR(VLOOKUP(A241,[1]Tørstofindhold!A$2:B$24,2,FALSE),0)</f>
        <v>0</v>
      </c>
      <c r="X241" s="188">
        <f t="shared" ca="1" si="65"/>
        <v>303487.19639278285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113960.04106329833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113960.04106329833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17987.049844381028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-11544.952175720926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60139.381804839322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8992.6676617292323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51146.71414311009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172292.76645701908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134043396.78687212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134043396.78687212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134043396.78687212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4624204.3792056572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4173976.0636339597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450228.31557169743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1495742.0763624115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299148.41527248232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1196593.6610899293</v>
      </c>
      <c r="O248" s="190">
        <f t="shared" si="59"/>
        <v>1196593.6610899293</v>
      </c>
      <c r="P248" s="200">
        <f t="shared" si="63"/>
        <v>299148.41527248232</v>
      </c>
      <c r="Q248" s="187">
        <f>IFERROR(VLOOKUP(A248,[1]Energiindhold!$A$2:$C$11,3,FALSE),IFERROR(VLOOKUP(A248,[1]Biogasudbytte!$A$2:$B$18,2,FALSE)*[1]Energiindhold!$C$10,0))*O248</f>
        <v>0.67969640299921374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0.84962050374901721</v>
      </c>
      <c r="S248" s="187">
        <f>IFERROR(VLOOKUP(A248,[1]Biogasudbytte!$A$2:$B$18,2,FALSE)*[1]Energiindhold!$C$10,0)*J248*IFERROR(VLOOKUP(A248,Biogasanlæg!$F$3:$G$8,2,FALSE),1)</f>
        <v>0.16992410074980344</v>
      </c>
      <c r="T248" s="188">
        <f t="shared" si="64"/>
        <v>0.67969640299921374</v>
      </c>
      <c r="U248" s="186">
        <f>O248*IFERROR(VLOOKUP(A248,[1]Tørstofindhold!A$2:B$24,2,FALSE),0)</f>
        <v>51170.398479200005</v>
      </c>
      <c r="V248" s="187">
        <f>IF(D248=År1,P248,SUM(O248,P248))*IFERROR(VLOOKUP(A248,[1]Tørstofindhold!A$2:B$24,2,FALSE),0)</f>
        <v>63962.998099000004</v>
      </c>
      <c r="W248" s="187">
        <f>J248*IFERROR(VLOOKUP(A248,[1]Tørstofindhold!A$2:B$24,2,FALSE),0)</f>
        <v>12792.599619800001</v>
      </c>
      <c r="X248" s="188">
        <f t="shared" si="65"/>
        <v>51170.398479200005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573805.87313028623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286902.93656514311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108613.25455680418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178289.68200833892</v>
      </c>
      <c r="O249" s="190">
        <f t="shared" si="59"/>
        <v>178289.68200833892</v>
      </c>
      <c r="P249" s="200">
        <f t="shared" si="63"/>
        <v>286902.93656514311</v>
      </c>
      <c r="Q249" s="187">
        <f>IFERROR(VLOOKUP(A249,[1]Energiindhold!$A$2:$C$11,3,FALSE),IFERROR(VLOOKUP(A249,[1]Biogasudbytte!$A$2:$B$18,2,FALSE)*[1]Energiindhold!$C$10,0))*O249</f>
        <v>0.38403597504596204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1.0020249004072803</v>
      </c>
      <c r="S249" s="187">
        <f>IFERROR(VLOOKUP(A249,[1]Biogasudbytte!$A$2:$B$18,2,FALSE)*[1]Energiindhold!$C$10,0)*J249*IFERROR(VLOOKUP(A249,Biogasanlæg!$F$3:$G$8,2,FALSE),1)</f>
        <v>0.61798892536131833</v>
      </c>
      <c r="T249" s="188">
        <f t="shared" si="64"/>
        <v>0.38403597504596199</v>
      </c>
      <c r="U249" s="186">
        <f>O249*IFERROR(VLOOKUP(A249,[1]Tørstofindhold!A$2:B$24,2,FALSE),0)</f>
        <v>53486.904602501672</v>
      </c>
      <c r="V249" s="187">
        <f>IF(D249=År1,P249,SUM(O249,P249))*IFERROR(VLOOKUP(A249,[1]Tørstofindhold!A$2:B$24,2,FALSE),0)</f>
        <v>139557.78557204461</v>
      </c>
      <c r="W249" s="187">
        <f>J249*IFERROR(VLOOKUP(A249,[1]Tørstofindhold!A$2:B$24,2,FALSE),0)</f>
        <v>86070.880969542937</v>
      </c>
      <c r="X249" s="188">
        <f t="shared" si="65"/>
        <v>53486.904602501672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1053508.2039835295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75568.635812850684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977939.5681706788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1013.9144691364182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912.52302222277638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101.39144691364179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912.52302222277638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4.2915045212114949E-4</v>
      </c>
      <c r="S251" s="187">
        <f>IFERROR(VLOOKUP(A251,[1]Biogasudbytte!$A$2:$B$18,2,FALSE)*[1]Energiindhold!$C$10,0)*J251*IFERROR(VLOOKUP(A251,Biogasanlæg!$F$3:$G$8,2,FALSE),1)</f>
        <v>4.2915045212114949E-4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57.488950400034909</v>
      </c>
      <c r="W251" s="187">
        <f>J251*IFERROR(VLOOKUP(A251,[1]Tørstofindhold!A$2:B$24,2,FALSE),0)</f>
        <v>57.488950400034909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13218.944305969808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-18774.057882473979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309381.10479126737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309381.10479126737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8833.9151758514763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-224961.10081662235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7783060.7751449523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1804161.9976497933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19368.555120556652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3060954.2651379411</v>
      </c>
      <c r="N256" s="199">
        <f t="shared" si="62"/>
        <v>2898575.9572366616</v>
      </c>
      <c r="O256" s="190">
        <f t="shared" si="59"/>
        <v>0</v>
      </c>
      <c r="P256" s="200">
        <f t="shared" si="63"/>
        <v>19368.555120556652</v>
      </c>
      <c r="Q256" s="187">
        <f>IFERROR(VLOOKUP(A256,[1]Energiindhold!$A$2:$C$11,3,FALSE),IFERROR(VLOOKUP(A256,[1]Biogasudbytte!$A$2:$B$18,2,FALSE)*[1]Energiindhold!$C$10,0))*O256</f>
        <v>0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3.5635720352434175E-2</v>
      </c>
      <c r="S256" s="187">
        <f>IFERROR(VLOOKUP(A256,[1]Biogasudbytte!$A$2:$B$18,2,FALSE)*[1]Energiindhold!$C$10,0)*J256*IFERROR(VLOOKUP(A256,Biogasanlæg!$F$3:$G$8,2,FALSE),1)</f>
        <v>3.5635720352434175E-2</v>
      </c>
      <c r="T256" s="188">
        <f t="shared" si="64"/>
        <v>0</v>
      </c>
      <c r="U256" s="186">
        <f>O256*IFERROR(VLOOKUP(A256,[1]Tørstofindhold!A$2:B$24,2,FALSE),0)</f>
        <v>0</v>
      </c>
      <c r="V256" s="187">
        <f>IF(D256=År1,P256,SUM(O256,P256))*IFERROR(VLOOKUP(A256,[1]Tørstofindhold!A$2:B$24,2,FALSE),0)</f>
        <v>5423.1954337558627</v>
      </c>
      <c r="W256" s="187">
        <f>J256*IFERROR(VLOOKUP(A256,[1]Tørstofindhold!A$2:B$24,2,FALSE),0)</f>
        <v>5423.1954337558627</v>
      </c>
      <c r="X256" s="188">
        <f t="shared" si="65"/>
        <v>0</v>
      </c>
      <c r="Y256" s="168">
        <f t="shared" si="60"/>
        <v>1</v>
      </c>
      <c r="Z256" s="103">
        <f t="shared" si="61"/>
        <v>0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511703.98479200003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511703.98479200003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59641.575143281989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-185227.94160673005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774087.30836337875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112782.12636853076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120747.75217508907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21264.07881518716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519293.35100457177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540557.42981975898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5.4899144061554939</v>
      </c>
      <c r="S259" s="187">
        <f>IFERROR(VLOOKUP(A259,[1]Biogasudbytte!$A$2:$B$18,2,FALSE)*[1]Energiindhold!$C$10,0)*J259*IFERROR(VLOOKUP(A259,Biogasanlæg!$F$3:$G$8,2,FALSE),1)</f>
        <v>0.12259889697211419</v>
      </c>
      <c r="T259" s="188">
        <f t="shared" si="64"/>
        <v>5.3673155091833795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459473.81534679513</v>
      </c>
      <c r="W259" s="187">
        <f>J259*IFERROR(VLOOKUP(A259,[1]Tørstofindhold!A$2:B$24,2,FALSE),0)</f>
        <v>18074.466992909085</v>
      </c>
      <c r="X259" s="188">
        <f t="shared" si="65"/>
        <v>441399.34835388605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710440.57434076618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-710440.57434076618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209352.88683397757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190385.15645484926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18967.730379128305</v>
      </c>
      <c r="O262" s="190">
        <f t="shared" si="75"/>
        <v>18967.730379128305</v>
      </c>
      <c r="P262" s="200">
        <f t="shared" si="63"/>
        <v>190385.15645484926</v>
      </c>
      <c r="Q262" s="187">
        <f>IFERROR(VLOOKUP(A262,[1]Energiindhold!$A$2:$C$11,3,FALSE),IFERROR(VLOOKUP(A262,[1]Biogasudbytte!$A$2:$B$18,2,FALSE)*[1]Energiindhold!$C$10,0))*O262</f>
        <v>8.2189641537712244E-2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0.78340872957853314</v>
      </c>
      <c r="S262" s="187">
        <f>IFERROR(VLOOKUP(A262,[1]Biogasudbytte!$A$2:$B$18,2,FALSE)*[1]Energiindhold!$C$10,0)*J262*IFERROR(VLOOKUP(A262,Biogasanlæg!$F$3:$G$8,2,FALSE),1)</f>
        <v>0.70121908804082089</v>
      </c>
      <c r="T262" s="188">
        <f t="shared" si="64"/>
        <v>8.2189641537712244E-2</v>
      </c>
      <c r="U262" s="186">
        <f>O262*IFERROR(VLOOKUP(A262,[1]Tørstofindhold!A$2:B$24,2,FALSE),0)</f>
        <v>7966.4467592338879</v>
      </c>
      <c r="V262" s="187">
        <f>IF(D262=År1,P262,SUM(O262,P262))*IFERROR(VLOOKUP(A262,[1]Tørstofindhold!A$2:B$24,2,FALSE),0)</f>
        <v>87928.212470270577</v>
      </c>
      <c r="W262" s="187">
        <f>J262*IFERROR(VLOOKUP(A262,[1]Tørstofindhold!A$2:B$24,2,FALSE),0)</f>
        <v>79961.765711036685</v>
      </c>
      <c r="X262" s="188">
        <f t="shared" si="65"/>
        <v>7966.4467592338915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191716.3466485255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191716.3466485255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467199.52830888401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355224.02064933075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1505200.0174677742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757805.32306376752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885.31462572342923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478260.36142902391</v>
      </c>
      <c r="O265" s="190">
        <f t="shared" si="75"/>
        <v>0</v>
      </c>
      <c r="P265" s="200">
        <f t="shared" si="63"/>
        <v>885.31462572342923</v>
      </c>
      <c r="Q265" s="187">
        <f>IFERROR(VLOOKUP(A265,[1]Energiindhold!$A$2:$C$11,3,FALSE),IFERROR(VLOOKUP(A265,[1]Biogasudbytte!$A$2:$B$18,2,FALSE)*[1]Energiindhold!$C$10,0))*O265</f>
        <v>0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3.0320786490551444E-3</v>
      </c>
      <c r="S265" s="187">
        <f>IFERROR(VLOOKUP(A265,[1]Biogasudbytte!$A$2:$B$18,2,FALSE)*[1]Energiindhold!$C$10,0)*J265*IFERROR(VLOOKUP(A265,Biogasanlæg!$F$3:$G$8,2,FALSE),1)</f>
        <v>3.0320786490551444E-3</v>
      </c>
      <c r="T265" s="188">
        <f t="shared" si="64"/>
        <v>0</v>
      </c>
      <c r="U265" s="186">
        <f>O265*IFERROR(VLOOKUP(A265,[1]Tørstofindhold!A$2:B$24,2,FALSE),0)</f>
        <v>0</v>
      </c>
      <c r="V265" s="187">
        <f>IF(D265=År1,P265,SUM(O265,P265))*IFERROR(VLOOKUP(A265,[1]Tørstofindhold!A$2:B$24,2,FALSE),0)</f>
        <v>274.44753397426308</v>
      </c>
      <c r="W265" s="187">
        <f>J265*IFERROR(VLOOKUP(A265,[1]Tørstofindhold!A$2:B$24,2,FALSE),0)</f>
        <v>274.44753397426308</v>
      </c>
      <c r="X265" s="188">
        <f t="shared" si="65"/>
        <v>0</v>
      </c>
      <c r="Y265" s="168">
        <f t="shared" si="76"/>
        <v>1</v>
      </c>
      <c r="Z265" s="103">
        <f t="shared" si="77"/>
        <v>0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251252.44204705223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-251252.44204705223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973600.61608850933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876240.55447965837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97360.061608850912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876240.55447965837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0.44354420627205832</v>
      </c>
      <c r="S267" s="187">
        <f>IFERROR(VLOOKUP(A267,[1]Biogasudbytte!$A$2:$B$18,2,FALSE)*[1]Energiindhold!$C$10,0)*J267*IFERROR(VLOOKUP(A267,Biogasanlæg!$F$3:$G$8,2,FALSE),1)</f>
        <v>0.44354420627205832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66594.28214045403</v>
      </c>
      <c r="W267" s="187">
        <f>J267*IFERROR(VLOOKUP(A267,[1]Tørstofindhold!A$2:B$24,2,FALSE),0)</f>
        <v>66594.28214045403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122020.01011231828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222477.49455637607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-100457.48444405779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1702098.7369561824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735458.31011123862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76140.78137492371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890499.64547002013</v>
      </c>
      <c r="O269" s="190">
        <f t="shared" si="75"/>
        <v>320177.72901047184</v>
      </c>
      <c r="P269" s="200">
        <f t="shared" si="63"/>
        <v>76140.78137492371</v>
      </c>
      <c r="Q269" s="187">
        <f>IFERROR(VLOOKUP(A269,[1]Energiindhold!$A$2:$C$11,3,FALSE),IFERROR(VLOOKUP(A269,[1]Biogasudbytte!$A$2:$B$18,2,FALSE)*[1]Energiindhold!$C$10,0))*O269</f>
        <v>1.149438047147594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1.4227834522835701</v>
      </c>
      <c r="S269" s="187">
        <f>IFERROR(VLOOKUP(A269,[1]Biogasudbytte!$A$2:$B$18,2,FALSE)*[1]Energiindhold!$C$10,0)*J269*IFERROR(VLOOKUP(A269,Biogasanlæg!$F$3:$G$8,2,FALSE),1)</f>
        <v>0.27334540513597616</v>
      </c>
      <c r="T269" s="188">
        <f t="shared" si="64"/>
        <v>1.1494380471475938</v>
      </c>
      <c r="U269" s="186">
        <f>O269*IFERROR(VLOOKUP(A269,[1]Tørstofindhold!A$2:B$24,2,FALSE),0)</f>
        <v>96053.318703141544</v>
      </c>
      <c r="V269" s="187">
        <f>IF(D269=År1,P269,SUM(O269,P269))*IFERROR(VLOOKUP(A269,[1]Tørstofindhold!A$2:B$24,2,FALSE),0)</f>
        <v>118895.55311561866</v>
      </c>
      <c r="W269" s="187">
        <f>J269*IFERROR(VLOOKUP(A269,[1]Tørstofindhold!A$2:B$24,2,FALSE),0)</f>
        <v>22842.234412477112</v>
      </c>
      <c r="X269" s="188">
        <f t="shared" si="65"/>
        <v>96053.318703141558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235435.29243193395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-192778.73685954438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7232.7710179462747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-47179.942704091576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422177.75868709118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422177.75868709118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37978.9277568201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37978.9277568201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37978.9277568201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0.69881227072548968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0.69881227072548968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15761.255019080343</v>
      </c>
      <c r="W274" s="187">
        <f>J274*IFERROR(VLOOKUP(A274,[1]Tørstofindhold!A$2:B$24,2,FALSE),0)</f>
        <v>0</v>
      </c>
      <c r="X274" s="188">
        <f t="shared" si="65"/>
        <v>15761.255019080343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366620.82312230999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366620.82312230999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112790.01758245569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112790.01758245569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56395.008791227847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30915.871009673829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25479.137781554018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1</v>
      </c>
      <c r="Z279" s="103">
        <f t="shared" si="91"/>
        <v>0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36092.805626385823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36092.805626385823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36092.805626385823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1.2632481969235037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1.2632481969235037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554811.33276094752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127941.13536914771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6806.432642350318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420063.7647494495</v>
      </c>
      <c r="O281" s="190">
        <f t="shared" si="89"/>
        <v>420063.7647494495</v>
      </c>
      <c r="P281" s="200">
        <f t="shared" si="63"/>
        <v>6806.432642350318</v>
      </c>
      <c r="Q281" s="187">
        <f>IFERROR(VLOOKUP(A281,[1]Energiindhold!$A$2:$C$11,3,FALSE),IFERROR(VLOOKUP(A281,[1]Biogasudbytte!$A$2:$B$18,2,FALSE)*[1]Energiindhold!$C$10,0))*O281</f>
        <v>1.1400698600805959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1.1585427905292403</v>
      </c>
      <c r="S281" s="187">
        <f>IFERROR(VLOOKUP(A281,[1]Biogasudbytte!$A$2:$B$18,2,FALSE)*[1]Energiindhold!$C$10,0)*J281*IFERROR(VLOOKUP(A281,Biogasanlæg!$F$3:$G$8,2,FALSE),1)</f>
        <v>1.8472930448644457E-2</v>
      </c>
      <c r="T281" s="188">
        <f t="shared" si="64"/>
        <v>1.1400698600805959</v>
      </c>
      <c r="U281" s="186">
        <f>O281*IFERROR(VLOOKUP(A281,[1]Tørstofindhold!A$2:B$24,2,FALSE),0)</f>
        <v>84012.752949889909</v>
      </c>
      <c r="V281" s="187">
        <f>IF(D281=År1,P281,SUM(O281,P281))*IFERROR(VLOOKUP(A281,[1]Tørstofindhold!A$2:B$24,2,FALSE),0)</f>
        <v>85374.039478359977</v>
      </c>
      <c r="W281" s="187">
        <f>J281*IFERROR(VLOOKUP(A281,[1]Tørstofindhold!A$2:B$24,2,FALSE),0)</f>
        <v>1361.2865284700638</v>
      </c>
      <c r="X281" s="188">
        <f t="shared" si="65"/>
        <v>84012.752949889909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22182.119996210597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22182.119996210597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18120.669233843775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5668.1056776960004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12452.563556147776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3500953.7358260299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1327732.6575790939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2173221.0782469362</v>
      </c>
      <c r="O284" s="190">
        <f t="shared" si="89"/>
        <v>2173221.0782469362</v>
      </c>
      <c r="P284" s="200">
        <f t="shared" si="94"/>
        <v>1327732.6575790939</v>
      </c>
      <c r="Q284" s="187">
        <f>IFERROR(VLOOKUP(A284,[1]Energiindhold!$A$2:$C$11,3,FALSE),IFERROR(VLOOKUP(A284,[1]Biogasudbytte!$A$2:$B$18,2,FALSE)*[1]Energiindhold!$C$10,0))*O284</f>
        <v>1.0844590502560039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1.7470109237145475</v>
      </c>
      <c r="S284" s="187">
        <f>IFERROR(VLOOKUP(A284,[1]Biogasudbytte!$A$2:$B$18,2,FALSE)*[1]Energiindhold!$C$10,0)*J284*IFERROR(VLOOKUP(A284,Biogasanlæg!$F$3:$G$8,2,FALSE),1)</f>
        <v>0.66255187345854372</v>
      </c>
      <c r="T284" s="188">
        <f t="shared" si="95"/>
        <v>1.0844590502560036</v>
      </c>
      <c r="U284" s="186">
        <f>O284*IFERROR(VLOOKUP(A284,[1]Tørstofindhold!A$2:B$24,2,FALSE),0)</f>
        <v>130393.26469481617</v>
      </c>
      <c r="V284" s="187">
        <f>IF(D284=År1,P284,SUM(O284,P284))*IFERROR(VLOOKUP(A284,[1]Tørstofindhold!A$2:B$24,2,FALSE),0)</f>
        <v>210057.22414956181</v>
      </c>
      <c r="W284" s="187">
        <f>J284*IFERROR(VLOOKUP(A284,[1]Tørstofindhold!A$2:B$24,2,FALSE),0)</f>
        <v>79663.959454745636</v>
      </c>
      <c r="X284" s="188">
        <f t="shared" si="96"/>
        <v>130393.26469481617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1914968.3000286557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1723471.4700257902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191496.83000286552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1723471.4700257902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0.74247150928711048</v>
      </c>
      <c r="S285" s="187">
        <f>IFERROR(VLOOKUP(A285,[1]Biogasudbytte!$A$2:$B$18,2,FALSE)*[1]Energiindhold!$C$10,0)*J285*IFERROR(VLOOKUP(A285,Biogasanlæg!$F$3:$G$8,2,FALSE),1)</f>
        <v>0.74247150928711048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86173.573501289517</v>
      </c>
      <c r="W285" s="187">
        <f>J285*IFERROR(VLOOKUP(A285,[1]Tørstofindhold!A$2:B$24,2,FALSE),0)</f>
        <v>86173.573501289517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197991.36208420046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87517.064527335737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362216.20232302049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362216.20232302049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362216.20232302049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9.6706351070224859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9.6706351070224859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297017.28590487677</v>
      </c>
      <c r="W289" s="187">
        <f>J289*IFERROR(VLOOKUP(A289,[1]Tørstofindhold!A$2:B$24,2,FALSE),0)</f>
        <v>0</v>
      </c>
      <c r="X289" s="188">
        <f t="shared" ca="1" si="96"/>
        <v>297017.28590487677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111822.45804482778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111822.45804482778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0" t="s">
        <v>23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76" t="s">
        <v>7</v>
      </c>
      <c r="D3" s="477"/>
      <c r="E3" s="477"/>
      <c r="F3" s="477"/>
      <c r="G3" s="477"/>
      <c r="H3" s="477"/>
      <c r="I3" s="477"/>
      <c r="J3" s="477"/>
      <c r="K3" s="478"/>
      <c r="L3" s="476" t="s">
        <v>8</v>
      </c>
      <c r="M3" s="477"/>
      <c r="N3" s="477"/>
      <c r="O3" s="477"/>
      <c r="P3" s="477"/>
      <c r="Q3" s="477"/>
      <c r="R3" s="477"/>
      <c r="S3" s="477"/>
      <c r="T3" s="478"/>
      <c r="U3" s="71"/>
      <c r="W3" s="31" t="s">
        <v>268</v>
      </c>
      <c r="X3" s="35">
        <f>C24+C51</f>
        <v>11808068</v>
      </c>
      <c r="Y3" s="11">
        <f>D24+D51</f>
        <v>12624308.354183866</v>
      </c>
      <c r="Z3" s="23">
        <f>E24+E51</f>
        <v>10273083.793860359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269</v>
      </c>
      <c r="X4" s="35">
        <f t="shared" ref="X4:Z5" si="0">C25+C52</f>
        <v>1267084</v>
      </c>
      <c r="Y4" s="11">
        <f t="shared" si="0"/>
        <v>1328628.3688846827</v>
      </c>
      <c r="Z4" s="23">
        <f t="shared" si="0"/>
        <v>1013300.2009728672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270</v>
      </c>
      <c r="X5" s="48">
        <f t="shared" si="0"/>
        <v>19782594</v>
      </c>
      <c r="Y5" s="16">
        <f t="shared" si="0"/>
        <v>20837846.038380824</v>
      </c>
      <c r="Z5" s="24">
        <f t="shared" si="0"/>
        <v>16049325.598302402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570294.93435708468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7661.8786419114076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3662.942628167918</v>
      </c>
      <c r="I6" s="11">
        <f>IF(Landbrug!$E$47&gt;0,SUMIF(Landbrug!$B$32:$B$45,$B6,IF($I$4=År2,Landbrug!$D$32:$D$45,Landbrug!$E$32:$E$45)),'[1]Afgrødefordeling - jordtype'!$G4)*(1-Landbrug!$E$5)*Arealanvendelse!P$26</f>
        <v>418353.46042417659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5942.8239222737075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2841.1077875232327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152291.70407614647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2046.0300179883995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978.15312949556619</v>
      </c>
      <c r="R6" s="11">
        <f>IF(Landbrug!$E$47&gt;0,SUMIF(Landbrug!$B$32:$B$45,$B6,IF($R$4=År2,Landbrug!$D$32:$D$45,Landbrug!$E$32:$E$45)),'[1]Afgrødefordeling - jordtype'!$G4)*(Landbrug!$E$5)*Arealanvendelse!P$26</f>
        <v>265048.44319423975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3765.0847376260986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1799.9879701402513</v>
      </c>
      <c r="U6" s="94"/>
      <c r="W6" s="31" t="s">
        <v>271</v>
      </c>
      <c r="X6" s="34">
        <f t="shared" ref="X6:Z8" si="1">F24+F51</f>
        <v>490924</v>
      </c>
      <c r="Y6" s="11">
        <f t="shared" si="1"/>
        <v>1823172.2458161346</v>
      </c>
      <c r="Z6" s="23">
        <f t="shared" si="1"/>
        <v>4174396.8061396424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43835.265633911426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656.80844004057417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210.90938785747409</v>
      </c>
      <c r="I7" s="11">
        <f>IF(Landbrug!$E$47&gt;0,SUMIF(Landbrug!$B$32:$B$45,$B7,IF($I$4=År2,Landbrug!$D$32:$D$45,Landbrug!$E$32:$E$45)),'[1]Afgrødefordeling - jordtype'!$G5)*(1-Landbrug!$E$5)*Arealanvendelse!P$26</f>
        <v>32156.405329522484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509.44384429073193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163.5887768745468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11705.780465233727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175.39429260078944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56.321296486144433</v>
      </c>
      <c r="R7" s="11">
        <f>IF(Landbrug!$E$47&gt;0,SUMIF(Landbrug!$B$32:$B$45,$B7,IF($R$4=År2,Landbrug!$D$32:$D$45,Landbrug!$E$32:$E$45)),'[1]Afgrødefordeling - jordtype'!$G5)*(Landbrug!$E$5)*Arealanvendelse!P$26</f>
        <v>20372.737356280617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322.75888835063154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103.64190746907171</v>
      </c>
      <c r="U7" s="94"/>
      <c r="W7" s="31" t="s">
        <v>272</v>
      </c>
      <c r="X7" s="34">
        <f t="shared" si="1"/>
        <v>224348</v>
      </c>
      <c r="Y7" s="11">
        <f t="shared" si="1"/>
        <v>441296.43111531733</v>
      </c>
      <c r="Z7" s="23">
        <f t="shared" si="1"/>
        <v>756624.59902713273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72171.319236256371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703.29931090502282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273.11810681640105</v>
      </c>
      <c r="I8" s="11">
        <f>IF(Landbrug!$E$47&gt;0,SUMIF(Landbrug!$B$32:$B$45,$B8,IF($I$4=År2,Landbrug!$D$32:$D$45,Landbrug!$E$32:$E$45)),'[1]Afgrødefordeling - jordtype'!$G6)*(1-Landbrug!$E$5)*Arealanvendelse!P$26</f>
        <v>52942.993750950387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545.50380718668021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211.84005837890712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19272.647414102903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187.80922656107916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72.933528592553259</v>
      </c>
      <c r="R8" s="11">
        <f>IF(Landbrug!$E$47&gt;0,SUMIF(Landbrug!$B$32:$B$45,$B8,IF($R$4=År2,Landbrug!$D$32:$D$45,Landbrug!$E$32:$E$45)),'[1]Afgrødefordeling - jordtype'!$G6)*(Landbrug!$E$5)*Arealanvendelse!P$26</f>
        <v>33542.110677186654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345.60473027942174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134.21157703004721</v>
      </c>
      <c r="U8" s="94"/>
      <c r="W8" s="46" t="s">
        <v>273</v>
      </c>
      <c r="X8" s="47">
        <f t="shared" si="1"/>
        <v>3277287</v>
      </c>
      <c r="Y8" s="16">
        <f t="shared" si="1"/>
        <v>6476901.761619173</v>
      </c>
      <c r="Z8" s="24">
        <f t="shared" si="1"/>
        <v>11265422.201697597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360741.64085235406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6490.2942906279959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6298.9657026268824</v>
      </c>
      <c r="I9" s="11">
        <f>IF(Landbrug!$E$47&gt;0,SUMIF(Landbrug!$B$32:$B$45,$B9,IF($I$4=År2,Landbrug!$D$32:$D$45,Landbrug!$E$32:$E$45)),'[1]Afgrødefordeling - jordtype'!$G7)*(1-Landbrug!$E$5)*Arealanvendelse!P$26</f>
        <v>264630.64052955853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5034.1016838813175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4885.7004675571425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96332.539370288971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1733.1698353409072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1682.0774006202294</v>
      </c>
      <c r="R9" s="11">
        <f>IF(Landbrug!$E$47&gt;0,SUMIF(Landbrug!$B$32:$B$45,$B9,IF($R$4=År2,Landbrug!$D$32:$D$45,Landbrug!$E$32:$E$45)),'[1]Afgrødefordeling - jordtype'!$G7)*(Landbrug!$E$5)*Arealanvendelse!P$26</f>
        <v>167657.12711623736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3189.3624420875854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3095.3426356899681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7367.2575493194499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30.355350523173726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7.3213666207429391</v>
      </c>
      <c r="I10" s="11">
        <f>IF(Landbrug!$E$47&gt;0,SUMIF(Landbrug!$B$32:$B$45,$B10,IF($I$4=År2,Landbrug!$D$32:$D$45,Landbrug!$E$32:$E$45)),'[1]Afgrødefordeling - jordtype'!$G8)*(1-Landbrug!$E$5)*Arealanvendelse!P$26</f>
        <v>5404.4276108966669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23.544682928195929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5.6787107615467285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1967.3543266144493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8.106100511333505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1.9550996013950637</v>
      </c>
      <c r="R10" s="11">
        <f>IF(Landbrug!$E$47&gt;0,SUMIF(Landbrug!$B$32:$B$45,$B10,IF($R$4=År2,Landbrug!$D$32:$D$45,Landbrug!$E$32:$E$45)),'[1]Afgrødefordeling - jordtype'!$G8)*(Landbrug!$E$5)*Arealanvendelse!P$26</f>
        <v>3423.9829716521344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14.9167681063113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3.597755460591272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30987.369727135854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479.23230655887977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387.5220821847393</v>
      </c>
      <c r="I11" s="11">
        <f>IF(Landbrug!$E$47&gt;0,SUMIF(Landbrug!$B$32:$B$45,$B11,IF($I$4=År2,Landbrug!$D$32:$D$45,Landbrug!$E$32:$E$45)),'[1]Afgrødefordeling - jordtype'!$G9)*(1-Landbrug!$E$5)*Arealanvendelse!P$26</f>
        <v>22731.524644182758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371.70951784144017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300.57582585806449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8274.8750800375929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127.97431682690761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103.48399522359757</v>
      </c>
      <c r="R11" s="11">
        <f>IF(Landbrug!$E$47&gt;0,SUMIF(Landbrug!$B$32:$B$45,$B11,IF($R$4=År2,Landbrug!$D$32:$D$45,Landbrug!$E$32:$E$45)),'[1]Afgrødefordeling - jordtype'!$G9)*(Landbrug!$E$5)*Arealanvendelse!P$26</f>
        <v>14401.590493032652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235.49710554434719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190.4302515502724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19057.349691034611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12.572812639090197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4.1906880921254537</v>
      </c>
      <c r="I12" s="11">
        <f>IF(Landbrug!$E$47&gt;0,SUMIF(Landbrug!$B$32:$B$45,$B12,IF($I$4=År2,Landbrug!$D$32:$D$45,Landbrug!$E$32:$E$45)),'[1]Afgrødefordeling - jordtype'!$G10)*(1-Landbrug!$E$5)*Arealanvendelse!P$26</f>
        <v>13979.973710876255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9.7519179321287925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3.2504458251844333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5089.0795004071579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3.3574470795461528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1.1190824121923435</v>
      </c>
      <c r="R12" s="11">
        <f>IF(Landbrug!$E$47&gt;0,SUMIF(Landbrug!$B$32:$B$45,$B12,IF($R$4=År2,Landbrug!$D$32:$D$45,Landbrug!$E$32:$E$45)),'[1]Afgrødefordeling - jordtype'!$G10)*(Landbrug!$E$5)*Arealanvendelse!P$26</f>
        <v>8857.0326732978465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6.1783417865075565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2.0593246791333639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96228.425648341828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1622.9611736184906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521.15308935917199</v>
      </c>
      <c r="I13" s="11">
        <f>IF(Landbrug!$E$47&gt;0,SUMIF(Landbrug!$B$32:$B$45,$B13,IF($I$4=År2,Landbrug!$D$32:$D$45,Landbrug!$E$32:$E$45)),'[1]Afgrødefordeling - jordtype'!$G11)*(1-Landbrug!$E$5)*Arealanvendelse!P$26</f>
        <v>70590.658334600521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1258.8260579777664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404.22475888209794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25696.863218803875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433.3959638944005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139.16885331013916</v>
      </c>
      <c r="R13" s="11">
        <f>IF(Landbrug!$E$47&gt;0,SUMIF(Landbrug!$B$32:$B$45,$B13,IF($R$4=År2,Landbrug!$D$32:$D$45,Landbrug!$E$32:$E$45)),'[1]Afgrødefordeling - jordtype'!$G11)*(Landbrug!$E$5)*Arealanvendelse!P$26</f>
        <v>44722.81423624888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797.53107953512472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256.09718378721317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2872.9723507791814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27.648538779246895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14.934663861115773</v>
      </c>
      <c r="I14" s="11">
        <f>IF(Landbrug!$E$47&gt;0,SUMIF(Landbrug!$B$32:$B$45,$B14,IF($I$4=År2,Landbrug!$D$32:$D$45,Landbrug!$E$32:$E$45)),'[1]Afgrødefordeling - jordtype'!$G12)*(1-Landbrug!$E$5)*Arealanvendelse!P$26</f>
        <v>2107.537437635528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21.445184053741457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11.583853231433325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767.19926603777083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7.3832728159399634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3.9881564295811422</v>
      </c>
      <c r="R14" s="11">
        <f>IF(Landbrug!$E$47&gt;0,SUMIF(Landbrug!$B$32:$B$45,$B14,IF($R$4=År2,Landbrug!$D$32:$D$45,Landbrug!$E$32:$E$45)),'[1]Afgrødefordeling - jordtype'!$G12)*(Landbrug!$E$5)*Arealanvendelse!P$26</f>
        <v>1335.2334082584114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13.586627541445402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7.3389670592635889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39579.133862000126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488.98933052674028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264.13299239417614</v>
      </c>
      <c r="I15" s="11">
        <f>IF(Landbrug!$E$47&gt;0,SUMIF(Landbrug!$B$32:$B$45,$B15,IF($I$4=År2,Landbrug!$D$32:$D$45,Landbrug!$E$32:$E$45)),'[1]Afgrødefordeling - jordtype'!$G13)*(1-Landbrug!$E$5)*Arealanvendelse!P$26</f>
        <v>29034.218286413503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379.27741054196122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204.87088600900333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10569.221956174357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130.57983498472259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70.534141355802859</v>
      </c>
      <c r="R15" s="11">
        <f>IF(Landbrug!$E$47&gt;0,SUMIF(Landbrug!$B$32:$B$45,$B15,IF($R$4=År2,Landbrug!$D$32:$D$45,Landbrug!$E$32:$E$45)),'[1]Afgrødefordeling - jordtype'!$G13)*(Landbrug!$E$5)*Arealanvendelse!P$26</f>
        <v>18394.671215036771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240.29175496950162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129.79624774097564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57164.365090069885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1206.9698702861729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840.38287254815123</v>
      </c>
      <c r="I16" s="11">
        <f>IF(Landbrug!$E$47&gt;0,SUMIF(Landbrug!$B$32:$B$45,$B16,IF($I$4=År2,Landbrug!$D$32:$D$45,Landbrug!$E$32:$E$45)),'[1]Afgrødefordeling - jordtype'!$G14)*(1-Landbrug!$E$5)*Arealanvendelse!P$26</f>
        <v>41934.284363479273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936.16849780993959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651.83066350452339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15265.186568441022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322.30954062684162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224.41605566959052</v>
      </c>
      <c r="R16" s="11">
        <f>IF(Landbrug!$E$47&gt;0,SUMIF(Landbrug!$B$32:$B$45,$B16,IF($R$4=År2,Landbrug!$D$32:$D$45,Landbrug!$E$32:$E$45)),'[1]Afgrødefordeling - jordtype'!$G14)*(Landbrug!$E$5)*Arealanvendelse!P$26</f>
        <v>26567.526836602257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593.11091310307495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412.96826471321828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10736.453060017713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138.67246392907253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74.905464339689473</v>
      </c>
      <c r="I17" s="11">
        <f>IF(Landbrug!$E$47&gt;0,SUMIF(Landbrug!$B$32:$B$45,$B17,IF($I$4=År2,Landbrug!$D$32:$D$45,Landbrug!$E$32:$E$45)),'[1]Afgrødefordeling - jordtype'!$G15)*(1-Landbrug!$E$5)*Arealanvendelse!P$26</f>
        <v>7875.9813909336926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107.5592650985582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58.099326051955742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2867.0651512746385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37.031129978393189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20.002774216759306</v>
      </c>
      <c r="R17" s="11">
        <f>IF(Landbrug!$E$47&gt;0,SUMIF(Landbrug!$B$32:$B$45,$B17,IF($R$4=År2,Landbrug!$D$32:$D$45,Landbrug!$E$32:$E$45)),'[1]Afgrødefordeling - jordtype'!$G15)*(Landbrug!$E$5)*Arealanvendelse!P$26</f>
        <v>4989.8394629679997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68.144328808907531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36.80891250449303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4128.6374128486204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227.7513200970759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176.81613472378581</v>
      </c>
      <c r="I18" s="11">
        <f>IF(Landbrug!$E$47&gt;0,SUMIF(Landbrug!$B$32:$B$45,$B18,IF($I$4=År2,Landbrug!$D$32:$D$45,Landbrug!$E$32:$E$45)),'[1]Afgrødefordeling - jordtype'!$G16)*(1-Landbrug!$E$5)*Arealanvendelse!P$26</f>
        <v>3028.6605130889202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176.65197488232016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137.14484454668226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1102.5123830427694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60.818770347797177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47.217025512596194</v>
      </c>
      <c r="R18" s="11">
        <f>IF(Landbrug!$E$47&gt;0,SUMIF(Landbrug!$B$32:$B$45,$B18,IF($R$4=År2,Landbrug!$D$32:$D$45,Landbrug!$E$32:$E$45)),'[1]Afgrødefordeling - jordtype'!$G16)*(Landbrug!$E$5)*Arealanvendelse!P$26</f>
        <v>1918.8122721494169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111.91811556255288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86.888315689699709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100152.3337600521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25133.097627836476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16884.321517134074</v>
      </c>
      <c r="I19" s="11">
        <f>IF(Landbrug!$E$47&gt;0,SUMIF(Landbrug!$B$32:$B$45,$B19,IF($I$4=År2,Landbrug!$D$32:$D$45,Landbrug!$E$32:$E$45)),'[1]Afgrødefordeling - jordtype'!$G17)*(1-Landbrug!$E$5)*Arealanvendelse!P$26</f>
        <v>73469.134782530236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19494.118975798079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13096.076629889445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26744.704637287185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6711.5487721635291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4508.7935050881479</v>
      </c>
      <c r="R19" s="11">
        <f>IF(Landbrug!$E$47&gt;0,SUMIF(Landbrug!$B$32:$B$45,$B19,IF($R$4=År2,Landbrug!$D$32:$D$45,Landbrug!$E$32:$E$45)),'[1]Afgrødefordeling - jordtype'!$G17)*(Landbrug!$E$5)*Arealanvendelse!P$26</f>
        <v>46546.477175528751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12350.527424201924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8297.0383923327736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1415317.4582312061</v>
      </c>
      <c r="G20" s="38">
        <f t="shared" si="2"/>
        <v>44880.531478279416</v>
      </c>
      <c r="H20" s="38">
        <f t="shared" si="2"/>
        <v>29621.616696726447</v>
      </c>
      <c r="I20" s="38">
        <f t="shared" si="2"/>
        <v>1038239.9011088453</v>
      </c>
      <c r="J20" s="38">
        <f t="shared" si="2"/>
        <v>34810.926742496566</v>
      </c>
      <c r="K20" s="39">
        <f t="shared" si="2"/>
        <v>22975.573034893765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377946.73341389291</v>
      </c>
      <c r="P20" s="38">
        <f t="shared" si="2"/>
        <v>11984.908521720587</v>
      </c>
      <c r="Q20" s="38">
        <f t="shared" si="2"/>
        <v>7910.1640440142955</v>
      </c>
      <c r="R20" s="38">
        <f t="shared" si="2"/>
        <v>657778.39908871951</v>
      </c>
      <c r="S20" s="38">
        <f t="shared" si="2"/>
        <v>22054.513257503429</v>
      </c>
      <c r="T20" s="39">
        <f t="shared" si="2"/>
        <v>14556.207705846971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76" t="s">
        <v>7</v>
      </c>
      <c r="D22" s="477"/>
      <c r="E22" s="478"/>
      <c r="F22" s="482" t="s">
        <v>8</v>
      </c>
      <c r="G22" s="477"/>
      <c r="H22" s="47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11120896.351842804</v>
      </c>
      <c r="E24" s="23">
        <f>($F24+$C24)*Landbrug!E11*(1-Landbrug!E6)</f>
        <v>8838199.059990095</v>
      </c>
      <c r="F24" s="34">
        <f>SUM([1]Dyrehold!E58:G61)</f>
        <v>475477</v>
      </c>
      <c r="G24" s="11">
        <f>($F24+$C24)*Landbrug!D11*Landbrug!D6</f>
        <v>1770035.248157196</v>
      </c>
      <c r="H24" s="23">
        <f>($F24+$C24)*Landbrug!E11*Landbrug!E6</f>
        <v>4052732.540009906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1256864.7532891978</v>
      </c>
      <c r="E25" s="23">
        <f>($F25+$C25)*Landbrug!E12*(1-Landbrug!E7)</f>
        <v>960975.46611286432</v>
      </c>
      <c r="F25" s="34">
        <f>SUM([1]Dyrehold!E36:G51)</f>
        <v>207835</v>
      </c>
      <c r="G25" s="11">
        <f>($F25+$C25)*Landbrug!D12*Landbrug!D7</f>
        <v>414092.04671080224</v>
      </c>
      <c r="H25" s="23">
        <f>($F25+$C25)*Landbrug!E12*Landbrug!E7</f>
        <v>709981.33388713561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19414612.749889471</v>
      </c>
      <c r="E26" s="24">
        <f>($F26+$C26)*Landbrug!E13*(1-Landbrug!E8)</f>
        <v>14893959.058008583</v>
      </c>
      <c r="F26" s="47">
        <f>SUM([1]Dyrehold!E65:G78)</f>
        <v>3062300</v>
      </c>
      <c r="G26" s="16">
        <f>($F26+$C26)*Landbrug!D13*Landbrug!D8</f>
        <v>6114588.0501105273</v>
      </c>
      <c r="H26" s="24">
        <f>($F26+$C26)*Landbrug!E13*Landbrug!E8</f>
        <v>10635241.741991416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73" t="s">
        <v>24</v>
      </c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5"/>
    </row>
    <row r="30" spans="1:21" x14ac:dyDescent="0.25">
      <c r="A30" s="56"/>
      <c r="B30" s="53"/>
      <c r="C30" s="479" t="s">
        <v>7</v>
      </c>
      <c r="D30" s="480"/>
      <c r="E30" s="480"/>
      <c r="F30" s="480"/>
      <c r="G30" s="480"/>
      <c r="H30" s="480"/>
      <c r="I30" s="480"/>
      <c r="J30" s="480"/>
      <c r="K30" s="481"/>
      <c r="L30" s="479" t="s">
        <v>8</v>
      </c>
      <c r="M30" s="480"/>
      <c r="N30" s="480"/>
      <c r="O30" s="480"/>
      <c r="P30" s="480"/>
      <c r="Q30" s="480"/>
      <c r="R30" s="480"/>
      <c r="S30" s="480"/>
      <c r="T30" s="481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170742.22298669259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1526.6125996774585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795.86379236536447</v>
      </c>
      <c r="I33" s="11">
        <f>IF(Landbrug!$E$47&gt;0,SUMIF(Landbrug!$B$32:$B$45,$B33,IF($I$31=År2,Landbrug!$D$32:$D$45,Landbrug!$E$32:$E$45)),'[1]Afgrødefordeling - jordtype'!$P4)*(1-Landbrug!$E$5)*Arealanvendelse!P$36</f>
        <v>128790.55866223614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1184.0946981045329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617.3000911641235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45595.046580076254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407.66701624500939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212.52766919359556</v>
      </c>
      <c r="R33" s="11">
        <f>IF(Landbrug!$E$47&gt;0,SUMIF(Landbrug!$B$32:$B$45,$B33,IF($R$31=År2,Landbrug!$D$32:$D$45,Landbrug!$E$32:$E$45)),'[1]Afgrødefordeling - jordtype'!$P4)*(Landbrug!$E$5)*Arealanvendelse!P$36</f>
        <v>81595.44571934751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750.18491781793512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391.09137039483642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13123.964897187461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41.282044957676888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14.455510907474943</v>
      </c>
      <c r="I34" s="11">
        <f>IF(Landbrug!$E$47&gt;0,SUMIF(Landbrug!$B$32:$B$45,$B34,IF($I$31=År2,Landbrug!$D$32:$D$45,Landbrug!$E$32:$E$45)),'[1]Afgrødefordeling - jordtype'!$P5)*(1-Landbrug!$E$5)*Arealanvendelse!P$36</f>
        <v>9899.3836521859339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32.01981339052611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11.212205262520254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3504.626918493298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11.02396776755554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3.8602033031776197</v>
      </c>
      <c r="R34" s="11">
        <f>IF(Landbrug!$E$47&gt;0,SUMIF(Landbrug!$B$32:$B$45,$B34,IF($R$31=År2,Landbrug!$D$32:$D$45,Landbrug!$E$32:$E$45)),'[1]Afgrødefordeling - jordtype'!$P5)*(Landbrug!$E$5)*Arealanvendelse!P$36</f>
        <v>6271.7689078848562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20.286199334706314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7.1035089481323102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21607.576606256382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166.74462839012355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70.611788319212792</v>
      </c>
      <c r="I35" s="11">
        <f>IF(Landbrug!$E$47&gt;0,SUMIF(Landbrug!$B$32:$B$45,$B35,IF($I$31=År2,Landbrug!$D$32:$D$45,Landbrug!$E$32:$E$45)),'[1]Afgrødefordeling - jordtype'!$P6)*(1-Landbrug!$E$5)*Arealanvendelse!P$36</f>
        <v>16298.557051548494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129.33302820628569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54.768999148916187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5770.0927433843399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44.527527903966288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18.856189882030051</v>
      </c>
      <c r="R35" s="11">
        <f>IF(Landbrug!$E$47&gt;0,SUMIF(Landbrug!$B$32:$B$45,$B35,IF($R$31=År2,Landbrug!$D$32:$D$45,Landbrug!$E$32:$E$45)),'[1]Afgrødefordeling - jordtype'!$P6)*(Landbrug!$E$5)*Arealanvendelse!P$36</f>
        <v>10325.974520314447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81.93912808780415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34.698979052326656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108003.46622828607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490.29907405393533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518.89679005879543</v>
      </c>
      <c r="I36" s="11">
        <f>IF(Landbrug!$E$47&gt;0,SUMIF(Landbrug!$B$32:$B$45,$B36,IF($I$31=År2,Landbrug!$D$32:$D$45,Landbrug!$E$32:$E$45)),'[1]Afgrødefordeling - jordtype'!$P7)*(1-Landbrug!$E$5)*Arealanvendelse!P$36</f>
        <v>81466.824723741767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380.29329392112112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402.47469338448758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28841.273045110807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130.92958922878597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138.56633057206236</v>
      </c>
      <c r="R36" s="11">
        <f>IF(Landbrug!$E$47&gt;0,SUMIF(Landbrug!$B$32:$B$45,$B36,IF($R$31=År2,Landbrug!$D$32:$D$45,Landbrug!$E$32:$E$45)),'[1]Afgrødefordeling - jordtype'!$P7)*(Landbrug!$E$5)*Arealanvendelse!P$36</f>
        <v>51613.425267505962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240.93536936160018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254.98842724637026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2205.7041988359533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9.2857334834920593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2.4422390673190355</v>
      </c>
      <c r="I37" s="11">
        <f>IF(Landbrug!$E$47&gt;0,SUMIF(Landbrug!$B$32:$B$45,$B37,IF($I$31=År2,Landbrug!$D$32:$D$45,Landbrug!$E$32:$E$45)),'[1]Afgrødefordeling - jordtype'!$P8)*(1-Landbrug!$E$5)*Arealanvendelse!P$36</f>
        <v>1663.7587999182997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7.2023431407141114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1.8942869538265403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589.01180931463728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2.4796646272023302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0.65217614065369278</v>
      </c>
      <c r="R37" s="11">
        <f>IF(Landbrug!$E$47&gt;0,SUMIF(Landbrug!$B$32:$B$45,$B37,IF($R$31=År2,Landbrug!$D$32:$D$45,Landbrug!$E$32:$E$45)),'[1]Afgrødefordeling - jordtype'!$P8)*(Landbrug!$E$5)*Arealanvendelse!P$36</f>
        <v>1054.0768070185129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4.5630549699802776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1.2001282541461873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9277.396787131378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15.786596774609263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13.920471343561376</v>
      </c>
      <c r="I38" s="11">
        <f>IF(Landbrug!$E$47&gt;0,SUMIF(Landbrug!$B$32:$B$45,$B38,IF($I$31=År2,Landbrug!$D$32:$D$45,Landbrug!$E$32:$E$45)),'[1]Afgrødefordeling - jordtype'!$P9)*(1-Landbrug!$E$5)*Arealanvendelse!P$36</f>
        <v>6997.9240884020192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12.244642514989296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10.797209663086534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2477.4383936893764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4.2156568111174844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3.717326202176515</v>
      </c>
      <c r="R38" s="11">
        <f>IF(Landbrug!$E$47&gt;0,SUMIF(Landbrug!$B$32:$B$45,$B38,IF($R$31=År2,Landbrug!$D$32:$D$45,Landbrug!$E$32:$E$45)),'[1]Afgrødefordeling - jordtype'!$P9)*(Landbrug!$E$5)*Arealanvendelse!P$36</f>
        <v>4433.5449821350066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7.7576110707374477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6.8405878826513575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5705.634145514985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44.104430053355863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16.030614315818145</v>
      </c>
      <c r="I39" s="11">
        <f>IF(Landbrug!$E$47&gt;0,SUMIF(Landbrug!$B$32:$B$45,$B39,IF($I$31=År2,Landbrug!$D$32:$D$45,Landbrug!$E$32:$E$45)),'[1]Afgrødefordeling - jordtype'!$P10)*(1-Landbrug!$E$5)*Arealanvendelse!P$36</f>
        <v>4303.7498063995399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34.208955042120508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12.43391114597727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1523.6339909543344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11.777658200146577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4.2808193172811873</v>
      </c>
      <c r="R39" s="11">
        <f>IF(Landbrug!$E$47&gt;0,SUMIF(Landbrug!$B$32:$B$45,$B39,IF($R$31=År2,Landbrug!$D$32:$D$45,Landbrug!$E$32:$E$45)),'[1]Afgrødefordeling - jordtype'!$P10)*(Landbrug!$E$5)*Arealanvendelse!P$36</f>
        <v>2726.6469480786145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21.673133211381927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7.8775224871220608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28810.102141675179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47.022128502197781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16.465484986344034</v>
      </c>
      <c r="I40" s="11">
        <f>IF(Landbrug!$E$47&gt;0,SUMIF(Landbrug!$B$32:$B$45,$B40,IF($I$31=År2,Landbrug!$D$32:$D$45,Landbrug!$E$32:$E$45)),'[1]Afgrødefordeling - jordtype'!$P11)*(1-Landbrug!$E$5)*Arealanvendelse!P$36</f>
        <v>21731.409402064659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36.472025099757573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12.771212210726548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7693.4569911791195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12.556801134767571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4.3969472915578383</v>
      </c>
      <c r="R40" s="11">
        <f>IF(Landbrug!$E$47&gt;0,SUMIF(Landbrug!$B$32:$B$45,$B40,IF($R$31=År2,Landbrug!$D$32:$D$45,Landbrug!$E$32:$E$45)),'[1]Afgrødefordeling - jordtype'!$P11)*(Landbrug!$E$5)*Arealanvendelse!P$36</f>
        <v>13767.966027085929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23.106904537207772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8.0912200671753247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860.14736621208704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10.143639730031367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5.9749206414668166</v>
      </c>
      <c r="I41" s="11">
        <f>IF(Landbrug!$E$47&gt;0,SUMIF(Landbrug!$B$32:$B$45,$B41,IF($I$31=År2,Landbrug!$D$32:$D$45,Landbrug!$E$32:$E$45)),'[1]Afgrødefordeling - jordtype'!$P12)*(1-Landbrug!$E$5)*Arealanvendelse!P$36</f>
        <v>648.80764633678018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7.8677655525378967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4.6343596631201427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229.6939710760744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2.7087601291119356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1.5955443252087163</v>
      </c>
      <c r="R41" s="11">
        <f>IF(Landbrug!$E$47&gt;0,SUMIF(Landbrug!$B$32:$B$45,$B41,IF($R$31=År2,Landbrug!$D$32:$D$45,Landbrug!$E$32:$E$45)),'[1]Afgrødefordeling - jordtype'!$P12)*(Landbrug!$E$5)*Arealanvendelse!P$36</f>
        <v>411.05302779071883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4.984634306605404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2.9361053035553901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11849.709496550484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72.430507456371714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42.663831286489632</v>
      </c>
      <c r="I42" s="11">
        <f>IF(Landbrug!$E$47&gt;0,SUMIF(Landbrug!$B$32:$B$45,$B42,IF($I$31=År2,Landbrug!$D$32:$D$45,Landbrug!$E$32:$E$45)),'[1]Afgrødefordeling - jordtype'!$P13)*(1-Landbrug!$E$5)*Arealanvendelse!P$36</f>
        <v>8938.2150434159812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56.179662003464955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33.091575713335565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3164.349432756891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19.341861102213823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11.392960339655529</v>
      </c>
      <c r="R42" s="11">
        <f>IF(Landbrug!$E$47&gt;0,SUMIF(Landbrug!$B$32:$B$45,$B42,IF($R$31=År2,Landbrug!$D$32:$D$45,Landbrug!$E$32:$E$45)),'[1]Afgrødefordeling - jordtype'!$P13)*(Landbrug!$E$5)*Arealanvendelse!P$36</f>
        <v>5662.8191381295246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35.592706555120579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20.96521591280959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17114.601907002136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525.84204935186608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399.25570686437896</v>
      </c>
      <c r="I43" s="11">
        <f>IF(Landbrug!$E$47&gt;0,SUMIF(Landbrug!$B$32:$B$45,$B43,IF($I$31=År2,Landbrug!$D$32:$D$45,Landbrug!$E$32:$E$45)),'[1]Afgrødefordeling - jordtype'!$P14)*(1-Landbrug!$E$5)*Arealanvendelse!P$36</f>
        <v>12909.514133808421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407.86168200728787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309.67683994352745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4570.2876388697541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140.42099437717718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106.61734533737112</v>
      </c>
      <c r="R43" s="11">
        <f>IF(Landbrug!$E$47&gt;0,SUMIF(Landbrug!$B$32:$B$45,$B43,IF($R$31=År2,Landbrug!$D$32:$D$45,Landbrug!$E$32:$E$45)),'[1]Afgrødefordeling - jordtype'!$P14)*(Landbrug!$E$5)*Arealanvendelse!P$36</f>
        <v>8178.841451653544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258.40136172175528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196.1962122582226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3214.4172287384959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15.895025733194521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9.362666644078109</v>
      </c>
      <c r="I44" s="11">
        <f>IF(Landbrug!$E$47&gt;0,SUMIF(Landbrug!$B$32:$B$45,$B44,IF($I$31=År2,Landbrug!$D$32:$D$45,Landbrug!$E$32:$E$45)),'[1]Afgrødefordeling - jordtype'!$P15)*(1-Landbrug!$E$5)*Arealanvendelse!P$36</f>
        <v>2424.6292652228931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12.328743848234502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7.2620152196538577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858.37879294539891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4.2446117077496384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2.5002088779395759</v>
      </c>
      <c r="R44" s="11">
        <f>IF(Landbrug!$E$47&gt;0,SUMIF(Landbrug!$B$32:$B$45,$B44,IF($R$31=År2,Landbrug!$D$32:$D$45,Landbrug!$E$32:$E$45)),'[1]Afgrødefordeling - jordtype'!$P15)*(Landbrug!$E$5)*Arealanvendelse!P$36</f>
        <v>1536.1273967207819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7.8108935927096583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4.6008603023638255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1236.0845017332977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33.735181237431256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28.560058598537843</v>
      </c>
      <c r="I45" s="11">
        <f>IF(Landbrug!$E$47&gt;0,SUMIF(Landbrug!$B$32:$B$45,$B45,IF($I$31=År2,Landbrug!$D$32:$D$45,Landbrug!$E$32:$E$45)),'[1]Afgrødefordeling - jordtype'!$P16)*(1-Landbrug!$E$5)*Arealanvendelse!P$36</f>
        <v>932.37636682503978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26.166199107276817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22.152191047832588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330.08431920107205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9.0086513634525787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7.6266852999303616</v>
      </c>
      <c r="R45" s="11">
        <f>IF(Landbrug!$E$47&gt;0,SUMIF(Landbrug!$B$32:$B$45,$B45,IF($R$31=År2,Landbrug!$D$32:$D$45,Landbrug!$E$32:$E$45)),'[1]Afgrødefordeling - jordtype'!$P16)*(Landbrug!$E$5)*Arealanvendelse!P$36</f>
        <v>590.70840300332031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16.577633493607014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14.034552850635615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29984.89215544975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3817.1428137840389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2564.3423464589291</v>
      </c>
      <c r="I46" s="11">
        <f>IF(Landbrug!$E$47&gt;0,SUMIF(Landbrug!$B$32:$B$45,$B46,IF($I$31=År2,Landbrug!$D$32:$D$45,Landbrug!$E$32:$E$45)),'[1]Afgrødefordeling - jordtype'!$P17)*(1-Landbrug!$E$5)*Arealanvendelse!P$36</f>
        <v>22617.551444368019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2960.710902467627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1988.9945734815028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8007.1732147522125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1019.3307862159628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684.78263131884842</v>
      </c>
      <c r="R46" s="11">
        <f>IF(Landbrug!$E$47&gt;0,SUMIF(Landbrug!$B$32:$B$45,$B46,IF($R$31=År2,Landbrug!$D$32:$D$45,Landbrug!$E$32:$E$45)),'[1]Afgrødefordeling - jordtype'!$P17)*(Landbrug!$E$5)*Arealanvendelse!P$36</f>
        <v>14329.382606557581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1875.7626975323744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1260.1304042962747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423735.92064726632</v>
      </c>
      <c r="G47" s="38">
        <f t="shared" si="3"/>
        <v>6816.3264531857831</v>
      </c>
      <c r="H47" s="38">
        <f t="shared" si="3"/>
        <v>4498.8462218577706</v>
      </c>
      <c r="I47" s="38">
        <f t="shared" si="3"/>
        <v>319623.26008647395</v>
      </c>
      <c r="J47" s="38">
        <f t="shared" si="3"/>
        <v>5286.9837544064767</v>
      </c>
      <c r="K47" s="39">
        <f t="shared" si="3"/>
        <v>3489.4641640026366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113154.54784180353</v>
      </c>
      <c r="P47" s="38">
        <f t="shared" si="3"/>
        <v>1820.2335468142192</v>
      </c>
      <c r="Q47" s="38">
        <f t="shared" si="3"/>
        <v>1201.3730374014885</v>
      </c>
      <c r="R47" s="38">
        <f t="shared" si="3"/>
        <v>202497.7812032263</v>
      </c>
      <c r="S47" s="38">
        <f t="shared" si="3"/>
        <v>3349.5762455935255</v>
      </c>
      <c r="T47" s="39">
        <f t="shared" si="3"/>
        <v>2210.7550952566221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76" t="s">
        <v>7</v>
      </c>
      <c r="D49" s="477"/>
      <c r="E49" s="478"/>
      <c r="F49" s="482" t="s">
        <v>8</v>
      </c>
      <c r="G49" s="477"/>
      <c r="H49" s="47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173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203</v>
      </c>
      <c r="AG4" s="168" t="s">
        <v>202</v>
      </c>
      <c r="AH4" s="168" t="s">
        <v>207</v>
      </c>
      <c r="AI4" s="168" t="s">
        <v>234</v>
      </c>
      <c r="AJ4" s="168" t="s">
        <v>227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5080301.9858310483</v>
      </c>
      <c r="F5" s="237"/>
      <c r="G5" s="237">
        <v>26597.720043217952</v>
      </c>
      <c r="H5" s="237"/>
      <c r="I5" s="237"/>
      <c r="J5" s="237">
        <v>428226</v>
      </c>
      <c r="K5" s="237">
        <v>257030.99999999997</v>
      </c>
      <c r="L5" s="237"/>
      <c r="M5" s="237">
        <v>227801.99999999997</v>
      </c>
      <c r="N5" s="237">
        <v>234</v>
      </c>
      <c r="O5" s="237"/>
      <c r="P5" s="237">
        <v>2423468</v>
      </c>
      <c r="Q5" s="237"/>
      <c r="R5" s="237">
        <v>11357.999999999996</v>
      </c>
      <c r="S5" s="237">
        <v>32033568.894428018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8346487.6580018671</v>
      </c>
      <c r="AB5" s="237">
        <v>33667898.226633631</v>
      </c>
      <c r="AC5" s="237"/>
      <c r="AD5" s="237"/>
      <c r="AE5" s="237"/>
      <c r="AF5" s="237"/>
      <c r="AG5" s="237"/>
      <c r="AH5" s="237">
        <v>5051775.739978753</v>
      </c>
      <c r="AI5" s="237"/>
      <c r="AJ5" s="237"/>
      <c r="AK5" s="237"/>
      <c r="AL5" s="237"/>
      <c r="AM5" s="237"/>
      <c r="AN5" s="237">
        <v>90093668.224916533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1970290.5915271789</v>
      </c>
      <c r="F7" s="237"/>
      <c r="G7" s="237">
        <v>10371.219535128512</v>
      </c>
      <c r="H7" s="237"/>
      <c r="I7" s="237"/>
      <c r="J7" s="237">
        <v>142742</v>
      </c>
      <c r="K7" s="237">
        <v>85676.999999999971</v>
      </c>
      <c r="L7" s="237"/>
      <c r="M7" s="237">
        <v>75933.999999999985</v>
      </c>
      <c r="N7" s="237">
        <v>78</v>
      </c>
      <c r="O7" s="237"/>
      <c r="P7" s="237">
        <v>720406.99999999988</v>
      </c>
      <c r="Q7" s="237"/>
      <c r="R7" s="237">
        <v>3785.9999999999982</v>
      </c>
      <c r="S7" s="237">
        <v>14475253.607270831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2783133.6777961077</v>
      </c>
      <c r="AB7" s="237">
        <v>17135107.567292936</v>
      </c>
      <c r="AC7" s="237"/>
      <c r="AD7" s="237"/>
      <c r="AE7" s="237"/>
      <c r="AF7" s="237"/>
      <c r="AG7" s="237"/>
      <c r="AH7" s="237">
        <v>2315397.2141569285</v>
      </c>
      <c r="AI7" s="237"/>
      <c r="AJ7" s="237"/>
      <c r="AK7" s="237"/>
      <c r="AL7" s="237"/>
      <c r="AM7" s="237"/>
      <c r="AN7" s="237">
        <v>40440843.877579108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2352924.394303869</v>
      </c>
      <c r="F8" s="237"/>
      <c r="G8" s="237">
        <v>11785.000508089443</v>
      </c>
      <c r="H8" s="237"/>
      <c r="I8" s="237"/>
      <c r="J8" s="237">
        <v>142742</v>
      </c>
      <c r="K8" s="237">
        <v>85677.000000000029</v>
      </c>
      <c r="L8" s="237"/>
      <c r="M8" s="237">
        <v>75934.000000000029</v>
      </c>
      <c r="N8" s="237">
        <v>78</v>
      </c>
      <c r="O8" s="237"/>
      <c r="P8" s="237">
        <v>707407.00000000012</v>
      </c>
      <c r="Q8" s="237"/>
      <c r="R8" s="237">
        <v>3785.9999999999991</v>
      </c>
      <c r="S8" s="237">
        <v>13204805.620490521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2894519.9802057594</v>
      </c>
      <c r="AB8" s="237">
        <v>13617921.326007361</v>
      </c>
      <c r="AC8" s="237"/>
      <c r="AD8" s="237"/>
      <c r="AE8" s="237"/>
      <c r="AF8" s="237"/>
      <c r="AG8" s="237"/>
      <c r="AH8" s="237">
        <v>2736378.5258218241</v>
      </c>
      <c r="AI8" s="237"/>
      <c r="AJ8" s="237"/>
      <c r="AK8" s="237"/>
      <c r="AL8" s="237"/>
      <c r="AM8" s="237"/>
      <c r="AN8" s="237">
        <v>36562406.847337425</v>
      </c>
    </row>
    <row r="9" spans="1:40" x14ac:dyDescent="0.25">
      <c r="A9" s="78" t="s">
        <v>112</v>
      </c>
      <c r="B9" s="237"/>
      <c r="C9" s="237">
        <v>236931.04098964596</v>
      </c>
      <c r="D9" s="237"/>
      <c r="E9" s="237"/>
      <c r="F9" s="237"/>
      <c r="G9" s="237"/>
      <c r="H9" s="237"/>
      <c r="I9" s="237"/>
      <c r="J9" s="237"/>
      <c r="K9" s="237">
        <v>46745917.439438619</v>
      </c>
      <c r="L9" s="237"/>
      <c r="M9" s="237">
        <v>2931262.8131841412</v>
      </c>
      <c r="N9" s="237"/>
      <c r="O9" s="237">
        <v>18418196.97947849</v>
      </c>
      <c r="P9" s="237"/>
      <c r="Q9" s="237">
        <v>0</v>
      </c>
      <c r="R9" s="237">
        <v>20662523.688784398</v>
      </c>
      <c r="S9" s="237"/>
      <c r="T9" s="237">
        <v>5771859.0537139811</v>
      </c>
      <c r="U9" s="237">
        <v>19806215.588634051</v>
      </c>
      <c r="V9" s="237"/>
      <c r="W9" s="237"/>
      <c r="X9" s="237"/>
      <c r="Y9" s="237">
        <v>3285026.7654903578</v>
      </c>
      <c r="Z9" s="237">
        <v>147948.5685102923</v>
      </c>
      <c r="AA9" s="237"/>
      <c r="AB9" s="237"/>
      <c r="AC9" s="237"/>
      <c r="AD9" s="237"/>
      <c r="AE9" s="237"/>
      <c r="AF9" s="237">
        <v>1267279.7173444345</v>
      </c>
      <c r="AG9" s="237">
        <v>8641241.7530880012</v>
      </c>
      <c r="AH9" s="237"/>
      <c r="AI9" s="237">
        <v>805966.86900907033</v>
      </c>
      <c r="AJ9" s="237"/>
      <c r="AK9" s="237"/>
      <c r="AL9" s="237"/>
      <c r="AM9" s="237"/>
      <c r="AN9" s="237">
        <v>128720370.27766547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82257.974380356929</v>
      </c>
      <c r="D11" s="237"/>
      <c r="E11" s="237"/>
      <c r="F11" s="237"/>
      <c r="G11" s="237"/>
      <c r="H11" s="237"/>
      <c r="I11" s="237"/>
      <c r="J11" s="237"/>
      <c r="K11" s="237">
        <v>16503079.727084301</v>
      </c>
      <c r="L11" s="237"/>
      <c r="M11" s="237">
        <v>1031643.7358034013</v>
      </c>
      <c r="N11" s="237"/>
      <c r="O11" s="237">
        <v>6498561.357003523</v>
      </c>
      <c r="P11" s="237"/>
      <c r="Q11" s="237">
        <v>0</v>
      </c>
      <c r="R11" s="237">
        <v>7129869.4034788422</v>
      </c>
      <c r="S11" s="237"/>
      <c r="T11" s="237">
        <v>2035052.193167039</v>
      </c>
      <c r="U11" s="237">
        <v>6727404.2705273991</v>
      </c>
      <c r="V11" s="237"/>
      <c r="W11" s="237"/>
      <c r="X11" s="237"/>
      <c r="Y11" s="237">
        <v>1170306.635502351</v>
      </c>
      <c r="Z11" s="237">
        <v>51847.450518528014</v>
      </c>
      <c r="AA11" s="237"/>
      <c r="AB11" s="237"/>
      <c r="AC11" s="237"/>
      <c r="AD11" s="237"/>
      <c r="AE11" s="237"/>
      <c r="AF11" s="237">
        <v>576036.23515656113</v>
      </c>
      <c r="AG11" s="237">
        <v>3960569.1368320007</v>
      </c>
      <c r="AH11" s="237"/>
      <c r="AI11" s="237">
        <v>282794.49670790485</v>
      </c>
      <c r="AJ11" s="237"/>
      <c r="AK11" s="237"/>
      <c r="AL11" s="237"/>
      <c r="AM11" s="237"/>
      <c r="AN11" s="237">
        <v>46049422.616162196</v>
      </c>
    </row>
    <row r="12" spans="1:40" x14ac:dyDescent="0.25">
      <c r="A12" s="79">
        <v>2050</v>
      </c>
      <c r="B12" s="237"/>
      <c r="C12" s="237">
        <v>82257.974380356929</v>
      </c>
      <c r="D12" s="237"/>
      <c r="E12" s="237"/>
      <c r="F12" s="237"/>
      <c r="G12" s="237"/>
      <c r="H12" s="237"/>
      <c r="I12" s="237"/>
      <c r="J12" s="237"/>
      <c r="K12" s="237">
        <v>16503079.727084301</v>
      </c>
      <c r="L12" s="237"/>
      <c r="M12" s="237">
        <v>1031643.7358034012</v>
      </c>
      <c r="N12" s="237"/>
      <c r="O12" s="237">
        <v>6498561.3570035212</v>
      </c>
      <c r="P12" s="237"/>
      <c r="Q12" s="237">
        <v>0</v>
      </c>
      <c r="R12" s="237">
        <v>6931817.4756044289</v>
      </c>
      <c r="S12" s="237"/>
      <c r="T12" s="237">
        <v>2035052.1931670387</v>
      </c>
      <c r="U12" s="237">
        <v>6727404.2705273982</v>
      </c>
      <c r="V12" s="237"/>
      <c r="W12" s="237"/>
      <c r="X12" s="237"/>
      <c r="Y12" s="237">
        <v>1170306.635502351</v>
      </c>
      <c r="Z12" s="237">
        <v>51847.450518528007</v>
      </c>
      <c r="AA12" s="237"/>
      <c r="AB12" s="237"/>
      <c r="AC12" s="237"/>
      <c r="AD12" s="237"/>
      <c r="AE12" s="237"/>
      <c r="AF12" s="237">
        <v>691243.48218787322</v>
      </c>
      <c r="AG12" s="237">
        <v>4680672.6162560005</v>
      </c>
      <c r="AH12" s="237"/>
      <c r="AI12" s="237">
        <v>282794.49670790485</v>
      </c>
      <c r="AJ12" s="237"/>
      <c r="AK12" s="237"/>
      <c r="AL12" s="237"/>
      <c r="AM12" s="237"/>
      <c r="AN12" s="237">
        <v>46686681.414743103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4742432.6589602716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558630.79723696993</v>
      </c>
      <c r="AE17" s="237">
        <v>4850652.2237689216</v>
      </c>
      <c r="AF17" s="237"/>
      <c r="AG17" s="237"/>
      <c r="AH17" s="237"/>
      <c r="AI17" s="237"/>
      <c r="AJ17" s="237">
        <v>431616.86336611689</v>
      </c>
      <c r="AK17" s="237"/>
      <c r="AL17" s="237"/>
      <c r="AM17" s="237"/>
      <c r="AN17" s="237">
        <v>13531525.543332279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/>
      <c r="AH18" s="237"/>
      <c r="AI18" s="237"/>
      <c r="AJ18" s="237">
        <v>112873.31802427149</v>
      </c>
      <c r="AK18" s="237"/>
      <c r="AL18" s="237"/>
      <c r="AM18" s="237"/>
      <c r="AN18" s="237">
        <v>4812158.1829885216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1621441.1022628862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179733.60503457359</v>
      </c>
      <c r="AE19" s="237">
        <v>1634541.7809987355</v>
      </c>
      <c r="AF19" s="237"/>
      <c r="AG19" s="237"/>
      <c r="AH19" s="237"/>
      <c r="AI19" s="237"/>
      <c r="AJ19" s="237">
        <v>164977.35949501841</v>
      </c>
      <c r="AK19" s="237"/>
      <c r="AL19" s="237"/>
      <c r="AM19" s="237"/>
      <c r="AN19" s="237">
        <v>4583424.8477912135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1225497.0374225536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169030.05352545186</v>
      </c>
      <c r="AE20" s="237">
        <v>1604918.2357577113</v>
      </c>
      <c r="AF20" s="237"/>
      <c r="AG20" s="237"/>
      <c r="AH20" s="237"/>
      <c r="AI20" s="237"/>
      <c r="AJ20" s="237">
        <v>153766.18584682702</v>
      </c>
      <c r="AK20" s="237"/>
      <c r="AL20" s="237"/>
      <c r="AM20" s="237"/>
      <c r="AN20" s="237">
        <v>4135942.512552544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104190.75509932752</v>
      </c>
      <c r="AK21" s="237"/>
      <c r="AL21" s="237"/>
      <c r="AM21" s="237">
        <v>1495357.2792750779</v>
      </c>
      <c r="AN21" s="237">
        <v>1599548.0343744054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104190.75509932752</v>
      </c>
      <c r="AK22" s="237"/>
      <c r="AL22" s="237"/>
      <c r="AM22" s="237">
        <v>496104.79930818896</v>
      </c>
      <c r="AN22" s="237">
        <v>600295.55440751649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503294.40441301046</v>
      </c>
      <c r="AN23" s="237">
        <v>503294.40441301046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495958.07555387839</v>
      </c>
      <c r="AN24" s="237">
        <v>495958.07555387839</v>
      </c>
    </row>
    <row r="25" spans="1:40" x14ac:dyDescent="0.25">
      <c r="A25" s="78" t="s">
        <v>114</v>
      </c>
      <c r="B25" s="237"/>
      <c r="C25" s="237"/>
      <c r="D25" s="237"/>
      <c r="E25" s="237">
        <v>2460410.6660646112</v>
      </c>
      <c r="F25" s="237"/>
      <c r="G25" s="237">
        <v>6903.3022270242172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12772052.469751261</v>
      </c>
      <c r="T25" s="237"/>
      <c r="U25" s="237"/>
      <c r="V25" s="237"/>
      <c r="W25" s="237"/>
      <c r="X25" s="237"/>
      <c r="Y25" s="237"/>
      <c r="Z25" s="237"/>
      <c r="AA25" s="237"/>
      <c r="AB25" s="237">
        <v>18159133.87703336</v>
      </c>
      <c r="AC25" s="237"/>
      <c r="AD25" s="237"/>
      <c r="AE25" s="237"/>
      <c r="AF25" s="237"/>
      <c r="AG25" s="237"/>
      <c r="AH25" s="237"/>
      <c r="AI25" s="237"/>
      <c r="AJ25" s="237"/>
      <c r="AK25" s="237">
        <v>73312527.92905952</v>
      </c>
      <c r="AL25" s="237">
        <v>1840400.6666552322</v>
      </c>
      <c r="AM25" s="237"/>
      <c r="AN25" s="237">
        <v>108551428.91079102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944817.29105430027</v>
      </c>
      <c r="AM26" s="237"/>
      <c r="AN26" s="237">
        <v>35015136.519419931</v>
      </c>
    </row>
    <row r="27" spans="1:40" x14ac:dyDescent="0.25">
      <c r="A27" s="79">
        <v>2030</v>
      </c>
      <c r="B27" s="237"/>
      <c r="C27" s="237"/>
      <c r="D27" s="237"/>
      <c r="E27" s="237">
        <v>745895.72393528919</v>
      </c>
      <c r="F27" s="237"/>
      <c r="G27" s="237">
        <v>1152.3577261253899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1608361.5119189806</v>
      </c>
      <c r="T27" s="237"/>
      <c r="U27" s="237"/>
      <c r="V27" s="237"/>
      <c r="W27" s="237"/>
      <c r="X27" s="237"/>
      <c r="Y27" s="237"/>
      <c r="Z27" s="237"/>
      <c r="AA27" s="237"/>
      <c r="AB27" s="237">
        <v>1903900.8408103255</v>
      </c>
      <c r="AC27" s="237"/>
      <c r="AD27" s="237"/>
      <c r="AE27" s="237"/>
      <c r="AF27" s="237"/>
      <c r="AG27" s="237"/>
      <c r="AH27" s="237"/>
      <c r="AI27" s="237"/>
      <c r="AJ27" s="237"/>
      <c r="AK27" s="237">
        <v>34169777.11321272</v>
      </c>
      <c r="AL27" s="237">
        <v>471374.81092797266</v>
      </c>
      <c r="AM27" s="237"/>
      <c r="AN27" s="237">
        <v>38900462.358531415</v>
      </c>
    </row>
    <row r="28" spans="1:40" x14ac:dyDescent="0.25">
      <c r="A28" s="79">
        <v>2050</v>
      </c>
      <c r="B28" s="237"/>
      <c r="C28" s="237"/>
      <c r="D28" s="237"/>
      <c r="E28" s="237">
        <v>890749.94927217893</v>
      </c>
      <c r="F28" s="237"/>
      <c r="G28" s="237">
        <v>1309.4445008988266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1467200.6244989464</v>
      </c>
      <c r="T28" s="237"/>
      <c r="U28" s="237"/>
      <c r="V28" s="237"/>
      <c r="W28" s="237"/>
      <c r="X28" s="237"/>
      <c r="Y28" s="237"/>
      <c r="Z28" s="237"/>
      <c r="AA28" s="237"/>
      <c r="AB28" s="237">
        <v>1513102.369556373</v>
      </c>
      <c r="AC28" s="237"/>
      <c r="AD28" s="237"/>
      <c r="AE28" s="237"/>
      <c r="AF28" s="237"/>
      <c r="AG28" s="237"/>
      <c r="AH28" s="237"/>
      <c r="AI28" s="237"/>
      <c r="AJ28" s="237"/>
      <c r="AK28" s="237">
        <v>30339259.080338314</v>
      </c>
      <c r="AL28" s="237">
        <v>424208.56467295939</v>
      </c>
      <c r="AM28" s="237"/>
      <c r="AN28" s="237">
        <v>34635830.032839671</v>
      </c>
    </row>
    <row r="29" spans="1:40" x14ac:dyDescent="0.25">
      <c r="A29" s="78" t="s">
        <v>208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51690912.297574714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51690912.297574714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23691668.136388414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23691668.136388414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27999244.1611863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27999244.1611863</v>
      </c>
    </row>
    <row r="33" spans="1:40" x14ac:dyDescent="0.25">
      <c r="A33" s="78" t="s">
        <v>233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1674398.8077045139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1674398.8077045139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678325.22851124685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678325.22851124685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515554.24842193251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515554.24842193251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480519.33077133447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480519.33077133447</v>
      </c>
    </row>
    <row r="37" spans="1:40" x14ac:dyDescent="0.25">
      <c r="A37" s="78" t="s">
        <v>124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2791822.5859978353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>
        <v>2791822.5859978353</v>
      </c>
    </row>
    <row r="38" spans="1:40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832345.429947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>
        <v>832345.429947</v>
      </c>
    </row>
    <row r="39" spans="1:40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988822.35798302805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>
        <v>988822.35798302805</v>
      </c>
    </row>
    <row r="40" spans="1:40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970654.7980678071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>
        <v>970654.7980678071</v>
      </c>
    </row>
    <row r="41" spans="1:40" x14ac:dyDescent="0.25">
      <c r="A41" s="78" t="s">
        <v>61</v>
      </c>
      <c r="B41" s="237">
        <v>182574.19618217932</v>
      </c>
      <c r="C41" s="237">
        <v>236931.04098964596</v>
      </c>
      <c r="D41" s="237">
        <v>1462906</v>
      </c>
      <c r="E41" s="237">
        <v>7540712.65189566</v>
      </c>
      <c r="F41" s="237">
        <v>281468.55244752642</v>
      </c>
      <c r="G41" s="237">
        <v>33501.022270242167</v>
      </c>
      <c r="H41" s="237">
        <v>197788.71253069426</v>
      </c>
      <c r="I41" s="237">
        <v>1445379.0531089196</v>
      </c>
      <c r="J41" s="237">
        <v>428226</v>
      </c>
      <c r="K41" s="237">
        <v>98693860.73701334</v>
      </c>
      <c r="L41" s="237">
        <v>1513844.376677237</v>
      </c>
      <c r="M41" s="237">
        <v>10693320.058142249</v>
      </c>
      <c r="N41" s="237">
        <v>2948427</v>
      </c>
      <c r="O41" s="237">
        <v>18418196.97947849</v>
      </c>
      <c r="P41" s="237">
        <v>2423468</v>
      </c>
      <c r="Q41" s="237">
        <v>692260.49385742994</v>
      </c>
      <c r="R41" s="237">
        <v>22332263.970772527</v>
      </c>
      <c r="S41" s="237">
        <v>44805621.364179283</v>
      </c>
      <c r="T41" s="237">
        <v>5771859.0537139811</v>
      </c>
      <c r="U41" s="237">
        <v>20796293.588634051</v>
      </c>
      <c r="V41" s="237">
        <v>2647325.8446415998</v>
      </c>
      <c r="W41" s="237">
        <v>336392.95646566537</v>
      </c>
      <c r="X41" s="237">
        <v>1674398.8077045139</v>
      </c>
      <c r="Y41" s="237">
        <v>3370961.7654903578</v>
      </c>
      <c r="Z41" s="237">
        <v>147948.5685102923</v>
      </c>
      <c r="AA41" s="237">
        <v>8346487.6580018671</v>
      </c>
      <c r="AB41" s="237">
        <v>51827032.103666998</v>
      </c>
      <c r="AC41" s="237">
        <v>682979.63888483576</v>
      </c>
      <c r="AD41" s="237">
        <v>558630.79723696993</v>
      </c>
      <c r="AE41" s="237">
        <v>4850652.2237689216</v>
      </c>
      <c r="AF41" s="237">
        <v>1267279.7173444345</v>
      </c>
      <c r="AG41" s="237">
        <v>8641241.7530880012</v>
      </c>
      <c r="AH41" s="237">
        <v>5051775.739978753</v>
      </c>
      <c r="AI41" s="237">
        <v>805966.86900907033</v>
      </c>
      <c r="AJ41" s="237">
        <v>535807.61846544442</v>
      </c>
      <c r="AK41" s="237">
        <v>73312527.92905952</v>
      </c>
      <c r="AL41" s="237">
        <v>1840400.6666552322</v>
      </c>
      <c r="AM41" s="237">
        <v>1495357.2792750779</v>
      </c>
      <c r="AN41" s="237">
        <v>408292070.78914094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N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" bestFit="1" customWidth="1"/>
    <col min="4" max="4" width="10.85546875" bestFit="1" customWidth="1"/>
    <col min="5" max="5" width="13.140625" bestFit="1" customWidth="1"/>
    <col min="6" max="6" width="8.85546875" bestFit="1" customWidth="1"/>
    <col min="7" max="7" width="13.28515625" bestFit="1" customWidth="1"/>
    <col min="8" max="8" width="13.85546875" bestFit="1" customWidth="1"/>
    <col min="9" max="9" width="8.7109375" bestFit="1" customWidth="1"/>
    <col min="10" max="10" width="8.42578125" bestFit="1" customWidth="1"/>
    <col min="11" max="11" width="8.85546875" bestFit="1" customWidth="1"/>
    <col min="12" max="12" width="14.5703125" bestFit="1" customWidth="1"/>
    <col min="13" max="13" width="9.28515625" bestFit="1" customWidth="1"/>
    <col min="14" max="14" width="11.2851562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14" x14ac:dyDescent="0.25">
      <c r="A2" s="77" t="s">
        <v>274</v>
      </c>
      <c r="B2" s="78">
        <v>1</v>
      </c>
    </row>
    <row r="4" spans="1:14" x14ac:dyDescent="0.25">
      <c r="A4" s="77" t="s">
        <v>302</v>
      </c>
      <c r="B4" s="77" t="s">
        <v>62</v>
      </c>
    </row>
    <row r="5" spans="1:14" x14ac:dyDescent="0.25">
      <c r="A5" s="77" t="s">
        <v>60</v>
      </c>
      <c r="B5" s="168" t="s">
        <v>102</v>
      </c>
      <c r="C5" s="168" t="s">
        <v>51</v>
      </c>
      <c r="D5" s="168" t="s">
        <v>6</v>
      </c>
      <c r="E5" s="168" t="s">
        <v>103</v>
      </c>
      <c r="F5" s="168" t="s">
        <v>48</v>
      </c>
      <c r="G5" s="168" t="s">
        <v>115</v>
      </c>
      <c r="H5" s="168" t="s">
        <v>108</v>
      </c>
      <c r="I5" s="168" t="s">
        <v>14</v>
      </c>
      <c r="J5" s="168" t="s">
        <v>158</v>
      </c>
      <c r="K5" s="168" t="s">
        <v>54</v>
      </c>
      <c r="L5" s="168" t="s">
        <v>159</v>
      </c>
      <c r="M5" s="168" t="s">
        <v>234</v>
      </c>
      <c r="N5" s="168" t="s">
        <v>61</v>
      </c>
    </row>
    <row r="6" spans="1:14" x14ac:dyDescent="0.25">
      <c r="A6" s="78">
        <v>2019</v>
      </c>
      <c r="B6" s="76">
        <v>370459.67448149773</v>
      </c>
      <c r="C6" s="76">
        <v>0</v>
      </c>
      <c r="D6" s="76">
        <v>203936.60569913458</v>
      </c>
      <c r="E6" s="76">
        <v>282332.03034110228</v>
      </c>
      <c r="F6" s="76">
        <v>0</v>
      </c>
      <c r="G6" s="76">
        <v>944817.29105430027</v>
      </c>
      <c r="H6" s="76">
        <v>0</v>
      </c>
      <c r="I6" s="76">
        <v>0</v>
      </c>
      <c r="J6" s="76">
        <v>142742</v>
      </c>
      <c r="K6" s="76">
        <v>420628.93071698514</v>
      </c>
      <c r="L6" s="76">
        <v>5421074.2654714445</v>
      </c>
      <c r="M6" s="76">
        <v>0</v>
      </c>
      <c r="N6" s="76">
        <v>7785990.7977644643</v>
      </c>
    </row>
    <row r="7" spans="1:14" x14ac:dyDescent="0.25">
      <c r="A7" s="78">
        <v>2030</v>
      </c>
      <c r="B7" s="76">
        <v>2.825725611182861E-2</v>
      </c>
      <c r="C7" s="76">
        <v>5403037.1630321508</v>
      </c>
      <c r="D7" s="76">
        <v>231508.0511005093</v>
      </c>
      <c r="E7" s="76">
        <v>0</v>
      </c>
      <c r="F7" s="76">
        <v>967818.18551018101</v>
      </c>
      <c r="G7" s="76">
        <v>471374.81092797266</v>
      </c>
      <c r="H7" s="76">
        <v>24904.885533620807</v>
      </c>
      <c r="I7" s="76">
        <v>0</v>
      </c>
      <c r="J7" s="76">
        <v>142742</v>
      </c>
      <c r="K7" s="76">
        <v>441316.90333730914</v>
      </c>
      <c r="L7" s="76">
        <v>6498561.357003523</v>
      </c>
      <c r="M7" s="76">
        <v>25017.372496938624</v>
      </c>
      <c r="N7" s="76">
        <v>14206280.757199461</v>
      </c>
    </row>
    <row r="8" spans="1:14" x14ac:dyDescent="0.25">
      <c r="A8" s="78">
        <v>2050</v>
      </c>
      <c r="B8" s="76">
        <v>0.18489040050189942</v>
      </c>
      <c r="C8" s="76">
        <v>10159552.618303336</v>
      </c>
      <c r="D8" s="76">
        <v>272182.19205729151</v>
      </c>
      <c r="E8" s="76">
        <v>0</v>
      </c>
      <c r="F8" s="76">
        <v>1074416.773665641</v>
      </c>
      <c r="G8" s="76">
        <v>424208.56467295939</v>
      </c>
      <c r="H8" s="76">
        <v>196230.07165468042</v>
      </c>
      <c r="I8" s="76">
        <v>7784.5739258510876</v>
      </c>
      <c r="J8" s="76">
        <v>142742</v>
      </c>
      <c r="K8" s="76">
        <v>464374.73593708174</v>
      </c>
      <c r="L8" s="76">
        <v>6498561.3570035212</v>
      </c>
      <c r="M8" s="76">
        <v>42534.831322237616</v>
      </c>
      <c r="N8" s="76">
        <v>19282587.903433003</v>
      </c>
    </row>
    <row r="9" spans="1:14" x14ac:dyDescent="0.25">
      <c r="A9" s="78" t="s">
        <v>61</v>
      </c>
      <c r="B9" s="76">
        <v>370459.88762915425</v>
      </c>
      <c r="C9" s="76">
        <v>15562589.781335488</v>
      </c>
      <c r="D9" s="76">
        <v>707626.84885693551</v>
      </c>
      <c r="E9" s="76">
        <v>282332.03034110228</v>
      </c>
      <c r="F9" s="76">
        <v>2042234.9591758221</v>
      </c>
      <c r="G9" s="76">
        <v>1840400.6666552324</v>
      </c>
      <c r="H9" s="76">
        <v>221134.9571883012</v>
      </c>
      <c r="I9" s="76">
        <v>7784.5739258510876</v>
      </c>
      <c r="J9" s="76">
        <v>428226</v>
      </c>
      <c r="K9" s="76">
        <v>1326320.569991376</v>
      </c>
      <c r="L9" s="76">
        <v>18418196.97947849</v>
      </c>
      <c r="M9" s="76">
        <v>67552.20381917624</v>
      </c>
      <c r="N9" s="76">
        <v>41274859.458396927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4" width="11" style="168" bestFit="1" customWidth="1"/>
    <col min="25" max="25" width="12.5703125" style="168" bestFit="1" customWidth="1"/>
    <col min="26" max="27" width="9.85546875" style="168" bestFit="1" customWidth="1"/>
    <col min="28" max="28" width="9.28515625" style="168" bestFit="1" customWidth="1"/>
    <col min="29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296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207</v>
      </c>
      <c r="Y5" s="168" t="s">
        <v>203</v>
      </c>
      <c r="Z5" s="168" t="s">
        <v>56</v>
      </c>
      <c r="AA5" s="168" t="s">
        <v>55</v>
      </c>
      <c r="AB5" s="168" t="s">
        <v>234</v>
      </c>
      <c r="AC5" s="168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/>
      <c r="Y6" s="98"/>
      <c r="Z6" s="98">
        <v>912099.45136908058</v>
      </c>
      <c r="AA6" s="98">
        <v>2006067.2488276002</v>
      </c>
      <c r="AB6" s="98">
        <v>98784.738662362797</v>
      </c>
      <c r="AC6" s="98">
        <v>34594970.783268616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203574.72786831582</v>
      </c>
      <c r="C7" s="98">
        <v>194808.52997510659</v>
      </c>
      <c r="D7" s="98">
        <v>3007490.663445753</v>
      </c>
      <c r="E7" s="98">
        <v>1224394.8675918896</v>
      </c>
      <c r="F7" s="98">
        <v>150757.9962263334</v>
      </c>
      <c r="G7" s="98">
        <v>1378294.0833898487</v>
      </c>
      <c r="H7" s="98"/>
      <c r="I7" s="98">
        <v>73077.445733657863</v>
      </c>
      <c r="J7" s="98">
        <v>1942397.039589352</v>
      </c>
      <c r="K7" s="98"/>
      <c r="L7" s="98"/>
      <c r="M7" s="98">
        <v>391798.11160085921</v>
      </c>
      <c r="N7" s="98">
        <v>2997098.7508770339</v>
      </c>
      <c r="O7" s="98">
        <v>279460.19505556813</v>
      </c>
      <c r="P7" s="98">
        <v>16224.7423869579</v>
      </c>
      <c r="Q7" s="98">
        <v>6039680.3757292964</v>
      </c>
      <c r="R7" s="98">
        <v>1295986.9268226947</v>
      </c>
      <c r="S7" s="98">
        <v>242306.85484945413</v>
      </c>
      <c r="T7" s="98">
        <v>116419.84071734181</v>
      </c>
      <c r="U7" s="98">
        <v>1567297.01979714</v>
      </c>
      <c r="V7" s="98">
        <v>120600</v>
      </c>
      <c r="W7" s="98">
        <v>4555408.6040134262</v>
      </c>
      <c r="X7" s="98">
        <v>9261588.8566277139</v>
      </c>
      <c r="Y7" s="98">
        <v>7578076.6936152056</v>
      </c>
      <c r="Z7" s="98">
        <v>880327.45569254947</v>
      </c>
      <c r="AA7" s="98">
        <v>1933343.9856402366</v>
      </c>
      <c r="AB7" s="98"/>
      <c r="AC7" s="98">
        <v>45450413.767245732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168916.1589956597</v>
      </c>
      <c r="C8" s="98">
        <v>177248.86428118241</v>
      </c>
      <c r="D8" s="98">
        <v>3272561.5344189797</v>
      </c>
      <c r="E8" s="98">
        <v>1462174.4450316897</v>
      </c>
      <c r="F8" s="98">
        <v>102055.46944502917</v>
      </c>
      <c r="G8" s="98">
        <v>1292830.8475167565</v>
      </c>
      <c r="H8" s="98"/>
      <c r="I8" s="98">
        <v>70477.685835188255</v>
      </c>
      <c r="J8" s="98">
        <v>1795682.529998288</v>
      </c>
      <c r="K8" s="98"/>
      <c r="L8" s="98"/>
      <c r="M8" s="98">
        <v>320177.72901047184</v>
      </c>
      <c r="N8" s="98">
        <v>2628933.7872897997</v>
      </c>
      <c r="O8" s="98">
        <v>279460.19505556813</v>
      </c>
      <c r="P8" s="98"/>
      <c r="Q8" s="98">
        <v>5524917.4225098323</v>
      </c>
      <c r="R8" s="98">
        <v>1135982.31037293</v>
      </c>
      <c r="S8" s="98">
        <v>209387.60744368369</v>
      </c>
      <c r="T8" s="98">
        <v>94651.325047596358</v>
      </c>
      <c r="U8" s="98">
        <v>1327317.1918253219</v>
      </c>
      <c r="V8" s="98">
        <v>120600</v>
      </c>
      <c r="W8" s="98">
        <v>4737724.7192666382</v>
      </c>
      <c r="X8" s="98">
        <v>10945514.103287296</v>
      </c>
      <c r="Y8" s="98">
        <v>8945435.4336333051</v>
      </c>
      <c r="Z8" s="98">
        <v>824594.9434672948</v>
      </c>
      <c r="AA8" s="98">
        <v>1810919.9201214109</v>
      </c>
      <c r="AB8" s="98"/>
      <c r="AC8" s="98">
        <v>47247564.223853923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549087.78626597137</v>
      </c>
      <c r="C9" s="98">
        <v>585012.15879047557</v>
      </c>
      <c r="D9" s="98">
        <v>9510581.2701062448</v>
      </c>
      <c r="E9" s="98">
        <v>4038787.3197664367</v>
      </c>
      <c r="F9" s="98">
        <v>391088.74570026167</v>
      </c>
      <c r="G9" s="98">
        <v>4179407.600157368</v>
      </c>
      <c r="H9" s="98">
        <v>4087571.5535632996</v>
      </c>
      <c r="I9" s="98">
        <v>143555.13156884612</v>
      </c>
      <c r="J9" s="98">
        <v>5779810.6371971518</v>
      </c>
      <c r="K9" s="98">
        <v>1976968.2090253732</v>
      </c>
      <c r="L9" s="98">
        <v>51892.132620096323</v>
      </c>
      <c r="M9" s="98">
        <v>1986463.9226508813</v>
      </c>
      <c r="N9" s="98">
        <v>8162815.7794957738</v>
      </c>
      <c r="O9" s="98">
        <v>559800.49011113623</v>
      </c>
      <c r="P9" s="98">
        <v>24288.948727054463</v>
      </c>
      <c r="Q9" s="98">
        <v>16833597.798239127</v>
      </c>
      <c r="R9" s="98">
        <v>4069744.7846130729</v>
      </c>
      <c r="S9" s="98">
        <v>668704.82972866099</v>
      </c>
      <c r="T9" s="98">
        <v>317017.47733689344</v>
      </c>
      <c r="U9" s="98">
        <v>4277265.6428013686</v>
      </c>
      <c r="V9" s="98">
        <v>241276.5</v>
      </c>
      <c r="W9" s="98">
        <v>13661457.224958723</v>
      </c>
      <c r="X9" s="98">
        <v>20207102.959915012</v>
      </c>
      <c r="Y9" s="98">
        <v>16523512.127248511</v>
      </c>
      <c r="Z9" s="98">
        <v>2617021.8505289247</v>
      </c>
      <c r="AA9" s="98">
        <v>5750331.1545892479</v>
      </c>
      <c r="AB9" s="98">
        <v>98784.738662362797</v>
      </c>
      <c r="AC9" s="98">
        <v>127292948.77436826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308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281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25.394603028876876</v>
      </c>
      <c r="C7" s="235">
        <v>0</v>
      </c>
      <c r="D7" s="235">
        <v>4.9239155795209513</v>
      </c>
      <c r="E7" s="235">
        <v>16.758901223301752</v>
      </c>
      <c r="F7" s="235">
        <v>0.35905402506237244</v>
      </c>
      <c r="G7" s="235">
        <v>2.6373465447929307</v>
      </c>
      <c r="H7" s="235">
        <v>0</v>
      </c>
      <c r="I7" s="235">
        <v>5.7742075823256434</v>
      </c>
      <c r="J7" s="235">
        <v>46.946938378015645</v>
      </c>
      <c r="K7" s="235">
        <v>102.79496636189617</v>
      </c>
    </row>
    <row r="8" spans="1:11" x14ac:dyDescent="0.25">
      <c r="A8" s="79">
        <v>2050</v>
      </c>
      <c r="B8" s="235">
        <v>26.430828947659421</v>
      </c>
      <c r="C8" s="235">
        <v>0</v>
      </c>
      <c r="D8" s="235">
        <v>4.2325394767921409</v>
      </c>
      <c r="E8" s="235">
        <v>12.666500047982415</v>
      </c>
      <c r="F8" s="235">
        <v>0.35905402506237249</v>
      </c>
      <c r="G8" s="235">
        <v>3.1495237545982597</v>
      </c>
      <c r="H8" s="235">
        <v>0</v>
      </c>
      <c r="I8" s="235">
        <v>5.3818165046389463</v>
      </c>
      <c r="J8" s="235">
        <v>45.959088330885855</v>
      </c>
      <c r="K8" s="235">
        <v>98.179351087619409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6.5976227939040228</v>
      </c>
      <c r="C11" s="235">
        <v>2.1694819870080004</v>
      </c>
      <c r="D11" s="235">
        <v>1.4201719861750002</v>
      </c>
      <c r="E11" s="235">
        <v>0.45076703431999993</v>
      </c>
      <c r="F11" s="235">
        <v>0</v>
      </c>
      <c r="G11" s="235">
        <v>18.957916378438938</v>
      </c>
      <c r="H11" s="235">
        <v>0</v>
      </c>
      <c r="I11" s="235">
        <v>0</v>
      </c>
      <c r="J11" s="235">
        <v>0</v>
      </c>
      <c r="K11" s="235">
        <v>29.59596017984596</v>
      </c>
    </row>
    <row r="12" spans="1:11" x14ac:dyDescent="0.25">
      <c r="A12" s="79">
        <v>2050</v>
      </c>
      <c r="B12" s="235">
        <v>6.8641517027191883</v>
      </c>
      <c r="C12" s="235">
        <v>2.1694819870080004</v>
      </c>
      <c r="D12" s="235">
        <v>1.4201719861750004</v>
      </c>
      <c r="E12" s="235">
        <v>0.45076703432000015</v>
      </c>
      <c r="F12" s="235">
        <v>0</v>
      </c>
      <c r="G12" s="235">
        <v>17.624482577499553</v>
      </c>
      <c r="H12" s="235">
        <v>0</v>
      </c>
      <c r="I12" s="235">
        <v>0</v>
      </c>
      <c r="J12" s="235">
        <v>0</v>
      </c>
      <c r="K12" s="235">
        <v>28.529055287721743</v>
      </c>
    </row>
    <row r="13" spans="1:11" x14ac:dyDescent="0.25">
      <c r="A13" s="78" t="s">
        <v>282</v>
      </c>
      <c r="B13" s="235">
        <v>69.369362501038594</v>
      </c>
      <c r="C13" s="235">
        <v>0</v>
      </c>
      <c r="D13" s="235">
        <v>9.1564550563130922</v>
      </c>
      <c r="E13" s="235">
        <v>49.016865539399426</v>
      </c>
      <c r="F13" s="235">
        <v>0.71810805012474499</v>
      </c>
      <c r="G13" s="235">
        <v>5.7868702993911905</v>
      </c>
      <c r="H13" s="235">
        <v>0</v>
      </c>
      <c r="I13" s="235">
        <v>15.106590217814091</v>
      </c>
      <c r="J13" s="235">
        <v>139.78402312908983</v>
      </c>
      <c r="K13" s="235">
        <v>288.93827479317099</v>
      </c>
    </row>
    <row r="14" spans="1:11" x14ac:dyDescent="0.25">
      <c r="A14" s="78" t="s">
        <v>240</v>
      </c>
      <c r="B14" s="235">
        <v>20.944929200830213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41.674681913943488</v>
      </c>
      <c r="H14" s="235">
        <v>0</v>
      </c>
      <c r="I14" s="235">
        <v>0</v>
      </c>
      <c r="J14" s="235">
        <v>0</v>
      </c>
      <c r="K14" s="235">
        <v>74.740874137282702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1665408.4462207083</v>
      </c>
      <c r="C4" s="236">
        <v>128467.8</v>
      </c>
      <c r="D4" s="236">
        <v>505463.17884479673</v>
      </c>
      <c r="E4" s="236">
        <v>1443942.4969234534</v>
      </c>
      <c r="F4" s="236">
        <v>60009.02925833522</v>
      </c>
      <c r="G4" s="236">
        <v>2915933.6770836636</v>
      </c>
      <c r="H4" s="236">
        <v>1414913.706508311</v>
      </c>
      <c r="I4" s="236">
        <v>8134138.3348392677</v>
      </c>
    </row>
    <row r="5" spans="1:9" x14ac:dyDescent="0.25">
      <c r="A5" s="78">
        <v>2050</v>
      </c>
      <c r="B5" s="236">
        <v>1768110.5870511229</v>
      </c>
      <c r="C5" s="236">
        <v>128467.8</v>
      </c>
      <c r="D5" s="236">
        <v>451976.14077772765</v>
      </c>
      <c r="E5" s="236">
        <v>1107390.0418091707</v>
      </c>
      <c r="F5" s="236">
        <v>60009.02925833522</v>
      </c>
      <c r="G5" s="236">
        <v>2829733.4002903248</v>
      </c>
      <c r="H5" s="236">
        <v>1386180.4255343857</v>
      </c>
      <c r="I5" s="236">
        <v>7731867.4247210678</v>
      </c>
    </row>
    <row r="6" spans="1:9" x14ac:dyDescent="0.25">
      <c r="A6" s="78" t="s">
        <v>61</v>
      </c>
      <c r="B6" s="236">
        <v>4510823.9732718319</v>
      </c>
      <c r="C6" s="236">
        <v>385403.4</v>
      </c>
      <c r="D6" s="236">
        <v>1086165.6796225244</v>
      </c>
      <c r="E6" s="236">
        <v>4228220.4401162304</v>
      </c>
      <c r="F6" s="236">
        <v>120018.05851667044</v>
      </c>
      <c r="G6" s="236">
        <v>6449683.1932073217</v>
      </c>
      <c r="H6" s="236">
        <v>4209366.6043438576</v>
      </c>
      <c r="I6" s="236">
        <v>20989681.349078439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306</v>
      </c>
      <c r="I2" s="168" t="s">
        <v>328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12012553.020152895</v>
      </c>
      <c r="C4" s="98">
        <v>-50273.43159900204</v>
      </c>
      <c r="D4" s="98">
        <v>6558583.8623992102</v>
      </c>
      <c r="E4" s="98">
        <v>7551464.6094648028</v>
      </c>
      <c r="F4" s="98">
        <v>-776674.1849646091</v>
      </c>
      <c r="G4" s="98">
        <v>-644042.74351643643</v>
      </c>
      <c r="H4" s="98">
        <v>0</v>
      </c>
      <c r="I4" s="98">
        <v>-626505.09163107211</v>
      </c>
      <c r="J4" s="98">
        <v>24025106.040305786</v>
      </c>
    </row>
    <row r="5" spans="1:10" x14ac:dyDescent="0.25">
      <c r="A5" s="78">
        <v>2050</v>
      </c>
      <c r="B5" s="98">
        <v>10790656.92077061</v>
      </c>
      <c r="C5" s="98">
        <v>-50273.43159900204</v>
      </c>
      <c r="D5" s="98">
        <v>6441255.8287903955</v>
      </c>
      <c r="E5" s="98">
        <v>7299384.6350595215</v>
      </c>
      <c r="F5" s="98">
        <v>-1759529.7255197957</v>
      </c>
      <c r="G5" s="98">
        <v>-561892.75060918764</v>
      </c>
      <c r="H5" s="98">
        <v>0</v>
      </c>
      <c r="I5" s="98">
        <v>-578287.63535132085</v>
      </c>
      <c r="J5" s="98">
        <v>21581313.841541216</v>
      </c>
    </row>
    <row r="6" spans="1:10" x14ac:dyDescent="0.25">
      <c r="A6" s="78" t="s">
        <v>61</v>
      </c>
      <c r="B6" s="98">
        <v>36658020.819469459</v>
      </c>
      <c r="C6" s="98">
        <v>-100705.30039800408</v>
      </c>
      <c r="D6" s="98">
        <v>18519101.591926321</v>
      </c>
      <c r="E6" s="98">
        <v>24576193.270973589</v>
      </c>
      <c r="F6" s="98">
        <v>-3098613.9104844048</v>
      </c>
      <c r="G6" s="98">
        <v>-1371142.7050206838</v>
      </c>
      <c r="H6" s="98">
        <v>0</v>
      </c>
      <c r="I6" s="98">
        <v>-1866812.127527352</v>
      </c>
      <c r="J6" s="98">
        <v>73316041.638938919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327</v>
      </c>
      <c r="E9" s="168" t="s">
        <v>328</v>
      </c>
      <c r="G9" s="168" t="s">
        <v>326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306</v>
      </c>
      <c r="E11" s="168" t="s">
        <v>306</v>
      </c>
      <c r="G11" s="168" t="s">
        <v>306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10334650.112605821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6022247.0459976699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4035594.6727019669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736981.47294718213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1266439.3224080352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-616326.92700172681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-484646.67766378022</v>
      </c>
      <c r="D19" s="168" t="s">
        <v>327</v>
      </c>
      <c r="E19" s="98" t="str">
        <f t="shared" si="4"/>
        <v>Træprodukter</v>
      </c>
      <c r="G19" s="168" t="s">
        <v>326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-588176.30308427545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9288395.2112725433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5910938.2388992785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3816751.9097367898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736981.47294718213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1266439.3224080354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-1443005.1943611833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-448075.5150067723</v>
      </c>
      <c r="D29" s="168" t="s">
        <v>327</v>
      </c>
      <c r="E29" s="98" t="str">
        <f t="shared" si="4"/>
        <v>Træprodukter</v>
      </c>
      <c r="G29" s="168" t="s">
        <v>326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-514172.529651533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327</v>
      </c>
      <c r="E39" s="98" t="str">
        <f t="shared" si="4"/>
        <v>Træprodukter</v>
      </c>
      <c r="G39" s="168" t="s">
        <v>326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1677902.9075470727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536336.8164015403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1208228.4290668541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111931.1514318781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192289.56090888608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-160347.25796288223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-141858.41396729188</v>
      </c>
      <c r="D49" s="168" t="s">
        <v>327</v>
      </c>
      <c r="E49" s="98" t="str">
        <f t="shared" si="4"/>
        <v>Træprodukter</v>
      </c>
      <c r="G49" s="168" t="s">
        <v>326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-55866.440432161005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1502261.709498066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530317.58989111742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1174991.2176267505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111931.15143187805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192289.56090888605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-316524.5311586124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-130212.12034454856</v>
      </c>
      <c r="D59" s="168" t="s">
        <v>327</v>
      </c>
      <c r="E59" s="98" t="str">
        <f t="shared" si="4"/>
        <v>Træprodukter</v>
      </c>
      <c r="G59" s="168" t="s">
        <v>326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-47720.220957654601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277066.50435546349</v>
      </c>
      <c r="C6" s="98">
        <v>1378294.0833898487</v>
      </c>
      <c r="D6" s="98">
        <v>39930.333693915738</v>
      </c>
      <c r="E6" s="98">
        <v>34877387.700440563</v>
      </c>
      <c r="F6" s="98">
        <v>272535.10768482625</v>
      </c>
      <c r="G6" s="98">
        <v>880327.45569254947</v>
      </c>
      <c r="H6" s="98">
        <v>2172889.1373253595</v>
      </c>
      <c r="I6" s="98">
        <v>6718005.1004571198</v>
      </c>
      <c r="J6" s="98">
        <v>7449228.3821282592</v>
      </c>
      <c r="K6" s="98">
        <v>1933343.9856402366</v>
      </c>
      <c r="L6" s="98">
        <v>179733.60503457359</v>
      </c>
      <c r="M6" s="98">
        <v>515554.24842193251</v>
      </c>
      <c r="N6" s="98">
        <v>2494938.5623250459</v>
      </c>
      <c r="O6" s="98">
        <v>59189234.206589699</v>
      </c>
    </row>
    <row r="7" spans="1:15" x14ac:dyDescent="0.25">
      <c r="A7" s="78">
        <v>2050</v>
      </c>
      <c r="B7" s="98">
        <v>259506.83866153934</v>
      </c>
      <c r="C7" s="98">
        <v>1292830.8475167565</v>
      </c>
      <c r="D7" s="98">
        <v>37399.200406413554</v>
      </c>
      <c r="E7" s="98">
        <v>34428448.269967265</v>
      </c>
      <c r="F7" s="98">
        <v>253359.98337615878</v>
      </c>
      <c r="G7" s="98">
        <v>824594.9434672948</v>
      </c>
      <c r="H7" s="98">
        <v>2036005.836352278</v>
      </c>
      <c r="I7" s="98">
        <v>6436906.2710065879</v>
      </c>
      <c r="J7" s="98">
        <v>7377607.9995378703</v>
      </c>
      <c r="K7" s="98">
        <v>1810919.9201214109</v>
      </c>
      <c r="L7" s="98">
        <v>169030.05352545186</v>
      </c>
      <c r="M7" s="98">
        <v>480519.33077133447</v>
      </c>
      <c r="N7" s="98">
        <v>2334933.9458752815</v>
      </c>
      <c r="O7" s="98">
        <v>57742063.440585643</v>
      </c>
    </row>
    <row r="8" spans="1:15" x14ac:dyDescent="0.25">
      <c r="A8" s="78" t="s">
        <v>61</v>
      </c>
      <c r="B8" s="98">
        <v>821943.19978012145</v>
      </c>
      <c r="C8" s="98">
        <v>4179407.600157368</v>
      </c>
      <c r="D8" s="98">
        <v>119058.48311754358</v>
      </c>
      <c r="E8" s="98">
        <v>87218842.509241134</v>
      </c>
      <c r="F8" s="98">
        <v>806217.52782030136</v>
      </c>
      <c r="G8" s="98">
        <v>2617021.8505289247</v>
      </c>
      <c r="H8" s="98">
        <v>6472071.1310545821</v>
      </c>
      <c r="I8" s="98">
        <v>22266997.220622078</v>
      </c>
      <c r="J8" s="98">
        <v>22782757.511284932</v>
      </c>
      <c r="K8" s="98">
        <v>5750331.1545892479</v>
      </c>
      <c r="L8" s="98">
        <v>558630.79723696993</v>
      </c>
      <c r="M8" s="98">
        <v>1674398.8077045139</v>
      </c>
      <c r="N8" s="98">
        <v>7440706.5501034316</v>
      </c>
      <c r="O8" s="98">
        <v>162708384.34324116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5179259.7430223692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214161.84763488721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397049.43546707177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27136587.733802605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209727.86129070079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1684191.1850670902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1914743.5473328009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5765243.9580687238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30694.935205896549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1491840.6351818247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1055232.9746646266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679822.00220339897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140070.99404320476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4931706.2535388134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199367.45685670001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367729.31318887876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26645387.494822316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193718.4082328768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1568806.308043394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1780122.6131143337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5675509.2625816874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28565.28523056208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1388742.1614343196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983449.7427254892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632878.59681876935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131051.12576863175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1538745.3574347503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62904.656720576306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118504.81295486072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7740799.9666379569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62807.246394125483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488697.95225826954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580195.01499224489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1683984.4240595349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9235.3984880191911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441503.35045841202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323061.108725222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200505.45348915044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39662.610991368812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1505200.0174677742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60139.381804839322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112790.01758245569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7783060.7751449523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59641.575143281989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467199.52830888401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554811.33276094752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1702098.7369561824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8833.9151758514763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422177.75868709118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309381.10479126737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191716.3466485255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37978.9277568201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1634541.7809987355</v>
      </c>
      <c r="C7" s="236">
        <v>503294.40441301046</v>
      </c>
      <c r="D7" s="236">
        <v>2137836.1854117457</v>
      </c>
    </row>
    <row r="8" spans="1:4" x14ac:dyDescent="0.25">
      <c r="A8" s="78">
        <v>2050</v>
      </c>
      <c r="B8" s="236">
        <v>1604918.2357577113</v>
      </c>
      <c r="C8" s="236">
        <v>495958.07555387839</v>
      </c>
      <c r="D8" s="236">
        <v>2100876.3113115896</v>
      </c>
    </row>
    <row r="9" spans="1:4" x14ac:dyDescent="0.25">
      <c r="A9" s="78" t="s">
        <v>61</v>
      </c>
      <c r="B9" s="236">
        <v>4850652.2237689216</v>
      </c>
      <c r="C9" s="236">
        <v>1495357.2792750779</v>
      </c>
      <c r="D9" s="236">
        <v>6346009.503043999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2438569.9999999995</v>
      </c>
      <c r="E6" s="236">
        <v>584089.99999999988</v>
      </c>
      <c r="F6" s="236">
        <v>624010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2326569.9999999995</v>
      </c>
      <c r="E7" s="236">
        <v>584089.99999999988</v>
      </c>
      <c r="F7" s="236">
        <v>736010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7343809.9999999981</v>
      </c>
      <c r="E8" s="236">
        <v>1673770</v>
      </c>
      <c r="F8" s="236">
        <v>1922430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73339.69305874678</v>
      </c>
      <c r="C7" s="236">
        <v>4804.3904508168171</v>
      </c>
      <c r="D7" s="236">
        <v>611402.11850916932</v>
      </c>
      <c r="E7" s="236">
        <v>12191.9256146598</v>
      </c>
      <c r="F7" s="236">
        <v>17978.928578403127</v>
      </c>
      <c r="G7" s="236">
        <v>52152.932739919794</v>
      </c>
      <c r="H7" s="236">
        <v>956215.58349504462</v>
      </c>
      <c r="I7" s="236">
        <v>161225.9684420971</v>
      </c>
      <c r="J7" s="236">
        <v>66262.480206928041</v>
      </c>
      <c r="K7" s="236">
        <v>120359.53630737038</v>
      </c>
      <c r="L7" s="236">
        <v>31473.13088002065</v>
      </c>
      <c r="M7" s="236">
        <v>226212.46376754125</v>
      </c>
      <c r="N7" s="236">
        <v>7388.8524440063666</v>
      </c>
      <c r="O7" s="236">
        <v>97880.655639444332</v>
      </c>
      <c r="P7" s="236">
        <v>2438888.6601341683</v>
      </c>
    </row>
    <row r="8" spans="1:16" x14ac:dyDescent="0.25">
      <c r="A8" s="78">
        <v>2050</v>
      </c>
      <c r="B8" s="236">
        <v>69870.350389794752</v>
      </c>
      <c r="C8" s="236">
        <v>4577.0090167331427</v>
      </c>
      <c r="D8" s="236">
        <v>582851.21665017318</v>
      </c>
      <c r="E8" s="236">
        <v>11608.843920060925</v>
      </c>
      <c r="F8" s="236">
        <v>17129.191861272244</v>
      </c>
      <c r="G8" s="236">
        <v>49700.436959678023</v>
      </c>
      <c r="H8" s="236">
        <v>911079.58349504473</v>
      </c>
      <c r="I8" s="236">
        <v>153609.9684420971</v>
      </c>
      <c r="J8" s="236">
        <v>63129.989142441955</v>
      </c>
      <c r="K8" s="236">
        <v>114647.53630737035</v>
      </c>
      <c r="L8" s="236">
        <v>29964.836690761807</v>
      </c>
      <c r="M8" s="236">
        <v>218285.90600898454</v>
      </c>
      <c r="N8" s="236">
        <v>7062.091382247304</v>
      </c>
      <c r="O8" s="236">
        <v>93356.381220605035</v>
      </c>
      <c r="P8" s="236">
        <v>2326873.3414872652</v>
      </c>
    </row>
    <row r="9" spans="1:16" x14ac:dyDescent="0.25">
      <c r="A9" s="78" t="s">
        <v>61</v>
      </c>
      <c r="B9" s="236">
        <v>220146.53445245518</v>
      </c>
      <c r="C9" s="236">
        <v>14493.979099392636</v>
      </c>
      <c r="D9" s="236">
        <v>1482764.3096456034</v>
      </c>
      <c r="E9" s="236">
        <v>36538.63094208546</v>
      </c>
      <c r="F9" s="236">
        <v>54063.614848209494</v>
      </c>
      <c r="G9" s="236">
        <v>156976.83723650876</v>
      </c>
      <c r="H9" s="236">
        <v>3205315.2206916488</v>
      </c>
      <c r="I9" s="236">
        <v>495223.2625354327</v>
      </c>
      <c r="J9" s="236">
        <v>199365.07043445838</v>
      </c>
      <c r="K9" s="236">
        <v>396398.59037554538</v>
      </c>
      <c r="L9" s="236">
        <v>95150.972835359367</v>
      </c>
      <c r="M9" s="236">
        <v>665640.84307913319</v>
      </c>
      <c r="N9" s="236">
        <v>23034.097371588559</v>
      </c>
      <c r="O9" s="236">
        <v>299320.03807401174</v>
      </c>
      <c r="P9" s="236">
        <v>7344432.0016214335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1793018.9539286131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325214.84176963597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56865.440000000002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83774.559999999998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37531.780740740738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74459.330370370357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1695786.3613360205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325214.84176963597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56865.440000000002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83774.559999999998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37531.780740740738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74459.330370370357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536817.04607138666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76609.15823036409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8636.5600000000013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12723.44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5700.2192592592592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11308.669629629629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522049.63866397925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76609.15823036409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8636.5600000000013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12723.44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5700.2192592592592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11308.669629629629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11120896.351842804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1256864.7532891978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19414612.749889471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8838199.059990095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960975.46611286432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14893959.058008583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1770035.248157196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414092.04671080224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570294.93435708468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3997767.4898431636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1871155.0736210924</v>
      </c>
      <c r="J16" s="76">
        <f t="shared" si="2"/>
        <v>1871155.0736210924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6114588.0501105273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43835.265633911426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169204.1253468981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72033.659146159596</v>
      </c>
      <c r="J17" s="76">
        <f t="shared" si="2"/>
        <v>72033.659146159596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4052732.540009906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72171.319236256371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317553.80463952804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243214.4589734145</v>
      </c>
      <c r="J18" s="76">
        <f t="shared" si="2"/>
        <v>243214.4589734145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709981.33388713561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360741.64085235406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17900000.219093811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17900000.219093811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10635241.741991416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7367.2575493194499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152870.59414837859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152870.59414837859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30987.369727135854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1316061.4645487806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1316061.4645487806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19057.349691034611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1548480.7719103347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1548480.7719103347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96228.425648341828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4283127.2256076951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4283127.2256076951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2872.9723507791814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24391.535258115255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24391.535258115255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39579.133862000126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1179297.6366550995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1179297.6366550995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57164.365090069885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816813.6531768695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194587.49876659786</v>
      </c>
      <c r="J26" s="76">
        <f t="shared" si="2"/>
        <v>194587.49876659786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10736.453060017713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536822.65300088562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536822.65300088562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4128.6374128486204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100698.47348411271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100698.47348411271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100152.3337600521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1381100.6825511185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1381100.6825511185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418353.46042417659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2932657.7575734779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1372630.4634322664</v>
      </c>
      <c r="J30" s="76">
        <f t="shared" si="2"/>
        <v>1372630.4634322664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32156.405329522484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124123.72457195679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52842.009906303036</v>
      </c>
      <c r="J31" s="76">
        <f t="shared" si="2"/>
        <v>52842.009906303036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52942.993750950387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232949.17250418171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178415.7712209528</v>
      </c>
      <c r="J32" s="76">
        <f t="shared" si="2"/>
        <v>178415.7712209528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264630.64052955853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13130972.383076696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13130972.383076696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5404.4276108966669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112141.87292610585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112141.87292610585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22731.524644182758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965428.29798335978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965428.29798335978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13979.973710876255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1135925.0280897063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1135925.0280897063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70590.658334600521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3141990.2024730695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3141990.2024730695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2107.537437635528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17892.992845525634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17892.992845525634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29034.218286413503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865101.92786632653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865101.92786632653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41934.284363479273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599193.15031876799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142744.30397328344</v>
      </c>
      <c r="J40" s="76">
        <f t="shared" si="2"/>
        <v>142744.30397328344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7875.9813909336926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393799.06954668462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393799.06954668462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3028.6605130889202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73869.768611924883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73869.768611924883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73469.134782530236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1013139.3686510921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1013139.3686510921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152291.70407614647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715268.44653443713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334781.39640044328</v>
      </c>
      <c r="J58" s="76">
        <f t="shared" si="2"/>
        <v>334781.39640044328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11705.780465233727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25755.058179607247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10964.455378353152</v>
      </c>
      <c r="J59" s="76">
        <f t="shared" si="2"/>
        <v>10964.455378353152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19272.647414102903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46639.806742129033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35721.427983796624</v>
      </c>
      <c r="J60" s="76">
        <f t="shared" si="2"/>
        <v>35721.427983796624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96332.539370288971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3728416.0707719163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3728416.0707719163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1967.3543266144493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23268.8832980324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23268.8832980324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8274.8750800375929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200321.59096536084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200321.59096536084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5089.0795004071579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235698.81815109611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235698.81815109611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25696.863218803875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949326.92695123726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949326.92695123726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767.19926603777083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3712.7074081365845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3712.7074081365845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10569.221956174357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179504.36598904245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179504.36598904245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15265.186568441022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124329.61144616365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29618.736195014739</v>
      </c>
      <c r="J68" s="76">
        <f t="shared" si="2"/>
        <v>29618.736195014739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2867.0651512746385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81711.356811327205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81711.356811327205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1102.5123830427694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15327.611178887284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15327.611178887284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26744.704637287185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368809.47694819031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368809.47694819031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265048.44319423975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1244853.0231503858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582653.45748553809</v>
      </c>
      <c r="J72" s="76">
        <f t="shared" ref="J72:J139" si="15">IF(I72&lt;&gt;0,I72,H72)</f>
        <v>582653.45748553809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20372.737356280617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44824.096731288621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19082.535362872713</v>
      </c>
      <c r="J73" s="76">
        <f t="shared" si="15"/>
        <v>19082.535362872713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33542.110677186654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81171.907838791725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62169.564213730569</v>
      </c>
      <c r="J74" s="76">
        <f t="shared" si="15"/>
        <v>62169.564213730569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167657.12711623736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6488934.3850560039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6488934.3850560039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3423.9829716521344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40497.158597215617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40497.158597215617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14401.590493032652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348639.64616887126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348639.64616887126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8857.0326732978465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410210.16340085189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410210.16340085189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44722.81423624888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1652208.3431740133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1652208.3431740133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1335.2334082584114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6461.5950325849299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6461.5950325849299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18394.671215036771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312409.35309369088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312409.35309369088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26567.526836602257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216383.22426462296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51548.440970522613</v>
      </c>
      <c r="J82" s="76">
        <f t="shared" si="15"/>
        <v>51548.440970522613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4989.8394629679997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142210.42469458797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142210.42469458797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1918.8122721494169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26676.170612808965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26676.170612808965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46546.477175528751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641875.92025054153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641875.92025054153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7661.8786419114076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64451.723135758752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30166.629013691891</v>
      </c>
      <c r="J100" s="76">
        <f t="shared" si="15"/>
        <v>30166.629013691891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656.80844004057417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3042.3366942679399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1295.1849961899777</v>
      </c>
      <c r="J101" s="76">
        <f t="shared" si="15"/>
        <v>1295.1849961899777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703.29931090502282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3713.4203615785209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2844.1086549329884</v>
      </c>
      <c r="J102" s="76">
        <f t="shared" si="15"/>
        <v>2844.1086549329884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6490.2942906279959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386458.08324115339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386458.08324115339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30.355350523173726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755.84822802702581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755.84822802702581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479.23230655887977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24424.112538083351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24424.112538083351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12.572812639090197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1225.90552848729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1225.90552848729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1622.9611736184906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86685.602205310832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86685.602205310832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27.648538779246895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281.6833130829674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281.6833130829674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488.98933052674028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17483.878162176712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17483.878162176712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1206.9698702861729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20695.469300907916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4930.2305261449583</v>
      </c>
      <c r="J110" s="76">
        <f t="shared" si="15"/>
        <v>4930.2305261449583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138.67246392907253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8320.3478357443528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8320.3478357443528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227.7513200970759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6665.8922955241724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6665.8922955241724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25133.097627836476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415902.49954543804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415902.49954543804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5942.8239222737075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49991.034834166428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23398.303854131595</v>
      </c>
      <c r="J114" s="76">
        <f t="shared" si="15"/>
        <v>23398.303854131595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509.44384429073193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2359.7438867546707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1004.5912678679017</v>
      </c>
      <c r="J115" s="76">
        <f t="shared" si="15"/>
        <v>1004.5912678679017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545.50380718668021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2880.2601019456715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2205.9912120801896</v>
      </c>
      <c r="J116" s="76">
        <f t="shared" si="15"/>
        <v>2205.9912120801896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5034.1016838813175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299750.55066502915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299750.55066502915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23.544682928195929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586.2626049120787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586.2626049120787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371.70951784144017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18944.205077544382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18944.205077544382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9.7519179321287925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950.85566368673085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950.85566368673085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1258.8260579777664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67236.417408708454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67236.417408708454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21.445184053741457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218.48353513951798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218.48353513951798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379.27741054196122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13561.113958127353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13561.113958127353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936.16849780993959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16052.137575156699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3824.0610798540411</v>
      </c>
      <c r="J124" s="76">
        <f t="shared" si="15"/>
        <v>3824.0610798540411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107.5592650985582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6453.5559059134921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6453.5559059134921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176.65197488232016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5170.3017038727858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5170.3017038727858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19494.118975798079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322588.6808115067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322588.6808115067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2046.0300179883995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11531.507022583339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5397.3218619201325</v>
      </c>
      <c r="J142" s="76">
        <f t="shared" si="29"/>
        <v>5397.3218619201325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175.39429260078944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463.08302709630834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197.14392224089337</v>
      </c>
      <c r="J143" s="76">
        <f t="shared" si="29"/>
        <v>197.14392224089337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187.80922656107916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545.39799393337398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417.72032355357118</v>
      </c>
      <c r="J144" s="76">
        <f t="shared" si="29"/>
        <v>417.72032355357118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1733.1698353409072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80495.8944469204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80495.8944469204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8.106100511333505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115.04988455735641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115.04988455735641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127.97431682690761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3717.6660918518392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3717.6660918518392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3.3574470795461528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186.59869045250284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186.59869045250284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433.3959638944005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19213.292535528009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19213.292535528009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7.3832728159399634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42.875846565813916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42.875846565813916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130.57983498472259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2661.272580374949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2661.272580374949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322.30954062684162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3150.1183248717425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750.44490658493794</v>
      </c>
      <c r="J152" s="76">
        <f t="shared" si="29"/>
        <v>750.44490658493794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37.031129978393189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1266.4646452610471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1266.4646452610471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60.818770347797177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1014.6350955583725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1014.6350955583725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6711.5487721635291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111062.70908176208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111062.70908176208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3765.0847376260986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21220.168184650196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9932.099718825526</v>
      </c>
      <c r="J156" s="76">
        <f t="shared" si="29"/>
        <v>9932.099718825526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322.75888835063154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852.16092737887129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362.78234738447645</v>
      </c>
      <c r="J157" s="76">
        <f t="shared" si="29"/>
        <v>362.78234738447645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345.60473027942174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1003.6361367314408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768.6849171226105</v>
      </c>
      <c r="J158" s="76">
        <f t="shared" si="29"/>
        <v>768.6849171226105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3189.3624420875854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148127.76985629729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148127.76985629729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14.9167681063113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211.71368973287628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211.71368973287628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235.49710554434719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6841.2133443590501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6841.2133443590501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6.1783417865075565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343.37711338882144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343.37711338882144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797.53107953512472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35356.115916707968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35356.115916707968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13.586627541445402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78.899719993580078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78.899719993580078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240.29175496950162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4897.2481766830833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4897.2481766830833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593.11091310307495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5796.817408549935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1380.9614909707609</v>
      </c>
      <c r="J166" s="76">
        <f t="shared" si="29"/>
        <v>1380.9614909707609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68.144328808907531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2330.5360452646373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2330.5360452646373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111.91811556255288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1867.1217327996628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1867.1217327996628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12350.527424201924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204376.52781569344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204376.52781569344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3662.942628167918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35948.118952839941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16825.517075876731</v>
      </c>
      <c r="J184" s="76">
        <f t="shared" si="29"/>
        <v>16825.517075876731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210.90938785747409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1139.7543319817901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485.21674570294493</v>
      </c>
      <c r="J185" s="76">
        <f t="shared" si="29"/>
        <v>485.21674570294493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273.11810681640105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1682.4075379890303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1288.5559333457982</v>
      </c>
      <c r="J186" s="76">
        <f t="shared" si="29"/>
        <v>1288.5559333457982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6298.9657026268824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437576.54943008424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437576.54943008424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7.3213666207429391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212.68570033258234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212.68570033258234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387.5220821847393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23041.775953310385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23041.775953310385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4.1906880921254537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476.71266213348292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476.71266213348292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521.15308935917199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32475.133610327444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32475.133610327444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14.934663861115773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177.5134146532221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177.5134146532221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264.13299239417614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11018.128408035105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11018.128408035105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840.38287254815123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16811.359390705387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4004.9286174154681</v>
      </c>
      <c r="J194" s="76">
        <f t="shared" si="29"/>
        <v>4004.9286174154681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74.905464339689473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5243.3825037782626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5243.3825037782626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176.81613472378581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6037.6241125195156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6037.6241125195156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16884.321517134074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325968.71120979049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325968.71120979049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2841.1077875232327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27882.631826753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13050.465826511743</v>
      </c>
      <c r="J198" s="76">
        <f t="shared" si="29"/>
        <v>13050.465826511743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163.5887768745468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884.03375023005083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376.35126039165488</v>
      </c>
      <c r="J199" s="76">
        <f t="shared" si="29"/>
        <v>376.35126039165488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211.84005837890712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1304.9347596140678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999.4495323884147</v>
      </c>
      <c r="J200" s="76">
        <f t="shared" si="29"/>
        <v>999.4495323884147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4885.7004675571425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339399.8400802596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339399.8400802596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5.6787107615467285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164.96654762293247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164.96654762293247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300.57582585806449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17872.015956760617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17872.015956760617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3.2504458251844333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369.75519255560704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369.75519255560704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404.22475888209794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25188.86162497905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25188.86162497905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11.583853231433325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137.68567950881649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137.68567950881649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204.87088600900333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8546.0498843948735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8546.0498843948735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651.83066350452339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13039.484625418308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3106.3642099971566</v>
      </c>
      <c r="J208" s="76">
        <f t="shared" si="29"/>
        <v>3106.3642099971566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58.099326051955742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4066.9528236369024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4066.9528236369024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137.14484454668226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4682.994691837931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4682.994691837931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13096.076629889445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252832.85541664565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252832.85541664565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978.15312949556619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6431.7285246225556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3010.3705359495875</v>
      </c>
      <c r="J226" s="76">
        <f t="shared" si="42"/>
        <v>3010.3705359495875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56.321296486144433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173.48536314034095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73.856269696016213</v>
      </c>
      <c r="J227" s="76">
        <f t="shared" si="42"/>
        <v>73.856269696016213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72.933528592553259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247.09879487157048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189.25296699213578</v>
      </c>
      <c r="J228" s="76">
        <f t="shared" si="42"/>
        <v>189.25296699213578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1682.0774006202294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91143.431235703145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91143.431235703145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1.9550996013950637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32.373516749700158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32.373516749700158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103.48399522359757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3507.2565696747861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3507.2565696747861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1.1190824121923435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72.561838093673771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72.561838093673771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139.16885331013916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7197.8993778894501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7197.8993778894501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3.9881564295811422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27.019839573540828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27.019839573540828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70.534141355802859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1677.1017704062715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1677.1017704062715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224.41605566959052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2558.906517782732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609.6019782924302</v>
      </c>
      <c r="J236" s="76">
        <f t="shared" si="42"/>
        <v>609.6019782924302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20.002774216759306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798.11069124869618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798.11069124869618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47.217025512596194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919.00454534272581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919.00454534272581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4508.7935050881479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87046.76740923179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87046.76740923179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1799.9879701402513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11835.604899100807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5539.654873024132</v>
      </c>
      <c r="J240" s="76">
        <f t="shared" si="42"/>
        <v>5539.654873024132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103.64190746907171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319.2460947388322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135.9095963234515</v>
      </c>
      <c r="J241" s="76">
        <f t="shared" si="42"/>
        <v>135.9095963234515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134.21157703004721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454.70882297780003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348.26148751869692</v>
      </c>
      <c r="J242" s="76">
        <f t="shared" si="42"/>
        <v>348.26148751869692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3095.3426356899681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167721.26452856639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167721.26452856639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3.597755460591272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59.573433794200575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59.573433794200575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190.4302515502724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6454.0197677081542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6454.0197677081542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2.0593246791333639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133.527595753063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133.527595753063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256.09718378721317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13245.505125728614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13245.505125728614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7.3389670592635889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49.721648605851996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49.721648605851996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129.79624774097564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3086.1865288812019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3086.1865288812019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412.96826471321828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4708.8751339963646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1121.7836905208683</v>
      </c>
      <c r="J250" s="76">
        <f t="shared" si="42"/>
        <v>1121.7836905208683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36.80891250449303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1468.6756089292721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1468.6756089292721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86.888315689699709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1691.1433151312283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1691.1433151312283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8297.0383923327736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160182.62320237653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160182.62320237653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170742.22298669259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1196902.9831367151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560210.44125713944</v>
      </c>
      <c r="J268" s="76">
        <f t="shared" si="42"/>
        <v>560210.44125713944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13123.964897187461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50658.504503143602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21566.362160215107</v>
      </c>
      <c r="J269" s="76">
        <f t="shared" si="42"/>
        <v>21566.362160215107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21607.576606256382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95073.337067528089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72816.668860019752</v>
      </c>
      <c r="J270" s="76">
        <f t="shared" si="42"/>
        <v>72816.668860019752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108003.46622828607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5359131.9942475548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5359131.9942475548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2205.7041988359533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45768.362125846033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45768.362125846033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9277.396787131378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394019.3862979025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394019.3862979025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5705.634145514985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463604.06400273996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463604.06400273996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28810.102141675179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1282337.6463259624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1282337.6463259624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860.14736621208704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7302.6511391406202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7302.6511391406202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11849.709496550484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353073.27474763698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353073.27474763698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17114.601907002136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244548.16360331836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58258.104891435258</v>
      </c>
      <c r="J278" s="76">
        <f t="shared" si="55"/>
        <v>58258.104891435258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3214.4172287384959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160720.86143692481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160720.86143692481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1236.0845017332977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30148.402481299941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30148.402481299941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29984.89215544975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413491.66282365209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413491.66282365209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128790.55866223614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902821.81622227526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422565.75108283595</v>
      </c>
      <c r="J282" s="76">
        <f t="shared" si="55"/>
        <v>422565.75108283595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9899.3836521859339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38211.620897437708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16267.469067347753</v>
      </c>
      <c r="J283" s="76">
        <f t="shared" si="55"/>
        <v>16267.469067347753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16298.557051548494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71713.651026813372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54925.485321436361</v>
      </c>
      <c r="J284" s="76">
        <f t="shared" si="55"/>
        <v>54925.485321436361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81466.824723741767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4042383.8427920663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4042383.8427920663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1663.7587999182997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34522.995098304724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34522.995098304724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6997.9240884020192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297208.13046350796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297208.13046350796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4303.7498063995399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349695.73053789698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349695.73053789698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21731.409402064659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967265.03248589812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967265.03248589812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648.80764633678018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5508.3769173992641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5508.3769173992641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8938.2150434159812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266322.55049764359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266322.55049764359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12909.514133808421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184462.24993070407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43943.986111483864</v>
      </c>
      <c r="J292" s="76">
        <f t="shared" si="55"/>
        <v>43943.986111483864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2424.6292652228931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121231.46326114466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121231.46326114466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932.37636682503978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22740.886995732679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22740.886995732679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22617.551444368019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311896.03441783501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311896.03441783501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45595.046580076254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214146.25527264416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100231.1547803611</v>
      </c>
      <c r="J310" s="76">
        <f t="shared" si="55"/>
        <v>100231.1547803611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3504.626918493298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7710.8801460689547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3282.6794915316927</v>
      </c>
      <c r="J311" s="76">
        <f t="shared" si="55"/>
        <v>3282.6794915316927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5770.0927433843399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13963.624438990104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10694.739957822521</v>
      </c>
      <c r="J312" s="76">
        <f t="shared" si="55"/>
        <v>10694.739957822521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28841.273045110807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1116261.0954287506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1116261.0954287506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589.01180931463728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6966.5371746688725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6966.5371746688725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2477.4383936893764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59974.85106932505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59974.85106932505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1523.6339909543344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70566.539770904099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70566.539770904099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7693.4569911791195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284221.68966222758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284221.68966222758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229.6939710760744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1111.5580342284468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1111.5580342284468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3164.349432756891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53742.322854993843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53742.322854993843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4570.2876388697541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37223.396110507652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8867.6376999462063</v>
      </c>
      <c r="J320" s="76">
        <f t="shared" si="55"/>
        <v>8867.6376999462063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858.37879294539891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24463.795598943871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24463.795598943871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330.08431920107205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4588.9771206002688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4588.9771206002688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8007.1732147522125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110418.91863143303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110418.91863143303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81595.44571934751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383229.32991005946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179370.48786440332</v>
      </c>
      <c r="J324" s="76">
        <f t="shared" si="55"/>
        <v>179370.48786440332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6271.7689078848562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13799.145951128259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5874.5788491492222</v>
      </c>
      <c r="J325" s="76">
        <f t="shared" si="55"/>
        <v>5874.5788491492222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10325.974520314447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24988.858339160965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19138.966601963381</v>
      </c>
      <c r="J326" s="76">
        <f t="shared" si="55"/>
        <v>19138.966601963381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51613.425267505962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1997625.3661834439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1997625.3661834439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1054.0768070185129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12467.093435011462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12467.093435011462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4433.5449821350066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107329.08664450099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107329.08664450099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2726.6469480786145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126283.63599468337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126283.63599468337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13767.966027085929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508634.09932844364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508634.09932844364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411.05302779071883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1989.2089173876257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1989.2089173876257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5662.8191381295246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96175.552307966631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96175.552307966631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8178.841451653544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66613.806205691973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15869.242491814337</v>
      </c>
      <c r="J334" s="76">
        <f t="shared" si="55"/>
        <v>15869.242491814337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1536.1273967207819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43779.630806542285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43779.630806542285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590.70840300332031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8212.2875539485995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8212.2875539485995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14329.382606557581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197602.18614442906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197602.18614442906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1526.6125996774585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12841.86518848678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6010.635001471238</v>
      </c>
      <c r="J352" s="76">
        <f t="shared" si="60"/>
        <v>6010.635001471238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41.282044957676888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191.21843224395934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81.405600144115468</v>
      </c>
      <c r="J353" s="76">
        <f t="shared" si="60"/>
        <v>81.405600144115468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166.74462839012355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880.41163789985239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674.30727346749688</v>
      </c>
      <c r="J354" s="76">
        <f t="shared" si="60"/>
        <v>674.30727346749688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490.29907405393533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29194.368065467526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29194.368065467526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9.2857334834920593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231.21476373895231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231.21476373895231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15.786596774609263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804.56515752246696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804.56515752246696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44.104430053355863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4300.3794127248239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4300.3794127248239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47.022128502197781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2511.5459275593876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2511.5459275593876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10.143639730031367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103.34340156955957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103.34340156955957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72.430507456371714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2589.7623701271823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2589.7623701271823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525.84204935186608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9016.420589610736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2147.9596031925025</v>
      </c>
      <c r="J362" s="76">
        <f t="shared" si="60"/>
        <v>2147.9596031925025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15.895025733194521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953.70154399167131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953.70154399167131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33.735181237431256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987.37115816871983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987.37115816871983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3817.1428137840389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63166.079282498278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63166.079282498278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1184.0946981045329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9960.6046004553282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4662.0609832431173</v>
      </c>
      <c r="J366" s="76">
        <f t="shared" si="60"/>
        <v>4662.0609832431173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32.01981339052611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148.31577562491697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63.141061161836546</v>
      </c>
      <c r="J367" s="76">
        <f t="shared" si="60"/>
        <v>63.141061161836546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129.33302820628569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682.87838892918853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523.01655808086537</v>
      </c>
      <c r="J368" s="76">
        <f t="shared" si="60"/>
        <v>523.01655808086537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380.29329392112112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22644.183893239235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22644.183893239235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7.2023431407141114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179.33834420378139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179.33834420378139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12.244642514989296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624.04917757345447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624.04917757345447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34.208955042120508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3335.5262910323108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3335.5262910323108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36.472025099757573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1948.0438046282518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1948.0438046282518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7.8677655525378967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80.156795449256094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80.156795449256094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56.179662003464955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2008.711242437091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2008.711242437091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407.86168200728787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6993.4545400020252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1666.0333986633696</v>
      </c>
      <c r="J376" s="76">
        <f t="shared" si="60"/>
        <v>1666.0333986633696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12.328743848234502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739.72463089407017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739.72463089407017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26.166199107276817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765.83997387151658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765.83997387151658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2960.710902467627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48993.844014034294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48993.844014034294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407.66701624500939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2297.6276102375227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1075.4046029716724</v>
      </c>
      <c r="J394" s="76">
        <f t="shared" si="60"/>
        <v>1075.4046029716724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11.02396776755554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29.105920658610838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12.39098611549292</v>
      </c>
      <c r="J395" s="76">
        <f t="shared" si="60"/>
        <v>12.39098611549292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44.527527903966288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129.30794103311811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99.036952037265166</v>
      </c>
      <c r="J396" s="76">
        <f t="shared" si="60"/>
        <v>99.036952037265166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130.92958922878597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6080.9357396102896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6080.9357396102896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2.4796646272023302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35.193880053882673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35.193880053882673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4.2156568111174844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122.46523185408779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122.46523185408779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11.777658200146577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654.5734138694479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654.5734138694479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12.556801134767571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556.66760563447065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556.66760563447065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2.7087601291119356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15.730203471373668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15.730203471373668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19.341861102213823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394.19535650940838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394.19535650940838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140.42099437717718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1372.4159288737478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326.94725636417917</v>
      </c>
      <c r="J404" s="76">
        <f t="shared" si="60"/>
        <v>326.94725636417917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4.2446117077496384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145.16572040503763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145.16572040503763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9.0086513634525787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150.29067152686738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150.29067152686738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1019.3307862159628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16867.885850301751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16867.885850301751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750.18491781793512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4228.0722042185944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1978.9491951845132</v>
      </c>
      <c r="J408" s="76">
        <f t="shared" si="64"/>
        <v>1978.9491951845132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20.286199334706314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53.560434931464989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22.801773335391896</v>
      </c>
      <c r="J409" s="76">
        <f t="shared" si="64"/>
        <v>22.801773335391896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81.93912808780415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237.95122796698331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182.24684549991247</v>
      </c>
      <c r="J410" s="76">
        <f t="shared" si="64"/>
        <v>182.24684549991247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240.93536936160018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11190.079393948356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11190.079393948356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4.5630549699802776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64.763439188930079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64.763439188930079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7.7576110707374477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225.35934042502481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225.35934042502481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21.673133211381927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1204.5396932341794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1204.5396932341794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23.106904537207772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1024.3743676673134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1024.3743676673134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4.984634306605404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28.946568959946632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28.946568959946632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35.592706555120579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725.39449929276032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725.39449929276032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258.40136172175528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2525.506577150712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601.64519294578463</v>
      </c>
      <c r="J418" s="76">
        <f t="shared" si="64"/>
        <v>601.64519294578463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7.8108935927096583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267.13256087067032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267.13256087067032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16.577633493607014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276.56344657627307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276.56344657627307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1875.7626975323744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31040.121118765732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31040.121118765732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795.86379236536447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7810.6072582736861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3655.7547272349984</v>
      </c>
      <c r="J436" s="76">
        <f t="shared" si="64"/>
        <v>3655.7547272349984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14.455510907474943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78.117580943994597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33.256252987364853</v>
      </c>
      <c r="J437" s="76">
        <f t="shared" si="64"/>
        <v>33.256252987364853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70.611788319212792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434.9686160463508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333.14246302990006</v>
      </c>
      <c r="J438" s="76">
        <f t="shared" si="64"/>
        <v>333.14246302990006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518.89679005879543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36046.722211804401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36046.722211804401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2.4422390673190355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70.947044905617972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70.947044905617972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13.920471343561376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827.70091462790481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827.70091462790481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16.030614315818145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1823.5661204393964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1823.5661204393964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16.465484986344034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1026.0302314390422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1026.0302314390422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5.9749206414668166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71.017906744474587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71.017906744474587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42.663831286489632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1779.6927495970508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1779.6927495970508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399.25570686437896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7986.8728839456644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1902.6929966328842</v>
      </c>
      <c r="J446" s="76">
        <f t="shared" si="64"/>
        <v>1902.6929966328842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9.362666644078109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655.3866650854676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655.3866650854676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28.560058598537843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975.22151312080427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975.22151312080427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2564.3423464589291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49507.193340736092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49507.193340736092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617.3000911641235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6058.1830946847076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2835.5325974671778</v>
      </c>
      <c r="J450" s="76">
        <f t="shared" si="64"/>
        <v>2835.5325974671778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11.212205262520254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60.590757238659457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25.794725426399356</v>
      </c>
      <c r="J451" s="76">
        <f t="shared" si="64"/>
        <v>25.794725426399356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54.768999148916187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337.37703475732371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258.39707092063418</v>
      </c>
      <c r="J452" s="76">
        <f t="shared" si="64"/>
        <v>258.39707092063418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402.47469338448758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27959.11200003358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27959.11200003358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1.8942869538265403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55.029036008660995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55.029036008660995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10.797209663086534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641.99408863404142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641.99408863404142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12.43391114597727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1414.4223461220947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1414.4223461220947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12.771212210726548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795.82531769921411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795.82531769921411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4.6343596631201427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55.08399895584602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55.08399895584602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33.091575713335565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1380.3926087719829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1380.3926087719829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309.67683994352745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6194.9009449503001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1475.7959484348739</v>
      </c>
      <c r="J460" s="76">
        <f t="shared" si="64"/>
        <v>1475.7959484348739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7.2620152196538577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508.34106537577003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508.34106537577003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22.152191047832588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756.41627968208832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756.41627968208832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1988.9945734815028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38399.52923563389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38399.52923563389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212.52766919359556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1397.4501854621842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654.0765593055753</v>
      </c>
      <c r="J478" s="76">
        <f t="shared" si="68"/>
        <v>654.0765593055753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3.8602033031776197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11.890507030711959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5.0620321979107175</v>
      </c>
      <c r="J479" s="76">
        <f t="shared" si="68"/>
        <v>5.0620321979107175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18.856189882030051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63.884771320317832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48.929346354231413</v>
      </c>
      <c r="J480" s="76">
        <f t="shared" si="68"/>
        <v>48.929346354231413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138.56633057206236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7508.2221647004226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7508.2221647004226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0.65217614065369278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10.799058625014171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10.799058625014171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3.717326202176515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125.98679357167705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125.98679357167705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4.2808193172811873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277.57036910293232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277.57036910293232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4.3969472915578383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227.41284002669215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227.41284002669215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1.5955443252087163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10.809844714175556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10.809844714175556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11.392960339655529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270.89227413176371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270.89227413176371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106.61734533737112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1215.7054408538929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289.61450393567219</v>
      </c>
      <c r="J488" s="76">
        <f t="shared" ref="J488:J505" si="70">IF(I488&lt;&gt;0,I488,H488)</f>
        <v>289.61450393567219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2.5002088779395759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99.758334229789057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99.758334229789057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7.6266852999303616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148.44133827669336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148.44133827669336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684.78263131884842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13220.413480241688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13220.413480241688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391.09137039483642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2571.5743750667993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1203.6253862500155</v>
      </c>
      <c r="J492" s="76">
        <f t="shared" si="70"/>
        <v>1203.6253862500155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7.1035089481323102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21.880796542752989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9.3151029076610552</v>
      </c>
      <c r="J493" s="76">
        <f t="shared" si="70"/>
        <v>9.3151029076610552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34.698979052326656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117.5601410292827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90.039312014327606</v>
      </c>
      <c r="J494" s="76">
        <f t="shared" si="70"/>
        <v>90.039312014327606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254.98842724637026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13816.558129881661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13816.558129881661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1.2001282541461873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19.872323696279636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19.872323696279636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6.8405878826513575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231.83968438817919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231.83968438817919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7.8775224871220608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510.78232046379412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510.78232046379412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8.0912200671753247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418.48291843074941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418.48291843074941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2.9361053035553901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19.892172153693839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19.892172153693839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20.96521591280959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498.49335440205232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498.49335440205232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196.1962122582226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2237.1294460812505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532.94582140853777</v>
      </c>
      <c r="J502" s="76">
        <f t="shared" si="70"/>
        <v>532.94582140853777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4.6008603023638255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183.57432606431664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183.57432606431664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14.034552850635615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273.16032133676146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273.16032133676146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1260.1304042962747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24328.077585343883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24328.077585343883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2021-12-22T10:39:04Z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