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43AC2C6C-DDE6-42E8-8D73-C197FD18BBDB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Pivot - Forbrug af biomasse 2" sheetId="77" state="hidden" r:id="rId15"/>
    <sheet name="Forbrug af biomasse (2)" sheetId="76" r:id="rId16"/>
    <sheet name="Oversættelse til tabel" sheetId="75" state="hidden" r:id="rId17"/>
    <sheet name="Restprodukter" sheetId="53" r:id="rId18"/>
    <sheet name="Resultater - Vestdanmark" sheetId="37" r:id="rId19"/>
    <sheet name="Resultater - Østdanmark" sheetId="58" r:id="rId20"/>
    <sheet name="Resultater - Danmark" sheetId="41" r:id="rId21"/>
    <sheet name="Resultat-Produktion &amp; forbrug" sheetId="6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  <externalReference r:id="rId41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biomasse'!$A$1:$G$427</definedName>
    <definedName name="_xlnm._FilterDatabase" localSheetId="15" hidden="1">'Forbrug af biomasse (2)'!$A$1:$G$37</definedName>
    <definedName name="_xlnm._FilterDatabase" localSheetId="20" hidden="1">'Resultater - Danmark'!$A$2:$O$497</definedName>
    <definedName name="_xlnm._FilterDatabase" localSheetId="18" hidden="1">'Resultater - Vestdanmark'!$A$2:$U$497</definedName>
    <definedName name="_xlnm._FilterDatabase" localSheetId="21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23" r:id="rId42"/>
    <pivotCache cacheId="428" r:id="rId43"/>
    <pivotCache cacheId="432" r:id="rId44"/>
    <pivotCache cacheId="437" r:id="rId45"/>
    <pivotCache cacheId="442" r:id="rId46"/>
    <pivotCache cacheId="448" r:id="rId47"/>
    <pivotCache cacheId="453" r:id="rId48"/>
    <pivotCache cacheId="458" r:id="rId49"/>
    <pivotCache cacheId="463" r:id="rId5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3" i="17" l="1"/>
  <c r="D23" i="17"/>
  <c r="E22" i="17"/>
  <c r="D22" i="17"/>
  <c r="G6" i="8"/>
  <c r="A1028" i="76"/>
  <c r="F1028" i="76" s="1"/>
  <c r="B1028" i="76"/>
  <c r="C1028" i="76"/>
  <c r="D1028" i="76"/>
  <c r="E1028" i="76"/>
  <c r="A1029" i="76"/>
  <c r="B1029" i="76"/>
  <c r="C1029" i="76"/>
  <c r="D1029" i="76"/>
  <c r="E1029" i="76"/>
  <c r="F1029" i="76"/>
  <c r="A1030" i="76"/>
  <c r="F1030" i="76" s="1"/>
  <c r="B1030" i="76"/>
  <c r="C1030" i="76"/>
  <c r="D1030" i="76"/>
  <c r="E1030" i="76"/>
  <c r="A1031" i="76"/>
  <c r="B1031" i="76"/>
  <c r="C1031" i="76"/>
  <c r="D1031" i="76"/>
  <c r="E1031" i="76"/>
  <c r="F1031" i="76"/>
  <c r="A1032" i="76"/>
  <c r="F1032" i="76" s="1"/>
  <c r="B1032" i="76"/>
  <c r="C1032" i="76"/>
  <c r="D1032" i="76"/>
  <c r="E1032" i="76"/>
  <c r="A1033" i="76"/>
  <c r="B1033" i="76"/>
  <c r="C1033" i="76"/>
  <c r="D1033" i="76"/>
  <c r="E1033" i="76"/>
  <c r="F1033" i="76"/>
  <c r="A1034" i="76"/>
  <c r="F1034" i="76" s="1"/>
  <c r="B1034" i="76"/>
  <c r="C1034" i="76"/>
  <c r="D1034" i="76"/>
  <c r="E1034" i="76"/>
  <c r="A1035" i="76"/>
  <c r="B1035" i="76"/>
  <c r="C1035" i="76"/>
  <c r="D1035" i="76"/>
  <c r="E1035" i="76"/>
  <c r="F1035" i="76"/>
  <c r="A1036" i="76"/>
  <c r="F1036" i="76" s="1"/>
  <c r="B1036" i="76"/>
  <c r="C1036" i="76"/>
  <c r="D1036" i="76"/>
  <c r="E1036" i="76"/>
  <c r="A1037" i="76"/>
  <c r="B1037" i="76"/>
  <c r="C1037" i="76"/>
  <c r="D1037" i="76"/>
  <c r="E1037" i="76"/>
  <c r="F1037" i="76"/>
  <c r="A1038" i="76"/>
  <c r="F1038" i="76" s="1"/>
  <c r="B1038" i="76"/>
  <c r="C1038" i="76"/>
  <c r="D1038" i="76"/>
  <c r="E1038" i="76"/>
  <c r="A1039" i="76"/>
  <c r="B1039" i="76"/>
  <c r="C1039" i="76"/>
  <c r="D1039" i="76"/>
  <c r="E1039" i="76"/>
  <c r="F1039" i="76"/>
  <c r="A1040" i="76"/>
  <c r="F1040" i="76" s="1"/>
  <c r="B1040" i="76"/>
  <c r="C1040" i="76"/>
  <c r="D1040" i="76"/>
  <c r="E1040" i="76"/>
  <c r="A1041" i="76"/>
  <c r="B1041" i="76"/>
  <c r="C1041" i="76"/>
  <c r="D1041" i="76"/>
  <c r="E1041" i="76"/>
  <c r="F1041" i="76"/>
  <c r="A1042" i="76"/>
  <c r="F1042" i="76" s="1"/>
  <c r="B1042" i="76"/>
  <c r="C1042" i="76"/>
  <c r="D1042" i="76"/>
  <c r="E1042" i="76"/>
  <c r="A1043" i="76"/>
  <c r="B1043" i="76"/>
  <c r="C1043" i="76"/>
  <c r="D1043" i="76"/>
  <c r="E1043" i="76"/>
  <c r="F1043" i="76"/>
  <c r="A1044" i="76"/>
  <c r="F1044" i="76" s="1"/>
  <c r="B1044" i="76"/>
  <c r="C1044" i="76"/>
  <c r="D1044" i="76"/>
  <c r="E1044" i="76"/>
  <c r="A1045" i="76"/>
  <c r="B1045" i="76"/>
  <c r="C1045" i="76"/>
  <c r="D1045" i="76"/>
  <c r="E1045" i="76"/>
  <c r="F1045" i="76"/>
  <c r="A1046" i="76"/>
  <c r="F1046" i="76" s="1"/>
  <c r="B1046" i="76"/>
  <c r="C1046" i="76"/>
  <c r="D1046" i="76"/>
  <c r="E1046" i="76"/>
  <c r="A1047" i="76"/>
  <c r="B1047" i="76"/>
  <c r="C1047" i="76"/>
  <c r="D1047" i="76"/>
  <c r="E1047" i="76"/>
  <c r="F1047" i="76"/>
  <c r="A1048" i="76"/>
  <c r="F1048" i="76" s="1"/>
  <c r="B1048" i="76"/>
  <c r="C1048" i="76"/>
  <c r="D1048" i="76"/>
  <c r="E1048" i="76"/>
  <c r="A1049" i="76"/>
  <c r="B1049" i="76"/>
  <c r="C1049" i="76"/>
  <c r="D1049" i="76"/>
  <c r="E1049" i="76"/>
  <c r="F1049" i="76"/>
  <c r="A1050" i="76"/>
  <c r="F1050" i="76" s="1"/>
  <c r="B1050" i="76"/>
  <c r="C1050" i="76"/>
  <c r="D1050" i="76"/>
  <c r="E1050" i="76"/>
  <c r="A1051" i="76"/>
  <c r="B1051" i="76"/>
  <c r="C1051" i="76"/>
  <c r="D1051" i="76"/>
  <c r="E1051" i="76"/>
  <c r="F1051" i="76"/>
  <c r="A1052" i="76"/>
  <c r="F1052" i="76" s="1"/>
  <c r="B1052" i="76"/>
  <c r="C1052" i="76"/>
  <c r="D1052" i="76"/>
  <c r="E1052" i="76"/>
  <c r="A1053" i="76"/>
  <c r="B1053" i="76"/>
  <c r="C1053" i="76"/>
  <c r="D1053" i="76"/>
  <c r="E1053" i="76"/>
  <c r="F1053" i="76"/>
  <c r="A1054" i="76"/>
  <c r="F1054" i="76" s="1"/>
  <c r="B1054" i="76"/>
  <c r="C1054" i="76"/>
  <c r="D1054" i="76"/>
  <c r="E1054" i="76"/>
  <c r="A1055" i="76"/>
  <c r="B1055" i="76"/>
  <c r="C1055" i="76"/>
  <c r="D1055" i="76"/>
  <c r="E1055" i="76"/>
  <c r="F1055" i="76"/>
  <c r="A1056" i="76"/>
  <c r="F1056" i="76" s="1"/>
  <c r="B1056" i="76"/>
  <c r="C1056" i="76"/>
  <c r="D1056" i="76"/>
  <c r="E1056" i="76"/>
  <c r="A1057" i="76"/>
  <c r="B1057" i="76"/>
  <c r="C1057" i="76"/>
  <c r="D1057" i="76"/>
  <c r="E1057" i="76"/>
  <c r="F1057" i="76"/>
  <c r="A1058" i="76"/>
  <c r="F1058" i="76" s="1"/>
  <c r="B1058" i="76"/>
  <c r="C1058" i="76"/>
  <c r="D1058" i="76"/>
  <c r="E1058" i="76"/>
  <c r="A1059" i="76"/>
  <c r="B1059" i="76"/>
  <c r="C1059" i="76"/>
  <c r="D1059" i="76"/>
  <c r="E1059" i="76"/>
  <c r="F1059" i="76"/>
  <c r="A1060" i="76"/>
  <c r="F1060" i="76" s="1"/>
  <c r="B1060" i="76"/>
  <c r="C1060" i="76"/>
  <c r="D1060" i="76"/>
  <c r="E1060" i="76"/>
  <c r="A1061" i="76"/>
  <c r="B1061" i="76"/>
  <c r="C1061" i="76"/>
  <c r="D1061" i="76"/>
  <c r="E1061" i="76"/>
  <c r="F1061" i="76"/>
  <c r="A1062" i="76"/>
  <c r="F1062" i="76" s="1"/>
  <c r="B1062" i="76"/>
  <c r="C1062" i="76"/>
  <c r="D1062" i="76"/>
  <c r="E1062" i="76"/>
  <c r="A1063" i="76"/>
  <c r="B1063" i="76"/>
  <c r="C1063" i="76"/>
  <c r="D1063" i="76"/>
  <c r="E1063" i="76"/>
  <c r="F1063" i="76"/>
  <c r="A1064" i="76"/>
  <c r="F1064" i="76" s="1"/>
  <c r="B1064" i="76"/>
  <c r="C1064" i="76"/>
  <c r="D1064" i="76"/>
  <c r="E1064" i="76"/>
  <c r="A1065" i="76"/>
  <c r="B1065" i="76"/>
  <c r="C1065" i="76"/>
  <c r="D1065" i="76"/>
  <c r="E1065" i="76"/>
  <c r="F1065" i="76"/>
  <c r="A1066" i="76"/>
  <c r="F1066" i="76" s="1"/>
  <c r="B1066" i="76"/>
  <c r="C1066" i="76"/>
  <c r="D1066" i="76"/>
  <c r="E1066" i="76"/>
  <c r="A1067" i="76"/>
  <c r="B1067" i="76"/>
  <c r="C1067" i="76"/>
  <c r="D1067" i="76"/>
  <c r="E1067" i="76"/>
  <c r="F1067" i="76"/>
  <c r="A1068" i="76"/>
  <c r="F1068" i="76" s="1"/>
  <c r="B1068" i="76"/>
  <c r="C1068" i="76"/>
  <c r="D1068" i="76"/>
  <c r="E1068" i="76"/>
  <c r="A1069" i="76"/>
  <c r="B1069" i="76"/>
  <c r="C1069" i="76"/>
  <c r="D1069" i="76"/>
  <c r="E1069" i="76"/>
  <c r="F1069" i="76"/>
  <c r="A1070" i="76"/>
  <c r="F1070" i="76" s="1"/>
  <c r="B1070" i="76"/>
  <c r="C1070" i="76"/>
  <c r="D1070" i="76"/>
  <c r="E1070" i="76"/>
  <c r="A1071" i="76"/>
  <c r="B1071" i="76"/>
  <c r="C1071" i="76"/>
  <c r="D1071" i="76"/>
  <c r="E1071" i="76"/>
  <c r="F1071" i="76"/>
  <c r="A1072" i="76"/>
  <c r="F1072" i="76" s="1"/>
  <c r="B1072" i="76"/>
  <c r="C1072" i="76"/>
  <c r="D1072" i="76"/>
  <c r="E1072" i="76"/>
  <c r="A1073" i="76"/>
  <c r="B1073" i="76"/>
  <c r="C1073" i="76"/>
  <c r="D1073" i="76"/>
  <c r="E1073" i="76"/>
  <c r="F1073" i="76"/>
  <c r="A1074" i="76"/>
  <c r="F1074" i="76" s="1"/>
  <c r="B1074" i="76"/>
  <c r="C1074" i="76"/>
  <c r="D1074" i="76"/>
  <c r="E1074" i="76"/>
  <c r="A1075" i="76"/>
  <c r="B1075" i="76"/>
  <c r="C1075" i="76"/>
  <c r="D1075" i="76"/>
  <c r="E1075" i="76"/>
  <c r="F1075" i="76"/>
  <c r="A1076" i="76"/>
  <c r="F1076" i="76" s="1"/>
  <c r="B1076" i="76"/>
  <c r="C1076" i="76"/>
  <c r="D1076" i="76"/>
  <c r="E1076" i="76"/>
  <c r="A1077" i="76"/>
  <c r="B1077" i="76"/>
  <c r="C1077" i="76"/>
  <c r="D1077" i="76"/>
  <c r="E1077" i="76"/>
  <c r="F1077" i="76"/>
  <c r="A1078" i="76"/>
  <c r="F1078" i="76" s="1"/>
  <c r="B1078" i="76"/>
  <c r="C1078" i="76"/>
  <c r="D1078" i="76"/>
  <c r="E1078" i="76"/>
  <c r="A1079" i="76"/>
  <c r="B1079" i="76"/>
  <c r="C1079" i="76"/>
  <c r="D1079" i="76"/>
  <c r="E1079" i="76"/>
  <c r="F1079" i="76"/>
  <c r="A1080" i="76"/>
  <c r="F1080" i="76" s="1"/>
  <c r="B1080" i="76"/>
  <c r="C1080" i="76"/>
  <c r="D1080" i="76"/>
  <c r="E1080" i="76"/>
  <c r="A1081" i="76"/>
  <c r="B1081" i="76"/>
  <c r="C1081" i="76"/>
  <c r="D1081" i="76"/>
  <c r="E1081" i="76"/>
  <c r="F1081" i="76"/>
  <c r="A1082" i="76"/>
  <c r="F1082" i="76" s="1"/>
  <c r="B1082" i="76"/>
  <c r="C1082" i="76"/>
  <c r="D1082" i="76"/>
  <c r="E1082" i="76"/>
  <c r="A1083" i="76"/>
  <c r="B1083" i="76"/>
  <c r="C1083" i="76"/>
  <c r="D1083" i="76"/>
  <c r="E1083" i="76"/>
  <c r="F1083" i="76"/>
  <c r="A1084" i="76"/>
  <c r="F1084" i="76" s="1"/>
  <c r="B1084" i="76"/>
  <c r="C1084" i="76"/>
  <c r="D1084" i="76"/>
  <c r="E1084" i="76"/>
  <c r="A1085" i="76"/>
  <c r="B1085" i="76"/>
  <c r="C1085" i="76"/>
  <c r="D1085" i="76"/>
  <c r="E1085" i="76"/>
  <c r="F1085" i="76"/>
  <c r="A1086" i="76"/>
  <c r="F1086" i="76" s="1"/>
  <c r="B1086" i="76"/>
  <c r="C1086" i="76"/>
  <c r="D1086" i="76"/>
  <c r="E1086" i="76"/>
  <c r="A1087" i="76"/>
  <c r="B1087" i="76"/>
  <c r="C1087" i="76"/>
  <c r="D1087" i="76"/>
  <c r="E1087" i="76"/>
  <c r="F1087" i="76"/>
  <c r="A1088" i="76"/>
  <c r="F1088" i="76" s="1"/>
  <c r="B1088" i="76"/>
  <c r="C1088" i="76"/>
  <c r="D1088" i="76"/>
  <c r="E1088" i="76"/>
  <c r="A1089" i="76"/>
  <c r="B1089" i="76"/>
  <c r="C1089" i="76"/>
  <c r="D1089" i="76"/>
  <c r="E1089" i="76"/>
  <c r="F1089" i="76"/>
  <c r="A1090" i="76"/>
  <c r="F1090" i="76" s="1"/>
  <c r="B1090" i="76"/>
  <c r="C1090" i="76"/>
  <c r="D1090" i="76"/>
  <c r="E1090" i="76"/>
  <c r="A1091" i="76"/>
  <c r="F1091" i="76" s="1"/>
  <c r="B1091" i="76"/>
  <c r="C1091" i="76"/>
  <c r="D1091" i="76"/>
  <c r="E1091" i="76"/>
  <c r="A1092" i="76"/>
  <c r="F1092" i="76" s="1"/>
  <c r="B1092" i="76"/>
  <c r="C1092" i="76"/>
  <c r="D1092" i="76"/>
  <c r="E1092" i="76"/>
  <c r="A1093" i="76"/>
  <c r="F1093" i="76" s="1"/>
  <c r="B1093" i="76"/>
  <c r="C1093" i="76"/>
  <c r="D1093" i="76"/>
  <c r="E1093" i="76"/>
  <c r="A1094" i="76"/>
  <c r="F1094" i="76" s="1"/>
  <c r="B1094" i="76"/>
  <c r="C1094" i="76"/>
  <c r="D1094" i="76"/>
  <c r="E1094" i="76"/>
  <c r="A1095" i="76"/>
  <c r="B1095" i="76"/>
  <c r="C1095" i="76"/>
  <c r="D1095" i="76"/>
  <c r="E1095" i="76"/>
  <c r="F1095" i="76"/>
  <c r="A1096" i="76"/>
  <c r="F1096" i="76" s="1"/>
  <c r="B1096" i="76"/>
  <c r="C1096" i="76"/>
  <c r="D1096" i="76"/>
  <c r="E1096" i="76"/>
  <c r="A1097" i="76"/>
  <c r="B1097" i="76"/>
  <c r="C1097" i="76"/>
  <c r="D1097" i="76"/>
  <c r="E1097" i="76"/>
  <c r="F1097" i="76"/>
  <c r="A1098" i="76"/>
  <c r="F1098" i="76" s="1"/>
  <c r="B1098" i="76"/>
  <c r="C1098" i="76"/>
  <c r="D1098" i="76"/>
  <c r="E1098" i="76"/>
  <c r="A1099" i="76"/>
  <c r="B1099" i="76"/>
  <c r="C1099" i="76"/>
  <c r="D1099" i="76"/>
  <c r="E1099" i="76"/>
  <c r="F1099" i="76"/>
  <c r="A1100" i="76"/>
  <c r="F1100" i="76" s="1"/>
  <c r="B1100" i="76"/>
  <c r="C1100" i="76"/>
  <c r="D1100" i="76"/>
  <c r="E1100" i="76"/>
  <c r="A1101" i="76"/>
  <c r="B1101" i="76"/>
  <c r="C1101" i="76"/>
  <c r="D1101" i="76"/>
  <c r="E1101" i="76"/>
  <c r="F1101" i="76"/>
  <c r="A1102" i="76"/>
  <c r="F1102" i="76" s="1"/>
  <c r="B1102" i="76"/>
  <c r="C1102" i="76"/>
  <c r="D1102" i="76"/>
  <c r="E1102" i="76"/>
  <c r="A1103" i="76"/>
  <c r="F1103" i="76" s="1"/>
  <c r="B1103" i="76"/>
  <c r="C1103" i="76"/>
  <c r="D1103" i="76"/>
  <c r="E1103" i="76"/>
  <c r="A1104" i="76"/>
  <c r="F1104" i="76" s="1"/>
  <c r="B1104" i="76"/>
  <c r="C1104" i="76"/>
  <c r="D1104" i="76"/>
  <c r="E1104" i="76"/>
  <c r="A1105" i="76"/>
  <c r="B1105" i="76"/>
  <c r="C1105" i="76"/>
  <c r="D1105" i="76"/>
  <c r="E1105" i="76"/>
  <c r="F1105" i="76"/>
  <c r="A1106" i="76"/>
  <c r="F1106" i="76" s="1"/>
  <c r="B1106" i="76"/>
  <c r="C1106" i="76"/>
  <c r="D1106" i="76"/>
  <c r="E1106" i="76"/>
  <c r="A1107" i="76"/>
  <c r="B1107" i="76"/>
  <c r="C1107" i="76"/>
  <c r="D1107" i="76"/>
  <c r="E1107" i="76"/>
  <c r="F1107" i="76"/>
  <c r="A1108" i="76"/>
  <c r="F1108" i="76" s="1"/>
  <c r="B1108" i="76"/>
  <c r="C1108" i="76"/>
  <c r="D1108" i="76"/>
  <c r="E1108" i="76"/>
  <c r="A1109" i="76"/>
  <c r="F1109" i="76" s="1"/>
  <c r="B1109" i="76"/>
  <c r="C1109" i="76"/>
  <c r="D1109" i="76"/>
  <c r="E1109" i="76"/>
  <c r="A1110" i="76"/>
  <c r="F1110" i="76" s="1"/>
  <c r="B1110" i="76"/>
  <c r="C1110" i="76"/>
  <c r="D1110" i="76"/>
  <c r="E1110" i="76"/>
  <c r="A1111" i="76"/>
  <c r="B1111" i="76"/>
  <c r="C1111" i="76"/>
  <c r="D1111" i="76"/>
  <c r="E1111" i="76"/>
  <c r="F1111" i="76"/>
  <c r="A1112" i="76"/>
  <c r="F1112" i="76" s="1"/>
  <c r="B1112" i="76"/>
  <c r="C1112" i="76"/>
  <c r="D1112" i="76"/>
  <c r="E1112" i="76"/>
  <c r="A1113" i="76"/>
  <c r="F1113" i="76" s="1"/>
  <c r="B1113" i="76"/>
  <c r="C1113" i="76"/>
  <c r="D1113" i="76"/>
  <c r="E1113" i="76"/>
  <c r="A1114" i="76"/>
  <c r="F1114" i="76" s="1"/>
  <c r="B1114" i="76"/>
  <c r="C1114" i="76"/>
  <c r="D1114" i="76"/>
  <c r="E1114" i="76"/>
  <c r="A1115" i="76"/>
  <c r="F1115" i="76" s="1"/>
  <c r="B1115" i="76"/>
  <c r="C1115" i="76"/>
  <c r="D1115" i="76"/>
  <c r="E1115" i="76"/>
  <c r="A1116" i="76"/>
  <c r="F1116" i="76" s="1"/>
  <c r="B1116" i="76"/>
  <c r="C1116" i="76"/>
  <c r="D1116" i="76"/>
  <c r="E1116" i="76"/>
  <c r="A1117" i="76"/>
  <c r="F1117" i="76" s="1"/>
  <c r="B1117" i="76"/>
  <c r="C1117" i="76"/>
  <c r="D1117" i="76"/>
  <c r="E1117" i="76"/>
  <c r="A1118" i="76"/>
  <c r="F1118" i="76" s="1"/>
  <c r="B1118" i="76"/>
  <c r="C1118" i="76"/>
  <c r="D1118" i="76"/>
  <c r="E1118" i="76"/>
  <c r="A1119" i="76"/>
  <c r="B1119" i="76"/>
  <c r="C1119" i="76"/>
  <c r="D1119" i="76"/>
  <c r="E1119" i="76"/>
  <c r="F1119" i="76"/>
  <c r="A1120" i="76"/>
  <c r="F1120" i="76" s="1"/>
  <c r="B1120" i="76"/>
  <c r="C1120" i="76"/>
  <c r="D1120" i="76"/>
  <c r="E1120" i="76"/>
  <c r="A1121" i="76"/>
  <c r="B1121" i="76"/>
  <c r="C1121" i="76"/>
  <c r="D1121" i="76"/>
  <c r="E1121" i="76"/>
  <c r="F1121" i="76"/>
  <c r="A1122" i="76"/>
  <c r="F1122" i="76" s="1"/>
  <c r="B1122" i="76"/>
  <c r="C1122" i="76"/>
  <c r="D1122" i="76"/>
  <c r="E1122" i="76"/>
  <c r="A1123" i="76"/>
  <c r="B1123" i="76"/>
  <c r="C1123" i="76"/>
  <c r="D1123" i="76"/>
  <c r="E1123" i="76"/>
  <c r="F1123" i="76"/>
  <c r="A1124" i="76"/>
  <c r="F1124" i="76" s="1"/>
  <c r="B1124" i="76"/>
  <c r="C1124" i="76"/>
  <c r="D1124" i="76"/>
  <c r="E1124" i="76"/>
  <c r="A1125" i="76"/>
  <c r="B1125" i="76"/>
  <c r="C1125" i="76"/>
  <c r="D1125" i="76"/>
  <c r="E1125" i="76"/>
  <c r="F1125" i="76"/>
  <c r="A1126" i="76"/>
  <c r="F1126" i="76" s="1"/>
  <c r="B1126" i="76"/>
  <c r="C1126" i="76"/>
  <c r="D1126" i="76"/>
  <c r="E1126" i="76"/>
  <c r="A1127" i="76"/>
  <c r="F1127" i="76" s="1"/>
  <c r="B1127" i="76"/>
  <c r="C1127" i="76"/>
  <c r="D1127" i="76"/>
  <c r="E1127" i="76"/>
  <c r="A1128" i="76"/>
  <c r="F1128" i="76" s="1"/>
  <c r="B1128" i="76"/>
  <c r="C1128" i="76"/>
  <c r="D1128" i="76"/>
  <c r="E1128" i="76"/>
  <c r="A1129" i="76"/>
  <c r="B1129" i="76"/>
  <c r="C1129" i="76"/>
  <c r="D1129" i="76"/>
  <c r="E1129" i="76"/>
  <c r="F1129" i="76"/>
  <c r="A1130" i="76"/>
  <c r="F1130" i="76" s="1"/>
  <c r="B1130" i="76"/>
  <c r="C1130" i="76"/>
  <c r="D1130" i="76"/>
  <c r="E1130" i="76"/>
  <c r="A1131" i="76"/>
  <c r="B1131" i="76"/>
  <c r="C1131" i="76"/>
  <c r="D1131" i="76"/>
  <c r="E1131" i="76"/>
  <c r="F1131" i="76"/>
  <c r="A1132" i="76"/>
  <c r="F1132" i="76" s="1"/>
  <c r="B1132" i="76"/>
  <c r="C1132" i="76"/>
  <c r="D1132" i="76"/>
  <c r="E1132" i="76"/>
  <c r="A1133" i="76"/>
  <c r="F1133" i="76" s="1"/>
  <c r="B1133" i="76"/>
  <c r="C1133" i="76"/>
  <c r="D1133" i="76"/>
  <c r="E1133" i="76"/>
  <c r="A1134" i="76"/>
  <c r="F1134" i="76" s="1"/>
  <c r="B1134" i="76"/>
  <c r="C1134" i="76"/>
  <c r="D1134" i="76"/>
  <c r="E1134" i="76"/>
  <c r="A1135" i="76"/>
  <c r="B1135" i="76"/>
  <c r="C1135" i="76"/>
  <c r="D1135" i="76"/>
  <c r="E1135" i="76"/>
  <c r="F1135" i="76"/>
  <c r="A1136" i="76"/>
  <c r="F1136" i="76" s="1"/>
  <c r="B1136" i="76"/>
  <c r="C1136" i="76"/>
  <c r="D1136" i="76"/>
  <c r="E1136" i="76"/>
  <c r="A1137" i="76"/>
  <c r="F1137" i="76" s="1"/>
  <c r="B1137" i="76"/>
  <c r="C1137" i="76"/>
  <c r="D1137" i="76"/>
  <c r="E1137" i="76"/>
  <c r="A1138" i="76"/>
  <c r="F1138" i="76" s="1"/>
  <c r="B1138" i="76"/>
  <c r="C1138" i="76"/>
  <c r="D1138" i="76"/>
  <c r="E1138" i="76"/>
  <c r="A1139" i="76"/>
  <c r="F1139" i="76" s="1"/>
  <c r="B1139" i="76"/>
  <c r="C1139" i="76"/>
  <c r="D1139" i="76"/>
  <c r="E1139" i="76"/>
  <c r="A1140" i="76"/>
  <c r="F1140" i="76" s="1"/>
  <c r="B1140" i="76"/>
  <c r="C1140" i="76"/>
  <c r="D1140" i="76"/>
  <c r="E1140" i="76"/>
  <c r="A1141" i="76"/>
  <c r="F1141" i="76" s="1"/>
  <c r="B1141" i="76"/>
  <c r="C1141" i="76"/>
  <c r="D1141" i="76"/>
  <c r="E1141" i="76"/>
  <c r="A1142" i="76"/>
  <c r="F1142" i="76" s="1"/>
  <c r="B1142" i="76"/>
  <c r="C1142" i="76"/>
  <c r="D1142" i="76"/>
  <c r="E1142" i="76"/>
  <c r="A1143" i="76"/>
  <c r="B1143" i="76"/>
  <c r="C1143" i="76"/>
  <c r="D1143" i="76"/>
  <c r="E1143" i="76"/>
  <c r="F1143" i="76"/>
  <c r="A1144" i="76"/>
  <c r="F1144" i="76" s="1"/>
  <c r="B1144" i="76"/>
  <c r="C1144" i="76"/>
  <c r="D1144" i="76"/>
  <c r="E1144" i="76"/>
  <c r="A1145" i="76"/>
  <c r="B1145" i="76"/>
  <c r="C1145" i="76"/>
  <c r="D1145" i="76"/>
  <c r="E1145" i="76"/>
  <c r="F1145" i="76"/>
  <c r="A1146" i="76"/>
  <c r="F1146" i="76" s="1"/>
  <c r="B1146" i="76"/>
  <c r="C1146" i="76"/>
  <c r="D1146" i="76"/>
  <c r="E1146" i="76"/>
  <c r="A1147" i="76"/>
  <c r="B1147" i="76"/>
  <c r="C1147" i="76"/>
  <c r="D1147" i="76"/>
  <c r="E1147" i="76"/>
  <c r="F1147" i="76"/>
  <c r="A1148" i="76"/>
  <c r="F1148" i="76" s="1"/>
  <c r="B1148" i="76"/>
  <c r="C1148" i="76"/>
  <c r="D1148" i="76"/>
  <c r="E1148" i="76"/>
  <c r="A1149" i="76"/>
  <c r="B1149" i="76"/>
  <c r="C1149" i="76"/>
  <c r="D1149" i="76"/>
  <c r="E1149" i="76"/>
  <c r="F1149" i="76"/>
  <c r="A1150" i="76"/>
  <c r="F1150" i="76" s="1"/>
  <c r="B1150" i="76"/>
  <c r="C1150" i="76"/>
  <c r="D1150" i="76"/>
  <c r="E1150" i="76"/>
  <c r="A1151" i="76"/>
  <c r="F1151" i="76" s="1"/>
  <c r="B1151" i="76"/>
  <c r="C1151" i="76"/>
  <c r="D1151" i="76"/>
  <c r="E1151" i="76"/>
  <c r="A1152" i="76"/>
  <c r="F1152" i="76" s="1"/>
  <c r="B1152" i="76"/>
  <c r="C1152" i="76"/>
  <c r="D1152" i="76"/>
  <c r="E1152" i="76"/>
  <c r="A1153" i="76"/>
  <c r="F1153" i="76" s="1"/>
  <c r="B1153" i="76"/>
  <c r="C1153" i="76"/>
  <c r="D1153" i="76"/>
  <c r="E1153" i="76"/>
  <c r="A1154" i="76"/>
  <c r="F1154" i="76" s="1"/>
  <c r="B1154" i="76"/>
  <c r="C1154" i="76"/>
  <c r="D1154" i="76"/>
  <c r="E1154" i="76"/>
  <c r="A1155" i="76"/>
  <c r="B1155" i="76"/>
  <c r="C1155" i="76"/>
  <c r="D1155" i="76"/>
  <c r="E1155" i="76"/>
  <c r="F1155" i="76"/>
  <c r="A1156" i="76"/>
  <c r="F1156" i="76" s="1"/>
  <c r="B1156" i="76"/>
  <c r="C1156" i="76"/>
  <c r="D1156" i="76"/>
  <c r="E1156" i="76"/>
  <c r="A1157" i="76"/>
  <c r="F1157" i="76" s="1"/>
  <c r="B1157" i="76"/>
  <c r="C1157" i="76"/>
  <c r="D1157" i="76"/>
  <c r="E1157" i="76"/>
  <c r="A1158" i="76"/>
  <c r="F1158" i="76" s="1"/>
  <c r="B1158" i="76"/>
  <c r="C1158" i="76"/>
  <c r="D1158" i="76"/>
  <c r="E1158" i="76"/>
  <c r="A1159" i="76"/>
  <c r="B1159" i="76"/>
  <c r="C1159" i="76"/>
  <c r="D1159" i="76"/>
  <c r="E1159" i="76"/>
  <c r="F1159" i="76"/>
  <c r="A1160" i="76"/>
  <c r="F1160" i="76" s="1"/>
  <c r="B1160" i="76"/>
  <c r="C1160" i="76"/>
  <c r="D1160" i="76"/>
  <c r="E1160" i="76"/>
  <c r="A1161" i="76"/>
  <c r="F1161" i="76" s="1"/>
  <c r="B1161" i="76"/>
  <c r="C1161" i="76"/>
  <c r="D1161" i="76"/>
  <c r="E1161" i="76"/>
  <c r="A1162" i="76"/>
  <c r="F1162" i="76" s="1"/>
  <c r="B1162" i="76"/>
  <c r="C1162" i="76"/>
  <c r="D1162" i="76"/>
  <c r="E1162" i="76"/>
  <c r="A1163" i="76"/>
  <c r="F1163" i="76" s="1"/>
  <c r="B1163" i="76"/>
  <c r="C1163" i="76"/>
  <c r="D1163" i="76"/>
  <c r="E1163" i="76"/>
  <c r="A1164" i="76"/>
  <c r="F1164" i="76" s="1"/>
  <c r="B1164" i="76"/>
  <c r="C1164" i="76"/>
  <c r="D1164" i="76"/>
  <c r="E1164" i="76"/>
  <c r="A1165" i="76"/>
  <c r="F1165" i="76" s="1"/>
  <c r="B1165" i="76"/>
  <c r="C1165" i="76"/>
  <c r="D1165" i="76"/>
  <c r="E1165" i="76"/>
  <c r="A1166" i="76"/>
  <c r="F1166" i="76" s="1"/>
  <c r="B1166" i="76"/>
  <c r="C1166" i="76"/>
  <c r="D1166" i="76"/>
  <c r="E1166" i="76"/>
  <c r="A1167" i="76"/>
  <c r="B1167" i="76"/>
  <c r="C1167" i="76"/>
  <c r="D1167" i="76"/>
  <c r="E1167" i="76"/>
  <c r="F1167" i="76"/>
  <c r="A1168" i="76"/>
  <c r="F1168" i="76" s="1"/>
  <c r="B1168" i="76"/>
  <c r="C1168" i="76"/>
  <c r="D1168" i="76"/>
  <c r="E1168" i="76"/>
  <c r="A1169" i="76"/>
  <c r="F1169" i="76" s="1"/>
  <c r="B1169" i="76"/>
  <c r="C1169" i="76"/>
  <c r="D1169" i="76"/>
  <c r="E1169" i="76"/>
  <c r="A1170" i="76"/>
  <c r="F1170" i="76" s="1"/>
  <c r="B1170" i="76"/>
  <c r="C1170" i="76"/>
  <c r="D1170" i="76"/>
  <c r="E1170" i="76"/>
  <c r="A1171" i="76"/>
  <c r="B1171" i="76"/>
  <c r="C1171" i="76"/>
  <c r="D1171" i="76"/>
  <c r="E1171" i="76"/>
  <c r="F1171" i="76"/>
  <c r="A1172" i="76"/>
  <c r="F1172" i="76" s="1"/>
  <c r="B1172" i="76"/>
  <c r="C1172" i="76"/>
  <c r="D1172" i="76"/>
  <c r="E1172" i="76"/>
  <c r="A1173" i="76"/>
  <c r="B1173" i="76"/>
  <c r="C1173" i="76"/>
  <c r="D1173" i="76"/>
  <c r="E1173" i="76"/>
  <c r="F1173" i="76"/>
  <c r="A1174" i="76"/>
  <c r="F1174" i="76" s="1"/>
  <c r="B1174" i="76"/>
  <c r="C1174" i="76"/>
  <c r="D1174" i="76"/>
  <c r="E1174" i="76"/>
  <c r="A1175" i="76"/>
  <c r="B1175" i="76"/>
  <c r="C1175" i="76"/>
  <c r="D1175" i="76"/>
  <c r="E1175" i="76"/>
  <c r="F1175" i="76"/>
  <c r="A1176" i="76"/>
  <c r="F1176" i="76" s="1"/>
  <c r="B1176" i="76"/>
  <c r="C1176" i="76"/>
  <c r="D1176" i="76"/>
  <c r="E1176" i="76"/>
  <c r="A1177" i="76"/>
  <c r="F1177" i="76" s="1"/>
  <c r="B1177" i="76"/>
  <c r="C1177" i="76"/>
  <c r="D1177" i="76"/>
  <c r="E1177" i="76"/>
  <c r="A1178" i="76"/>
  <c r="F1178" i="76" s="1"/>
  <c r="B1178" i="76"/>
  <c r="C1178" i="76"/>
  <c r="D1178" i="76"/>
  <c r="E1178" i="76"/>
  <c r="A1179" i="76"/>
  <c r="B1179" i="76"/>
  <c r="C1179" i="76"/>
  <c r="D1179" i="76"/>
  <c r="E1179" i="76"/>
  <c r="F1179" i="76"/>
  <c r="A1180" i="76"/>
  <c r="F1180" i="76" s="1"/>
  <c r="B1180" i="76"/>
  <c r="C1180" i="76"/>
  <c r="D1180" i="76"/>
  <c r="E1180" i="76"/>
  <c r="A1181" i="76"/>
  <c r="F1181" i="76" s="1"/>
  <c r="B1181" i="76"/>
  <c r="C1181" i="76"/>
  <c r="D1181" i="76"/>
  <c r="E1181" i="76"/>
  <c r="A1182" i="76"/>
  <c r="F1182" i="76" s="1"/>
  <c r="B1182" i="76"/>
  <c r="C1182" i="76"/>
  <c r="D1182" i="76"/>
  <c r="E1182" i="76"/>
  <c r="A1183" i="76"/>
  <c r="B1183" i="76"/>
  <c r="C1183" i="76"/>
  <c r="D1183" i="76"/>
  <c r="E1183" i="76"/>
  <c r="F1183" i="76"/>
  <c r="A1184" i="76"/>
  <c r="F1184" i="76" s="1"/>
  <c r="B1184" i="76"/>
  <c r="C1184" i="76"/>
  <c r="D1184" i="76"/>
  <c r="E1184" i="76"/>
  <c r="A1185" i="76"/>
  <c r="F1185" i="76" s="1"/>
  <c r="B1185" i="76"/>
  <c r="C1185" i="76"/>
  <c r="D1185" i="76"/>
  <c r="E1185" i="76"/>
  <c r="A1186" i="76"/>
  <c r="F1186" i="76" s="1"/>
  <c r="B1186" i="76"/>
  <c r="C1186" i="76"/>
  <c r="D1186" i="76"/>
  <c r="E1186" i="76"/>
  <c r="A1187" i="76"/>
  <c r="F1187" i="76" s="1"/>
  <c r="B1187" i="76"/>
  <c r="C1187" i="76"/>
  <c r="D1187" i="76"/>
  <c r="E1187" i="76"/>
  <c r="A1188" i="76"/>
  <c r="F1188" i="76" s="1"/>
  <c r="B1188" i="76"/>
  <c r="C1188" i="76"/>
  <c r="D1188" i="76"/>
  <c r="E1188" i="76"/>
  <c r="A1189" i="76"/>
  <c r="F1189" i="76" s="1"/>
  <c r="B1189" i="76"/>
  <c r="C1189" i="76"/>
  <c r="D1189" i="76"/>
  <c r="E1189" i="76"/>
  <c r="A1190" i="76"/>
  <c r="F1190" i="76" s="1"/>
  <c r="B1190" i="76"/>
  <c r="C1190" i="76"/>
  <c r="D1190" i="76"/>
  <c r="E1190" i="76"/>
  <c r="A1191" i="76"/>
  <c r="B1191" i="76"/>
  <c r="C1191" i="76"/>
  <c r="D1191" i="76"/>
  <c r="E1191" i="76"/>
  <c r="F1191" i="76"/>
  <c r="A1192" i="76"/>
  <c r="F1192" i="76" s="1"/>
  <c r="B1192" i="76"/>
  <c r="C1192" i="76"/>
  <c r="D1192" i="76"/>
  <c r="E1192" i="76"/>
  <c r="A1193" i="76"/>
  <c r="F1193" i="76" s="1"/>
  <c r="B1193" i="76"/>
  <c r="C1193" i="76"/>
  <c r="D1193" i="76"/>
  <c r="E1193" i="76"/>
  <c r="A1194" i="76"/>
  <c r="F1194" i="76" s="1"/>
  <c r="B1194" i="76"/>
  <c r="C1194" i="76"/>
  <c r="D1194" i="76"/>
  <c r="E1194" i="76"/>
  <c r="A1195" i="76"/>
  <c r="B1195" i="76"/>
  <c r="C1195" i="76"/>
  <c r="D1195" i="76"/>
  <c r="E1195" i="76"/>
  <c r="F1195" i="76"/>
  <c r="A1196" i="76"/>
  <c r="F1196" i="76" s="1"/>
  <c r="B1196" i="76"/>
  <c r="C1196" i="76"/>
  <c r="D1196" i="76"/>
  <c r="E1196" i="76"/>
  <c r="A1197" i="76"/>
  <c r="B1197" i="76"/>
  <c r="C1197" i="76"/>
  <c r="D1197" i="76"/>
  <c r="E1197" i="76"/>
  <c r="F1197" i="76"/>
  <c r="A1198" i="76"/>
  <c r="F1198" i="76" s="1"/>
  <c r="B1198" i="76"/>
  <c r="C1198" i="76"/>
  <c r="D1198" i="76"/>
  <c r="E1198" i="76"/>
  <c r="A1199" i="76"/>
  <c r="B1199" i="76"/>
  <c r="C1199" i="76"/>
  <c r="D1199" i="76"/>
  <c r="E1199" i="76"/>
  <c r="F1199" i="76"/>
  <c r="A1200" i="76"/>
  <c r="F1200" i="76" s="1"/>
  <c r="B1200" i="76"/>
  <c r="C1200" i="76"/>
  <c r="D1200" i="76"/>
  <c r="E1200" i="76"/>
  <c r="A1201" i="76"/>
  <c r="B1201" i="76"/>
  <c r="C1201" i="76"/>
  <c r="D1201" i="76"/>
  <c r="E1201" i="76"/>
  <c r="F1201" i="76"/>
  <c r="A1202" i="76"/>
  <c r="F1202" i="76" s="1"/>
  <c r="B1202" i="76"/>
  <c r="C1202" i="76"/>
  <c r="D1202" i="76"/>
  <c r="E1202" i="76"/>
  <c r="A1203" i="76"/>
  <c r="B1203" i="76"/>
  <c r="C1203" i="76"/>
  <c r="D1203" i="76"/>
  <c r="E1203" i="76"/>
  <c r="F1203" i="76"/>
  <c r="A1204" i="76"/>
  <c r="F1204" i="76" s="1"/>
  <c r="B1204" i="76"/>
  <c r="C1204" i="76"/>
  <c r="D1204" i="76"/>
  <c r="E1204" i="76"/>
  <c r="A1205" i="76"/>
  <c r="B1205" i="76"/>
  <c r="C1205" i="76"/>
  <c r="D1205" i="76"/>
  <c r="E1205" i="76"/>
  <c r="F1205" i="76"/>
  <c r="A1206" i="76"/>
  <c r="F1206" i="76" s="1"/>
  <c r="B1206" i="76"/>
  <c r="C1206" i="76"/>
  <c r="D1206" i="76"/>
  <c r="E1206" i="76"/>
  <c r="A1207" i="76"/>
  <c r="B1207" i="76"/>
  <c r="C1207" i="76"/>
  <c r="D1207" i="76"/>
  <c r="E1207" i="76"/>
  <c r="F1207" i="76"/>
  <c r="A1208" i="76"/>
  <c r="F1208" i="76" s="1"/>
  <c r="B1208" i="76"/>
  <c r="C1208" i="76"/>
  <c r="D1208" i="76"/>
  <c r="E1208" i="76"/>
  <c r="A1209" i="76"/>
  <c r="B1209" i="76"/>
  <c r="C1209" i="76"/>
  <c r="D1209" i="76"/>
  <c r="E1209" i="76"/>
  <c r="F1209" i="76"/>
  <c r="A1210" i="76"/>
  <c r="F1210" i="76" s="1"/>
  <c r="B1210" i="76"/>
  <c r="C1210" i="76"/>
  <c r="D1210" i="76"/>
  <c r="E1210" i="76"/>
  <c r="A1211" i="76"/>
  <c r="B1211" i="76"/>
  <c r="C1211" i="76"/>
  <c r="D1211" i="76"/>
  <c r="E1211" i="76"/>
  <c r="F1211" i="76"/>
  <c r="A1212" i="76"/>
  <c r="F1212" i="76" s="1"/>
  <c r="B1212" i="76"/>
  <c r="C1212" i="76"/>
  <c r="D1212" i="76"/>
  <c r="E1212" i="76"/>
  <c r="A1213" i="76"/>
  <c r="B1213" i="76"/>
  <c r="C1213" i="76"/>
  <c r="D1213" i="76"/>
  <c r="E1213" i="76"/>
  <c r="F1213" i="76"/>
  <c r="A1214" i="76"/>
  <c r="F1214" i="76" s="1"/>
  <c r="B1214" i="76"/>
  <c r="C1214" i="76"/>
  <c r="D1214" i="76"/>
  <c r="E1214" i="76"/>
  <c r="A1215" i="76"/>
  <c r="B1215" i="76"/>
  <c r="C1215" i="76"/>
  <c r="D1215" i="76"/>
  <c r="E1215" i="76"/>
  <c r="F1215" i="76"/>
  <c r="A1216" i="76"/>
  <c r="F1216" i="76" s="1"/>
  <c r="B1216" i="76"/>
  <c r="C1216" i="76"/>
  <c r="D1216" i="76"/>
  <c r="E1216" i="76"/>
  <c r="A1217" i="76"/>
  <c r="B1217" i="76"/>
  <c r="C1217" i="76"/>
  <c r="D1217" i="76"/>
  <c r="E1217" i="76"/>
  <c r="F1217" i="76"/>
  <c r="A1218" i="76"/>
  <c r="F1218" i="76" s="1"/>
  <c r="B1218" i="76"/>
  <c r="C1218" i="76"/>
  <c r="D1218" i="76"/>
  <c r="E1218" i="76"/>
  <c r="A1219" i="76"/>
  <c r="B1219" i="76"/>
  <c r="C1219" i="76"/>
  <c r="D1219" i="76"/>
  <c r="E1219" i="76"/>
  <c r="F1219" i="76"/>
  <c r="A1220" i="76"/>
  <c r="F1220" i="76" s="1"/>
  <c r="B1220" i="76"/>
  <c r="C1220" i="76"/>
  <c r="D1220" i="76"/>
  <c r="E1220" i="76"/>
  <c r="A1221" i="76"/>
  <c r="B1221" i="76"/>
  <c r="C1221" i="76"/>
  <c r="D1221" i="76"/>
  <c r="E1221" i="76"/>
  <c r="F1221" i="76"/>
  <c r="A1222" i="76"/>
  <c r="F1222" i="76" s="1"/>
  <c r="B1222" i="76"/>
  <c r="C1222" i="76"/>
  <c r="D1222" i="76"/>
  <c r="E1222" i="76"/>
  <c r="A1223" i="76"/>
  <c r="B1223" i="76"/>
  <c r="C1223" i="76"/>
  <c r="D1223" i="76"/>
  <c r="E1223" i="76"/>
  <c r="F1223" i="76"/>
  <c r="A1224" i="76"/>
  <c r="F1224" i="76" s="1"/>
  <c r="B1224" i="76"/>
  <c r="C1224" i="76"/>
  <c r="D1224" i="76"/>
  <c r="E1224" i="76"/>
  <c r="A1225" i="76"/>
  <c r="B1225" i="76"/>
  <c r="C1225" i="76"/>
  <c r="D1225" i="76"/>
  <c r="E1225" i="76"/>
  <c r="F1225" i="76"/>
  <c r="A1226" i="76"/>
  <c r="F1226" i="76" s="1"/>
  <c r="B1226" i="76"/>
  <c r="C1226" i="76"/>
  <c r="D1226" i="76"/>
  <c r="E1226" i="76"/>
  <c r="A1227" i="76"/>
  <c r="B1227" i="76"/>
  <c r="C1227" i="76"/>
  <c r="D1227" i="76"/>
  <c r="E1227" i="76"/>
  <c r="F1227" i="76"/>
  <c r="A1228" i="76"/>
  <c r="F1228" i="76" s="1"/>
  <c r="B1228" i="76"/>
  <c r="C1228" i="76"/>
  <c r="D1228" i="76"/>
  <c r="E1228" i="76"/>
  <c r="A1229" i="76"/>
  <c r="B1229" i="76"/>
  <c r="C1229" i="76"/>
  <c r="D1229" i="76"/>
  <c r="E1229" i="76"/>
  <c r="F1229" i="76"/>
  <c r="A1230" i="76"/>
  <c r="F1230" i="76" s="1"/>
  <c r="B1230" i="76"/>
  <c r="C1230" i="76"/>
  <c r="D1230" i="76"/>
  <c r="E1230" i="76"/>
  <c r="A1231" i="76"/>
  <c r="B1231" i="76"/>
  <c r="C1231" i="76"/>
  <c r="D1231" i="76"/>
  <c r="E1231" i="76"/>
  <c r="F1231" i="76"/>
  <c r="A1232" i="76"/>
  <c r="F1232" i="76" s="1"/>
  <c r="B1232" i="76"/>
  <c r="C1232" i="76"/>
  <c r="D1232" i="76"/>
  <c r="E1232" i="76"/>
  <c r="A1233" i="76"/>
  <c r="B1233" i="76"/>
  <c r="C1233" i="76"/>
  <c r="D1233" i="76"/>
  <c r="E1233" i="76"/>
  <c r="F1233" i="76"/>
  <c r="A1234" i="76"/>
  <c r="F1234" i="76" s="1"/>
  <c r="B1234" i="76"/>
  <c r="C1234" i="76"/>
  <c r="D1234" i="76"/>
  <c r="E1234" i="76"/>
  <c r="A1235" i="76"/>
  <c r="B1235" i="76"/>
  <c r="C1235" i="76"/>
  <c r="D1235" i="76"/>
  <c r="E1235" i="76"/>
  <c r="F1235" i="76"/>
  <c r="A1236" i="76"/>
  <c r="F1236" i="76" s="1"/>
  <c r="B1236" i="76"/>
  <c r="C1236" i="76"/>
  <c r="D1236" i="76"/>
  <c r="E1236" i="76"/>
  <c r="A1237" i="76"/>
  <c r="B1237" i="76"/>
  <c r="C1237" i="76"/>
  <c r="D1237" i="76"/>
  <c r="E1237" i="76"/>
  <c r="F1237" i="76"/>
  <c r="A1238" i="76"/>
  <c r="F1238" i="76" s="1"/>
  <c r="B1238" i="76"/>
  <c r="C1238" i="76"/>
  <c r="D1238" i="76"/>
  <c r="E1238" i="76"/>
  <c r="A1239" i="76"/>
  <c r="B1239" i="76"/>
  <c r="C1239" i="76"/>
  <c r="D1239" i="76"/>
  <c r="E1239" i="76"/>
  <c r="F1239" i="76"/>
  <c r="A1240" i="76"/>
  <c r="F1240" i="76" s="1"/>
  <c r="B1240" i="76"/>
  <c r="C1240" i="76"/>
  <c r="D1240" i="76"/>
  <c r="E1240" i="76"/>
  <c r="A1241" i="76"/>
  <c r="B1241" i="76"/>
  <c r="C1241" i="76"/>
  <c r="D1241" i="76"/>
  <c r="E1241" i="76"/>
  <c r="F1241" i="76"/>
  <c r="A1242" i="76"/>
  <c r="F1242" i="76" s="1"/>
  <c r="B1242" i="76"/>
  <c r="C1242" i="76"/>
  <c r="D1242" i="76"/>
  <c r="E1242" i="76"/>
  <c r="A1243" i="76"/>
  <c r="B1243" i="76"/>
  <c r="C1243" i="76"/>
  <c r="D1243" i="76"/>
  <c r="E1243" i="76"/>
  <c r="F1243" i="76"/>
  <c r="A1244" i="76"/>
  <c r="F1244" i="76" s="1"/>
  <c r="B1244" i="76"/>
  <c r="C1244" i="76"/>
  <c r="D1244" i="76"/>
  <c r="E1244" i="76"/>
  <c r="A1245" i="76"/>
  <c r="B1245" i="76"/>
  <c r="C1245" i="76"/>
  <c r="D1245" i="76"/>
  <c r="E1245" i="76"/>
  <c r="F1245" i="76"/>
  <c r="A1246" i="76"/>
  <c r="F1246" i="76" s="1"/>
  <c r="B1246" i="76"/>
  <c r="C1246" i="76"/>
  <c r="D1246" i="76"/>
  <c r="E1246" i="76"/>
  <c r="A1247" i="76"/>
  <c r="B1247" i="76"/>
  <c r="C1247" i="76"/>
  <c r="D1247" i="76"/>
  <c r="E1247" i="76"/>
  <c r="F1247" i="76"/>
  <c r="A1248" i="76"/>
  <c r="F1248" i="76" s="1"/>
  <c r="B1248" i="76"/>
  <c r="C1248" i="76"/>
  <c r="D1248" i="76"/>
  <c r="E1248" i="76"/>
  <c r="A1249" i="76"/>
  <c r="B1249" i="76"/>
  <c r="C1249" i="76"/>
  <c r="D1249" i="76"/>
  <c r="E1249" i="76"/>
  <c r="F1249" i="76"/>
  <c r="A1250" i="76"/>
  <c r="F1250" i="76" s="1"/>
  <c r="B1250" i="76"/>
  <c r="C1250" i="76"/>
  <c r="D1250" i="76"/>
  <c r="E1250" i="76"/>
  <c r="A1251" i="76"/>
  <c r="B1251" i="76"/>
  <c r="C1251" i="76"/>
  <c r="D1251" i="76"/>
  <c r="E1251" i="76"/>
  <c r="F1251" i="76"/>
  <c r="A1252" i="76"/>
  <c r="F1252" i="76" s="1"/>
  <c r="B1252" i="76"/>
  <c r="C1252" i="76"/>
  <c r="D1252" i="76"/>
  <c r="E1252" i="76"/>
  <c r="A1253" i="76"/>
  <c r="B1253" i="76"/>
  <c r="C1253" i="76"/>
  <c r="D1253" i="76"/>
  <c r="E1253" i="76"/>
  <c r="F1253" i="76"/>
  <c r="A1254" i="76"/>
  <c r="F1254" i="76" s="1"/>
  <c r="B1254" i="76"/>
  <c r="C1254" i="76"/>
  <c r="D1254" i="76"/>
  <c r="E1254" i="76"/>
  <c r="A1255" i="76"/>
  <c r="B1255" i="76"/>
  <c r="C1255" i="76"/>
  <c r="D1255" i="76"/>
  <c r="E1255" i="76"/>
  <c r="F1255" i="76"/>
  <c r="A1256" i="76"/>
  <c r="F1256" i="76" s="1"/>
  <c r="B1256" i="76"/>
  <c r="C1256" i="76"/>
  <c r="D1256" i="76"/>
  <c r="E1256" i="76"/>
  <c r="A1257" i="76"/>
  <c r="B1257" i="76"/>
  <c r="C1257" i="76"/>
  <c r="D1257" i="76"/>
  <c r="E1257" i="76"/>
  <c r="F1257" i="76"/>
  <c r="A1258" i="76"/>
  <c r="F1258" i="76" s="1"/>
  <c r="B1258" i="76"/>
  <c r="C1258" i="76"/>
  <c r="D1258" i="76"/>
  <c r="E1258" i="76"/>
  <c r="A1259" i="76"/>
  <c r="B1259" i="76"/>
  <c r="C1259" i="76"/>
  <c r="D1259" i="76"/>
  <c r="E1259" i="76"/>
  <c r="F1259" i="76"/>
  <c r="A1260" i="76"/>
  <c r="F1260" i="76" s="1"/>
  <c r="B1260" i="76"/>
  <c r="C1260" i="76"/>
  <c r="D1260" i="76"/>
  <c r="E1260" i="76"/>
  <c r="A1261" i="76"/>
  <c r="B1261" i="76"/>
  <c r="C1261" i="76"/>
  <c r="D1261" i="76"/>
  <c r="E1261" i="76"/>
  <c r="F1261" i="76"/>
  <c r="A1262" i="76"/>
  <c r="F1262" i="76" s="1"/>
  <c r="B1262" i="76"/>
  <c r="C1262" i="76"/>
  <c r="D1262" i="76"/>
  <c r="E1262" i="76"/>
  <c r="A1263" i="76"/>
  <c r="B1263" i="76"/>
  <c r="C1263" i="76"/>
  <c r="D1263" i="76"/>
  <c r="E1263" i="76"/>
  <c r="F1263" i="76"/>
  <c r="A1264" i="76"/>
  <c r="F1264" i="76" s="1"/>
  <c r="B1264" i="76"/>
  <c r="C1264" i="76"/>
  <c r="D1264" i="76"/>
  <c r="E1264" i="76"/>
  <c r="A1265" i="76"/>
  <c r="B1265" i="76"/>
  <c r="C1265" i="76"/>
  <c r="D1265" i="76"/>
  <c r="E1265" i="76"/>
  <c r="F1265" i="76"/>
  <c r="A1266" i="76"/>
  <c r="F1266" i="76" s="1"/>
  <c r="B1266" i="76"/>
  <c r="C1266" i="76"/>
  <c r="D1266" i="76"/>
  <c r="E1266" i="76"/>
  <c r="A1267" i="76"/>
  <c r="B1267" i="76"/>
  <c r="C1267" i="76"/>
  <c r="D1267" i="76"/>
  <c r="E1267" i="76"/>
  <c r="F1267" i="76"/>
  <c r="A1268" i="76"/>
  <c r="F1268" i="76" s="1"/>
  <c r="B1268" i="76"/>
  <c r="C1268" i="76"/>
  <c r="D1268" i="76"/>
  <c r="E1268" i="76"/>
  <c r="A1269" i="76"/>
  <c r="B1269" i="76"/>
  <c r="C1269" i="76"/>
  <c r="D1269" i="76"/>
  <c r="E1269" i="76"/>
  <c r="F1269" i="76"/>
  <c r="A1270" i="76"/>
  <c r="F1270" i="76" s="1"/>
  <c r="B1270" i="76"/>
  <c r="C1270" i="76"/>
  <c r="D1270" i="76"/>
  <c r="E1270" i="76"/>
  <c r="A1271" i="76"/>
  <c r="B1271" i="76"/>
  <c r="C1271" i="76"/>
  <c r="D1271" i="76"/>
  <c r="E1271" i="76"/>
  <c r="F1271" i="76"/>
  <c r="A1272" i="76"/>
  <c r="F1272" i="76" s="1"/>
  <c r="B1272" i="76"/>
  <c r="C1272" i="76"/>
  <c r="D1272" i="76"/>
  <c r="E1272" i="76"/>
  <c r="A1273" i="76"/>
  <c r="B1273" i="76"/>
  <c r="C1273" i="76"/>
  <c r="D1273" i="76"/>
  <c r="E1273" i="76"/>
  <c r="F1273" i="76"/>
  <c r="A1274" i="76"/>
  <c r="F1274" i="76" s="1"/>
  <c r="B1274" i="76"/>
  <c r="C1274" i="76"/>
  <c r="D1274" i="76"/>
  <c r="E1274" i="76"/>
  <c r="A1275" i="76"/>
  <c r="B1275" i="76"/>
  <c r="C1275" i="76"/>
  <c r="D1275" i="76"/>
  <c r="E1275" i="76"/>
  <c r="F1275" i="76"/>
  <c r="A1276" i="76"/>
  <c r="F1276" i="76" s="1"/>
  <c r="B1276" i="76"/>
  <c r="C1276" i="76"/>
  <c r="D1276" i="76"/>
  <c r="E1276" i="76"/>
  <c r="A1277" i="76"/>
  <c r="B1277" i="76"/>
  <c r="C1277" i="76"/>
  <c r="D1277" i="76"/>
  <c r="E1277" i="76"/>
  <c r="F1277" i="76"/>
  <c r="A1278" i="76"/>
  <c r="F1278" i="76" s="1"/>
  <c r="B1278" i="76"/>
  <c r="C1278" i="76"/>
  <c r="D1278" i="76"/>
  <c r="E1278" i="76"/>
  <c r="A1279" i="76"/>
  <c r="B1279" i="76"/>
  <c r="C1279" i="76"/>
  <c r="D1279" i="76"/>
  <c r="E1279" i="76"/>
  <c r="F1279" i="76"/>
  <c r="A1280" i="76"/>
  <c r="F1280" i="76" s="1"/>
  <c r="B1280" i="76"/>
  <c r="C1280" i="76"/>
  <c r="D1280" i="76"/>
  <c r="E1280" i="76"/>
  <c r="A1281" i="76"/>
  <c r="B1281" i="76"/>
  <c r="C1281" i="76"/>
  <c r="D1281" i="76"/>
  <c r="E1281" i="76"/>
  <c r="F1281" i="76"/>
  <c r="A1282" i="76"/>
  <c r="F1282" i="76" s="1"/>
  <c r="B1282" i="76"/>
  <c r="C1282" i="76"/>
  <c r="D1282" i="76"/>
  <c r="E1282" i="76"/>
  <c r="A1283" i="76"/>
  <c r="B1283" i="76"/>
  <c r="C1283" i="76"/>
  <c r="D1283" i="76"/>
  <c r="E1283" i="76"/>
  <c r="F1283" i="76"/>
  <c r="A1284" i="76"/>
  <c r="F1284" i="76" s="1"/>
  <c r="B1284" i="76"/>
  <c r="C1284" i="76"/>
  <c r="D1284" i="76"/>
  <c r="E1284" i="76"/>
  <c r="A1285" i="76"/>
  <c r="B1285" i="76"/>
  <c r="C1285" i="76"/>
  <c r="D1285" i="76"/>
  <c r="E1285" i="76"/>
  <c r="F1285" i="76"/>
  <c r="A1286" i="76"/>
  <c r="F1286" i="76" s="1"/>
  <c r="B1286" i="76"/>
  <c r="C1286" i="76"/>
  <c r="D1286" i="76"/>
  <c r="E1286" i="76"/>
  <c r="A1287" i="76"/>
  <c r="B1287" i="76"/>
  <c r="C1287" i="76"/>
  <c r="D1287" i="76"/>
  <c r="E1287" i="76"/>
  <c r="F1287" i="76"/>
  <c r="A1288" i="76"/>
  <c r="F1288" i="76" s="1"/>
  <c r="B1288" i="76"/>
  <c r="C1288" i="76"/>
  <c r="D1288" i="76"/>
  <c r="E1288" i="76"/>
  <c r="A1289" i="76"/>
  <c r="B1289" i="76"/>
  <c r="C1289" i="76"/>
  <c r="D1289" i="76"/>
  <c r="E1289" i="76"/>
  <c r="F1289" i="76"/>
  <c r="A1290" i="76"/>
  <c r="F1290" i="76" s="1"/>
  <c r="B1290" i="76"/>
  <c r="C1290" i="76"/>
  <c r="D1290" i="76"/>
  <c r="E1290" i="76"/>
  <c r="A1291" i="76"/>
  <c r="B1291" i="76"/>
  <c r="C1291" i="76"/>
  <c r="D1291" i="76"/>
  <c r="E1291" i="76"/>
  <c r="F1291" i="76"/>
  <c r="A1292" i="76"/>
  <c r="F1292" i="76" s="1"/>
  <c r="B1292" i="76"/>
  <c r="C1292" i="76"/>
  <c r="D1292" i="76"/>
  <c r="E1292" i="76"/>
  <c r="A1293" i="76"/>
  <c r="B1293" i="76"/>
  <c r="C1293" i="76"/>
  <c r="D1293" i="76"/>
  <c r="E1293" i="76"/>
  <c r="F1293" i="76"/>
  <c r="A1294" i="76"/>
  <c r="F1294" i="76" s="1"/>
  <c r="B1294" i="76"/>
  <c r="C1294" i="76"/>
  <c r="D1294" i="76"/>
  <c r="E1294" i="76"/>
  <c r="A1295" i="76"/>
  <c r="B1295" i="76"/>
  <c r="C1295" i="76"/>
  <c r="D1295" i="76"/>
  <c r="E1295" i="76"/>
  <c r="F1295" i="76"/>
  <c r="A1296" i="76"/>
  <c r="F1296" i="76" s="1"/>
  <c r="B1296" i="76"/>
  <c r="C1296" i="76"/>
  <c r="D1296" i="76"/>
  <c r="E1296" i="76"/>
  <c r="A1297" i="76"/>
  <c r="B1297" i="76"/>
  <c r="C1297" i="76"/>
  <c r="D1297" i="76"/>
  <c r="E1297" i="76"/>
  <c r="F1297" i="76"/>
  <c r="A1298" i="76"/>
  <c r="F1298" i="76" s="1"/>
  <c r="B1298" i="76"/>
  <c r="C1298" i="76"/>
  <c r="D1298" i="76"/>
  <c r="E1298" i="76"/>
  <c r="A1299" i="76"/>
  <c r="B1299" i="76"/>
  <c r="C1299" i="76"/>
  <c r="D1299" i="76"/>
  <c r="E1299" i="76"/>
  <c r="F1299" i="76"/>
  <c r="A1300" i="76"/>
  <c r="F1300" i="76" s="1"/>
  <c r="B1300" i="76"/>
  <c r="C1300" i="76"/>
  <c r="D1300" i="76"/>
  <c r="E1300" i="76"/>
  <c r="A1301" i="76"/>
  <c r="B1301" i="76"/>
  <c r="C1301" i="76"/>
  <c r="D1301" i="76"/>
  <c r="E1301" i="76"/>
  <c r="F1301" i="76"/>
  <c r="A1302" i="76"/>
  <c r="F1302" i="76" s="1"/>
  <c r="B1302" i="76"/>
  <c r="C1302" i="76"/>
  <c r="D1302" i="76"/>
  <c r="E1302" i="76"/>
  <c r="A1303" i="76"/>
  <c r="B1303" i="76"/>
  <c r="C1303" i="76"/>
  <c r="D1303" i="76"/>
  <c r="E1303" i="76"/>
  <c r="F1303" i="76"/>
  <c r="A1304" i="76"/>
  <c r="F1304" i="76" s="1"/>
  <c r="B1304" i="76"/>
  <c r="C1304" i="76"/>
  <c r="D1304" i="76"/>
  <c r="E1304" i="76"/>
  <c r="A1305" i="76"/>
  <c r="B1305" i="76"/>
  <c r="C1305" i="76"/>
  <c r="D1305" i="76"/>
  <c r="E1305" i="76"/>
  <c r="F1305" i="76"/>
  <c r="A1306" i="76"/>
  <c r="F1306" i="76" s="1"/>
  <c r="B1306" i="76"/>
  <c r="C1306" i="76"/>
  <c r="D1306" i="76"/>
  <c r="E1306" i="76"/>
  <c r="A603" i="76"/>
  <c r="F603" i="76" s="1"/>
  <c r="B603" i="76"/>
  <c r="C603" i="76"/>
  <c r="A604" i="76"/>
  <c r="B604" i="76"/>
  <c r="C604" i="76"/>
  <c r="F604" i="76"/>
  <c r="A605" i="76"/>
  <c r="F605" i="76" s="1"/>
  <c r="B605" i="76"/>
  <c r="C605" i="76"/>
  <c r="A606" i="76"/>
  <c r="B606" i="76"/>
  <c r="C606" i="76"/>
  <c r="F606" i="76"/>
  <c r="A607" i="76"/>
  <c r="F607" i="76" s="1"/>
  <c r="B607" i="76"/>
  <c r="C607" i="76"/>
  <c r="A608" i="76"/>
  <c r="B608" i="76"/>
  <c r="C608" i="76"/>
  <c r="F608" i="76"/>
  <c r="A609" i="76"/>
  <c r="F609" i="76" s="1"/>
  <c r="B609" i="76"/>
  <c r="C609" i="76"/>
  <c r="A610" i="76"/>
  <c r="B610" i="76"/>
  <c r="C610" i="76"/>
  <c r="F610" i="76"/>
  <c r="A611" i="76"/>
  <c r="F611" i="76" s="1"/>
  <c r="B611" i="76"/>
  <c r="C611" i="76"/>
  <c r="A612" i="76"/>
  <c r="B612" i="76"/>
  <c r="C612" i="76"/>
  <c r="F612" i="76"/>
  <c r="A613" i="76"/>
  <c r="F613" i="76" s="1"/>
  <c r="B613" i="76"/>
  <c r="C613" i="76"/>
  <c r="A614" i="76"/>
  <c r="B614" i="76"/>
  <c r="C614" i="76"/>
  <c r="F614" i="76"/>
  <c r="A615" i="76"/>
  <c r="F615" i="76" s="1"/>
  <c r="B615" i="76"/>
  <c r="C615" i="76"/>
  <c r="A616" i="76"/>
  <c r="B616" i="76"/>
  <c r="C616" i="76"/>
  <c r="F616" i="76"/>
  <c r="A617" i="76"/>
  <c r="F617" i="76" s="1"/>
  <c r="B617" i="76"/>
  <c r="C617" i="76"/>
  <c r="A618" i="76"/>
  <c r="B618" i="76"/>
  <c r="C618" i="76"/>
  <c r="F618" i="76"/>
  <c r="A619" i="76"/>
  <c r="F619" i="76" s="1"/>
  <c r="B619" i="76"/>
  <c r="C619" i="76"/>
  <c r="A620" i="76"/>
  <c r="B620" i="76"/>
  <c r="C620" i="76"/>
  <c r="F620" i="76"/>
  <c r="A621" i="76"/>
  <c r="F621" i="76" s="1"/>
  <c r="B621" i="76"/>
  <c r="C621" i="76"/>
  <c r="A622" i="76"/>
  <c r="B622" i="76"/>
  <c r="C622" i="76"/>
  <c r="F622" i="76"/>
  <c r="A623" i="76"/>
  <c r="F623" i="76" s="1"/>
  <c r="B623" i="76"/>
  <c r="C623" i="76"/>
  <c r="A624" i="76"/>
  <c r="B624" i="76"/>
  <c r="C624" i="76"/>
  <c r="F624" i="76"/>
  <c r="A625" i="76"/>
  <c r="F625" i="76" s="1"/>
  <c r="B625" i="76"/>
  <c r="C625" i="76"/>
  <c r="A626" i="76"/>
  <c r="B626" i="76"/>
  <c r="C626" i="76"/>
  <c r="F626" i="76"/>
  <c r="A627" i="76"/>
  <c r="F627" i="76" s="1"/>
  <c r="B627" i="76"/>
  <c r="C627" i="76"/>
  <c r="A628" i="76"/>
  <c r="B628" i="76"/>
  <c r="C628" i="76"/>
  <c r="F628" i="76"/>
  <c r="A629" i="76"/>
  <c r="F629" i="76" s="1"/>
  <c r="B629" i="76"/>
  <c r="C629" i="76"/>
  <c r="A630" i="76"/>
  <c r="B630" i="76"/>
  <c r="C630" i="76"/>
  <c r="F630" i="76"/>
  <c r="A631" i="76"/>
  <c r="F631" i="76" s="1"/>
  <c r="B631" i="76"/>
  <c r="C631" i="76"/>
  <c r="A632" i="76"/>
  <c r="B632" i="76"/>
  <c r="C632" i="76"/>
  <c r="F632" i="76"/>
  <c r="A633" i="76"/>
  <c r="F633" i="76" s="1"/>
  <c r="B633" i="76"/>
  <c r="C633" i="76"/>
  <c r="A634" i="76"/>
  <c r="B634" i="76"/>
  <c r="C634" i="76"/>
  <c r="F634" i="76"/>
  <c r="A635" i="76"/>
  <c r="F635" i="76" s="1"/>
  <c r="B635" i="76"/>
  <c r="C635" i="76"/>
  <c r="A636" i="76"/>
  <c r="B636" i="76"/>
  <c r="C636" i="76"/>
  <c r="F636" i="76"/>
  <c r="A637" i="76"/>
  <c r="F637" i="76" s="1"/>
  <c r="B637" i="76"/>
  <c r="C637" i="76"/>
  <c r="A638" i="76"/>
  <c r="B638" i="76"/>
  <c r="C638" i="76"/>
  <c r="F638" i="76"/>
  <c r="A639" i="76"/>
  <c r="F639" i="76" s="1"/>
  <c r="B639" i="76"/>
  <c r="C639" i="76"/>
  <c r="A640" i="76"/>
  <c r="B640" i="76"/>
  <c r="C640" i="76"/>
  <c r="F640" i="76"/>
  <c r="A641" i="76"/>
  <c r="F641" i="76" s="1"/>
  <c r="B641" i="76"/>
  <c r="C641" i="76"/>
  <c r="A642" i="76"/>
  <c r="B642" i="76"/>
  <c r="C642" i="76"/>
  <c r="F642" i="76"/>
  <c r="A643" i="76"/>
  <c r="F643" i="76" s="1"/>
  <c r="B643" i="76"/>
  <c r="C643" i="76"/>
  <c r="A644" i="76"/>
  <c r="B644" i="76"/>
  <c r="C644" i="76"/>
  <c r="F644" i="76"/>
  <c r="A645" i="76"/>
  <c r="F645" i="76" s="1"/>
  <c r="B645" i="76"/>
  <c r="C645" i="76"/>
  <c r="A646" i="76"/>
  <c r="B646" i="76"/>
  <c r="C646" i="76"/>
  <c r="F646" i="76"/>
  <c r="A647" i="76"/>
  <c r="F647" i="76" s="1"/>
  <c r="B647" i="76"/>
  <c r="C647" i="76"/>
  <c r="A648" i="76"/>
  <c r="B648" i="76"/>
  <c r="C648" i="76"/>
  <c r="F648" i="76"/>
  <c r="A649" i="76"/>
  <c r="F649" i="76" s="1"/>
  <c r="B649" i="76"/>
  <c r="C649" i="76"/>
  <c r="A650" i="76"/>
  <c r="B650" i="76"/>
  <c r="C650" i="76"/>
  <c r="F650" i="76"/>
  <c r="A651" i="76"/>
  <c r="F651" i="76" s="1"/>
  <c r="B651" i="76"/>
  <c r="C651" i="76"/>
  <c r="A652" i="76"/>
  <c r="B652" i="76"/>
  <c r="C652" i="76"/>
  <c r="F652" i="76"/>
  <c r="A653" i="76"/>
  <c r="F653" i="76" s="1"/>
  <c r="B653" i="76"/>
  <c r="C653" i="76"/>
  <c r="A654" i="76"/>
  <c r="B654" i="76"/>
  <c r="C654" i="76"/>
  <c r="F654" i="76"/>
  <c r="A655" i="76"/>
  <c r="F655" i="76" s="1"/>
  <c r="B655" i="76"/>
  <c r="C655" i="76"/>
  <c r="A656" i="76"/>
  <c r="B656" i="76"/>
  <c r="C656" i="76"/>
  <c r="F656" i="76"/>
  <c r="A657" i="76"/>
  <c r="F657" i="76" s="1"/>
  <c r="B657" i="76"/>
  <c r="C657" i="76"/>
  <c r="A658" i="76"/>
  <c r="F658" i="76" s="1"/>
  <c r="B658" i="76"/>
  <c r="C658" i="76"/>
  <c r="A659" i="76"/>
  <c r="F659" i="76" s="1"/>
  <c r="B659" i="76"/>
  <c r="C659" i="76"/>
  <c r="A660" i="76"/>
  <c r="B660" i="76"/>
  <c r="C660" i="76"/>
  <c r="F660" i="76"/>
  <c r="A661" i="76"/>
  <c r="F661" i="76" s="1"/>
  <c r="B661" i="76"/>
  <c r="C661" i="76"/>
  <c r="A662" i="76"/>
  <c r="B662" i="76"/>
  <c r="C662" i="76"/>
  <c r="F662" i="76"/>
  <c r="A663" i="76"/>
  <c r="F663" i="76" s="1"/>
  <c r="B663" i="76"/>
  <c r="C663" i="76"/>
  <c r="A664" i="76"/>
  <c r="F664" i="76" s="1"/>
  <c r="B664" i="76"/>
  <c r="C664" i="76"/>
  <c r="A665" i="76"/>
  <c r="F665" i="76" s="1"/>
  <c r="B665" i="76"/>
  <c r="C665" i="76"/>
  <c r="A666" i="76"/>
  <c r="F666" i="76" s="1"/>
  <c r="B666" i="76"/>
  <c r="C666" i="76"/>
  <c r="A667" i="76"/>
  <c r="F667" i="76" s="1"/>
  <c r="B667" i="76"/>
  <c r="C667" i="76"/>
  <c r="A668" i="76"/>
  <c r="F668" i="76" s="1"/>
  <c r="B668" i="76"/>
  <c r="C668" i="76"/>
  <c r="A669" i="76"/>
  <c r="F669" i="76" s="1"/>
  <c r="B669" i="76"/>
  <c r="C669" i="76"/>
  <c r="A670" i="76"/>
  <c r="F670" i="76" s="1"/>
  <c r="B670" i="76"/>
  <c r="C670" i="76"/>
  <c r="A671" i="76"/>
  <c r="F671" i="76" s="1"/>
  <c r="B671" i="76"/>
  <c r="C671" i="76"/>
  <c r="A672" i="76"/>
  <c r="B672" i="76"/>
  <c r="C672" i="76"/>
  <c r="F672" i="76"/>
  <c r="A673" i="76"/>
  <c r="F673" i="76" s="1"/>
  <c r="B673" i="76"/>
  <c r="C673" i="76"/>
  <c r="A674" i="76"/>
  <c r="B674" i="76"/>
  <c r="C674" i="76"/>
  <c r="F674" i="76"/>
  <c r="A675" i="76"/>
  <c r="F675" i="76" s="1"/>
  <c r="B675" i="76"/>
  <c r="C675" i="76"/>
  <c r="A676" i="76"/>
  <c r="B676" i="76"/>
  <c r="C676" i="76"/>
  <c r="F676" i="76"/>
  <c r="A677" i="76"/>
  <c r="F677" i="76" s="1"/>
  <c r="B677" i="76"/>
  <c r="C677" i="76"/>
  <c r="A678" i="76"/>
  <c r="B678" i="76"/>
  <c r="C678" i="76"/>
  <c r="F678" i="76"/>
  <c r="A679" i="76"/>
  <c r="F679" i="76" s="1"/>
  <c r="B679" i="76"/>
  <c r="C679" i="76"/>
  <c r="A680" i="76"/>
  <c r="B680" i="76"/>
  <c r="C680" i="76"/>
  <c r="F680" i="76"/>
  <c r="A681" i="76"/>
  <c r="F681" i="76" s="1"/>
  <c r="B681" i="76"/>
  <c r="C681" i="76"/>
  <c r="A682" i="76"/>
  <c r="F682" i="76" s="1"/>
  <c r="B682" i="76"/>
  <c r="C682" i="76"/>
  <c r="A683" i="76"/>
  <c r="F683" i="76" s="1"/>
  <c r="B683" i="76"/>
  <c r="C683" i="76"/>
  <c r="A684" i="76"/>
  <c r="B684" i="76"/>
  <c r="C684" i="76"/>
  <c r="F684" i="76"/>
  <c r="A685" i="76"/>
  <c r="F685" i="76" s="1"/>
  <c r="B685" i="76"/>
  <c r="C685" i="76"/>
  <c r="A686" i="76"/>
  <c r="B686" i="76"/>
  <c r="C686" i="76"/>
  <c r="F686" i="76"/>
  <c r="A687" i="76"/>
  <c r="F687" i="76" s="1"/>
  <c r="B687" i="76"/>
  <c r="C687" i="76"/>
  <c r="A688" i="76"/>
  <c r="F688" i="76" s="1"/>
  <c r="B688" i="76"/>
  <c r="C688" i="76"/>
  <c r="A689" i="76"/>
  <c r="F689" i="76" s="1"/>
  <c r="B689" i="76"/>
  <c r="C689" i="76"/>
  <c r="A690" i="76"/>
  <c r="F690" i="76" s="1"/>
  <c r="B690" i="76"/>
  <c r="C690" i="76"/>
  <c r="A691" i="76"/>
  <c r="F691" i="76" s="1"/>
  <c r="B691" i="76"/>
  <c r="C691" i="76"/>
  <c r="A692" i="76"/>
  <c r="F692" i="76" s="1"/>
  <c r="B692" i="76"/>
  <c r="C692" i="76"/>
  <c r="A693" i="76"/>
  <c r="F693" i="76" s="1"/>
  <c r="B693" i="76"/>
  <c r="C693" i="76"/>
  <c r="A694" i="76"/>
  <c r="F694" i="76" s="1"/>
  <c r="B694" i="76"/>
  <c r="C694" i="76"/>
  <c r="A695" i="76"/>
  <c r="F695" i="76" s="1"/>
  <c r="B695" i="76"/>
  <c r="C695" i="76"/>
  <c r="A696" i="76"/>
  <c r="B696" i="76"/>
  <c r="C696" i="76"/>
  <c r="F696" i="76"/>
  <c r="A697" i="76"/>
  <c r="F697" i="76" s="1"/>
  <c r="B697" i="76"/>
  <c r="C697" i="76"/>
  <c r="A698" i="76"/>
  <c r="B698" i="76"/>
  <c r="C698" i="76"/>
  <c r="F698" i="76"/>
  <c r="A699" i="76"/>
  <c r="F699" i="76" s="1"/>
  <c r="B699" i="76"/>
  <c r="C699" i="76"/>
  <c r="A700" i="76"/>
  <c r="B700" i="76"/>
  <c r="C700" i="76"/>
  <c r="F700" i="76"/>
  <c r="A701" i="76"/>
  <c r="F701" i="76" s="1"/>
  <c r="B701" i="76"/>
  <c r="C701" i="76"/>
  <c r="A702" i="76"/>
  <c r="B702" i="76"/>
  <c r="C702" i="76"/>
  <c r="F702" i="76"/>
  <c r="A703" i="76"/>
  <c r="F703" i="76" s="1"/>
  <c r="B703" i="76"/>
  <c r="C703" i="76"/>
  <c r="A704" i="76"/>
  <c r="B704" i="76"/>
  <c r="C704" i="76"/>
  <c r="F704" i="76"/>
  <c r="A705" i="76"/>
  <c r="F705" i="76" s="1"/>
  <c r="B705" i="76"/>
  <c r="C705" i="76"/>
  <c r="A706" i="76"/>
  <c r="F706" i="76" s="1"/>
  <c r="B706" i="76"/>
  <c r="C706" i="76"/>
  <c r="A707" i="76"/>
  <c r="F707" i="76" s="1"/>
  <c r="B707" i="76"/>
  <c r="C707" i="76"/>
  <c r="A708" i="76"/>
  <c r="B708" i="76"/>
  <c r="C708" i="76"/>
  <c r="F708" i="76"/>
  <c r="A709" i="76"/>
  <c r="F709" i="76" s="1"/>
  <c r="B709" i="76"/>
  <c r="C709" i="76"/>
  <c r="A710" i="76"/>
  <c r="B710" i="76"/>
  <c r="C710" i="76"/>
  <c r="F710" i="76"/>
  <c r="A711" i="76"/>
  <c r="F711" i="76" s="1"/>
  <c r="B711" i="76"/>
  <c r="C711" i="76"/>
  <c r="A712" i="76"/>
  <c r="F712" i="76" s="1"/>
  <c r="B712" i="76"/>
  <c r="C712" i="76"/>
  <c r="A713" i="76"/>
  <c r="F713" i="76" s="1"/>
  <c r="B713" i="76"/>
  <c r="C713" i="76"/>
  <c r="A714" i="76"/>
  <c r="F714" i="76" s="1"/>
  <c r="B714" i="76"/>
  <c r="C714" i="76"/>
  <c r="A715" i="76"/>
  <c r="F715" i="76" s="1"/>
  <c r="B715" i="76"/>
  <c r="C715" i="76"/>
  <c r="A716" i="76"/>
  <c r="F716" i="76" s="1"/>
  <c r="B716" i="76"/>
  <c r="C716" i="76"/>
  <c r="A717" i="76"/>
  <c r="F717" i="76" s="1"/>
  <c r="B717" i="76"/>
  <c r="C717" i="76"/>
  <c r="A718" i="76"/>
  <c r="F718" i="76" s="1"/>
  <c r="B718" i="76"/>
  <c r="C718" i="76"/>
  <c r="A719" i="76"/>
  <c r="F719" i="76" s="1"/>
  <c r="B719" i="76"/>
  <c r="C719" i="76"/>
  <c r="A720" i="76"/>
  <c r="B720" i="76"/>
  <c r="C720" i="76"/>
  <c r="F720" i="76"/>
  <c r="A721" i="76"/>
  <c r="F721" i="76" s="1"/>
  <c r="B721" i="76"/>
  <c r="C721" i="76"/>
  <c r="A722" i="76"/>
  <c r="B722" i="76"/>
  <c r="C722" i="76"/>
  <c r="F722" i="76"/>
  <c r="A723" i="76"/>
  <c r="F723" i="76" s="1"/>
  <c r="B723" i="76"/>
  <c r="C723" i="76"/>
  <c r="A724" i="76"/>
  <c r="B724" i="76"/>
  <c r="C724" i="76"/>
  <c r="F724" i="76"/>
  <c r="A725" i="76"/>
  <c r="F725" i="76" s="1"/>
  <c r="B725" i="76"/>
  <c r="C725" i="76"/>
  <c r="A726" i="76"/>
  <c r="B726" i="76"/>
  <c r="C726" i="76"/>
  <c r="F726" i="76"/>
  <c r="A727" i="76"/>
  <c r="F727" i="76" s="1"/>
  <c r="B727" i="76"/>
  <c r="C727" i="76"/>
  <c r="A728" i="76"/>
  <c r="B728" i="76"/>
  <c r="C728" i="76"/>
  <c r="F728" i="76"/>
  <c r="A729" i="76"/>
  <c r="F729" i="76" s="1"/>
  <c r="B729" i="76"/>
  <c r="C729" i="76"/>
  <c r="A730" i="76"/>
  <c r="F730" i="76" s="1"/>
  <c r="B730" i="76"/>
  <c r="C730" i="76"/>
  <c r="A731" i="76"/>
  <c r="F731" i="76" s="1"/>
  <c r="B731" i="76"/>
  <c r="C731" i="76"/>
  <c r="A732" i="76"/>
  <c r="B732" i="76"/>
  <c r="C732" i="76"/>
  <c r="F732" i="76"/>
  <c r="A733" i="76"/>
  <c r="F733" i="76" s="1"/>
  <c r="B733" i="76"/>
  <c r="C733" i="76"/>
  <c r="A734" i="76"/>
  <c r="B734" i="76"/>
  <c r="C734" i="76"/>
  <c r="F734" i="76"/>
  <c r="A735" i="76"/>
  <c r="F735" i="76" s="1"/>
  <c r="B735" i="76"/>
  <c r="C735" i="76"/>
  <c r="A736" i="76"/>
  <c r="F736" i="76" s="1"/>
  <c r="B736" i="76"/>
  <c r="C736" i="76"/>
  <c r="A737" i="76"/>
  <c r="F737" i="76" s="1"/>
  <c r="B737" i="76"/>
  <c r="C737" i="76"/>
  <c r="A738" i="76"/>
  <c r="F738" i="76" s="1"/>
  <c r="B738" i="76"/>
  <c r="C738" i="76"/>
  <c r="A739" i="76"/>
  <c r="F739" i="76" s="1"/>
  <c r="B739" i="76"/>
  <c r="C739" i="76"/>
  <c r="A740" i="76"/>
  <c r="F740" i="76" s="1"/>
  <c r="B740" i="76"/>
  <c r="C740" i="76"/>
  <c r="A741" i="76"/>
  <c r="F741" i="76" s="1"/>
  <c r="B741" i="76"/>
  <c r="C741" i="76"/>
  <c r="A742" i="76"/>
  <c r="F742" i="76" s="1"/>
  <c r="B742" i="76"/>
  <c r="C742" i="76"/>
  <c r="A743" i="76"/>
  <c r="F743" i="76" s="1"/>
  <c r="B743" i="76"/>
  <c r="C743" i="76"/>
  <c r="A744" i="76"/>
  <c r="B744" i="76"/>
  <c r="C744" i="76"/>
  <c r="F744" i="76"/>
  <c r="A745" i="76"/>
  <c r="F745" i="76" s="1"/>
  <c r="B745" i="76"/>
  <c r="C745" i="76"/>
  <c r="A746" i="76"/>
  <c r="B746" i="76"/>
  <c r="C746" i="76"/>
  <c r="F746" i="76"/>
  <c r="A747" i="76"/>
  <c r="F747" i="76" s="1"/>
  <c r="B747" i="76"/>
  <c r="C747" i="76"/>
  <c r="A748" i="76"/>
  <c r="B748" i="76"/>
  <c r="C748" i="76"/>
  <c r="F748" i="76"/>
  <c r="A749" i="76"/>
  <c r="F749" i="76" s="1"/>
  <c r="B749" i="76"/>
  <c r="C749" i="76"/>
  <c r="A750" i="76"/>
  <c r="B750" i="76"/>
  <c r="C750" i="76"/>
  <c r="F750" i="76"/>
  <c r="A751" i="76"/>
  <c r="F751" i="76" s="1"/>
  <c r="B751" i="76"/>
  <c r="C751" i="76"/>
  <c r="A752" i="76"/>
  <c r="B752" i="76"/>
  <c r="C752" i="76"/>
  <c r="F752" i="76"/>
  <c r="A753" i="76"/>
  <c r="F753" i="76" s="1"/>
  <c r="B753" i="76"/>
  <c r="C753" i="76"/>
  <c r="A754" i="76"/>
  <c r="F754" i="76" s="1"/>
  <c r="B754" i="76"/>
  <c r="C754" i="76"/>
  <c r="A755" i="76"/>
  <c r="F755" i="76" s="1"/>
  <c r="B755" i="76"/>
  <c r="C755" i="76"/>
  <c r="A756" i="76"/>
  <c r="B756" i="76"/>
  <c r="C756" i="76"/>
  <c r="F756" i="76"/>
  <c r="A757" i="76"/>
  <c r="F757" i="76" s="1"/>
  <c r="B757" i="76"/>
  <c r="C757" i="76"/>
  <c r="A758" i="76"/>
  <c r="B758" i="76"/>
  <c r="C758" i="76"/>
  <c r="F758" i="76"/>
  <c r="A759" i="76"/>
  <c r="F759" i="76" s="1"/>
  <c r="B759" i="76"/>
  <c r="C759" i="76"/>
  <c r="A760" i="76"/>
  <c r="F760" i="76" s="1"/>
  <c r="B760" i="76"/>
  <c r="C760" i="76"/>
  <c r="A761" i="76"/>
  <c r="F761" i="76" s="1"/>
  <c r="B761" i="76"/>
  <c r="C761" i="76"/>
  <c r="A762" i="76"/>
  <c r="F762" i="76" s="1"/>
  <c r="B762" i="76"/>
  <c r="C762" i="76"/>
  <c r="A763" i="76"/>
  <c r="F763" i="76" s="1"/>
  <c r="B763" i="76"/>
  <c r="C763" i="76"/>
  <c r="A764" i="76"/>
  <c r="F764" i="76" s="1"/>
  <c r="B764" i="76"/>
  <c r="C764" i="76"/>
  <c r="A765" i="76"/>
  <c r="F765" i="76" s="1"/>
  <c r="B765" i="76"/>
  <c r="C765" i="76"/>
  <c r="A766" i="76"/>
  <c r="F766" i="76" s="1"/>
  <c r="B766" i="76"/>
  <c r="C766" i="76"/>
  <c r="A767" i="76"/>
  <c r="F767" i="76" s="1"/>
  <c r="B767" i="76"/>
  <c r="C767" i="76"/>
  <c r="A768" i="76"/>
  <c r="B768" i="76"/>
  <c r="C768" i="76"/>
  <c r="F768" i="76"/>
  <c r="A769" i="76"/>
  <c r="F769" i="76" s="1"/>
  <c r="B769" i="76"/>
  <c r="C769" i="76"/>
  <c r="A770" i="76"/>
  <c r="B770" i="76"/>
  <c r="C770" i="76"/>
  <c r="F770" i="76"/>
  <c r="A771" i="76"/>
  <c r="F771" i="76" s="1"/>
  <c r="B771" i="76"/>
  <c r="C771" i="76"/>
  <c r="A772" i="76"/>
  <c r="B772" i="76"/>
  <c r="C772" i="76"/>
  <c r="F772" i="76"/>
  <c r="A773" i="76"/>
  <c r="F773" i="76" s="1"/>
  <c r="B773" i="76"/>
  <c r="C773" i="76"/>
  <c r="A774" i="76"/>
  <c r="B774" i="76"/>
  <c r="C774" i="76"/>
  <c r="F774" i="76"/>
  <c r="A775" i="76"/>
  <c r="F775" i="76" s="1"/>
  <c r="B775" i="76"/>
  <c r="C775" i="76"/>
  <c r="A776" i="76"/>
  <c r="B776" i="76"/>
  <c r="C776" i="76"/>
  <c r="F776" i="76"/>
  <c r="A777" i="76"/>
  <c r="F777" i="76" s="1"/>
  <c r="B777" i="76"/>
  <c r="C777" i="76"/>
  <c r="A778" i="76"/>
  <c r="B778" i="76"/>
  <c r="C778" i="76"/>
  <c r="F778" i="76"/>
  <c r="A779" i="76"/>
  <c r="F779" i="76" s="1"/>
  <c r="B779" i="76"/>
  <c r="C779" i="76"/>
  <c r="A780" i="76"/>
  <c r="B780" i="76"/>
  <c r="C780" i="76"/>
  <c r="F780" i="76"/>
  <c r="A781" i="76"/>
  <c r="F781" i="76" s="1"/>
  <c r="B781" i="76"/>
  <c r="C781" i="76"/>
  <c r="A782" i="76"/>
  <c r="B782" i="76"/>
  <c r="C782" i="76"/>
  <c r="F782" i="76"/>
  <c r="A783" i="76"/>
  <c r="F783" i="76" s="1"/>
  <c r="B783" i="76"/>
  <c r="C783" i="76"/>
  <c r="A784" i="76"/>
  <c r="B784" i="76"/>
  <c r="C784" i="76"/>
  <c r="F784" i="76"/>
  <c r="A785" i="76"/>
  <c r="F785" i="76" s="1"/>
  <c r="B785" i="76"/>
  <c r="C785" i="76"/>
  <c r="A786" i="76"/>
  <c r="B786" i="76"/>
  <c r="C786" i="76"/>
  <c r="F786" i="76"/>
  <c r="A787" i="76"/>
  <c r="F787" i="76" s="1"/>
  <c r="B787" i="76"/>
  <c r="C787" i="76"/>
  <c r="A788" i="76"/>
  <c r="B788" i="76"/>
  <c r="C788" i="76"/>
  <c r="F788" i="76"/>
  <c r="A789" i="76"/>
  <c r="F789" i="76" s="1"/>
  <c r="B789" i="76"/>
  <c r="C789" i="76"/>
  <c r="A790" i="76"/>
  <c r="B790" i="76"/>
  <c r="C790" i="76"/>
  <c r="F790" i="76"/>
  <c r="A791" i="76"/>
  <c r="F791" i="76" s="1"/>
  <c r="B791" i="76"/>
  <c r="C791" i="76"/>
  <c r="A792" i="76"/>
  <c r="B792" i="76"/>
  <c r="C792" i="76"/>
  <c r="F792" i="76"/>
  <c r="A793" i="76"/>
  <c r="F793" i="76" s="1"/>
  <c r="B793" i="76"/>
  <c r="C793" i="76"/>
  <c r="A794" i="76"/>
  <c r="B794" i="76"/>
  <c r="F794" i="76"/>
  <c r="A795" i="76"/>
  <c r="F795" i="76" s="1"/>
  <c r="B795" i="76"/>
  <c r="A796" i="76"/>
  <c r="B796" i="76"/>
  <c r="F796" i="76"/>
  <c r="A797" i="76"/>
  <c r="F797" i="76" s="1"/>
  <c r="B797" i="76"/>
  <c r="A798" i="76"/>
  <c r="B798" i="76"/>
  <c r="F798" i="76"/>
  <c r="A799" i="76"/>
  <c r="F799" i="76" s="1"/>
  <c r="B799" i="76"/>
  <c r="A800" i="76"/>
  <c r="B800" i="76"/>
  <c r="F800" i="76"/>
  <c r="A801" i="76"/>
  <c r="F801" i="76" s="1"/>
  <c r="B801" i="76"/>
  <c r="A802" i="76"/>
  <c r="B802" i="76"/>
  <c r="F802" i="76"/>
  <c r="A803" i="76"/>
  <c r="F803" i="76" s="1"/>
  <c r="B803" i="76"/>
  <c r="A804" i="76"/>
  <c r="B804" i="76"/>
  <c r="F804" i="76"/>
  <c r="A805" i="76"/>
  <c r="F805" i="76" s="1"/>
  <c r="B805" i="76"/>
  <c r="A806" i="76"/>
  <c r="B806" i="76"/>
  <c r="F806" i="76"/>
  <c r="A807" i="76"/>
  <c r="F807" i="76" s="1"/>
  <c r="B807" i="76"/>
  <c r="A808" i="76"/>
  <c r="B808" i="76"/>
  <c r="F808" i="76"/>
  <c r="A809" i="76"/>
  <c r="F809" i="76" s="1"/>
  <c r="B809" i="76"/>
  <c r="A810" i="76"/>
  <c r="B810" i="76"/>
  <c r="F810" i="76"/>
  <c r="A811" i="76"/>
  <c r="F811" i="76" s="1"/>
  <c r="B811" i="76"/>
  <c r="A812" i="76"/>
  <c r="F812" i="76" s="1"/>
  <c r="B812" i="76"/>
  <c r="A813" i="76"/>
  <c r="F813" i="76" s="1"/>
  <c r="B813" i="76"/>
  <c r="A814" i="76"/>
  <c r="F814" i="76" s="1"/>
  <c r="B814" i="76"/>
  <c r="A815" i="76"/>
  <c r="F815" i="76" s="1"/>
  <c r="B815" i="76"/>
  <c r="A816" i="76"/>
  <c r="B816" i="76"/>
  <c r="F816" i="76"/>
  <c r="A817" i="76"/>
  <c r="F817" i="76" s="1"/>
  <c r="B817" i="76"/>
  <c r="A818" i="76"/>
  <c r="B818" i="76"/>
  <c r="F818" i="76"/>
  <c r="A819" i="76"/>
  <c r="F819" i="76" s="1"/>
  <c r="B819" i="76"/>
  <c r="A820" i="76"/>
  <c r="F820" i="76" s="1"/>
  <c r="B820" i="76"/>
  <c r="A821" i="76"/>
  <c r="F821" i="76" s="1"/>
  <c r="B821" i="76"/>
  <c r="A822" i="76"/>
  <c r="B822" i="76"/>
  <c r="F822" i="76"/>
  <c r="A823" i="76"/>
  <c r="F823" i="76" s="1"/>
  <c r="B823" i="76"/>
  <c r="A824" i="76"/>
  <c r="F824" i="76" s="1"/>
  <c r="B824" i="76"/>
  <c r="A825" i="76"/>
  <c r="F825" i="76" s="1"/>
  <c r="B825" i="76"/>
  <c r="A826" i="76"/>
  <c r="B826" i="76"/>
  <c r="F826" i="76"/>
  <c r="A827" i="76"/>
  <c r="F827" i="76" s="1"/>
  <c r="B827" i="76"/>
  <c r="A828" i="76"/>
  <c r="B828" i="76"/>
  <c r="F828" i="76"/>
  <c r="A829" i="76"/>
  <c r="F829" i="76" s="1"/>
  <c r="B829" i="76"/>
  <c r="A830" i="76"/>
  <c r="B830" i="76"/>
  <c r="F830" i="76"/>
  <c r="A831" i="76"/>
  <c r="F831" i="76" s="1"/>
  <c r="B831" i="76"/>
  <c r="A832" i="76"/>
  <c r="F832" i="76" s="1"/>
  <c r="B832" i="76"/>
  <c r="A833" i="76"/>
  <c r="F833" i="76" s="1"/>
  <c r="B833" i="76"/>
  <c r="A834" i="76"/>
  <c r="B834" i="76"/>
  <c r="F834" i="76"/>
  <c r="A835" i="76"/>
  <c r="F835" i="76" s="1"/>
  <c r="B835" i="76"/>
  <c r="A836" i="76"/>
  <c r="F836" i="76" s="1"/>
  <c r="B836" i="76"/>
  <c r="A837" i="76"/>
  <c r="F837" i="76" s="1"/>
  <c r="B837" i="76"/>
  <c r="A838" i="76"/>
  <c r="F838" i="76" s="1"/>
  <c r="B838" i="76"/>
  <c r="A839" i="76"/>
  <c r="F839" i="76" s="1"/>
  <c r="B839" i="76"/>
  <c r="A840" i="76"/>
  <c r="B840" i="76"/>
  <c r="F840" i="76"/>
  <c r="A841" i="76"/>
  <c r="F841" i="76" s="1"/>
  <c r="B841" i="76"/>
  <c r="A842" i="76"/>
  <c r="B842" i="76"/>
  <c r="F842" i="76"/>
  <c r="A843" i="76"/>
  <c r="F843" i="76" s="1"/>
  <c r="B843" i="76"/>
  <c r="A844" i="76"/>
  <c r="F844" i="76" s="1"/>
  <c r="B844" i="76"/>
  <c r="A845" i="76"/>
  <c r="F845" i="76" s="1"/>
  <c r="B845" i="76"/>
  <c r="A846" i="76"/>
  <c r="B846" i="76"/>
  <c r="F846" i="76"/>
  <c r="A847" i="76"/>
  <c r="F847" i="76" s="1"/>
  <c r="B847" i="76"/>
  <c r="A848" i="76"/>
  <c r="F848" i="76" s="1"/>
  <c r="B848" i="76"/>
  <c r="A849" i="76"/>
  <c r="F849" i="76" s="1"/>
  <c r="B849" i="76"/>
  <c r="A850" i="76"/>
  <c r="B850" i="76"/>
  <c r="F850" i="76"/>
  <c r="A851" i="76"/>
  <c r="F851" i="76" s="1"/>
  <c r="B851" i="76"/>
  <c r="A852" i="76"/>
  <c r="B852" i="76"/>
  <c r="F852" i="76"/>
  <c r="A853" i="76"/>
  <c r="F853" i="76" s="1"/>
  <c r="B853" i="76"/>
  <c r="A854" i="76"/>
  <c r="B854" i="76"/>
  <c r="F854" i="76"/>
  <c r="A855" i="76"/>
  <c r="F855" i="76" s="1"/>
  <c r="B855" i="76"/>
  <c r="A856" i="76"/>
  <c r="F856" i="76" s="1"/>
  <c r="B856" i="76"/>
  <c r="A857" i="76"/>
  <c r="F857" i="76" s="1"/>
  <c r="B857" i="76"/>
  <c r="A858" i="76"/>
  <c r="B858" i="76"/>
  <c r="F858" i="76"/>
  <c r="A859" i="76"/>
  <c r="F859" i="76" s="1"/>
  <c r="B859" i="76"/>
  <c r="A860" i="76"/>
  <c r="F860" i="76" s="1"/>
  <c r="B860" i="76"/>
  <c r="A861" i="76"/>
  <c r="F861" i="76" s="1"/>
  <c r="B861" i="76"/>
  <c r="A862" i="76"/>
  <c r="F862" i="76" s="1"/>
  <c r="B862" i="76"/>
  <c r="A863" i="76"/>
  <c r="F863" i="76" s="1"/>
  <c r="B863" i="76"/>
  <c r="A864" i="76"/>
  <c r="B864" i="76"/>
  <c r="F864" i="76"/>
  <c r="A865" i="76"/>
  <c r="F865" i="76" s="1"/>
  <c r="B865" i="76"/>
  <c r="A866" i="76"/>
  <c r="B866" i="76"/>
  <c r="F866" i="76"/>
  <c r="A867" i="76"/>
  <c r="F867" i="76" s="1"/>
  <c r="B867" i="76"/>
  <c r="A868" i="76"/>
  <c r="F868" i="76" s="1"/>
  <c r="B868" i="76"/>
  <c r="A869" i="76"/>
  <c r="F869" i="76" s="1"/>
  <c r="B869" i="76"/>
  <c r="A870" i="76"/>
  <c r="B870" i="76"/>
  <c r="F870" i="76"/>
  <c r="A871" i="76"/>
  <c r="F871" i="76" s="1"/>
  <c r="B871" i="76"/>
  <c r="A872" i="76"/>
  <c r="F872" i="76" s="1"/>
  <c r="B872" i="76"/>
  <c r="A873" i="76"/>
  <c r="F873" i="76" s="1"/>
  <c r="B873" i="76"/>
  <c r="A874" i="76"/>
  <c r="B874" i="76"/>
  <c r="F874" i="76"/>
  <c r="A875" i="76"/>
  <c r="F875" i="76" s="1"/>
  <c r="B875" i="76"/>
  <c r="A876" i="76"/>
  <c r="B876" i="76"/>
  <c r="F876" i="76"/>
  <c r="A877" i="76"/>
  <c r="F877" i="76" s="1"/>
  <c r="B877" i="76"/>
  <c r="A878" i="76"/>
  <c r="B878" i="76"/>
  <c r="F878" i="76"/>
  <c r="A879" i="76"/>
  <c r="F879" i="76" s="1"/>
  <c r="B879" i="76"/>
  <c r="A880" i="76"/>
  <c r="F880" i="76" s="1"/>
  <c r="B880" i="76"/>
  <c r="A881" i="76"/>
  <c r="F881" i="76" s="1"/>
  <c r="B881" i="76"/>
  <c r="A882" i="76"/>
  <c r="B882" i="76"/>
  <c r="F882" i="76"/>
  <c r="A883" i="76"/>
  <c r="F883" i="76" s="1"/>
  <c r="B883" i="76"/>
  <c r="A884" i="76"/>
  <c r="F884" i="76" s="1"/>
  <c r="B884" i="76"/>
  <c r="A885" i="76"/>
  <c r="F885" i="76" s="1"/>
  <c r="B885" i="76"/>
  <c r="A886" i="76"/>
  <c r="F886" i="76" s="1"/>
  <c r="B886" i="76"/>
  <c r="A887" i="76"/>
  <c r="F887" i="76" s="1"/>
  <c r="B887" i="76"/>
  <c r="C887" i="76"/>
  <c r="A888" i="76"/>
  <c r="F888" i="76" s="1"/>
  <c r="B888" i="76"/>
  <c r="A889" i="76"/>
  <c r="F889" i="76" s="1"/>
  <c r="B889" i="76"/>
  <c r="A890" i="76"/>
  <c r="B890" i="76"/>
  <c r="F890" i="76"/>
  <c r="A891" i="76"/>
  <c r="F891" i="76" s="1"/>
  <c r="B891" i="76"/>
  <c r="A892" i="76"/>
  <c r="F892" i="76" s="1"/>
  <c r="B892" i="76"/>
  <c r="A893" i="76"/>
  <c r="F893" i="76" s="1"/>
  <c r="B893" i="76"/>
  <c r="C893" i="76"/>
  <c r="A894" i="76"/>
  <c r="B894" i="76"/>
  <c r="F894" i="76"/>
  <c r="A895" i="76"/>
  <c r="F895" i="76" s="1"/>
  <c r="B895" i="76"/>
  <c r="A896" i="76"/>
  <c r="F896" i="76" s="1"/>
  <c r="B896" i="76"/>
  <c r="A897" i="76"/>
  <c r="F897" i="76" s="1"/>
  <c r="B897" i="76"/>
  <c r="A898" i="76"/>
  <c r="B898" i="76"/>
  <c r="F898" i="76"/>
  <c r="A899" i="76"/>
  <c r="F899" i="76" s="1"/>
  <c r="B899" i="76"/>
  <c r="C899" i="76"/>
  <c r="A900" i="76"/>
  <c r="B900" i="76"/>
  <c r="F900" i="76"/>
  <c r="A901" i="76"/>
  <c r="F901" i="76" s="1"/>
  <c r="B901" i="76"/>
  <c r="A902" i="76"/>
  <c r="B902" i="76"/>
  <c r="F902" i="76"/>
  <c r="A903" i="76"/>
  <c r="F903" i="76" s="1"/>
  <c r="B903" i="76"/>
  <c r="A904" i="76"/>
  <c r="F904" i="76" s="1"/>
  <c r="B904" i="76"/>
  <c r="A905" i="76"/>
  <c r="F905" i="76" s="1"/>
  <c r="B905" i="76"/>
  <c r="C905" i="76"/>
  <c r="A906" i="76"/>
  <c r="B906" i="76"/>
  <c r="F906" i="76"/>
  <c r="A907" i="76"/>
  <c r="F907" i="76" s="1"/>
  <c r="B907" i="76"/>
  <c r="A908" i="76"/>
  <c r="F908" i="76" s="1"/>
  <c r="B908" i="76"/>
  <c r="A909" i="76"/>
  <c r="F909" i="76" s="1"/>
  <c r="B909" i="76"/>
  <c r="A910" i="76"/>
  <c r="F910" i="76" s="1"/>
  <c r="B910" i="76"/>
  <c r="A911" i="76"/>
  <c r="F911" i="76" s="1"/>
  <c r="B911" i="76"/>
  <c r="C911" i="76"/>
  <c r="A912" i="76"/>
  <c r="F912" i="76" s="1"/>
  <c r="B912" i="76"/>
  <c r="A913" i="76"/>
  <c r="F913" i="76" s="1"/>
  <c r="B913" i="76"/>
  <c r="A914" i="76"/>
  <c r="B914" i="76"/>
  <c r="F914" i="76"/>
  <c r="A915" i="76"/>
  <c r="F915" i="76" s="1"/>
  <c r="B915" i="76"/>
  <c r="A916" i="76"/>
  <c r="F916" i="76" s="1"/>
  <c r="B916" i="76"/>
  <c r="A917" i="76"/>
  <c r="F917" i="76" s="1"/>
  <c r="B917" i="76"/>
  <c r="C917" i="76"/>
  <c r="A918" i="76"/>
  <c r="B918" i="76"/>
  <c r="F918" i="76"/>
  <c r="A919" i="76"/>
  <c r="F919" i="76" s="1"/>
  <c r="B919" i="76"/>
  <c r="A920" i="76"/>
  <c r="F920" i="76" s="1"/>
  <c r="B920" i="76"/>
  <c r="A921" i="76"/>
  <c r="F921" i="76" s="1"/>
  <c r="B921" i="76"/>
  <c r="A922" i="76"/>
  <c r="B922" i="76"/>
  <c r="F922" i="76"/>
  <c r="A923" i="76"/>
  <c r="F923" i="76" s="1"/>
  <c r="B923" i="76"/>
  <c r="C923" i="76"/>
  <c r="A924" i="76"/>
  <c r="B924" i="76"/>
  <c r="F924" i="76"/>
  <c r="A925" i="76"/>
  <c r="F925" i="76" s="1"/>
  <c r="B925" i="76"/>
  <c r="A926" i="76"/>
  <c r="B926" i="76"/>
  <c r="F926" i="76"/>
  <c r="A927" i="76"/>
  <c r="F927" i="76" s="1"/>
  <c r="B927" i="76"/>
  <c r="A928" i="76"/>
  <c r="F928" i="76" s="1"/>
  <c r="B928" i="76"/>
  <c r="A929" i="76"/>
  <c r="F929" i="76" s="1"/>
  <c r="B929" i="76"/>
  <c r="C929" i="76"/>
  <c r="A930" i="76"/>
  <c r="B930" i="76"/>
  <c r="F930" i="76"/>
  <c r="A931" i="76"/>
  <c r="B931" i="76"/>
  <c r="F931" i="76"/>
  <c r="A932" i="76"/>
  <c r="B932" i="76"/>
  <c r="F932" i="76"/>
  <c r="A933" i="76"/>
  <c r="B933" i="76"/>
  <c r="F933" i="76"/>
  <c r="A934" i="76"/>
  <c r="B934" i="76"/>
  <c r="F934" i="76"/>
  <c r="A935" i="76"/>
  <c r="B935" i="76"/>
  <c r="C935" i="76"/>
  <c r="F935" i="76"/>
  <c r="A936" i="76"/>
  <c r="B936" i="76"/>
  <c r="F936" i="76"/>
  <c r="A937" i="76"/>
  <c r="B937" i="76"/>
  <c r="F937" i="76"/>
  <c r="A938" i="76"/>
  <c r="B938" i="76"/>
  <c r="F938" i="76"/>
  <c r="A939" i="76"/>
  <c r="B939" i="76"/>
  <c r="F939" i="76"/>
  <c r="A940" i="76"/>
  <c r="B940" i="76"/>
  <c r="F940" i="76"/>
  <c r="A941" i="76"/>
  <c r="B941" i="76"/>
  <c r="C941" i="76"/>
  <c r="F941" i="76"/>
  <c r="A942" i="76"/>
  <c r="B942" i="76"/>
  <c r="F942" i="76"/>
  <c r="A943" i="76"/>
  <c r="B943" i="76"/>
  <c r="F943" i="76"/>
  <c r="A944" i="76"/>
  <c r="B944" i="76"/>
  <c r="F944" i="76"/>
  <c r="A945" i="76"/>
  <c r="B945" i="76"/>
  <c r="F945" i="76"/>
  <c r="A946" i="76"/>
  <c r="B946" i="76"/>
  <c r="F946" i="76"/>
  <c r="A947" i="76"/>
  <c r="B947" i="76"/>
  <c r="C947" i="76"/>
  <c r="F947" i="76"/>
  <c r="A948" i="76"/>
  <c r="B948" i="76"/>
  <c r="F948" i="76"/>
  <c r="A949" i="76"/>
  <c r="B949" i="76"/>
  <c r="F949" i="76"/>
  <c r="A950" i="76"/>
  <c r="B950" i="76"/>
  <c r="F950" i="76"/>
  <c r="A951" i="76"/>
  <c r="B951" i="76"/>
  <c r="F951" i="76"/>
  <c r="A952" i="76"/>
  <c r="B952" i="76"/>
  <c r="F952" i="76"/>
  <c r="A953" i="76"/>
  <c r="B953" i="76"/>
  <c r="C953" i="76"/>
  <c r="F953" i="76"/>
  <c r="A954" i="76"/>
  <c r="B954" i="76"/>
  <c r="F954" i="76"/>
  <c r="A955" i="76"/>
  <c r="B955" i="76"/>
  <c r="F955" i="76"/>
  <c r="A956" i="76"/>
  <c r="B956" i="76"/>
  <c r="C956" i="76"/>
  <c r="F956" i="76"/>
  <c r="A957" i="76"/>
  <c r="B957" i="76"/>
  <c r="C957" i="76"/>
  <c r="F957" i="76"/>
  <c r="A958" i="76"/>
  <c r="B958" i="76"/>
  <c r="C958" i="76"/>
  <c r="F958" i="76"/>
  <c r="A959" i="76"/>
  <c r="B959" i="76"/>
  <c r="C959" i="76"/>
  <c r="F959" i="76"/>
  <c r="A960" i="76"/>
  <c r="B960" i="76"/>
  <c r="C960" i="76"/>
  <c r="F960" i="76"/>
  <c r="A961" i="76"/>
  <c r="B961" i="76"/>
  <c r="C961" i="76"/>
  <c r="F961" i="76"/>
  <c r="A962" i="76"/>
  <c r="B962" i="76"/>
  <c r="C962" i="76"/>
  <c r="F962" i="76"/>
  <c r="A963" i="76"/>
  <c r="B963" i="76"/>
  <c r="C963" i="76"/>
  <c r="F963" i="76"/>
  <c r="A964" i="76"/>
  <c r="B964" i="76"/>
  <c r="C964" i="76"/>
  <c r="F964" i="76"/>
  <c r="A965" i="76"/>
  <c r="B965" i="76"/>
  <c r="C965" i="76"/>
  <c r="F965" i="76"/>
  <c r="A966" i="76"/>
  <c r="B966" i="76"/>
  <c r="C966" i="76"/>
  <c r="F966" i="76"/>
  <c r="A967" i="76"/>
  <c r="B967" i="76"/>
  <c r="C967" i="76"/>
  <c r="F967" i="76"/>
  <c r="A968" i="76"/>
  <c r="B968" i="76"/>
  <c r="C968" i="76"/>
  <c r="F968" i="76"/>
  <c r="A969" i="76"/>
  <c r="B969" i="76"/>
  <c r="C969" i="76"/>
  <c r="F969" i="76"/>
  <c r="A970" i="76"/>
  <c r="B970" i="76"/>
  <c r="C970" i="76"/>
  <c r="F970" i="76"/>
  <c r="A971" i="76"/>
  <c r="B971" i="76"/>
  <c r="C971" i="76"/>
  <c r="F971" i="76"/>
  <c r="A972" i="76"/>
  <c r="B972" i="76"/>
  <c r="C972" i="76"/>
  <c r="F972" i="76"/>
  <c r="A973" i="76"/>
  <c r="B973" i="76"/>
  <c r="C973" i="76"/>
  <c r="F973" i="76"/>
  <c r="A974" i="76"/>
  <c r="B974" i="76"/>
  <c r="C974" i="76"/>
  <c r="F974" i="76"/>
  <c r="A975" i="76"/>
  <c r="B975" i="76"/>
  <c r="C975" i="76"/>
  <c r="F975" i="76"/>
  <c r="A976" i="76"/>
  <c r="B976" i="76"/>
  <c r="C976" i="76"/>
  <c r="F976" i="76"/>
  <c r="A977" i="76"/>
  <c r="B977" i="76"/>
  <c r="C977" i="76"/>
  <c r="F977" i="76"/>
  <c r="A978" i="76"/>
  <c r="B978" i="76"/>
  <c r="C978" i="76"/>
  <c r="F978" i="76"/>
  <c r="A979" i="76"/>
  <c r="B979" i="76"/>
  <c r="C979" i="76"/>
  <c r="F979" i="76"/>
  <c r="A980" i="76"/>
  <c r="B980" i="76"/>
  <c r="C980" i="76"/>
  <c r="F980" i="76"/>
  <c r="A981" i="76"/>
  <c r="B981" i="76"/>
  <c r="C981" i="76"/>
  <c r="F981" i="76"/>
  <c r="A982" i="76"/>
  <c r="B982" i="76"/>
  <c r="C982" i="76"/>
  <c r="F982" i="76"/>
  <c r="A983" i="76"/>
  <c r="B983" i="76"/>
  <c r="C983" i="76"/>
  <c r="F983" i="76"/>
  <c r="A984" i="76"/>
  <c r="B984" i="76"/>
  <c r="C984" i="76"/>
  <c r="F984" i="76"/>
  <c r="A985" i="76"/>
  <c r="B985" i="76"/>
  <c r="C985" i="76"/>
  <c r="F985" i="76"/>
  <c r="A986" i="76"/>
  <c r="B986" i="76"/>
  <c r="C986" i="76"/>
  <c r="F986" i="76"/>
  <c r="A987" i="76"/>
  <c r="B987" i="76"/>
  <c r="C987" i="76"/>
  <c r="F987" i="76"/>
  <c r="A988" i="76"/>
  <c r="B988" i="76"/>
  <c r="C988" i="76"/>
  <c r="F988" i="76"/>
  <c r="A989" i="76"/>
  <c r="B989" i="76"/>
  <c r="C989" i="76"/>
  <c r="F989" i="76"/>
  <c r="A990" i="76"/>
  <c r="B990" i="76"/>
  <c r="C990" i="76"/>
  <c r="F990" i="76"/>
  <c r="A991" i="76"/>
  <c r="B991" i="76"/>
  <c r="C991" i="76"/>
  <c r="F991" i="76"/>
  <c r="A992" i="76"/>
  <c r="B992" i="76"/>
  <c r="C992" i="76"/>
  <c r="F992" i="76"/>
  <c r="A993" i="76"/>
  <c r="B993" i="76"/>
  <c r="C993" i="76"/>
  <c r="F993" i="76"/>
  <c r="A994" i="76"/>
  <c r="B994" i="76"/>
  <c r="C994" i="76"/>
  <c r="F994" i="76"/>
  <c r="A995" i="76"/>
  <c r="B995" i="76"/>
  <c r="C995" i="76"/>
  <c r="F995" i="76"/>
  <c r="A996" i="76"/>
  <c r="B996" i="76"/>
  <c r="C996" i="76"/>
  <c r="F996" i="76"/>
  <c r="A997" i="76"/>
  <c r="B997" i="76"/>
  <c r="C997" i="76"/>
  <c r="F997" i="76"/>
  <c r="A998" i="76"/>
  <c r="B998" i="76"/>
  <c r="C998" i="76"/>
  <c r="F998" i="76"/>
  <c r="A999" i="76"/>
  <c r="B999" i="76"/>
  <c r="C999" i="76"/>
  <c r="F999" i="76"/>
  <c r="A1000" i="76"/>
  <c r="B1000" i="76"/>
  <c r="C1000" i="76"/>
  <c r="F1000" i="76"/>
  <c r="A1001" i="76"/>
  <c r="B1001" i="76"/>
  <c r="C1001" i="76"/>
  <c r="F1001" i="76"/>
  <c r="A1002" i="76"/>
  <c r="B1002" i="76"/>
  <c r="C1002" i="76"/>
  <c r="F1002" i="76"/>
  <c r="A1003" i="76"/>
  <c r="B1003" i="76"/>
  <c r="C1003" i="76"/>
  <c r="F1003" i="76"/>
  <c r="A1004" i="76"/>
  <c r="B1004" i="76"/>
  <c r="C1004" i="76"/>
  <c r="F1004" i="76"/>
  <c r="A1005" i="76"/>
  <c r="B1005" i="76"/>
  <c r="C1005" i="76"/>
  <c r="F1005" i="76"/>
  <c r="A1006" i="76"/>
  <c r="B1006" i="76"/>
  <c r="C1006" i="76"/>
  <c r="F1006" i="76"/>
  <c r="A1007" i="76"/>
  <c r="B1007" i="76"/>
  <c r="C1007" i="76"/>
  <c r="F1007" i="76"/>
  <c r="A1008" i="76"/>
  <c r="B1008" i="76"/>
  <c r="C1008" i="76"/>
  <c r="F1008" i="76"/>
  <c r="A1009" i="76"/>
  <c r="B1009" i="76"/>
  <c r="C1009" i="76"/>
  <c r="F1009" i="76"/>
  <c r="A1010" i="76"/>
  <c r="B1010" i="76"/>
  <c r="C1010" i="76"/>
  <c r="F1010" i="76"/>
  <c r="A1011" i="76"/>
  <c r="B1011" i="76"/>
  <c r="C1011" i="76"/>
  <c r="F1011" i="76"/>
  <c r="A1012" i="76"/>
  <c r="B1012" i="76"/>
  <c r="C1012" i="76"/>
  <c r="F1012" i="76"/>
  <c r="A1013" i="76"/>
  <c r="B1013" i="76"/>
  <c r="C1013" i="76"/>
  <c r="F1013" i="76"/>
  <c r="A1014" i="76"/>
  <c r="B1014" i="76"/>
  <c r="C1014" i="76"/>
  <c r="F1014" i="76"/>
  <c r="A1015" i="76"/>
  <c r="B1015" i="76"/>
  <c r="C1015" i="76"/>
  <c r="F1015" i="76"/>
  <c r="A1016" i="76"/>
  <c r="B1016" i="76"/>
  <c r="C1016" i="76"/>
  <c r="F1016" i="76"/>
  <c r="A1017" i="76"/>
  <c r="B1017" i="76"/>
  <c r="C1017" i="76"/>
  <c r="F1017" i="76"/>
  <c r="A1018" i="76"/>
  <c r="B1018" i="76"/>
  <c r="C1018" i="76"/>
  <c r="F1018" i="76"/>
  <c r="A1019" i="76"/>
  <c r="B1019" i="76"/>
  <c r="C1019" i="76"/>
  <c r="F1019" i="76"/>
  <c r="A1020" i="76"/>
  <c r="B1020" i="76"/>
  <c r="C1020" i="76"/>
  <c r="F1020" i="76"/>
  <c r="A1021" i="76"/>
  <c r="B1021" i="76"/>
  <c r="C1021" i="76"/>
  <c r="F1021" i="76"/>
  <c r="A1022" i="76"/>
  <c r="B1022" i="76"/>
  <c r="C1022" i="76"/>
  <c r="F1022" i="76"/>
  <c r="A1023" i="76"/>
  <c r="B1023" i="76"/>
  <c r="C1023" i="76"/>
  <c r="F1023" i="76"/>
  <c r="A1024" i="76"/>
  <c r="B1024" i="76"/>
  <c r="C1024" i="76"/>
  <c r="F1024" i="76"/>
  <c r="A1025" i="76"/>
  <c r="B1025" i="76"/>
  <c r="C1025" i="76"/>
  <c r="F1025" i="76"/>
  <c r="A1026" i="76"/>
  <c r="B1026" i="76"/>
  <c r="C1026" i="76"/>
  <c r="F1026" i="76"/>
  <c r="A1027" i="76"/>
  <c r="B1027" i="76"/>
  <c r="C1027" i="76"/>
  <c r="F1027" i="76"/>
  <c r="B602" i="76"/>
  <c r="C602" i="76"/>
  <c r="F602" i="76"/>
  <c r="A602" i="76"/>
  <c r="B596" i="76"/>
  <c r="C596" i="76"/>
  <c r="F596" i="76"/>
  <c r="B597" i="76"/>
  <c r="C597" i="76"/>
  <c r="F597" i="76"/>
  <c r="B598" i="76"/>
  <c r="C598" i="76"/>
  <c r="F598" i="76"/>
  <c r="B599" i="76"/>
  <c r="C599" i="76"/>
  <c r="F599" i="76"/>
  <c r="B600" i="76"/>
  <c r="C600" i="76"/>
  <c r="F600" i="76"/>
  <c r="B601" i="76"/>
  <c r="C601" i="76"/>
  <c r="F601" i="76"/>
  <c r="B572" i="76"/>
  <c r="C572" i="76"/>
  <c r="F572" i="76"/>
  <c r="B573" i="76"/>
  <c r="C573" i="76"/>
  <c r="F573" i="76"/>
  <c r="B574" i="76"/>
  <c r="C574" i="76"/>
  <c r="F574" i="76"/>
  <c r="B575" i="76"/>
  <c r="C575" i="76"/>
  <c r="F575" i="76"/>
  <c r="B576" i="76"/>
  <c r="C576" i="76"/>
  <c r="F576" i="76"/>
  <c r="B577" i="76"/>
  <c r="C577" i="76"/>
  <c r="F577" i="76"/>
  <c r="B578" i="76"/>
  <c r="C578" i="76"/>
  <c r="F578" i="76"/>
  <c r="B579" i="76"/>
  <c r="C579" i="76"/>
  <c r="F579" i="76"/>
  <c r="B580" i="76"/>
  <c r="C580" i="76"/>
  <c r="F580" i="76"/>
  <c r="B581" i="76"/>
  <c r="C581" i="76"/>
  <c r="F581" i="76"/>
  <c r="B582" i="76"/>
  <c r="C582" i="76"/>
  <c r="F582" i="76"/>
  <c r="B583" i="76"/>
  <c r="C583" i="76"/>
  <c r="F583" i="76"/>
  <c r="B584" i="76"/>
  <c r="C584" i="76"/>
  <c r="F584" i="76"/>
  <c r="B585" i="76"/>
  <c r="C585" i="76"/>
  <c r="F585" i="76"/>
  <c r="B586" i="76"/>
  <c r="C586" i="76"/>
  <c r="F586" i="76"/>
  <c r="B587" i="76"/>
  <c r="C587" i="76"/>
  <c r="F587" i="76"/>
  <c r="B588" i="76"/>
  <c r="C588" i="76"/>
  <c r="F588" i="76"/>
  <c r="B589" i="76"/>
  <c r="C589" i="76"/>
  <c r="F589" i="76"/>
  <c r="B590" i="76"/>
  <c r="C590" i="76"/>
  <c r="F590" i="76"/>
  <c r="B591" i="76"/>
  <c r="C591" i="76"/>
  <c r="F591" i="76"/>
  <c r="B592" i="76"/>
  <c r="C592" i="76"/>
  <c r="F592" i="76"/>
  <c r="B593" i="76"/>
  <c r="C593" i="76"/>
  <c r="F593" i="76"/>
  <c r="B594" i="76"/>
  <c r="C594" i="76"/>
  <c r="F594" i="76"/>
  <c r="B595" i="76"/>
  <c r="C595" i="76"/>
  <c r="F595" i="76"/>
  <c r="B550" i="76"/>
  <c r="C550" i="76"/>
  <c r="F550" i="76"/>
  <c r="B551" i="76"/>
  <c r="C551" i="76"/>
  <c r="F551" i="76"/>
  <c r="B552" i="76"/>
  <c r="C552" i="76"/>
  <c r="F552" i="76"/>
  <c r="B553" i="76"/>
  <c r="C553" i="76"/>
  <c r="F553" i="76"/>
  <c r="B554" i="76"/>
  <c r="C554" i="76"/>
  <c r="F554" i="76"/>
  <c r="B555" i="76"/>
  <c r="C555" i="76"/>
  <c r="F555" i="76"/>
  <c r="B556" i="76"/>
  <c r="C556" i="76"/>
  <c r="F556" i="76"/>
  <c r="B557" i="76"/>
  <c r="C557" i="76"/>
  <c r="F557" i="76"/>
  <c r="B558" i="76"/>
  <c r="C558" i="76"/>
  <c r="F558" i="76"/>
  <c r="B559" i="76"/>
  <c r="C559" i="76"/>
  <c r="F559" i="76"/>
  <c r="B560" i="76"/>
  <c r="C560" i="76"/>
  <c r="F560" i="76"/>
  <c r="B561" i="76"/>
  <c r="C561" i="76"/>
  <c r="F561" i="76"/>
  <c r="B562" i="76"/>
  <c r="C562" i="76"/>
  <c r="F562" i="76"/>
  <c r="B563" i="76"/>
  <c r="C563" i="76"/>
  <c r="F563" i="76"/>
  <c r="B564" i="76"/>
  <c r="C564" i="76"/>
  <c r="F564" i="76"/>
  <c r="B565" i="76"/>
  <c r="C565" i="76"/>
  <c r="F565" i="76"/>
  <c r="B566" i="76"/>
  <c r="C566" i="76"/>
  <c r="F566" i="76"/>
  <c r="B567" i="76"/>
  <c r="C567" i="76"/>
  <c r="F567" i="76"/>
  <c r="B568" i="76"/>
  <c r="C568" i="76"/>
  <c r="F568" i="76"/>
  <c r="B569" i="76"/>
  <c r="C569" i="76"/>
  <c r="F569" i="76"/>
  <c r="B570" i="76"/>
  <c r="C570" i="76"/>
  <c r="F570" i="76"/>
  <c r="B571" i="76"/>
  <c r="C571" i="76"/>
  <c r="F571" i="76"/>
  <c r="B530" i="76"/>
  <c r="C530" i="76"/>
  <c r="F530" i="76"/>
  <c r="B531" i="76"/>
  <c r="C531" i="76"/>
  <c r="F531" i="76"/>
  <c r="B532" i="76"/>
  <c r="C532" i="76"/>
  <c r="F532" i="76"/>
  <c r="B533" i="76"/>
  <c r="C533" i="76"/>
  <c r="F533" i="76"/>
  <c r="B534" i="76"/>
  <c r="C534" i="76"/>
  <c r="F534" i="76"/>
  <c r="B535" i="76"/>
  <c r="C535" i="76"/>
  <c r="F535" i="76"/>
  <c r="B536" i="76"/>
  <c r="C536" i="76"/>
  <c r="F536" i="76"/>
  <c r="B537" i="76"/>
  <c r="C537" i="76"/>
  <c r="F537" i="76"/>
  <c r="B538" i="76"/>
  <c r="C538" i="76"/>
  <c r="F538" i="76"/>
  <c r="B539" i="76"/>
  <c r="C539" i="76"/>
  <c r="F539" i="76"/>
  <c r="B540" i="76"/>
  <c r="C540" i="76"/>
  <c r="F540" i="76"/>
  <c r="B541" i="76"/>
  <c r="C541" i="76"/>
  <c r="F541" i="76"/>
  <c r="B542" i="76"/>
  <c r="C542" i="76"/>
  <c r="F542" i="76"/>
  <c r="B543" i="76"/>
  <c r="C543" i="76"/>
  <c r="F543" i="76"/>
  <c r="B544" i="76"/>
  <c r="C544" i="76"/>
  <c r="F544" i="76"/>
  <c r="B545" i="76"/>
  <c r="C545" i="76"/>
  <c r="F545" i="76"/>
  <c r="B546" i="76"/>
  <c r="C546" i="76"/>
  <c r="F546" i="76"/>
  <c r="B547" i="76"/>
  <c r="C547" i="76"/>
  <c r="F547" i="76"/>
  <c r="B548" i="76"/>
  <c r="C548" i="76"/>
  <c r="F548" i="76"/>
  <c r="B549" i="76"/>
  <c r="C549" i="76"/>
  <c r="F549" i="76"/>
  <c r="B432" i="76"/>
  <c r="C432" i="76"/>
  <c r="F432" i="76"/>
  <c r="B433" i="76"/>
  <c r="C433" i="76"/>
  <c r="F433" i="76"/>
  <c r="B434" i="76"/>
  <c r="C434" i="76"/>
  <c r="F434" i="76"/>
  <c r="B435" i="76"/>
  <c r="C435" i="76"/>
  <c r="F435" i="76"/>
  <c r="B436" i="76"/>
  <c r="C436" i="76"/>
  <c r="F436" i="76"/>
  <c r="B437" i="76"/>
  <c r="C437" i="76"/>
  <c r="F437" i="76"/>
  <c r="B438" i="76"/>
  <c r="C438" i="76"/>
  <c r="F438" i="76"/>
  <c r="B439" i="76"/>
  <c r="C439" i="76"/>
  <c r="F439" i="76"/>
  <c r="B440" i="76"/>
  <c r="C440" i="76"/>
  <c r="F440" i="76"/>
  <c r="B441" i="76"/>
  <c r="C441" i="76"/>
  <c r="F441" i="76"/>
  <c r="B442" i="76"/>
  <c r="C442" i="76"/>
  <c r="F442" i="76"/>
  <c r="B443" i="76"/>
  <c r="C443" i="76"/>
  <c r="F443" i="76"/>
  <c r="B444" i="76"/>
  <c r="C444" i="76"/>
  <c r="F444" i="76"/>
  <c r="B445" i="76"/>
  <c r="C445" i="76"/>
  <c r="F445" i="76"/>
  <c r="B446" i="76"/>
  <c r="C446" i="76"/>
  <c r="F446" i="76"/>
  <c r="B447" i="76"/>
  <c r="C447" i="76"/>
  <c r="F447" i="76"/>
  <c r="B448" i="76"/>
  <c r="C448" i="76"/>
  <c r="F448" i="76"/>
  <c r="B449" i="76"/>
  <c r="C449" i="76"/>
  <c r="F449" i="76"/>
  <c r="B450" i="76"/>
  <c r="C450" i="76"/>
  <c r="F450" i="76"/>
  <c r="B451" i="76"/>
  <c r="C451" i="76"/>
  <c r="F451" i="76"/>
  <c r="B452" i="76"/>
  <c r="C452" i="76"/>
  <c r="F452" i="76"/>
  <c r="B453" i="76"/>
  <c r="C453" i="76"/>
  <c r="F453" i="76"/>
  <c r="B454" i="76"/>
  <c r="C454" i="76"/>
  <c r="F454" i="76"/>
  <c r="B455" i="76"/>
  <c r="C455" i="76"/>
  <c r="F455" i="76"/>
  <c r="B456" i="76"/>
  <c r="C456" i="76"/>
  <c r="F456" i="76"/>
  <c r="B457" i="76"/>
  <c r="C457" i="76"/>
  <c r="F457" i="76"/>
  <c r="B458" i="76"/>
  <c r="C458" i="76"/>
  <c r="F458" i="76"/>
  <c r="B459" i="76"/>
  <c r="C459" i="76"/>
  <c r="F459" i="76"/>
  <c r="B460" i="76"/>
  <c r="C460" i="76"/>
  <c r="F460" i="76"/>
  <c r="B461" i="76"/>
  <c r="C461" i="76"/>
  <c r="F461" i="76"/>
  <c r="B462" i="76"/>
  <c r="C462" i="76"/>
  <c r="F462" i="76"/>
  <c r="B463" i="76"/>
  <c r="C463" i="76"/>
  <c r="F463" i="76"/>
  <c r="B464" i="76"/>
  <c r="C464" i="76"/>
  <c r="F464" i="76"/>
  <c r="B465" i="76"/>
  <c r="C465" i="76"/>
  <c r="F465" i="76"/>
  <c r="B466" i="76"/>
  <c r="C466" i="76"/>
  <c r="F466" i="76"/>
  <c r="B467" i="76"/>
  <c r="C467" i="76"/>
  <c r="F467" i="76"/>
  <c r="B468" i="76"/>
  <c r="C468" i="76"/>
  <c r="F468" i="76"/>
  <c r="B469" i="76"/>
  <c r="C469" i="76"/>
  <c r="F469" i="76"/>
  <c r="B470" i="76"/>
  <c r="C470" i="76"/>
  <c r="F470" i="76"/>
  <c r="B471" i="76"/>
  <c r="C471" i="76"/>
  <c r="F471" i="76"/>
  <c r="B472" i="76"/>
  <c r="C472" i="76"/>
  <c r="F472" i="76"/>
  <c r="B473" i="76"/>
  <c r="C473" i="76"/>
  <c r="F473" i="76"/>
  <c r="B474" i="76"/>
  <c r="C474" i="76"/>
  <c r="F474" i="76"/>
  <c r="B475" i="76"/>
  <c r="C475" i="76"/>
  <c r="F475" i="76"/>
  <c r="B476" i="76"/>
  <c r="C476" i="76"/>
  <c r="F476" i="76"/>
  <c r="B477" i="76"/>
  <c r="C477" i="76"/>
  <c r="F477" i="76"/>
  <c r="B478" i="76"/>
  <c r="C478" i="76"/>
  <c r="F478" i="76"/>
  <c r="B479" i="76"/>
  <c r="C479" i="76"/>
  <c r="F479" i="76"/>
  <c r="B480" i="76"/>
  <c r="C480" i="76"/>
  <c r="F480" i="76"/>
  <c r="B481" i="76"/>
  <c r="C481" i="76"/>
  <c r="F481" i="76"/>
  <c r="B482" i="76"/>
  <c r="C482" i="76"/>
  <c r="F482" i="76"/>
  <c r="B483" i="76"/>
  <c r="C483" i="76"/>
  <c r="F483" i="76"/>
  <c r="B484" i="76"/>
  <c r="C484" i="76"/>
  <c r="F484" i="76"/>
  <c r="B485" i="76"/>
  <c r="C485" i="76"/>
  <c r="F485" i="76"/>
  <c r="B486" i="76"/>
  <c r="C486" i="76"/>
  <c r="F486" i="76"/>
  <c r="B487" i="76"/>
  <c r="C487" i="76"/>
  <c r="F487" i="76"/>
  <c r="B488" i="76"/>
  <c r="C488" i="76"/>
  <c r="F488" i="76"/>
  <c r="B489" i="76"/>
  <c r="C489" i="76"/>
  <c r="F489" i="76"/>
  <c r="B490" i="76"/>
  <c r="C490" i="76"/>
  <c r="F490" i="76"/>
  <c r="B491" i="76"/>
  <c r="C491" i="76"/>
  <c r="F491" i="76"/>
  <c r="B492" i="76"/>
  <c r="C492" i="76"/>
  <c r="F492" i="76"/>
  <c r="B493" i="76"/>
  <c r="C493" i="76"/>
  <c r="F493" i="76"/>
  <c r="B494" i="76"/>
  <c r="C494" i="76"/>
  <c r="F494" i="76"/>
  <c r="B495" i="76"/>
  <c r="C495" i="76"/>
  <c r="F495" i="76"/>
  <c r="B496" i="76"/>
  <c r="C496" i="76"/>
  <c r="F496" i="76"/>
  <c r="B497" i="76"/>
  <c r="C497" i="76"/>
  <c r="F497" i="76"/>
  <c r="B498" i="76"/>
  <c r="C498" i="76"/>
  <c r="F498" i="76"/>
  <c r="B499" i="76"/>
  <c r="C499" i="76"/>
  <c r="F499" i="76"/>
  <c r="B500" i="76"/>
  <c r="C500" i="76"/>
  <c r="F500" i="76"/>
  <c r="B501" i="76"/>
  <c r="C501" i="76"/>
  <c r="F501" i="76"/>
  <c r="B502" i="76"/>
  <c r="C502" i="76"/>
  <c r="F502" i="76"/>
  <c r="B503" i="76"/>
  <c r="C503" i="76"/>
  <c r="F503" i="76"/>
  <c r="B504" i="76"/>
  <c r="C504" i="76"/>
  <c r="F504" i="76"/>
  <c r="B505" i="76"/>
  <c r="C505" i="76"/>
  <c r="F505" i="76"/>
  <c r="B506" i="76"/>
  <c r="C506" i="76"/>
  <c r="F506" i="76"/>
  <c r="B507" i="76"/>
  <c r="C507" i="76"/>
  <c r="F507" i="76"/>
  <c r="B508" i="76"/>
  <c r="C508" i="76"/>
  <c r="F508" i="76"/>
  <c r="B509" i="76"/>
  <c r="C509" i="76"/>
  <c r="F509" i="76"/>
  <c r="B510" i="76"/>
  <c r="C510" i="76"/>
  <c r="F510" i="76"/>
  <c r="B511" i="76"/>
  <c r="C511" i="76"/>
  <c r="F511" i="76"/>
  <c r="B512" i="76"/>
  <c r="C512" i="76"/>
  <c r="F512" i="76"/>
  <c r="B513" i="76"/>
  <c r="C513" i="76"/>
  <c r="F513" i="76"/>
  <c r="B514" i="76"/>
  <c r="C514" i="76"/>
  <c r="F514" i="76"/>
  <c r="B515" i="76"/>
  <c r="C515" i="76"/>
  <c r="F515" i="76"/>
  <c r="B516" i="76"/>
  <c r="C516" i="76"/>
  <c r="F516" i="76"/>
  <c r="B517" i="76"/>
  <c r="C517" i="76"/>
  <c r="F517" i="76"/>
  <c r="B518" i="76"/>
  <c r="C518" i="76"/>
  <c r="F518" i="76"/>
  <c r="B519" i="76"/>
  <c r="C519" i="76"/>
  <c r="F519" i="76"/>
  <c r="B520" i="76"/>
  <c r="C520" i="76"/>
  <c r="F520" i="76"/>
  <c r="B521" i="76"/>
  <c r="C521" i="76"/>
  <c r="F521" i="76"/>
  <c r="B522" i="76"/>
  <c r="C522" i="76"/>
  <c r="F522" i="76"/>
  <c r="B523" i="76"/>
  <c r="C523" i="76"/>
  <c r="F523" i="76"/>
  <c r="B524" i="76"/>
  <c r="C524" i="76"/>
  <c r="F524" i="76"/>
  <c r="B525" i="76"/>
  <c r="C525" i="76"/>
  <c r="F525" i="76"/>
  <c r="B526" i="76"/>
  <c r="C526" i="76"/>
  <c r="F526" i="76"/>
  <c r="B527" i="76"/>
  <c r="C527" i="76"/>
  <c r="F527" i="76"/>
  <c r="B528" i="76"/>
  <c r="C528" i="76"/>
  <c r="F528" i="76"/>
  <c r="B529" i="76"/>
  <c r="C529" i="76"/>
  <c r="F529" i="76"/>
  <c r="B411" i="76"/>
  <c r="C411" i="76"/>
  <c r="F411" i="76"/>
  <c r="B412" i="76"/>
  <c r="C412" i="76"/>
  <c r="F412" i="76"/>
  <c r="B413" i="76"/>
  <c r="C413" i="76"/>
  <c r="F413" i="76"/>
  <c r="B414" i="76"/>
  <c r="C414" i="76"/>
  <c r="F414" i="76"/>
  <c r="B415" i="76"/>
  <c r="C415" i="76"/>
  <c r="F415" i="76"/>
  <c r="B416" i="76"/>
  <c r="C416" i="76"/>
  <c r="F416" i="76"/>
  <c r="B417" i="76"/>
  <c r="C417" i="76"/>
  <c r="F417" i="76"/>
  <c r="B418" i="76"/>
  <c r="C418" i="76"/>
  <c r="F418" i="76"/>
  <c r="B419" i="76"/>
  <c r="C419" i="76"/>
  <c r="F419" i="76"/>
  <c r="B420" i="76"/>
  <c r="C420" i="76"/>
  <c r="F420" i="76"/>
  <c r="B421" i="76"/>
  <c r="C421" i="76"/>
  <c r="F421" i="76"/>
  <c r="B422" i="76"/>
  <c r="C422" i="76"/>
  <c r="F422" i="76"/>
  <c r="B423" i="76"/>
  <c r="C423" i="76"/>
  <c r="F423" i="76"/>
  <c r="B424" i="76"/>
  <c r="C424" i="76"/>
  <c r="F424" i="76"/>
  <c r="B425" i="76"/>
  <c r="C425" i="76"/>
  <c r="F425" i="76"/>
  <c r="B426" i="76"/>
  <c r="C426" i="76"/>
  <c r="F426" i="76"/>
  <c r="B427" i="76"/>
  <c r="C427" i="76"/>
  <c r="F427" i="76"/>
  <c r="B428" i="76"/>
  <c r="C428" i="76"/>
  <c r="F428" i="76"/>
  <c r="B429" i="76"/>
  <c r="C429" i="76"/>
  <c r="F429" i="76"/>
  <c r="B430" i="76"/>
  <c r="C430" i="76"/>
  <c r="F430" i="76"/>
  <c r="B431" i="76"/>
  <c r="C431" i="76"/>
  <c r="F431" i="76"/>
  <c r="B315" i="76"/>
  <c r="C315" i="76"/>
  <c r="F315" i="76"/>
  <c r="B316" i="76"/>
  <c r="C316" i="76"/>
  <c r="F316" i="76"/>
  <c r="B317" i="76"/>
  <c r="C317" i="76"/>
  <c r="F317" i="76"/>
  <c r="B318" i="76"/>
  <c r="C318" i="76"/>
  <c r="F318" i="76"/>
  <c r="B319" i="76"/>
  <c r="C319" i="76"/>
  <c r="F319" i="76"/>
  <c r="B320" i="76"/>
  <c r="C320" i="76"/>
  <c r="F320" i="76"/>
  <c r="B321" i="76"/>
  <c r="C321" i="76"/>
  <c r="F321" i="76"/>
  <c r="B322" i="76"/>
  <c r="C322" i="76"/>
  <c r="F322" i="76"/>
  <c r="B323" i="76"/>
  <c r="C323" i="76"/>
  <c r="F323" i="76"/>
  <c r="B324" i="76"/>
  <c r="C324" i="76"/>
  <c r="F324" i="76"/>
  <c r="B325" i="76"/>
  <c r="C325" i="76"/>
  <c r="F325" i="76"/>
  <c r="B326" i="76"/>
  <c r="C326" i="76"/>
  <c r="F326" i="76"/>
  <c r="B327" i="76"/>
  <c r="C327" i="76"/>
  <c r="F327" i="76"/>
  <c r="B328" i="76"/>
  <c r="C328" i="76"/>
  <c r="F328" i="76"/>
  <c r="B329" i="76"/>
  <c r="C329" i="76"/>
  <c r="F329" i="76"/>
  <c r="B330" i="76"/>
  <c r="C330" i="76"/>
  <c r="F330" i="76"/>
  <c r="B331" i="76"/>
  <c r="C331" i="76"/>
  <c r="F331" i="76"/>
  <c r="B332" i="76"/>
  <c r="C332" i="76"/>
  <c r="F332" i="76"/>
  <c r="B333" i="76"/>
  <c r="C333" i="76"/>
  <c r="F333" i="76"/>
  <c r="B334" i="76"/>
  <c r="C334" i="76"/>
  <c r="F334" i="76"/>
  <c r="B335" i="76"/>
  <c r="C335" i="76"/>
  <c r="F335" i="76"/>
  <c r="B336" i="76"/>
  <c r="C336" i="76"/>
  <c r="F336" i="76"/>
  <c r="B337" i="76"/>
  <c r="C337" i="76"/>
  <c r="F337" i="76"/>
  <c r="B338" i="76"/>
  <c r="C338" i="76"/>
  <c r="F338" i="76"/>
  <c r="B339" i="76"/>
  <c r="C339" i="76"/>
  <c r="F339" i="76"/>
  <c r="B340" i="76"/>
  <c r="C340" i="76"/>
  <c r="F340" i="76"/>
  <c r="B341" i="76"/>
  <c r="C341" i="76"/>
  <c r="F341" i="76"/>
  <c r="B342" i="76"/>
  <c r="C342" i="76"/>
  <c r="F342" i="76"/>
  <c r="B343" i="76"/>
  <c r="C343" i="76"/>
  <c r="F343" i="76"/>
  <c r="B344" i="76"/>
  <c r="C344" i="76"/>
  <c r="F344" i="76"/>
  <c r="B345" i="76"/>
  <c r="C345" i="76"/>
  <c r="F345" i="76"/>
  <c r="B346" i="76"/>
  <c r="C346" i="76"/>
  <c r="F346" i="76"/>
  <c r="B347" i="76"/>
  <c r="C347" i="76"/>
  <c r="F347" i="76"/>
  <c r="B348" i="76"/>
  <c r="C348" i="76"/>
  <c r="F348" i="76"/>
  <c r="B349" i="76"/>
  <c r="C349" i="76"/>
  <c r="F349" i="76"/>
  <c r="B350" i="76"/>
  <c r="C350" i="76"/>
  <c r="F350" i="76"/>
  <c r="B351" i="76"/>
  <c r="C351" i="76"/>
  <c r="F351" i="76"/>
  <c r="B352" i="76"/>
  <c r="C352" i="76"/>
  <c r="F352" i="76"/>
  <c r="B353" i="76"/>
  <c r="C353" i="76"/>
  <c r="F353" i="76"/>
  <c r="B354" i="76"/>
  <c r="C354" i="76"/>
  <c r="F354" i="76"/>
  <c r="B355" i="76"/>
  <c r="C355" i="76"/>
  <c r="F355" i="76"/>
  <c r="B356" i="76"/>
  <c r="C356" i="76"/>
  <c r="F356" i="76"/>
  <c r="B357" i="76"/>
  <c r="C357" i="76"/>
  <c r="F357" i="76"/>
  <c r="B358" i="76"/>
  <c r="C358" i="76"/>
  <c r="F358" i="76"/>
  <c r="B359" i="76"/>
  <c r="C359" i="76"/>
  <c r="F359" i="76"/>
  <c r="B360" i="76"/>
  <c r="C360" i="76"/>
  <c r="F360" i="76"/>
  <c r="B361" i="76"/>
  <c r="C361" i="76"/>
  <c r="F361" i="76"/>
  <c r="B362" i="76"/>
  <c r="C362" i="76"/>
  <c r="F362" i="76"/>
  <c r="B363" i="76"/>
  <c r="C363" i="76"/>
  <c r="F363" i="76"/>
  <c r="B364" i="76"/>
  <c r="C364" i="76"/>
  <c r="F364" i="76"/>
  <c r="B365" i="76"/>
  <c r="C365" i="76"/>
  <c r="F365" i="76"/>
  <c r="B366" i="76"/>
  <c r="C366" i="76"/>
  <c r="F366" i="76"/>
  <c r="B367" i="76"/>
  <c r="C367" i="76"/>
  <c r="F367" i="76"/>
  <c r="B368" i="76"/>
  <c r="C368" i="76"/>
  <c r="F368" i="76"/>
  <c r="B369" i="76"/>
  <c r="C369" i="76"/>
  <c r="F369" i="76"/>
  <c r="B370" i="76"/>
  <c r="C370" i="76"/>
  <c r="F370" i="76"/>
  <c r="B371" i="76"/>
  <c r="C371" i="76"/>
  <c r="F371" i="76"/>
  <c r="B372" i="76"/>
  <c r="C372" i="76"/>
  <c r="F372" i="76"/>
  <c r="B373" i="76"/>
  <c r="C373" i="76"/>
  <c r="F373" i="76"/>
  <c r="B374" i="76"/>
  <c r="C374" i="76"/>
  <c r="F374" i="76"/>
  <c r="B375" i="76"/>
  <c r="C375" i="76"/>
  <c r="F375" i="76"/>
  <c r="B376" i="76"/>
  <c r="C376" i="76"/>
  <c r="F376" i="76"/>
  <c r="B377" i="76"/>
  <c r="C377" i="76"/>
  <c r="F377" i="76"/>
  <c r="B378" i="76"/>
  <c r="C378" i="76"/>
  <c r="F378" i="76"/>
  <c r="B379" i="76"/>
  <c r="C379" i="76"/>
  <c r="F379" i="76"/>
  <c r="B380" i="76"/>
  <c r="C380" i="76"/>
  <c r="F380" i="76"/>
  <c r="B381" i="76"/>
  <c r="C381" i="76"/>
  <c r="F381" i="76"/>
  <c r="B382" i="76"/>
  <c r="C382" i="76"/>
  <c r="F382" i="76"/>
  <c r="B383" i="76"/>
  <c r="C383" i="76"/>
  <c r="F383" i="76"/>
  <c r="B384" i="76"/>
  <c r="C384" i="76"/>
  <c r="F384" i="76"/>
  <c r="B385" i="76"/>
  <c r="C385" i="76"/>
  <c r="F385" i="76"/>
  <c r="B386" i="76"/>
  <c r="C386" i="76"/>
  <c r="F386" i="76"/>
  <c r="B387" i="76"/>
  <c r="C387" i="76"/>
  <c r="F387" i="76"/>
  <c r="B388" i="76"/>
  <c r="C388" i="76"/>
  <c r="F388" i="76"/>
  <c r="B389" i="76"/>
  <c r="C389" i="76"/>
  <c r="F389" i="76"/>
  <c r="B390" i="76"/>
  <c r="C390" i="76"/>
  <c r="F390" i="76"/>
  <c r="B391" i="76"/>
  <c r="C391" i="76"/>
  <c r="F391" i="76"/>
  <c r="B392" i="76"/>
  <c r="C392" i="76"/>
  <c r="F392" i="76"/>
  <c r="B393" i="76"/>
  <c r="C393" i="76"/>
  <c r="F393" i="76"/>
  <c r="B394" i="76"/>
  <c r="C394" i="76"/>
  <c r="F394" i="76"/>
  <c r="B395" i="76"/>
  <c r="C395" i="76"/>
  <c r="F395" i="76"/>
  <c r="B396" i="76"/>
  <c r="C396" i="76"/>
  <c r="F396" i="76"/>
  <c r="B397" i="76"/>
  <c r="C397" i="76"/>
  <c r="F397" i="76"/>
  <c r="B398" i="76"/>
  <c r="C398" i="76"/>
  <c r="F398" i="76"/>
  <c r="B399" i="76"/>
  <c r="C399" i="76"/>
  <c r="F399" i="76"/>
  <c r="B400" i="76"/>
  <c r="C400" i="76"/>
  <c r="F400" i="76"/>
  <c r="B401" i="76"/>
  <c r="C401" i="76"/>
  <c r="F401" i="76"/>
  <c r="B402" i="76"/>
  <c r="C402" i="76"/>
  <c r="F402" i="76"/>
  <c r="B403" i="76"/>
  <c r="C403" i="76"/>
  <c r="F403" i="76"/>
  <c r="B404" i="76"/>
  <c r="C404" i="76"/>
  <c r="F404" i="76"/>
  <c r="B405" i="76"/>
  <c r="C405" i="76"/>
  <c r="F405" i="76"/>
  <c r="B406" i="76"/>
  <c r="C406" i="76"/>
  <c r="F406" i="76"/>
  <c r="B407" i="76"/>
  <c r="C407" i="76"/>
  <c r="F407" i="76"/>
  <c r="B408" i="76"/>
  <c r="C408" i="76"/>
  <c r="F408" i="76"/>
  <c r="B409" i="76"/>
  <c r="C409" i="76"/>
  <c r="F409" i="76"/>
  <c r="B410" i="76"/>
  <c r="C410" i="76"/>
  <c r="F410" i="76"/>
  <c r="C314" i="76"/>
  <c r="B314" i="76"/>
  <c r="F314" i="76"/>
  <c r="B310" i="76"/>
  <c r="C310" i="76"/>
  <c r="F310" i="76"/>
  <c r="B311" i="76"/>
  <c r="C311" i="76"/>
  <c r="F311" i="76"/>
  <c r="B312" i="76"/>
  <c r="C312" i="76"/>
  <c r="F312" i="76"/>
  <c r="B313" i="76"/>
  <c r="C313" i="76"/>
  <c r="F313" i="76"/>
  <c r="B235" i="76"/>
  <c r="C235" i="76"/>
  <c r="F235" i="76"/>
  <c r="B236" i="76"/>
  <c r="C236" i="76"/>
  <c r="F236" i="76"/>
  <c r="B237" i="76"/>
  <c r="C237" i="76"/>
  <c r="F237" i="76"/>
  <c r="B238" i="76"/>
  <c r="C238" i="76"/>
  <c r="F238" i="76"/>
  <c r="B239" i="76"/>
  <c r="C239" i="76"/>
  <c r="F239" i="76"/>
  <c r="B240" i="76"/>
  <c r="C240" i="76"/>
  <c r="F240" i="76"/>
  <c r="B241" i="76"/>
  <c r="C241" i="76"/>
  <c r="F241" i="76"/>
  <c r="B242" i="76"/>
  <c r="C242" i="76"/>
  <c r="F242" i="76"/>
  <c r="B243" i="76"/>
  <c r="C243" i="76"/>
  <c r="F243" i="76"/>
  <c r="B244" i="76"/>
  <c r="C244" i="76"/>
  <c r="F244" i="76"/>
  <c r="B245" i="76"/>
  <c r="C245" i="76"/>
  <c r="F245" i="76"/>
  <c r="B246" i="76"/>
  <c r="C246" i="76"/>
  <c r="F246" i="76"/>
  <c r="B247" i="76"/>
  <c r="C247" i="76"/>
  <c r="F247" i="76"/>
  <c r="B248" i="76"/>
  <c r="C248" i="76"/>
  <c r="F248" i="76"/>
  <c r="B249" i="76"/>
  <c r="C249" i="76"/>
  <c r="F249" i="76"/>
  <c r="B250" i="76"/>
  <c r="C250" i="76"/>
  <c r="F250" i="76"/>
  <c r="B251" i="76"/>
  <c r="C251" i="76"/>
  <c r="F251" i="76"/>
  <c r="B252" i="76"/>
  <c r="C252" i="76"/>
  <c r="F252" i="76"/>
  <c r="B253" i="76"/>
  <c r="C253" i="76"/>
  <c r="F253" i="76"/>
  <c r="B254" i="76"/>
  <c r="C254" i="76"/>
  <c r="F254" i="76"/>
  <c r="B255" i="76"/>
  <c r="C255" i="76"/>
  <c r="F255" i="76"/>
  <c r="B256" i="76"/>
  <c r="C256" i="76"/>
  <c r="F256" i="76"/>
  <c r="B257" i="76"/>
  <c r="C257" i="76"/>
  <c r="F257" i="76"/>
  <c r="B258" i="76"/>
  <c r="C258" i="76"/>
  <c r="F258" i="76"/>
  <c r="B259" i="76"/>
  <c r="C259" i="76"/>
  <c r="F259" i="76"/>
  <c r="B260" i="76"/>
  <c r="C260" i="76"/>
  <c r="F260" i="76"/>
  <c r="B261" i="76"/>
  <c r="C261" i="76"/>
  <c r="F261" i="76"/>
  <c r="B262" i="76"/>
  <c r="C262" i="76"/>
  <c r="F262" i="76"/>
  <c r="B263" i="76"/>
  <c r="C263" i="76"/>
  <c r="F263" i="76"/>
  <c r="B264" i="76"/>
  <c r="C264" i="76"/>
  <c r="F264" i="76"/>
  <c r="B265" i="76"/>
  <c r="C265" i="76"/>
  <c r="F265" i="76"/>
  <c r="B266" i="76"/>
  <c r="C266" i="76"/>
  <c r="F266" i="76"/>
  <c r="B267" i="76"/>
  <c r="C267" i="76"/>
  <c r="F267" i="76"/>
  <c r="B268" i="76"/>
  <c r="C268" i="76"/>
  <c r="F268" i="76"/>
  <c r="B269" i="76"/>
  <c r="C269" i="76"/>
  <c r="F269" i="76"/>
  <c r="B270" i="76"/>
  <c r="C270" i="76"/>
  <c r="F270" i="76"/>
  <c r="B271" i="76"/>
  <c r="C271" i="76"/>
  <c r="F271" i="76"/>
  <c r="B272" i="76"/>
  <c r="C272" i="76"/>
  <c r="F272" i="76"/>
  <c r="B273" i="76"/>
  <c r="C273" i="76"/>
  <c r="F273" i="76"/>
  <c r="B274" i="76"/>
  <c r="C274" i="76"/>
  <c r="F274" i="76"/>
  <c r="B275" i="76"/>
  <c r="C275" i="76"/>
  <c r="F275" i="76"/>
  <c r="B276" i="76"/>
  <c r="C276" i="76"/>
  <c r="F276" i="76"/>
  <c r="B277" i="76"/>
  <c r="C277" i="76"/>
  <c r="F277" i="76"/>
  <c r="B278" i="76"/>
  <c r="C278" i="76"/>
  <c r="F278" i="76"/>
  <c r="B279" i="76"/>
  <c r="C279" i="76"/>
  <c r="F279" i="76"/>
  <c r="B280" i="76"/>
  <c r="C280" i="76"/>
  <c r="F280" i="76"/>
  <c r="B281" i="76"/>
  <c r="C281" i="76"/>
  <c r="F281" i="76"/>
  <c r="B282" i="76"/>
  <c r="C282" i="76"/>
  <c r="F282" i="76"/>
  <c r="B283" i="76"/>
  <c r="C283" i="76"/>
  <c r="F283" i="76"/>
  <c r="B284" i="76"/>
  <c r="C284" i="76"/>
  <c r="F284" i="76"/>
  <c r="B285" i="76"/>
  <c r="C285" i="76"/>
  <c r="F285" i="76"/>
  <c r="B286" i="76"/>
  <c r="C286" i="76"/>
  <c r="F286" i="76"/>
  <c r="B287" i="76"/>
  <c r="C287" i="76"/>
  <c r="F287" i="76"/>
  <c r="B288" i="76"/>
  <c r="C288" i="76"/>
  <c r="F288" i="76"/>
  <c r="B289" i="76"/>
  <c r="C289" i="76"/>
  <c r="F289" i="76"/>
  <c r="B290" i="76"/>
  <c r="C290" i="76"/>
  <c r="F290" i="76"/>
  <c r="B291" i="76"/>
  <c r="C291" i="76"/>
  <c r="F291" i="76"/>
  <c r="B292" i="76"/>
  <c r="C292" i="76"/>
  <c r="F292" i="76"/>
  <c r="B293" i="76"/>
  <c r="C293" i="76"/>
  <c r="F293" i="76"/>
  <c r="B294" i="76"/>
  <c r="C294" i="76"/>
  <c r="F294" i="76"/>
  <c r="B295" i="76"/>
  <c r="C295" i="76"/>
  <c r="F295" i="76"/>
  <c r="B296" i="76"/>
  <c r="C296" i="76"/>
  <c r="F296" i="76"/>
  <c r="B297" i="76"/>
  <c r="C297" i="76"/>
  <c r="F297" i="76"/>
  <c r="B298" i="76"/>
  <c r="C298" i="76"/>
  <c r="F298" i="76"/>
  <c r="B299" i="76"/>
  <c r="C299" i="76"/>
  <c r="F299" i="76"/>
  <c r="B300" i="76"/>
  <c r="C300" i="76"/>
  <c r="F300" i="76"/>
  <c r="B301" i="76"/>
  <c r="C301" i="76"/>
  <c r="F301" i="76"/>
  <c r="B302" i="76"/>
  <c r="C302" i="76"/>
  <c r="F302" i="76"/>
  <c r="B303" i="76"/>
  <c r="C303" i="76"/>
  <c r="F303" i="76"/>
  <c r="B304" i="76"/>
  <c r="C304" i="76"/>
  <c r="F304" i="76"/>
  <c r="B305" i="76"/>
  <c r="C305" i="76"/>
  <c r="F305" i="76"/>
  <c r="B306" i="76"/>
  <c r="C306" i="76"/>
  <c r="F306" i="76"/>
  <c r="B307" i="76"/>
  <c r="C307" i="76"/>
  <c r="F307" i="76"/>
  <c r="B308" i="76"/>
  <c r="C308" i="76"/>
  <c r="F308" i="76"/>
  <c r="B309" i="76"/>
  <c r="C309" i="76"/>
  <c r="F309" i="76"/>
  <c r="B136" i="76"/>
  <c r="C136" i="76"/>
  <c r="F136" i="76"/>
  <c r="B137" i="76"/>
  <c r="C137" i="76"/>
  <c r="F137" i="76"/>
  <c r="B138" i="76"/>
  <c r="C138" i="76"/>
  <c r="F138" i="76"/>
  <c r="B139" i="76"/>
  <c r="C139" i="76"/>
  <c r="F139" i="76"/>
  <c r="B140" i="76"/>
  <c r="C140" i="76"/>
  <c r="F140" i="76"/>
  <c r="B141" i="76"/>
  <c r="C141" i="76"/>
  <c r="F141" i="76"/>
  <c r="B142" i="76"/>
  <c r="C142" i="76"/>
  <c r="F142" i="76"/>
  <c r="B143" i="76"/>
  <c r="C143" i="76"/>
  <c r="F143" i="76"/>
  <c r="B144" i="76"/>
  <c r="C144" i="76"/>
  <c r="F144" i="76"/>
  <c r="B145" i="76"/>
  <c r="C145" i="76"/>
  <c r="F145" i="76"/>
  <c r="B146" i="76"/>
  <c r="C146" i="76"/>
  <c r="F146" i="76"/>
  <c r="B147" i="76"/>
  <c r="C147" i="76"/>
  <c r="F147" i="76"/>
  <c r="B148" i="76"/>
  <c r="C148" i="76"/>
  <c r="F148" i="76"/>
  <c r="B149" i="76"/>
  <c r="C149" i="76"/>
  <c r="F149" i="76"/>
  <c r="B150" i="76"/>
  <c r="C150" i="76"/>
  <c r="F150" i="76"/>
  <c r="B151" i="76"/>
  <c r="C151" i="76"/>
  <c r="F151" i="76"/>
  <c r="B152" i="76"/>
  <c r="C152" i="76"/>
  <c r="F152" i="76"/>
  <c r="B153" i="76"/>
  <c r="C153" i="76"/>
  <c r="F153" i="76"/>
  <c r="B154" i="76"/>
  <c r="C154" i="76"/>
  <c r="F154" i="76"/>
  <c r="B155" i="76"/>
  <c r="C155" i="76"/>
  <c r="F155" i="76"/>
  <c r="B156" i="76"/>
  <c r="C156" i="76"/>
  <c r="F156" i="76"/>
  <c r="B157" i="76"/>
  <c r="C157" i="76"/>
  <c r="F157" i="76"/>
  <c r="B158" i="76"/>
  <c r="C158" i="76"/>
  <c r="F158" i="76"/>
  <c r="B159" i="76"/>
  <c r="C159" i="76"/>
  <c r="F159" i="76"/>
  <c r="B160" i="76"/>
  <c r="C160" i="76"/>
  <c r="F160" i="76"/>
  <c r="B161" i="76"/>
  <c r="C161" i="76"/>
  <c r="F161" i="76"/>
  <c r="B162" i="76"/>
  <c r="C162" i="76"/>
  <c r="F162" i="76"/>
  <c r="B163" i="76"/>
  <c r="C163" i="76"/>
  <c r="F163" i="76"/>
  <c r="B164" i="76"/>
  <c r="C164" i="76"/>
  <c r="F164" i="76"/>
  <c r="B165" i="76"/>
  <c r="C165" i="76"/>
  <c r="F165" i="76"/>
  <c r="B166" i="76"/>
  <c r="C166" i="76"/>
  <c r="F166" i="76"/>
  <c r="B167" i="76"/>
  <c r="C167" i="76"/>
  <c r="F167" i="76"/>
  <c r="B168" i="76"/>
  <c r="C168" i="76"/>
  <c r="F168" i="76"/>
  <c r="B169" i="76"/>
  <c r="C169" i="76"/>
  <c r="F169" i="76"/>
  <c r="B170" i="76"/>
  <c r="C170" i="76"/>
  <c r="F170" i="76"/>
  <c r="B171" i="76"/>
  <c r="C171" i="76"/>
  <c r="F171" i="76"/>
  <c r="B172" i="76"/>
  <c r="C172" i="76"/>
  <c r="F172" i="76"/>
  <c r="B173" i="76"/>
  <c r="C173" i="76"/>
  <c r="F173" i="76"/>
  <c r="B174" i="76"/>
  <c r="C174" i="76"/>
  <c r="F174" i="76"/>
  <c r="B175" i="76"/>
  <c r="C175" i="76"/>
  <c r="F175" i="76"/>
  <c r="B176" i="76"/>
  <c r="C176" i="76"/>
  <c r="F176" i="76"/>
  <c r="B177" i="76"/>
  <c r="C177" i="76"/>
  <c r="F177" i="76"/>
  <c r="B178" i="76"/>
  <c r="C178" i="76"/>
  <c r="F178" i="76"/>
  <c r="B179" i="76"/>
  <c r="C179" i="76"/>
  <c r="F179" i="76"/>
  <c r="B180" i="76"/>
  <c r="C180" i="76"/>
  <c r="F180" i="76"/>
  <c r="B181" i="76"/>
  <c r="C181" i="76"/>
  <c r="F181" i="76"/>
  <c r="B182" i="76"/>
  <c r="C182" i="76"/>
  <c r="F182" i="76"/>
  <c r="B183" i="76"/>
  <c r="C183" i="76"/>
  <c r="F183" i="76"/>
  <c r="B184" i="76"/>
  <c r="C184" i="76"/>
  <c r="F184" i="76"/>
  <c r="B185" i="76"/>
  <c r="C185" i="76"/>
  <c r="F185" i="76"/>
  <c r="B186" i="76"/>
  <c r="C186" i="76"/>
  <c r="F186" i="76"/>
  <c r="B187" i="76"/>
  <c r="C187" i="76"/>
  <c r="F187" i="76"/>
  <c r="B188" i="76"/>
  <c r="C188" i="76"/>
  <c r="F188" i="76"/>
  <c r="B189" i="76"/>
  <c r="C189" i="76"/>
  <c r="F189" i="76"/>
  <c r="B190" i="76"/>
  <c r="C190" i="76"/>
  <c r="F190" i="76"/>
  <c r="B191" i="76"/>
  <c r="C191" i="76"/>
  <c r="F191" i="76"/>
  <c r="B192" i="76"/>
  <c r="C192" i="76"/>
  <c r="F192" i="76"/>
  <c r="B193" i="76"/>
  <c r="C193" i="76"/>
  <c r="F193" i="76"/>
  <c r="B194" i="76"/>
  <c r="C194" i="76"/>
  <c r="F194" i="76"/>
  <c r="B195" i="76"/>
  <c r="C195" i="76"/>
  <c r="F195" i="76"/>
  <c r="B196" i="76"/>
  <c r="C196" i="76"/>
  <c r="F196" i="76"/>
  <c r="B197" i="76"/>
  <c r="C197" i="76"/>
  <c r="F197" i="76"/>
  <c r="B198" i="76"/>
  <c r="C198" i="76"/>
  <c r="F198" i="76"/>
  <c r="B199" i="76"/>
  <c r="C199" i="76"/>
  <c r="F199" i="76"/>
  <c r="B200" i="76"/>
  <c r="C200" i="76"/>
  <c r="F200" i="76"/>
  <c r="B201" i="76"/>
  <c r="C201" i="76"/>
  <c r="F201" i="76"/>
  <c r="B202" i="76"/>
  <c r="C202" i="76"/>
  <c r="F202" i="76"/>
  <c r="B203" i="76"/>
  <c r="C203" i="76"/>
  <c r="F203" i="76"/>
  <c r="B204" i="76"/>
  <c r="C204" i="76"/>
  <c r="F204" i="76"/>
  <c r="B205" i="76"/>
  <c r="C205" i="76"/>
  <c r="F205" i="76"/>
  <c r="B206" i="76"/>
  <c r="C206" i="76"/>
  <c r="F206" i="76"/>
  <c r="B207" i="76"/>
  <c r="C207" i="76"/>
  <c r="F207" i="76"/>
  <c r="B208" i="76"/>
  <c r="C208" i="76"/>
  <c r="F208" i="76"/>
  <c r="B209" i="76"/>
  <c r="C209" i="76"/>
  <c r="F209" i="76"/>
  <c r="B210" i="76"/>
  <c r="C210" i="76"/>
  <c r="F210" i="76"/>
  <c r="B211" i="76"/>
  <c r="C211" i="76"/>
  <c r="F211" i="76"/>
  <c r="B212" i="76"/>
  <c r="C212" i="76"/>
  <c r="F212" i="76"/>
  <c r="B213" i="76"/>
  <c r="C213" i="76"/>
  <c r="F213" i="76"/>
  <c r="B214" i="76"/>
  <c r="C214" i="76"/>
  <c r="F214" i="76"/>
  <c r="B215" i="76"/>
  <c r="C215" i="76"/>
  <c r="F215" i="76"/>
  <c r="B216" i="76"/>
  <c r="C216" i="76"/>
  <c r="F216" i="76"/>
  <c r="B217" i="76"/>
  <c r="C217" i="76"/>
  <c r="F217" i="76"/>
  <c r="B218" i="76"/>
  <c r="C218" i="76"/>
  <c r="F218" i="76"/>
  <c r="B219" i="76"/>
  <c r="C219" i="76"/>
  <c r="F219" i="76"/>
  <c r="B220" i="76"/>
  <c r="C220" i="76"/>
  <c r="F220" i="76"/>
  <c r="B221" i="76"/>
  <c r="C221" i="76"/>
  <c r="F221" i="76"/>
  <c r="B222" i="76"/>
  <c r="C222" i="76"/>
  <c r="F222" i="76"/>
  <c r="B223" i="76"/>
  <c r="C223" i="76"/>
  <c r="F223" i="76"/>
  <c r="B224" i="76"/>
  <c r="C224" i="76"/>
  <c r="F224" i="76"/>
  <c r="B225" i="76"/>
  <c r="C225" i="76"/>
  <c r="F225" i="76"/>
  <c r="B226" i="76"/>
  <c r="C226" i="76"/>
  <c r="F226" i="76"/>
  <c r="B227" i="76"/>
  <c r="C227" i="76"/>
  <c r="F227" i="76"/>
  <c r="B228" i="76"/>
  <c r="C228" i="76"/>
  <c r="F228" i="76"/>
  <c r="B229" i="76"/>
  <c r="C229" i="76"/>
  <c r="F229" i="76"/>
  <c r="B230" i="76"/>
  <c r="C230" i="76"/>
  <c r="F230" i="76"/>
  <c r="B231" i="76"/>
  <c r="C231" i="76"/>
  <c r="F231" i="76"/>
  <c r="B232" i="76"/>
  <c r="C232" i="76"/>
  <c r="F232" i="76"/>
  <c r="B233" i="76"/>
  <c r="C233" i="76"/>
  <c r="F233" i="76"/>
  <c r="B234" i="76"/>
  <c r="C234" i="76"/>
  <c r="F234" i="76"/>
  <c r="B104" i="76"/>
  <c r="C104" i="76"/>
  <c r="F104" i="76"/>
  <c r="B105" i="76"/>
  <c r="C105" i="76"/>
  <c r="F105" i="76"/>
  <c r="B106" i="76"/>
  <c r="C106" i="76"/>
  <c r="F106" i="76"/>
  <c r="B107" i="76"/>
  <c r="C107" i="76"/>
  <c r="F107" i="76"/>
  <c r="B108" i="76"/>
  <c r="C108" i="76"/>
  <c r="F108" i="76"/>
  <c r="B109" i="76"/>
  <c r="C109" i="76"/>
  <c r="F109" i="76"/>
  <c r="B110" i="76"/>
  <c r="C110" i="76"/>
  <c r="F110" i="76"/>
  <c r="B111" i="76"/>
  <c r="C111" i="76"/>
  <c r="F111" i="76"/>
  <c r="B112" i="76"/>
  <c r="C112" i="76"/>
  <c r="F112" i="76"/>
  <c r="B113" i="76"/>
  <c r="C113" i="76"/>
  <c r="F113" i="76"/>
  <c r="B114" i="76"/>
  <c r="C114" i="76"/>
  <c r="F114" i="76"/>
  <c r="B115" i="76"/>
  <c r="C115" i="76"/>
  <c r="F115" i="76"/>
  <c r="B116" i="76"/>
  <c r="C116" i="76"/>
  <c r="F116" i="76"/>
  <c r="B117" i="76"/>
  <c r="C117" i="76"/>
  <c r="F117" i="76"/>
  <c r="B118" i="76"/>
  <c r="C118" i="76"/>
  <c r="F118" i="76"/>
  <c r="B119" i="76"/>
  <c r="C119" i="76"/>
  <c r="F119" i="76"/>
  <c r="B120" i="76"/>
  <c r="C120" i="76"/>
  <c r="F120" i="76"/>
  <c r="B121" i="76"/>
  <c r="C121" i="76"/>
  <c r="F121" i="76"/>
  <c r="B122" i="76"/>
  <c r="C122" i="76"/>
  <c r="F122" i="76"/>
  <c r="B123" i="76"/>
  <c r="C123" i="76"/>
  <c r="F123" i="76"/>
  <c r="B124" i="76"/>
  <c r="C124" i="76"/>
  <c r="F124" i="76"/>
  <c r="B125" i="76"/>
  <c r="C125" i="76"/>
  <c r="F125" i="76"/>
  <c r="B126" i="76"/>
  <c r="C126" i="76"/>
  <c r="F126" i="76"/>
  <c r="B127" i="76"/>
  <c r="C127" i="76"/>
  <c r="F127" i="76"/>
  <c r="B128" i="76"/>
  <c r="C128" i="76"/>
  <c r="F128" i="76"/>
  <c r="B129" i="76"/>
  <c r="C129" i="76"/>
  <c r="F129" i="76"/>
  <c r="B130" i="76"/>
  <c r="C130" i="76"/>
  <c r="F130" i="76"/>
  <c r="B131" i="76"/>
  <c r="C131" i="76"/>
  <c r="F131" i="76"/>
  <c r="B132" i="76"/>
  <c r="C132" i="76"/>
  <c r="F132" i="76"/>
  <c r="B133" i="76"/>
  <c r="C133" i="76"/>
  <c r="F133" i="76"/>
  <c r="B134" i="76"/>
  <c r="C134" i="76"/>
  <c r="F134" i="76"/>
  <c r="B135" i="76"/>
  <c r="C135" i="76"/>
  <c r="F135" i="76"/>
  <c r="B39" i="76"/>
  <c r="C39" i="76"/>
  <c r="F39" i="76"/>
  <c r="B40" i="76"/>
  <c r="C40" i="76"/>
  <c r="F40" i="76"/>
  <c r="B41" i="76"/>
  <c r="C41" i="76"/>
  <c r="F41" i="76"/>
  <c r="B42" i="76"/>
  <c r="C42" i="76"/>
  <c r="F42" i="76"/>
  <c r="B43" i="76"/>
  <c r="C43" i="76"/>
  <c r="F43" i="76"/>
  <c r="B44" i="76"/>
  <c r="C44" i="76"/>
  <c r="F44" i="76"/>
  <c r="B45" i="76"/>
  <c r="C45" i="76"/>
  <c r="F45" i="76"/>
  <c r="B46" i="76"/>
  <c r="C46" i="76"/>
  <c r="F46" i="76"/>
  <c r="B47" i="76"/>
  <c r="C47" i="76"/>
  <c r="F47" i="76"/>
  <c r="B48" i="76"/>
  <c r="C48" i="76"/>
  <c r="F48" i="76"/>
  <c r="B49" i="76"/>
  <c r="C49" i="76"/>
  <c r="F49" i="76"/>
  <c r="B50" i="76"/>
  <c r="C50" i="76"/>
  <c r="F50" i="76"/>
  <c r="B51" i="76"/>
  <c r="C51" i="76"/>
  <c r="F51" i="76"/>
  <c r="B52" i="76"/>
  <c r="C52" i="76"/>
  <c r="F52" i="76"/>
  <c r="B53" i="76"/>
  <c r="C53" i="76"/>
  <c r="F53" i="76"/>
  <c r="B54" i="76"/>
  <c r="C54" i="76"/>
  <c r="F54" i="76"/>
  <c r="B55" i="76"/>
  <c r="C55" i="76"/>
  <c r="F55" i="76"/>
  <c r="B56" i="76"/>
  <c r="C56" i="76"/>
  <c r="F56" i="76"/>
  <c r="B57" i="76"/>
  <c r="C57" i="76"/>
  <c r="F57" i="76"/>
  <c r="B58" i="76"/>
  <c r="C58" i="76"/>
  <c r="F58" i="76"/>
  <c r="B59" i="76"/>
  <c r="C59" i="76"/>
  <c r="F59" i="76"/>
  <c r="B60" i="76"/>
  <c r="C60" i="76"/>
  <c r="F60" i="76"/>
  <c r="B61" i="76"/>
  <c r="C61" i="76"/>
  <c r="F61" i="76"/>
  <c r="B62" i="76"/>
  <c r="C62" i="76"/>
  <c r="F62" i="76"/>
  <c r="B63" i="76"/>
  <c r="C63" i="76"/>
  <c r="F63" i="76"/>
  <c r="B64" i="76"/>
  <c r="C64" i="76"/>
  <c r="F64" i="76"/>
  <c r="B65" i="76"/>
  <c r="C65" i="76"/>
  <c r="F65" i="76"/>
  <c r="B66" i="76"/>
  <c r="C66" i="76"/>
  <c r="F66" i="76"/>
  <c r="B67" i="76"/>
  <c r="C67" i="76"/>
  <c r="F67" i="76"/>
  <c r="B68" i="76"/>
  <c r="C68" i="76"/>
  <c r="F68" i="76"/>
  <c r="B69" i="76"/>
  <c r="C69" i="76"/>
  <c r="F69" i="76"/>
  <c r="B70" i="76"/>
  <c r="C70" i="76"/>
  <c r="F70" i="76"/>
  <c r="B71" i="76"/>
  <c r="C71" i="76"/>
  <c r="F71" i="76"/>
  <c r="B72" i="76"/>
  <c r="C72" i="76"/>
  <c r="F72" i="76"/>
  <c r="B73" i="76"/>
  <c r="C73" i="76"/>
  <c r="F73" i="76"/>
  <c r="B74" i="76"/>
  <c r="C74" i="76"/>
  <c r="F74" i="76"/>
  <c r="B75" i="76"/>
  <c r="C75" i="76"/>
  <c r="F75" i="76"/>
  <c r="B76" i="76"/>
  <c r="C76" i="76"/>
  <c r="F76" i="76"/>
  <c r="B77" i="76"/>
  <c r="C77" i="76"/>
  <c r="F77" i="76"/>
  <c r="B78" i="76"/>
  <c r="C78" i="76"/>
  <c r="F78" i="76"/>
  <c r="B79" i="76"/>
  <c r="C79" i="76"/>
  <c r="F79" i="76"/>
  <c r="B80" i="76"/>
  <c r="C80" i="76"/>
  <c r="F80" i="76"/>
  <c r="B81" i="76"/>
  <c r="C81" i="76"/>
  <c r="F81" i="76"/>
  <c r="B82" i="76"/>
  <c r="C82" i="76"/>
  <c r="F82" i="76"/>
  <c r="B83" i="76"/>
  <c r="C83" i="76"/>
  <c r="F83" i="76"/>
  <c r="B84" i="76"/>
  <c r="C84" i="76"/>
  <c r="F84" i="76"/>
  <c r="B85" i="76"/>
  <c r="C85" i="76"/>
  <c r="F85" i="76"/>
  <c r="B86" i="76"/>
  <c r="C86" i="76"/>
  <c r="F86" i="76"/>
  <c r="B87" i="76"/>
  <c r="C87" i="76"/>
  <c r="F87" i="76"/>
  <c r="B88" i="76"/>
  <c r="C88" i="76"/>
  <c r="F88" i="76"/>
  <c r="B89" i="76"/>
  <c r="C89" i="76"/>
  <c r="F89" i="76"/>
  <c r="B90" i="76"/>
  <c r="C90" i="76"/>
  <c r="F90" i="76"/>
  <c r="B91" i="76"/>
  <c r="C91" i="76"/>
  <c r="F91" i="76"/>
  <c r="B92" i="76"/>
  <c r="C92" i="76"/>
  <c r="F92" i="76"/>
  <c r="B93" i="76"/>
  <c r="C93" i="76"/>
  <c r="F93" i="76"/>
  <c r="B94" i="76"/>
  <c r="C94" i="76"/>
  <c r="F94" i="76"/>
  <c r="B95" i="76"/>
  <c r="C95" i="76"/>
  <c r="F95" i="76"/>
  <c r="B96" i="76"/>
  <c r="C96" i="76"/>
  <c r="F96" i="76"/>
  <c r="B97" i="76"/>
  <c r="C97" i="76"/>
  <c r="F97" i="76"/>
  <c r="B98" i="76"/>
  <c r="C98" i="76"/>
  <c r="F98" i="76"/>
  <c r="B99" i="76"/>
  <c r="C99" i="76"/>
  <c r="F99" i="76"/>
  <c r="B100" i="76"/>
  <c r="C100" i="76"/>
  <c r="F100" i="76"/>
  <c r="B101" i="76"/>
  <c r="C101" i="76"/>
  <c r="F101" i="76"/>
  <c r="B102" i="76"/>
  <c r="C102" i="76"/>
  <c r="F102" i="76"/>
  <c r="B103" i="76"/>
  <c r="C103" i="76"/>
  <c r="F103" i="76"/>
  <c r="B38" i="76"/>
  <c r="C38" i="76"/>
  <c r="F38" i="76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C11" i="76"/>
  <c r="C17" i="76" s="1"/>
  <c r="C23" i="76" s="1"/>
  <c r="C29" i="76" s="1"/>
  <c r="C35" i="76" s="1"/>
  <c r="M484" i="41" l="1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9" i="38" l="1"/>
  <c r="C311" i="38" s="1"/>
  <c r="C323" i="38" s="1"/>
  <c r="C335" i="38" s="1"/>
  <c r="C347" i="38" s="1"/>
  <c r="C305" i="38"/>
  <c r="C317" i="38" s="1"/>
  <c r="C329" i="38" s="1"/>
  <c r="C341" i="38" s="1"/>
  <c r="C353" i="38" s="1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C9" i="34"/>
  <c r="C207" i="38"/>
  <c r="C807" i="76" s="1"/>
  <c r="C15" i="34"/>
  <c r="C13" i="34"/>
  <c r="C196" i="38"/>
  <c r="C796" i="76" s="1"/>
  <c r="C12" i="34"/>
  <c r="C10" i="34"/>
  <c r="C7" i="34"/>
  <c r="C197" i="38"/>
  <c r="C797" i="76" s="1"/>
  <c r="C195" i="38"/>
  <c r="C795" i="76" s="1"/>
  <c r="C3" i="34"/>
  <c r="C14" i="34"/>
  <c r="C17" i="34"/>
  <c r="C11" i="34"/>
  <c r="C204" i="38"/>
  <c r="C804" i="76" s="1"/>
  <c r="C203" i="38"/>
  <c r="C803" i="76" s="1"/>
  <c r="E15" i="34"/>
  <c r="E14" i="34" s="1"/>
  <c r="C202" i="38"/>
  <c r="C802" i="76" s="1"/>
  <c r="C206" i="38"/>
  <c r="C806" i="76" s="1"/>
  <c r="C205" i="38"/>
  <c r="C805" i="76" s="1"/>
  <c r="C16" i="34"/>
  <c r="C201" i="38"/>
  <c r="C801" i="76" s="1"/>
  <c r="C6" i="34"/>
  <c r="C200" i="38"/>
  <c r="C800" i="76" s="1"/>
  <c r="C5" i="34"/>
  <c r="C199" i="38"/>
  <c r="C799" i="76" s="1"/>
  <c r="C4" i="34"/>
  <c r="C198" i="38"/>
  <c r="C798" i="76" s="1"/>
  <c r="C194" i="38"/>
  <c r="C794" i="76" s="1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10" i="38"/>
  <c r="C810" i="76" s="1"/>
  <c r="D67" i="38"/>
  <c r="D667" i="76" s="1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13" i="38"/>
  <c r="C813" i="76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7" i="38"/>
  <c r="C817" i="76" s="1"/>
  <c r="D449" i="37"/>
  <c r="D449" i="41" s="1"/>
  <c r="C218" i="38"/>
  <c r="C818" i="76" s="1"/>
  <c r="D450" i="37"/>
  <c r="D450" i="41" s="1"/>
  <c r="C219" i="38"/>
  <c r="C819" i="76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22" i="38"/>
  <c r="C822" i="76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703" i="76" s="1"/>
  <c r="D106" i="38"/>
  <c r="D706" i="76" s="1"/>
  <c r="H183" i="35"/>
  <c r="C11" i="6"/>
  <c r="H184" i="35"/>
  <c r="H4" i="20"/>
  <c r="C423" i="37"/>
  <c r="C423" i="41" s="1"/>
  <c r="C423" i="58"/>
  <c r="D2" i="34"/>
  <c r="D210" i="38"/>
  <c r="D810" i="76" s="1"/>
  <c r="D109" i="38"/>
  <c r="D709" i="76" s="1"/>
  <c r="D212" i="38"/>
  <c r="D812" i="76" s="1"/>
  <c r="D214" i="38"/>
  <c r="D814" i="76" s="1"/>
  <c r="D116" i="38"/>
  <c r="D716" i="76" s="1"/>
  <c r="D117" i="38"/>
  <c r="D717" i="76" s="1"/>
  <c r="D218" i="38"/>
  <c r="D818" i="76" s="1"/>
  <c r="D230" i="38"/>
  <c r="D830" i="76" s="1"/>
  <c r="D472" i="37"/>
  <c r="D472" i="41" s="1"/>
  <c r="D472" i="58"/>
  <c r="D168" i="38"/>
  <c r="D768" i="76" s="1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756" i="76" s="1"/>
  <c r="D157" i="38"/>
  <c r="D757" i="76" s="1"/>
  <c r="D158" i="38"/>
  <c r="D758" i="76" s="1"/>
  <c r="D164" i="38"/>
  <c r="D764" i="76" s="1"/>
  <c r="D167" i="38"/>
  <c r="D767" i="76" s="1"/>
  <c r="D170" i="38"/>
  <c r="D770" i="76" s="1"/>
  <c r="D185" i="38"/>
  <c r="D785" i="76" s="1"/>
  <c r="D254" i="38"/>
  <c r="D854" i="76" s="1"/>
  <c r="D256" i="38"/>
  <c r="D856" i="76" s="1"/>
  <c r="D257" i="38"/>
  <c r="D857" i="76" s="1"/>
  <c r="D261" i="38"/>
  <c r="D861" i="76" s="1"/>
  <c r="D264" i="38"/>
  <c r="D864" i="76" s="1"/>
  <c r="D267" i="38"/>
  <c r="D867" i="76" s="1"/>
  <c r="D268" i="38"/>
  <c r="D868" i="76" s="1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9" i="38"/>
  <c r="D909" i="76" s="1"/>
  <c r="D311" i="38"/>
  <c r="D911" i="76" s="1"/>
  <c r="D312" i="38"/>
  <c r="D912" i="76" s="1"/>
  <c r="D313" i="38"/>
  <c r="D913" i="76" s="1"/>
  <c r="D322" i="38"/>
  <c r="D922" i="76" s="1"/>
  <c r="D324" i="38"/>
  <c r="D924" i="76" s="1"/>
  <c r="D325" i="38"/>
  <c r="D925" i="76" s="1"/>
  <c r="D332" i="38"/>
  <c r="D932" i="76" s="1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63" i="38"/>
  <c r="D963" i="76" s="1"/>
  <c r="D364" i="38"/>
  <c r="D964" i="76" s="1"/>
  <c r="D365" i="38"/>
  <c r="D965" i="76" s="1"/>
  <c r="D366" i="38"/>
  <c r="D966" i="76" s="1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80" i="38"/>
  <c r="D980" i="76" s="1"/>
  <c r="D381" i="38"/>
  <c r="D981" i="76" s="1"/>
  <c r="D385" i="38"/>
  <c r="D985" i="76" s="1"/>
  <c r="D402" i="38"/>
  <c r="D1002" i="76" s="1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8" i="38"/>
  <c r="C808" i="76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D263" i="76" l="1"/>
  <c r="D551" i="76"/>
  <c r="D120" i="76"/>
  <c r="D408" i="76"/>
  <c r="C237" i="38"/>
  <c r="C837" i="76" s="1"/>
  <c r="D291" i="76"/>
  <c r="D579" i="76"/>
  <c r="D367" i="76"/>
  <c r="D79" i="76"/>
  <c r="D5" i="76"/>
  <c r="D25" i="76"/>
  <c r="D4" i="76"/>
  <c r="D23" i="76"/>
  <c r="D24" i="76"/>
  <c r="D3" i="76"/>
  <c r="D2" i="76"/>
  <c r="D21" i="76"/>
  <c r="D20" i="76"/>
  <c r="D191" i="38"/>
  <c r="D791" i="76" s="1"/>
  <c r="D7" i="76"/>
  <c r="D22" i="76"/>
  <c r="B23" i="8"/>
  <c r="D6" i="76"/>
  <c r="D188" i="38"/>
  <c r="D788" i="76" s="1"/>
  <c r="D257" i="76"/>
  <c r="D545" i="76"/>
  <c r="D575" i="76"/>
  <c r="D287" i="76"/>
  <c r="D260" i="76"/>
  <c r="D548" i="76"/>
  <c r="D542" i="76"/>
  <c r="D254" i="76"/>
  <c r="D534" i="76"/>
  <c r="D246" i="76"/>
  <c r="D240" i="76"/>
  <c r="D528" i="76"/>
  <c r="D234" i="76"/>
  <c r="D522" i="76"/>
  <c r="D516" i="76"/>
  <c r="D228" i="76"/>
  <c r="D506" i="76"/>
  <c r="D218" i="76"/>
  <c r="D117" i="76"/>
  <c r="D405" i="76"/>
  <c r="D111" i="76"/>
  <c r="D399" i="76"/>
  <c r="D391" i="76"/>
  <c r="D103" i="76"/>
  <c r="D385" i="76"/>
  <c r="D97" i="76"/>
  <c r="D379" i="76"/>
  <c r="D91" i="76"/>
  <c r="D373" i="76"/>
  <c r="D85" i="76"/>
  <c r="D78" i="76"/>
  <c r="D366" i="76"/>
  <c r="D362" i="76"/>
  <c r="D74" i="76"/>
  <c r="C223" i="38"/>
  <c r="C823" i="76" s="1"/>
  <c r="C234" i="38"/>
  <c r="C834" i="76" s="1"/>
  <c r="D519" i="76"/>
  <c r="D231" i="76"/>
  <c r="D432" i="76"/>
  <c r="D144" i="76"/>
  <c r="D84" i="76"/>
  <c r="D372" i="76"/>
  <c r="C228" i="38"/>
  <c r="C828" i="76" s="1"/>
  <c r="D237" i="76"/>
  <c r="D525" i="76"/>
  <c r="D382" i="76"/>
  <c r="D94" i="76"/>
  <c r="D220" i="76"/>
  <c r="D508" i="76"/>
  <c r="D553" i="76"/>
  <c r="D265" i="76"/>
  <c r="D547" i="76"/>
  <c r="D259" i="76"/>
  <c r="D541" i="76"/>
  <c r="D253" i="76"/>
  <c r="D533" i="76"/>
  <c r="D245" i="76"/>
  <c r="D527" i="76"/>
  <c r="D239" i="76"/>
  <c r="D521" i="76"/>
  <c r="D233" i="76"/>
  <c r="D515" i="76"/>
  <c r="D227" i="76"/>
  <c r="D428" i="76"/>
  <c r="D140" i="76"/>
  <c r="D116" i="76"/>
  <c r="D404" i="76"/>
  <c r="D110" i="76"/>
  <c r="D398" i="76"/>
  <c r="D390" i="76"/>
  <c r="D102" i="76"/>
  <c r="D96" i="76"/>
  <c r="D384" i="76"/>
  <c r="D90" i="76"/>
  <c r="D378" i="76"/>
  <c r="D371" i="76"/>
  <c r="D83" i="76"/>
  <c r="C233" i="38"/>
  <c r="C833" i="76" s="1"/>
  <c r="D537" i="76"/>
  <c r="D249" i="76"/>
  <c r="D114" i="76"/>
  <c r="D402" i="76"/>
  <c r="D376" i="76"/>
  <c r="D88" i="76"/>
  <c r="D370" i="76"/>
  <c r="D82" i="76"/>
  <c r="D509" i="76"/>
  <c r="D221" i="76"/>
  <c r="D546" i="76"/>
  <c r="D258" i="76"/>
  <c r="D540" i="76"/>
  <c r="D252" i="76"/>
  <c r="D532" i="76"/>
  <c r="D244" i="76"/>
  <c r="D238" i="76"/>
  <c r="D526" i="76"/>
  <c r="D232" i="76"/>
  <c r="D520" i="76"/>
  <c r="D121" i="76"/>
  <c r="D409" i="76"/>
  <c r="D115" i="76"/>
  <c r="D403" i="76"/>
  <c r="D109" i="76"/>
  <c r="D397" i="76"/>
  <c r="D389" i="76"/>
  <c r="D101" i="76"/>
  <c r="D383" i="76"/>
  <c r="D95" i="76"/>
  <c r="D377" i="76"/>
  <c r="D89" i="76"/>
  <c r="D369" i="76"/>
  <c r="D81" i="76"/>
  <c r="C232" i="38"/>
  <c r="C832" i="76" s="1"/>
  <c r="D552" i="76"/>
  <c r="D264" i="76"/>
  <c r="D514" i="76"/>
  <c r="D226" i="76"/>
  <c r="D512" i="76"/>
  <c r="D224" i="76"/>
  <c r="D365" i="76"/>
  <c r="D77" i="76"/>
  <c r="C225" i="38"/>
  <c r="C825" i="76" s="1"/>
  <c r="D37" i="76"/>
  <c r="D34" i="76"/>
  <c r="D33" i="76"/>
  <c r="D14" i="76"/>
  <c r="D15" i="76"/>
  <c r="D23" i="8"/>
  <c r="D35" i="76"/>
  <c r="D18" i="76"/>
  <c r="D16" i="76"/>
  <c r="D17" i="76"/>
  <c r="D36" i="76"/>
  <c r="D19" i="76"/>
  <c r="D190" i="38"/>
  <c r="D790" i="76" s="1"/>
  <c r="D193" i="38"/>
  <c r="D793" i="76" s="1"/>
  <c r="D32" i="76"/>
  <c r="D108" i="76"/>
  <c r="D396" i="76"/>
  <c r="D550" i="76"/>
  <c r="D262" i="76"/>
  <c r="D544" i="76"/>
  <c r="D256" i="76"/>
  <c r="D536" i="76"/>
  <c r="D248" i="76"/>
  <c r="D242" i="76"/>
  <c r="D530" i="76"/>
  <c r="D524" i="76"/>
  <c r="D236" i="76"/>
  <c r="D518" i="76"/>
  <c r="D230" i="76"/>
  <c r="D510" i="76"/>
  <c r="D222" i="76"/>
  <c r="D119" i="76"/>
  <c r="D407" i="76"/>
  <c r="D113" i="76"/>
  <c r="D401" i="76"/>
  <c r="D105" i="76"/>
  <c r="D393" i="76"/>
  <c r="D387" i="76"/>
  <c r="D99" i="76"/>
  <c r="D381" i="76"/>
  <c r="D93" i="76"/>
  <c r="D375" i="76"/>
  <c r="D87" i="76"/>
  <c r="D531" i="76"/>
  <c r="D243" i="76"/>
  <c r="D388" i="76"/>
  <c r="D100" i="76"/>
  <c r="D368" i="76"/>
  <c r="D80" i="76"/>
  <c r="D511" i="76"/>
  <c r="D223" i="76"/>
  <c r="D364" i="76"/>
  <c r="D76" i="76"/>
  <c r="D513" i="76"/>
  <c r="D225" i="76"/>
  <c r="D549" i="76"/>
  <c r="D261" i="76"/>
  <c r="D543" i="76"/>
  <c r="D255" i="76"/>
  <c r="D535" i="76"/>
  <c r="D247" i="76"/>
  <c r="D241" i="76"/>
  <c r="D529" i="76"/>
  <c r="D235" i="76"/>
  <c r="D523" i="76"/>
  <c r="D229" i="76"/>
  <c r="D517" i="76"/>
  <c r="D507" i="76"/>
  <c r="D219" i="76"/>
  <c r="D118" i="76"/>
  <c r="D406" i="76"/>
  <c r="D112" i="76"/>
  <c r="D400" i="76"/>
  <c r="D104" i="76"/>
  <c r="D392" i="76"/>
  <c r="D386" i="76"/>
  <c r="D98" i="76"/>
  <c r="D380" i="76"/>
  <c r="D92" i="76"/>
  <c r="D374" i="76"/>
  <c r="D86" i="76"/>
  <c r="D363" i="76"/>
  <c r="D75" i="76"/>
  <c r="D31" i="76"/>
  <c r="D30" i="76"/>
  <c r="D29" i="76"/>
  <c r="D27" i="76"/>
  <c r="D26" i="76"/>
  <c r="D28" i="76"/>
  <c r="D9" i="76"/>
  <c r="D10" i="76"/>
  <c r="D11" i="76"/>
  <c r="D13" i="76"/>
  <c r="D192" i="38"/>
  <c r="D792" i="76" s="1"/>
  <c r="D8" i="76"/>
  <c r="D189" i="38"/>
  <c r="D789" i="76" s="1"/>
  <c r="D12" i="76"/>
  <c r="C23" i="8"/>
  <c r="C3" i="76"/>
  <c r="A25" i="8"/>
  <c r="G5" i="8" s="1"/>
  <c r="A24" i="8"/>
  <c r="G4" i="8" s="1"/>
  <c r="C2" i="76"/>
  <c r="A29" i="8"/>
  <c r="G9" i="8" s="1"/>
  <c r="C7" i="76"/>
  <c r="C6" i="76"/>
  <c r="A28" i="8"/>
  <c r="G8" i="8" s="1"/>
  <c r="A27" i="8"/>
  <c r="G7" i="8" s="1"/>
  <c r="C4" i="76"/>
  <c r="A17" i="8"/>
  <c r="A16" i="8"/>
  <c r="C288" i="38"/>
  <c r="C888" i="76" s="1"/>
  <c r="C286" i="38"/>
  <c r="C886" i="76" s="1"/>
  <c r="P36" i="70"/>
  <c r="D413" i="38"/>
  <c r="D1013" i="76" s="1"/>
  <c r="D410" i="38"/>
  <c r="D1010" i="76" s="1"/>
  <c r="P38" i="70"/>
  <c r="D415" i="38"/>
  <c r="D1015" i="76" s="1"/>
  <c r="D412" i="38"/>
  <c r="D1012" i="76" s="1"/>
  <c r="P37" i="70"/>
  <c r="D414" i="38"/>
  <c r="D1014" i="76" s="1"/>
  <c r="D411" i="38"/>
  <c r="D1011" i="76" s="1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92" i="38"/>
  <c r="C892" i="76" s="1"/>
  <c r="C298" i="38"/>
  <c r="C898" i="76" s="1"/>
  <c r="A438" i="41"/>
  <c r="A434" i="41"/>
  <c r="A430" i="41"/>
  <c r="A186" i="41"/>
  <c r="A132" i="41"/>
  <c r="A120" i="41"/>
  <c r="A108" i="41"/>
  <c r="A96" i="41"/>
  <c r="A3" i="41"/>
  <c r="H48" i="26"/>
  <c r="D305" i="38"/>
  <c r="D905" i="76" s="1"/>
  <c r="B58" i="26"/>
  <c r="D293" i="38"/>
  <c r="D893" i="76" s="1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41" i="38"/>
  <c r="D941" i="76" s="1"/>
  <c r="D353" i="38"/>
  <c r="D953" i="76" s="1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7" i="38"/>
  <c r="D917" i="76" s="1"/>
  <c r="D329" i="38"/>
  <c r="D929" i="76" s="1"/>
  <c r="D62" i="38"/>
  <c r="D662" i="76" s="1"/>
  <c r="I48" i="26"/>
  <c r="C24" i="20"/>
  <c r="P2" i="18" s="1"/>
  <c r="F3" i="35"/>
  <c r="F87" i="35"/>
  <c r="R54" i="66"/>
  <c r="C31" i="17"/>
  <c r="C3" i="32"/>
  <c r="C10" i="17"/>
  <c r="D275" i="38"/>
  <c r="D875" i="76" s="1"/>
  <c r="E31" i="17"/>
  <c r="E3" i="32"/>
  <c r="D68" i="38"/>
  <c r="D668" i="76" s="1"/>
  <c r="D31" i="17"/>
  <c r="D3" i="32"/>
  <c r="D24" i="38"/>
  <c r="D624" i="76" s="1"/>
  <c r="D20" i="38"/>
  <c r="D620" i="76" s="1"/>
  <c r="D362" i="38"/>
  <c r="D962" i="76" s="1"/>
  <c r="D323" i="38"/>
  <c r="D923" i="76" s="1"/>
  <c r="C23" i="53"/>
  <c r="D255" i="38"/>
  <c r="D855" i="76" s="1"/>
  <c r="D216" i="38"/>
  <c r="D816" i="76" s="1"/>
  <c r="D320" i="38"/>
  <c r="D920" i="76" s="1"/>
  <c r="C21" i="53"/>
  <c r="D221" i="38"/>
  <c r="D821" i="76" s="1"/>
  <c r="D215" i="38"/>
  <c r="D815" i="76" s="1"/>
  <c r="D107" i="38"/>
  <c r="D707" i="76" s="1"/>
  <c r="D396" i="38"/>
  <c r="D996" i="76" s="1"/>
  <c r="D310" i="38"/>
  <c r="D910" i="76" s="1"/>
  <c r="D266" i="38"/>
  <c r="D866" i="76" s="1"/>
  <c r="D159" i="38"/>
  <c r="D759" i="76" s="1"/>
  <c r="D108" i="38"/>
  <c r="D708" i="76" s="1"/>
  <c r="C21" i="6"/>
  <c r="C22" i="6"/>
  <c r="D26" i="6"/>
  <c r="D24" i="6"/>
  <c r="B25" i="6"/>
  <c r="C23" i="6"/>
  <c r="D278" i="66"/>
  <c r="D243" i="66"/>
  <c r="D129" i="66"/>
  <c r="D354" i="38"/>
  <c r="D954" i="76" s="1"/>
  <c r="D43" i="38"/>
  <c r="D643" i="76" s="1"/>
  <c r="D272" i="66"/>
  <c r="D125" i="66"/>
  <c r="D343" i="38"/>
  <c r="D943" i="76" s="1"/>
  <c r="D236" i="38"/>
  <c r="D836" i="76" s="1"/>
  <c r="D260" i="66"/>
  <c r="D113" i="66"/>
  <c r="C37" i="57"/>
  <c r="E4" i="17"/>
  <c r="D174" i="38"/>
  <c r="D774" i="76" s="1"/>
  <c r="B28" i="63"/>
  <c r="D290" i="66"/>
  <c r="D256" i="66"/>
  <c r="D143" i="66"/>
  <c r="D109" i="66"/>
  <c r="C74" i="57"/>
  <c r="C36" i="57"/>
  <c r="D173" i="38"/>
  <c r="D773" i="76" s="1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55" i="38"/>
  <c r="D955" i="76" s="1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23" i="38"/>
  <c r="D1023" i="76" s="1"/>
  <c r="B40" i="63"/>
  <c r="D422" i="38"/>
  <c r="D1022" i="76" s="1"/>
  <c r="B36" i="63"/>
  <c r="B5" i="63"/>
  <c r="B38" i="63"/>
  <c r="D417" i="38"/>
  <c r="D1017" i="76" s="1"/>
  <c r="D416" i="38"/>
  <c r="D1016" i="76" s="1"/>
  <c r="B61" i="63"/>
  <c r="B53" i="63"/>
  <c r="B60" i="63"/>
  <c r="B31" i="63"/>
  <c r="D426" i="38"/>
  <c r="D1026" i="76" s="1"/>
  <c r="B58" i="63"/>
  <c r="B52" i="63"/>
  <c r="B57" i="63"/>
  <c r="B56" i="63"/>
  <c r="B55" i="63"/>
  <c r="D421" i="38"/>
  <c r="D1021" i="76" s="1"/>
  <c r="D420" i="38"/>
  <c r="D1020" i="76" s="1"/>
  <c r="B54" i="63"/>
  <c r="D427" i="38"/>
  <c r="D1027" i="76" s="1"/>
  <c r="B12" i="63"/>
  <c r="B51" i="63"/>
  <c r="B50" i="63"/>
  <c r="B47" i="63"/>
  <c r="B13" i="63"/>
  <c r="B45" i="63"/>
  <c r="B15" i="63"/>
  <c r="B44" i="63"/>
  <c r="B16" i="63"/>
  <c r="D425" i="38"/>
  <c r="D1025" i="76" s="1"/>
  <c r="D419" i="38"/>
  <c r="D1019" i="76" s="1"/>
  <c r="D418" i="38"/>
  <c r="D1018" i="76" s="1"/>
  <c r="B48" i="63"/>
  <c r="B43" i="63"/>
  <c r="B17" i="63"/>
  <c r="D424" i="38"/>
  <c r="D1024" i="76" s="1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7" i="38"/>
  <c r="D1007" i="76" s="1"/>
  <c r="D404" i="38"/>
  <c r="D1004" i="76" s="1"/>
  <c r="D3" i="8"/>
  <c r="D275" i="66"/>
  <c r="D276" i="66"/>
  <c r="D409" i="38"/>
  <c r="D1009" i="76" s="1"/>
  <c r="D131" i="66"/>
  <c r="D132" i="66"/>
  <c r="D406" i="38"/>
  <c r="D1006" i="76" s="1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8" i="38"/>
  <c r="D1008" i="76" s="1"/>
  <c r="D227" i="66"/>
  <c r="D83" i="66"/>
  <c r="D405" i="38"/>
  <c r="D1005" i="76" s="1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D604" i="76" s="1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D631" i="76" s="1"/>
  <c r="R3" i="9"/>
  <c r="Q3" i="9"/>
  <c r="P3" i="9"/>
  <c r="D29" i="38"/>
  <c r="D629" i="76" s="1"/>
  <c r="M3" i="9"/>
  <c r="O3" i="9"/>
  <c r="N3" i="9"/>
  <c r="F39" i="39"/>
  <c r="F45" i="39"/>
  <c r="D399" i="38"/>
  <c r="D999" i="76" s="1"/>
  <c r="C2" i="39"/>
  <c r="D342" i="38"/>
  <c r="D942" i="76" s="1"/>
  <c r="D321" i="38"/>
  <c r="D921" i="76" s="1"/>
  <c r="C8" i="8"/>
  <c r="C20" i="53"/>
  <c r="D265" i="38"/>
  <c r="D865" i="76" s="1"/>
  <c r="D237" i="38"/>
  <c r="D837" i="76" s="1"/>
  <c r="D169" i="38"/>
  <c r="D769" i="76" s="1"/>
  <c r="D155" i="38"/>
  <c r="D755" i="76" s="1"/>
  <c r="D231" i="38"/>
  <c r="D831" i="76" s="1"/>
  <c r="D115" i="38"/>
  <c r="D715" i="76" s="1"/>
  <c r="D209" i="38"/>
  <c r="D809" i="76" s="1"/>
  <c r="D104" i="38"/>
  <c r="D704" i="76" s="1"/>
  <c r="D28" i="38"/>
  <c r="D628" i="76" s="1"/>
  <c r="G21" i="26"/>
  <c r="D394" i="38"/>
  <c r="D994" i="76" s="1"/>
  <c r="D331" i="38"/>
  <c r="D931" i="76" s="1"/>
  <c r="D319" i="38"/>
  <c r="D919" i="76" s="1"/>
  <c r="D308" i="38"/>
  <c r="D908" i="76" s="1"/>
  <c r="C18" i="53"/>
  <c r="D263" i="38"/>
  <c r="D863" i="76" s="1"/>
  <c r="D223" i="38"/>
  <c r="D823" i="76" s="1"/>
  <c r="D166" i="38"/>
  <c r="D766" i="76" s="1"/>
  <c r="D154" i="38"/>
  <c r="D754" i="76" s="1"/>
  <c r="D225" i="38"/>
  <c r="D825" i="76" s="1"/>
  <c r="D114" i="38"/>
  <c r="D714" i="76" s="1"/>
  <c r="D161" i="38"/>
  <c r="D761" i="76" s="1"/>
  <c r="D23" i="38"/>
  <c r="D623" i="76" s="1"/>
  <c r="D393" i="38"/>
  <c r="D993" i="76" s="1"/>
  <c r="D330" i="38"/>
  <c r="D930" i="76" s="1"/>
  <c r="D318" i="38"/>
  <c r="D918" i="76" s="1"/>
  <c r="C17" i="53"/>
  <c r="D262" i="38"/>
  <c r="D862" i="76" s="1"/>
  <c r="D222" i="38"/>
  <c r="D822" i="76" s="1"/>
  <c r="D165" i="38"/>
  <c r="D765" i="76" s="1"/>
  <c r="E2" i="34"/>
  <c r="D213" i="38"/>
  <c r="D813" i="76" s="1"/>
  <c r="Q4" i="20"/>
  <c r="D22" i="38"/>
  <c r="D622" i="76" s="1"/>
  <c r="D384" i="38"/>
  <c r="D984" i="76" s="1"/>
  <c r="D328" i="38"/>
  <c r="D928" i="76" s="1"/>
  <c r="D316" i="38"/>
  <c r="D916" i="76" s="1"/>
  <c r="C30" i="53"/>
  <c r="C15" i="53"/>
  <c r="D260" i="38"/>
  <c r="D860" i="76" s="1"/>
  <c r="D220" i="38"/>
  <c r="D820" i="76" s="1"/>
  <c r="D163" i="38"/>
  <c r="D763" i="76" s="1"/>
  <c r="D119" i="38"/>
  <c r="D719" i="76" s="1"/>
  <c r="D112" i="38"/>
  <c r="D712" i="76" s="1"/>
  <c r="G4" i="20"/>
  <c r="D105" i="38"/>
  <c r="D705" i="76" s="1"/>
  <c r="D383" i="38"/>
  <c r="D983" i="76" s="1"/>
  <c r="D327" i="38"/>
  <c r="D927" i="76" s="1"/>
  <c r="D315" i="38"/>
  <c r="D915" i="76" s="1"/>
  <c r="C29" i="53"/>
  <c r="C14" i="53"/>
  <c r="D259" i="38"/>
  <c r="D859" i="76" s="1"/>
  <c r="D219" i="38"/>
  <c r="D819" i="76" s="1"/>
  <c r="D162" i="38"/>
  <c r="D762" i="76" s="1"/>
  <c r="D217" i="38"/>
  <c r="D817" i="76" s="1"/>
  <c r="D211" i="38"/>
  <c r="D811" i="76" s="1"/>
  <c r="H2" i="35"/>
  <c r="D110" i="38"/>
  <c r="D710" i="76" s="1"/>
  <c r="D70" i="38"/>
  <c r="D670" i="76" s="1"/>
  <c r="D382" i="38"/>
  <c r="D982" i="76" s="1"/>
  <c r="D367" i="38"/>
  <c r="D967" i="76" s="1"/>
  <c r="D326" i="38"/>
  <c r="D926" i="76" s="1"/>
  <c r="D314" i="38"/>
  <c r="D914" i="76" s="1"/>
  <c r="C25" i="53"/>
  <c r="D276" i="38"/>
  <c r="D876" i="76" s="1"/>
  <c r="D258" i="38"/>
  <c r="D858" i="76" s="1"/>
  <c r="D186" i="38"/>
  <c r="D786" i="76" s="1"/>
  <c r="D160" i="38"/>
  <c r="D760" i="76" s="1"/>
  <c r="D118" i="38"/>
  <c r="D718" i="76" s="1"/>
  <c r="D111" i="38"/>
  <c r="D711" i="76" s="1"/>
  <c r="D69" i="38"/>
  <c r="D669" i="76" s="1"/>
  <c r="D64" i="38"/>
  <c r="D664" i="76" s="1"/>
  <c r="D21" i="38"/>
  <c r="D621" i="76" s="1"/>
  <c r="N23" i="9"/>
  <c r="D61" i="38"/>
  <c r="D661" i="76" s="1"/>
  <c r="D17" i="38"/>
  <c r="D617" i="76" s="1"/>
  <c r="D60" i="38"/>
  <c r="D660" i="76" s="1"/>
  <c r="C16" i="6"/>
  <c r="D32" i="38"/>
  <c r="D632" i="76" s="1"/>
  <c r="D83" i="38"/>
  <c r="D683" i="76" s="1"/>
  <c r="D71" i="38"/>
  <c r="D671" i="76" s="1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659" i="76" s="1"/>
  <c r="D19" i="38"/>
  <c r="D619" i="76" s="1"/>
  <c r="D84" i="38"/>
  <c r="D684" i="76" s="1"/>
  <c r="D58" i="38"/>
  <c r="D658" i="76" s="1"/>
  <c r="D18" i="38"/>
  <c r="D618" i="76" s="1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E140" i="7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666" i="76" s="1"/>
  <c r="D26" i="38"/>
  <c r="D626" i="76" s="1"/>
  <c r="E352" i="18"/>
  <c r="D63" i="38"/>
  <c r="D663" i="76" s="1"/>
  <c r="D25" i="38"/>
  <c r="D625" i="76" s="1"/>
  <c r="D84" i="22"/>
  <c r="P29" i="18"/>
  <c r="X6" i="20"/>
  <c r="D11" i="32"/>
  <c r="Q33" i="9"/>
  <c r="AC2" i="39"/>
  <c r="D248" i="66"/>
  <c r="D105" i="66"/>
  <c r="C75" i="57"/>
  <c r="C38" i="57"/>
  <c r="D15" i="8"/>
  <c r="D397" i="38"/>
  <c r="D997" i="76" s="1"/>
  <c r="D344" i="38"/>
  <c r="D944" i="76" s="1"/>
  <c r="D333" i="38"/>
  <c r="D933" i="76" s="1"/>
  <c r="C31" i="53"/>
  <c r="D277" i="38"/>
  <c r="D877" i="76" s="1"/>
  <c r="D238" i="38"/>
  <c r="D838" i="76" s="1"/>
  <c r="D187" i="38"/>
  <c r="D787" i="76" s="1"/>
  <c r="D175" i="38"/>
  <c r="D775" i="76" s="1"/>
  <c r="D134" i="38"/>
  <c r="D734" i="76" s="1"/>
  <c r="D126" i="38"/>
  <c r="D726" i="76" s="1"/>
  <c r="D85" i="38"/>
  <c r="D685" i="76" s="1"/>
  <c r="D72" i="38"/>
  <c r="D672" i="76" s="1"/>
  <c r="D33" i="38"/>
  <c r="D633" i="76" s="1"/>
  <c r="B27" i="63"/>
  <c r="G48" i="26"/>
  <c r="R33" i="9"/>
  <c r="R31" i="20"/>
  <c r="D247" i="66"/>
  <c r="D104" i="66"/>
  <c r="C72" i="57"/>
  <c r="C35" i="57"/>
  <c r="C28" i="53"/>
  <c r="D274" i="38"/>
  <c r="D874" i="76" s="1"/>
  <c r="D184" i="38"/>
  <c r="D784" i="76" s="1"/>
  <c r="D172" i="38"/>
  <c r="D772" i="76" s="1"/>
  <c r="D132" i="38"/>
  <c r="D732" i="76" s="1"/>
  <c r="D224" i="38"/>
  <c r="D824" i="76" s="1"/>
  <c r="D127" i="38"/>
  <c r="D727" i="76" s="1"/>
  <c r="D82" i="38"/>
  <c r="D682" i="76" s="1"/>
  <c r="D42" i="38"/>
  <c r="D642" i="76" s="1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91" i="38"/>
  <c r="D991" i="76" s="1"/>
  <c r="D373" i="38"/>
  <c r="D973" i="76" s="1"/>
  <c r="D352" i="38"/>
  <c r="D952" i="76" s="1"/>
  <c r="D340" i="38"/>
  <c r="D940" i="76" s="1"/>
  <c r="C27" i="53"/>
  <c r="D273" i="38"/>
  <c r="D873" i="76" s="1"/>
  <c r="D235" i="38"/>
  <c r="D835" i="76" s="1"/>
  <c r="D183" i="38"/>
  <c r="D783" i="76" s="1"/>
  <c r="M38" i="39"/>
  <c r="D229" i="38"/>
  <c r="D829" i="76" s="1"/>
  <c r="D122" i="38"/>
  <c r="D722" i="76" s="1"/>
  <c r="D81" i="38"/>
  <c r="D681" i="76" s="1"/>
  <c r="D41" i="38"/>
  <c r="D641" i="76" s="1"/>
  <c r="D30" i="38"/>
  <c r="D630" i="76" s="1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90" i="38"/>
  <c r="D990" i="76" s="1"/>
  <c r="D372" i="38"/>
  <c r="D972" i="76" s="1"/>
  <c r="D351" i="38"/>
  <c r="D951" i="76" s="1"/>
  <c r="D339" i="38"/>
  <c r="D939" i="76" s="1"/>
  <c r="C26" i="53"/>
  <c r="D272" i="38"/>
  <c r="D872" i="76" s="1"/>
  <c r="D234" i="38"/>
  <c r="D834" i="76" s="1"/>
  <c r="D182" i="38"/>
  <c r="D782" i="76" s="1"/>
  <c r="D171" i="38"/>
  <c r="D771" i="76" s="1"/>
  <c r="D131" i="38"/>
  <c r="D731" i="76" s="1"/>
  <c r="D80" i="38"/>
  <c r="D680" i="76" s="1"/>
  <c r="D40" i="38"/>
  <c r="D640" i="76" s="1"/>
  <c r="E23" i="20"/>
  <c r="D103" i="66"/>
  <c r="C69" i="57"/>
  <c r="C32" i="57"/>
  <c r="D389" i="38"/>
  <c r="D989" i="76" s="1"/>
  <c r="D371" i="38"/>
  <c r="D971" i="76" s="1"/>
  <c r="D350" i="38"/>
  <c r="D950" i="76" s="1"/>
  <c r="D338" i="38"/>
  <c r="D938" i="76" s="1"/>
  <c r="C37" i="53"/>
  <c r="D283" i="38"/>
  <c r="D883" i="76" s="1"/>
  <c r="D271" i="38"/>
  <c r="D871" i="76" s="1"/>
  <c r="D181" i="38"/>
  <c r="D781" i="76" s="1"/>
  <c r="D228" i="38"/>
  <c r="D828" i="76" s="1"/>
  <c r="D124" i="38"/>
  <c r="D724" i="76" s="1"/>
  <c r="D79" i="38"/>
  <c r="D679" i="76" s="1"/>
  <c r="D39" i="38"/>
  <c r="D639" i="76" s="1"/>
  <c r="B25" i="63"/>
  <c r="R4" i="20"/>
  <c r="D258" i="66"/>
  <c r="D254" i="66"/>
  <c r="D250" i="66"/>
  <c r="D115" i="66"/>
  <c r="D111" i="66"/>
  <c r="D107" i="66"/>
  <c r="C68" i="57"/>
  <c r="C31" i="57"/>
  <c r="D388" i="38"/>
  <c r="D988" i="76" s="1"/>
  <c r="D370" i="38"/>
  <c r="D970" i="76" s="1"/>
  <c r="D349" i="38"/>
  <c r="D949" i="76" s="1"/>
  <c r="D337" i="38"/>
  <c r="D937" i="76" s="1"/>
  <c r="C36" i="53"/>
  <c r="D282" i="38"/>
  <c r="D882" i="76" s="1"/>
  <c r="D270" i="38"/>
  <c r="D870" i="76" s="1"/>
  <c r="D180" i="38"/>
  <c r="D780" i="76" s="1"/>
  <c r="D233" i="38"/>
  <c r="D833" i="76" s="1"/>
  <c r="D130" i="38"/>
  <c r="D730" i="76" s="1"/>
  <c r="D123" i="38"/>
  <c r="D723" i="76" s="1"/>
  <c r="D78" i="38"/>
  <c r="D678" i="76" s="1"/>
  <c r="D38" i="38"/>
  <c r="D638" i="76" s="1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403" i="38"/>
  <c r="D1003" i="76" s="1"/>
  <c r="D387" i="38"/>
  <c r="D987" i="76" s="1"/>
  <c r="D369" i="38"/>
  <c r="D969" i="76" s="1"/>
  <c r="D348" i="38"/>
  <c r="D948" i="76" s="1"/>
  <c r="D336" i="38"/>
  <c r="D936" i="76" s="1"/>
  <c r="C35" i="53"/>
  <c r="D281" i="38"/>
  <c r="D881" i="76" s="1"/>
  <c r="D269" i="38"/>
  <c r="D869" i="76" s="1"/>
  <c r="D179" i="38"/>
  <c r="D779" i="76" s="1"/>
  <c r="D136" i="38"/>
  <c r="D736" i="76" s="1"/>
  <c r="D227" i="38"/>
  <c r="D827" i="76" s="1"/>
  <c r="E38" i="39"/>
  <c r="D77" i="38"/>
  <c r="D677" i="76" s="1"/>
  <c r="D37" i="38"/>
  <c r="D637" i="76" s="1"/>
  <c r="P23" i="9"/>
  <c r="B24" i="63"/>
  <c r="H23" i="20"/>
  <c r="E11" i="39"/>
  <c r="P30" i="18"/>
  <c r="I31" i="20"/>
  <c r="D101" i="66"/>
  <c r="C78" i="57"/>
  <c r="C29" i="57"/>
  <c r="D386" i="38"/>
  <c r="D986" i="76" s="1"/>
  <c r="D2" i="39"/>
  <c r="D347" i="38"/>
  <c r="D947" i="76" s="1"/>
  <c r="D335" i="38"/>
  <c r="D935" i="76" s="1"/>
  <c r="C34" i="53"/>
  <c r="D280" i="38"/>
  <c r="D880" i="76" s="1"/>
  <c r="D178" i="38"/>
  <c r="D778" i="76" s="1"/>
  <c r="D232" i="38"/>
  <c r="D832" i="76" s="1"/>
  <c r="D129" i="38"/>
  <c r="D729" i="76" s="1"/>
  <c r="D120" i="38"/>
  <c r="D720" i="76" s="1"/>
  <c r="D76" i="38"/>
  <c r="D676" i="76" s="1"/>
  <c r="D36" i="38"/>
  <c r="D636" i="76" s="1"/>
  <c r="P33" i="9"/>
  <c r="J31" i="20"/>
  <c r="D257" i="66"/>
  <c r="D253" i="66"/>
  <c r="D114" i="66"/>
  <c r="D110" i="66"/>
  <c r="D106" i="66"/>
  <c r="C77" i="57"/>
  <c r="C40" i="57"/>
  <c r="C28" i="57"/>
  <c r="E15" i="17"/>
  <c r="D400" i="38"/>
  <c r="D1000" i="76" s="1"/>
  <c r="D368" i="38"/>
  <c r="D968" i="76" s="1"/>
  <c r="D346" i="38"/>
  <c r="D946" i="76" s="1"/>
  <c r="D334" i="38"/>
  <c r="D934" i="76" s="1"/>
  <c r="C33" i="53"/>
  <c r="D279" i="38"/>
  <c r="D879" i="76" s="1"/>
  <c r="D177" i="38"/>
  <c r="D777" i="76" s="1"/>
  <c r="D226" i="38"/>
  <c r="D826" i="76" s="1"/>
  <c r="D74" i="38"/>
  <c r="D674" i="76" s="1"/>
  <c r="D35" i="38"/>
  <c r="D635" i="76" s="1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45" i="38"/>
  <c r="D945" i="76" s="1"/>
  <c r="D8" i="8"/>
  <c r="C32" i="53"/>
  <c r="D278" i="38"/>
  <c r="D878" i="76" s="1"/>
  <c r="D176" i="38"/>
  <c r="D776" i="76" s="1"/>
  <c r="D135" i="38"/>
  <c r="D735" i="76" s="1"/>
  <c r="D128" i="38"/>
  <c r="D728" i="76" s="1"/>
  <c r="D73" i="38"/>
  <c r="D673" i="76" s="1"/>
  <c r="D34" i="38"/>
  <c r="D634" i="76" s="1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320" i="76" s="1"/>
  <c r="D40" i="66"/>
  <c r="E209" i="18"/>
  <c r="C13" i="53"/>
  <c r="D141" i="38"/>
  <c r="D741" i="76" s="1"/>
  <c r="D205" i="38"/>
  <c r="D805" i="76" s="1"/>
  <c r="D98" i="35"/>
  <c r="D50" i="35"/>
  <c r="D193" i="66"/>
  <c r="E462" i="18"/>
  <c r="D379" i="38"/>
  <c r="D979" i="76" s="1"/>
  <c r="D140" i="38"/>
  <c r="D740" i="76" s="1"/>
  <c r="D7" i="66"/>
  <c r="D318" i="76" s="1"/>
  <c r="D166" i="66"/>
  <c r="C8" i="22"/>
  <c r="D378" i="38"/>
  <c r="D978" i="76" s="1"/>
  <c r="D54" i="38"/>
  <c r="D654" i="76" s="1"/>
  <c r="D31" i="20"/>
  <c r="C9" i="22"/>
  <c r="D91" i="38"/>
  <c r="D691" i="76" s="1"/>
  <c r="D53" i="38"/>
  <c r="D653" i="76" s="1"/>
  <c r="P31" i="18"/>
  <c r="D95" i="38"/>
  <c r="D695" i="76" s="1"/>
  <c r="E31" i="20"/>
  <c r="C50" i="22"/>
  <c r="C48" i="57"/>
  <c r="D202" i="38"/>
  <c r="D802" i="76" s="1"/>
  <c r="D89" i="38"/>
  <c r="D689" i="76" s="1"/>
  <c r="D187" i="66"/>
  <c r="C51" i="22"/>
  <c r="C47" i="57"/>
  <c r="D11" i="35"/>
  <c r="D87" i="35"/>
  <c r="D54" i="35"/>
  <c r="R5" i="20"/>
  <c r="D39" i="66"/>
  <c r="D172" i="66"/>
  <c r="D38" i="66"/>
  <c r="D298" i="38"/>
  <c r="D898" i="76" s="1"/>
  <c r="D250" i="38"/>
  <c r="D850" i="76" s="1"/>
  <c r="D150" i="38"/>
  <c r="D750" i="76" s="1"/>
  <c r="D24" i="66"/>
  <c r="C12" i="57"/>
  <c r="D360" i="38"/>
  <c r="D960" i="76" s="1"/>
  <c r="D297" i="38"/>
  <c r="D897" i="76" s="1"/>
  <c r="D249" i="38"/>
  <c r="D849" i="76" s="1"/>
  <c r="D149" i="38"/>
  <c r="D749" i="76" s="1"/>
  <c r="D5" i="38"/>
  <c r="D605" i="76" s="1"/>
  <c r="C11" i="39"/>
  <c r="D30" i="22"/>
  <c r="D159" i="66"/>
  <c r="D23" i="66"/>
  <c r="C11" i="57"/>
  <c r="D359" i="38"/>
  <c r="D959" i="76" s="1"/>
  <c r="D98" i="38"/>
  <c r="D698" i="76" s="1"/>
  <c r="P12" i="18"/>
  <c r="X7" i="20"/>
  <c r="I25" i="9"/>
  <c r="B87" i="22"/>
  <c r="B12" i="22"/>
  <c r="B22" i="22"/>
  <c r="D45" i="22"/>
  <c r="E221" i="18"/>
  <c r="E450" i="18"/>
  <c r="D6" i="38"/>
  <c r="D606" i="76" s="1"/>
  <c r="D56" i="38"/>
  <c r="D656" i="76" s="1"/>
  <c r="B11" i="6"/>
  <c r="D197" i="38"/>
  <c r="D797" i="76" s="1"/>
  <c r="D199" i="38"/>
  <c r="D799" i="76" s="1"/>
  <c r="D204" i="38"/>
  <c r="D804" i="76" s="1"/>
  <c r="D139" i="38"/>
  <c r="D739" i="76" s="1"/>
  <c r="D137" i="38"/>
  <c r="D737" i="76" s="1"/>
  <c r="C4" i="53"/>
  <c r="D287" i="38"/>
  <c r="D887" i="76" s="1"/>
  <c r="D152" i="38"/>
  <c r="D752" i="76" s="1"/>
  <c r="D239" i="38"/>
  <c r="D839" i="76" s="1"/>
  <c r="D251" i="38"/>
  <c r="D851" i="76" s="1"/>
  <c r="B8" i="8"/>
  <c r="D356" i="38"/>
  <c r="D956" i="76" s="1"/>
  <c r="D361" i="38"/>
  <c r="D961" i="76" s="1"/>
  <c r="D395" i="38"/>
  <c r="D995" i="76" s="1"/>
  <c r="C13" i="57"/>
  <c r="C49" i="57"/>
  <c r="C61" i="22"/>
  <c r="C49" i="22"/>
  <c r="C7" i="22"/>
  <c r="D184" i="66"/>
  <c r="D10" i="66"/>
  <c r="D321" i="76" s="1"/>
  <c r="D25" i="66"/>
  <c r="D41" i="66"/>
  <c r="D154" i="66"/>
  <c r="D160" i="66"/>
  <c r="D181" i="66"/>
  <c r="D194" i="66"/>
  <c r="C31" i="20"/>
  <c r="B11" i="32"/>
  <c r="J33" i="9"/>
  <c r="F21" i="26"/>
  <c r="D7" i="38"/>
  <c r="D607" i="76" s="1"/>
  <c r="D57" i="38"/>
  <c r="D657" i="76" s="1"/>
  <c r="D93" i="38"/>
  <c r="D693" i="76" s="1"/>
  <c r="K38" i="39"/>
  <c r="D101" i="38"/>
  <c r="D701" i="76" s="1"/>
  <c r="D286" i="38"/>
  <c r="D886" i="76" s="1"/>
  <c r="C11" i="53"/>
  <c r="D153" i="38"/>
  <c r="D753" i="76" s="1"/>
  <c r="D240" i="38"/>
  <c r="D840" i="76" s="1"/>
  <c r="D252" i="38"/>
  <c r="D852" i="76" s="1"/>
  <c r="D299" i="38"/>
  <c r="D899" i="76" s="1"/>
  <c r="B15" i="8"/>
  <c r="C14" i="57"/>
  <c r="C50" i="57"/>
  <c r="C60" i="22"/>
  <c r="C48" i="22"/>
  <c r="C6" i="22"/>
  <c r="D5" i="66"/>
  <c r="D316" i="76" s="1"/>
  <c r="D11" i="66"/>
  <c r="D322" i="76" s="1"/>
  <c r="D26" i="66"/>
  <c r="D42" i="66"/>
  <c r="D167" i="66"/>
  <c r="D173" i="66"/>
  <c r="D188" i="66"/>
  <c r="N31" i="20"/>
  <c r="M4" i="20"/>
  <c r="L4" i="20"/>
  <c r="C50" i="20"/>
  <c r="D8" i="38"/>
  <c r="D608" i="76" s="1"/>
  <c r="D44" i="38"/>
  <c r="D644" i="76" s="1"/>
  <c r="G2" i="35"/>
  <c r="G192" i="35" s="1"/>
  <c r="D87" i="38"/>
  <c r="D687" i="76" s="1"/>
  <c r="D201" i="38"/>
  <c r="D801" i="76" s="1"/>
  <c r="D207" i="38"/>
  <c r="D807" i="76" s="1"/>
  <c r="D99" i="38"/>
  <c r="D699" i="76" s="1"/>
  <c r="C5" i="53"/>
  <c r="C9" i="53"/>
  <c r="D146" i="38"/>
  <c r="D746" i="76" s="1"/>
  <c r="D241" i="38"/>
  <c r="D841" i="76" s="1"/>
  <c r="D253" i="38"/>
  <c r="D853" i="76" s="1"/>
  <c r="D290" i="38"/>
  <c r="D890" i="76" s="1"/>
  <c r="D300" i="38"/>
  <c r="D900" i="76" s="1"/>
  <c r="D357" i="38"/>
  <c r="D957" i="76" s="1"/>
  <c r="C3" i="57"/>
  <c r="C51" i="57"/>
  <c r="C59" i="22"/>
  <c r="C47" i="22"/>
  <c r="C5" i="22"/>
  <c r="D149" i="66"/>
  <c r="D12" i="66"/>
  <c r="D323" i="76" s="1"/>
  <c r="D27" i="66"/>
  <c r="D43" i="66"/>
  <c r="D147" i="66"/>
  <c r="D155" i="66"/>
  <c r="D161" i="66"/>
  <c r="D182" i="66"/>
  <c r="M31" i="20"/>
  <c r="N4" i="20"/>
  <c r="C50" i="17"/>
  <c r="H4" i="6"/>
  <c r="B12" i="26"/>
  <c r="D9" i="38"/>
  <c r="D609" i="76" s="1"/>
  <c r="D45" i="38"/>
  <c r="D645" i="76" s="1"/>
  <c r="D90" i="38"/>
  <c r="D690" i="76" s="1"/>
  <c r="D284" i="38"/>
  <c r="D884" i="76" s="1"/>
  <c r="C10" i="53"/>
  <c r="D242" i="38"/>
  <c r="D842" i="76" s="1"/>
  <c r="D291" i="38"/>
  <c r="D891" i="76" s="1"/>
  <c r="D301" i="38"/>
  <c r="D901" i="76" s="1"/>
  <c r="D358" i="38"/>
  <c r="D958" i="76" s="1"/>
  <c r="D374" i="38"/>
  <c r="D974" i="76" s="1"/>
  <c r="D398" i="38"/>
  <c r="D998" i="76" s="1"/>
  <c r="C4" i="57"/>
  <c r="C52" i="57"/>
  <c r="C58" i="22"/>
  <c r="C16" i="22"/>
  <c r="C4" i="22"/>
  <c r="D8" i="66"/>
  <c r="D319" i="76" s="1"/>
  <c r="D13" i="66"/>
  <c r="D324" i="76" s="1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610" i="76" s="1"/>
  <c r="D46" i="38"/>
  <c r="D646" i="76" s="1"/>
  <c r="D94" i="38"/>
  <c r="D694" i="76" s="1"/>
  <c r="D144" i="38"/>
  <c r="D744" i="76" s="1"/>
  <c r="B2" i="39"/>
  <c r="C2" i="53"/>
  <c r="C6" i="53"/>
  <c r="D243" i="38"/>
  <c r="D843" i="76" s="1"/>
  <c r="D292" i="38"/>
  <c r="D892" i="76" s="1"/>
  <c r="D302" i="38"/>
  <c r="D902" i="76" s="1"/>
  <c r="C5" i="57"/>
  <c r="C41" i="57"/>
  <c r="C53" i="57"/>
  <c r="C57" i="22"/>
  <c r="C15" i="22"/>
  <c r="C3" i="22"/>
  <c r="D20" i="66"/>
  <c r="D14" i="66"/>
  <c r="D325" i="76" s="1"/>
  <c r="D29" i="66"/>
  <c r="D46" i="66"/>
  <c r="D148" i="66"/>
  <c r="D156" i="66"/>
  <c r="D162" i="66"/>
  <c r="D183" i="66"/>
  <c r="E4" i="20"/>
  <c r="F23" i="20"/>
  <c r="K23" i="9"/>
  <c r="D11" i="38"/>
  <c r="D611" i="76" s="1"/>
  <c r="D48" i="38"/>
  <c r="D648" i="76" s="1"/>
  <c r="C38" i="39"/>
  <c r="D203" i="38"/>
  <c r="D803" i="76" s="1"/>
  <c r="D244" i="38"/>
  <c r="D844" i="76" s="1"/>
  <c r="D303" i="38"/>
  <c r="D903" i="76" s="1"/>
  <c r="D375" i="38"/>
  <c r="D975" i="76" s="1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612" i="76" s="1"/>
  <c r="D49" i="38"/>
  <c r="D649" i="76" s="1"/>
  <c r="D196" i="38"/>
  <c r="D796" i="76" s="1"/>
  <c r="D198" i="38"/>
  <c r="D798" i="76" s="1"/>
  <c r="D92" i="38"/>
  <c r="D692" i="76" s="1"/>
  <c r="D206" i="38"/>
  <c r="D806" i="76" s="1"/>
  <c r="C7" i="53"/>
  <c r="D288" i="38"/>
  <c r="D888" i="76" s="1"/>
  <c r="D245" i="38"/>
  <c r="D845" i="76" s="1"/>
  <c r="D304" i="38"/>
  <c r="D904" i="76" s="1"/>
  <c r="D401" i="38"/>
  <c r="D1001" i="76" s="1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602" i="76" s="1"/>
  <c r="D13" i="38"/>
  <c r="D613" i="76" s="1"/>
  <c r="D50" i="38"/>
  <c r="D650" i="76" s="1"/>
  <c r="D194" i="38"/>
  <c r="D794" i="76" s="1"/>
  <c r="D96" i="38"/>
  <c r="D696" i="76" s="1"/>
  <c r="D102" i="38"/>
  <c r="D702" i="76" s="1"/>
  <c r="D151" i="38"/>
  <c r="D751" i="76" s="1"/>
  <c r="D285" i="38"/>
  <c r="D885" i="76" s="1"/>
  <c r="D142" i="38"/>
  <c r="D742" i="76" s="1"/>
  <c r="D246" i="38"/>
  <c r="D846" i="76" s="1"/>
  <c r="D294" i="38"/>
  <c r="D894" i="76" s="1"/>
  <c r="D376" i="38"/>
  <c r="D976" i="76" s="1"/>
  <c r="C8" i="57"/>
  <c r="C44" i="57"/>
  <c r="C2" i="57"/>
  <c r="C54" i="22"/>
  <c r="C12" i="22"/>
  <c r="D34" i="66"/>
  <c r="D3" i="66"/>
  <c r="D314" i="76" s="1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614" i="76" s="1"/>
  <c r="D51" i="38"/>
  <c r="D651" i="76" s="1"/>
  <c r="C2" i="34"/>
  <c r="D200" i="38"/>
  <c r="D800" i="76" s="1"/>
  <c r="D208" i="38"/>
  <c r="D808" i="76" s="1"/>
  <c r="D100" i="38"/>
  <c r="D700" i="76" s="1"/>
  <c r="C3" i="53"/>
  <c r="D145" i="38"/>
  <c r="D745" i="76" s="1"/>
  <c r="D289" i="38"/>
  <c r="D889" i="76" s="1"/>
  <c r="D147" i="38"/>
  <c r="D747" i="76" s="1"/>
  <c r="D247" i="38"/>
  <c r="D847" i="76" s="1"/>
  <c r="D295" i="38"/>
  <c r="D895" i="76" s="1"/>
  <c r="D306" i="38"/>
  <c r="D906" i="76" s="1"/>
  <c r="D377" i="38"/>
  <c r="D977" i="76" s="1"/>
  <c r="C4" i="17"/>
  <c r="C9" i="57"/>
  <c r="C45" i="57"/>
  <c r="C53" i="22"/>
  <c r="C11" i="22"/>
  <c r="D49" i="66"/>
  <c r="D4" i="66"/>
  <c r="D315" i="76" s="1"/>
  <c r="D18" i="66"/>
  <c r="D33" i="66"/>
  <c r="D151" i="66"/>
  <c r="D158" i="66"/>
  <c r="C4" i="20"/>
  <c r="D3" i="38"/>
  <c r="D603" i="76" s="1"/>
  <c r="D15" i="38"/>
  <c r="D615" i="76" s="1"/>
  <c r="D52" i="38"/>
  <c r="D652" i="76" s="1"/>
  <c r="D88" i="38"/>
  <c r="D688" i="76" s="1"/>
  <c r="D138" i="38"/>
  <c r="D738" i="76" s="1"/>
  <c r="D148" i="38"/>
  <c r="D748" i="76" s="1"/>
  <c r="D248" i="38"/>
  <c r="D848" i="76" s="1"/>
  <c r="C12" i="53"/>
  <c r="D296" i="38"/>
  <c r="D896" i="76" s="1"/>
  <c r="D307" i="38"/>
  <c r="D907" i="76" s="1"/>
  <c r="D392" i="38"/>
  <c r="D992" i="76" s="1"/>
  <c r="C10" i="57"/>
  <c r="C46" i="57"/>
  <c r="C52" i="22"/>
  <c r="C10" i="22"/>
  <c r="D178" i="66"/>
  <c r="D6" i="66"/>
  <c r="D317" i="76" s="1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E236" i="76" s="1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E119" i="76" s="1"/>
  <c r="F74" i="66"/>
  <c r="E97" i="76" s="1"/>
  <c r="A19" i="8"/>
  <c r="C209" i="38"/>
  <c r="C809" i="76" s="1"/>
  <c r="O44" i="39"/>
  <c r="F69" i="66"/>
  <c r="E92" i="76" s="1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20" i="38"/>
  <c r="C820" i="76" s="1"/>
  <c r="P25" i="39"/>
  <c r="Q25" i="39" s="1"/>
  <c r="C212" i="38"/>
  <c r="C812" i="76" s="1"/>
  <c r="G52" i="39"/>
  <c r="C215" i="38"/>
  <c r="C815" i="76" s="1"/>
  <c r="G46" i="39"/>
  <c r="O46" i="39"/>
  <c r="O42" i="39"/>
  <c r="C216" i="38"/>
  <c r="C816" i="76" s="1"/>
  <c r="A7" i="53"/>
  <c r="A13" i="53" s="1"/>
  <c r="A19" i="53" s="1"/>
  <c r="A25" i="53" s="1"/>
  <c r="A31" i="53" s="1"/>
  <c r="A37" i="53" s="1"/>
  <c r="C289" i="38"/>
  <c r="C889" i="76" s="1"/>
  <c r="A20" i="8"/>
  <c r="Q5" i="20"/>
  <c r="D12" i="26"/>
  <c r="D125" i="35"/>
  <c r="D80" i="35"/>
  <c r="D47" i="38"/>
  <c r="D647" i="76" s="1"/>
  <c r="D55" i="38"/>
  <c r="D655" i="76" s="1"/>
  <c r="D86" i="38"/>
  <c r="D686" i="76" s="1"/>
  <c r="D195" i="38"/>
  <c r="D795" i="76" s="1"/>
  <c r="D97" i="38"/>
  <c r="D697" i="76" s="1"/>
  <c r="C8" i="53"/>
  <c r="D143" i="38"/>
  <c r="D743" i="76" s="1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85" i="38"/>
  <c r="C885" i="76" s="1"/>
  <c r="D170" i="35"/>
  <c r="D76" i="35"/>
  <c r="D39" i="35"/>
  <c r="C8" i="17"/>
  <c r="D8" i="17" s="1"/>
  <c r="E8" i="17" s="1"/>
  <c r="D120" i="35"/>
  <c r="D84" i="35"/>
  <c r="T4" i="20"/>
  <c r="H21" i="26"/>
  <c r="D75" i="38"/>
  <c r="D675" i="76" s="1"/>
  <c r="D121" i="38"/>
  <c r="D721" i="76" s="1"/>
  <c r="D125" i="38"/>
  <c r="D725" i="76" s="1"/>
  <c r="D133" i="38"/>
  <c r="D733" i="76" s="1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616" i="76" s="1"/>
  <c r="D27" i="38"/>
  <c r="D627" i="76" s="1"/>
  <c r="D65" i="38"/>
  <c r="D665" i="76" s="1"/>
  <c r="D38" i="39"/>
  <c r="P4" i="20"/>
  <c r="D113" i="38"/>
  <c r="D713" i="76" s="1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E263" i="76" s="1"/>
  <c r="F218" i="66"/>
  <c r="E241" i="76" s="1"/>
  <c r="F207" i="66"/>
  <c r="E230" i="76" s="1"/>
  <c r="G45" i="39"/>
  <c r="C284" i="38"/>
  <c r="C884" i="76" s="1"/>
  <c r="A2" i="53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6" i="70"/>
  <c r="Q38" i="70"/>
  <c r="E86" i="76" l="1"/>
  <c r="D341" i="76"/>
  <c r="D53" i="76"/>
  <c r="D439" i="76"/>
  <c r="D151" i="76"/>
  <c r="D600" i="76"/>
  <c r="D312" i="76"/>
  <c r="D562" i="76"/>
  <c r="D274" i="76"/>
  <c r="D329" i="76"/>
  <c r="D41" i="76"/>
  <c r="D214" i="76"/>
  <c r="D502" i="76"/>
  <c r="D485" i="76"/>
  <c r="D197" i="76"/>
  <c r="D211" i="76"/>
  <c r="D499" i="76"/>
  <c r="D349" i="76"/>
  <c r="D61" i="76"/>
  <c r="D351" i="76"/>
  <c r="D63" i="76"/>
  <c r="D141" i="76"/>
  <c r="D429" i="76"/>
  <c r="D332" i="76"/>
  <c r="D44" i="76"/>
  <c r="D72" i="76"/>
  <c r="D360" i="76"/>
  <c r="D199" i="76"/>
  <c r="D487" i="76"/>
  <c r="D464" i="76"/>
  <c r="D176" i="76"/>
  <c r="D478" i="76"/>
  <c r="D190" i="76"/>
  <c r="D350" i="76"/>
  <c r="D62" i="76"/>
  <c r="D437" i="76"/>
  <c r="D149" i="76"/>
  <c r="D598" i="76"/>
  <c r="D310" i="76"/>
  <c r="D568" i="76"/>
  <c r="D280" i="76"/>
  <c r="D456" i="76"/>
  <c r="D168" i="76"/>
  <c r="D126" i="76"/>
  <c r="D414" i="76"/>
  <c r="D457" i="76"/>
  <c r="D169" i="76"/>
  <c r="D128" i="76"/>
  <c r="D416" i="76"/>
  <c r="D586" i="76"/>
  <c r="D298" i="76"/>
  <c r="D567" i="76"/>
  <c r="D279" i="76"/>
  <c r="C238" i="38"/>
  <c r="C838" i="76" s="1"/>
  <c r="D488" i="76"/>
  <c r="D200" i="76"/>
  <c r="D358" i="76"/>
  <c r="D70" i="76"/>
  <c r="D595" i="76"/>
  <c r="D307" i="76"/>
  <c r="D596" i="76"/>
  <c r="D308" i="76"/>
  <c r="D135" i="76"/>
  <c r="D423" i="76"/>
  <c r="D355" i="76"/>
  <c r="D67" i="76"/>
  <c r="D599" i="76"/>
  <c r="D311" i="76"/>
  <c r="D450" i="76"/>
  <c r="D162" i="76"/>
  <c r="D601" i="76"/>
  <c r="D313" i="76"/>
  <c r="D281" i="76"/>
  <c r="D569" i="76"/>
  <c r="D435" i="76"/>
  <c r="D147" i="76"/>
  <c r="D202" i="76"/>
  <c r="D490" i="76"/>
  <c r="D482" i="76"/>
  <c r="D194" i="76"/>
  <c r="D57" i="76"/>
  <c r="D345" i="76"/>
  <c r="D340" i="76"/>
  <c r="D52" i="76"/>
  <c r="D334" i="76"/>
  <c r="D46" i="76"/>
  <c r="D129" i="76"/>
  <c r="D417" i="76"/>
  <c r="D438" i="76"/>
  <c r="D150" i="76"/>
  <c r="C231" i="38"/>
  <c r="C831" i="76" s="1"/>
  <c r="D489" i="76"/>
  <c r="D201" i="76"/>
  <c r="D475" i="76"/>
  <c r="D187" i="76"/>
  <c r="D339" i="76"/>
  <c r="D51" i="76"/>
  <c r="D493" i="76"/>
  <c r="D205" i="76"/>
  <c r="D337" i="76"/>
  <c r="D49" i="76"/>
  <c r="D217" i="76"/>
  <c r="D505" i="76"/>
  <c r="D447" i="76"/>
  <c r="D159" i="76"/>
  <c r="D285" i="76"/>
  <c r="D573" i="76"/>
  <c r="D130" i="76"/>
  <c r="D418" i="76"/>
  <c r="D574" i="76"/>
  <c r="D286" i="76"/>
  <c r="D415" i="76"/>
  <c r="D127" i="76"/>
  <c r="D563" i="76"/>
  <c r="D275" i="76"/>
  <c r="D440" i="76"/>
  <c r="D152" i="76"/>
  <c r="C247" i="38"/>
  <c r="C847" i="76" s="1"/>
  <c r="C248" i="38"/>
  <c r="C848" i="76" s="1"/>
  <c r="C243" i="38"/>
  <c r="C843" i="76" s="1"/>
  <c r="D580" i="76"/>
  <c r="D292" i="76"/>
  <c r="D461" i="76"/>
  <c r="D173" i="76"/>
  <c r="D474" i="76"/>
  <c r="D186" i="76"/>
  <c r="D494" i="76"/>
  <c r="D206" i="76"/>
  <c r="D184" i="76"/>
  <c r="D472" i="76"/>
  <c r="D492" i="76"/>
  <c r="D204" i="76"/>
  <c r="D504" i="76"/>
  <c r="D216" i="76"/>
  <c r="D163" i="76"/>
  <c r="D451" i="76"/>
  <c r="D577" i="76"/>
  <c r="D289" i="76"/>
  <c r="D134" i="76"/>
  <c r="D422" i="76"/>
  <c r="D578" i="76"/>
  <c r="D290" i="76"/>
  <c r="D558" i="76"/>
  <c r="D270" i="76"/>
  <c r="D309" i="76"/>
  <c r="D597" i="76"/>
  <c r="D266" i="76"/>
  <c r="D554" i="76"/>
  <c r="D462" i="76"/>
  <c r="D174" i="76"/>
  <c r="D361" i="76"/>
  <c r="D73" i="76"/>
  <c r="D468" i="76"/>
  <c r="D180" i="76"/>
  <c r="D501" i="76"/>
  <c r="D213" i="76"/>
  <c r="D178" i="76"/>
  <c r="D466" i="76"/>
  <c r="D455" i="76"/>
  <c r="D167" i="76"/>
  <c r="D347" i="76"/>
  <c r="D59" i="76"/>
  <c r="D589" i="76"/>
  <c r="D301" i="76"/>
  <c r="C240" i="38"/>
  <c r="C840" i="76" s="1"/>
  <c r="D346" i="76"/>
  <c r="D58" i="76"/>
  <c r="D39" i="76"/>
  <c r="D327" i="76"/>
  <c r="D498" i="76"/>
  <c r="D210" i="76"/>
  <c r="D288" i="76"/>
  <c r="D576" i="76"/>
  <c r="D434" i="76"/>
  <c r="D146" i="76"/>
  <c r="D411" i="76"/>
  <c r="D123" i="76"/>
  <c r="C227" i="38"/>
  <c r="C827" i="76" s="1"/>
  <c r="D193" i="76"/>
  <c r="D481" i="76"/>
  <c r="D356" i="76"/>
  <c r="D68" i="76"/>
  <c r="D353" i="76"/>
  <c r="D65" i="76"/>
  <c r="D441" i="76"/>
  <c r="D153" i="76"/>
  <c r="D556" i="76"/>
  <c r="D268" i="76"/>
  <c r="D557" i="76"/>
  <c r="D269" i="76"/>
  <c r="D559" i="76"/>
  <c r="D271" i="76"/>
  <c r="D473" i="76"/>
  <c r="D185" i="76"/>
  <c r="D471" i="76"/>
  <c r="D183" i="76"/>
  <c r="D581" i="76"/>
  <c r="D293" i="76"/>
  <c r="D138" i="76"/>
  <c r="D426" i="76"/>
  <c r="D294" i="76"/>
  <c r="D582" i="76"/>
  <c r="D503" i="76"/>
  <c r="D215" i="76"/>
  <c r="D343" i="76"/>
  <c r="D55" i="76"/>
  <c r="D359" i="76"/>
  <c r="D71" i="76"/>
  <c r="D486" i="76"/>
  <c r="D198" i="76"/>
  <c r="D467" i="76"/>
  <c r="D179" i="76"/>
  <c r="D458" i="76"/>
  <c r="D170" i="76"/>
  <c r="D465" i="76"/>
  <c r="D177" i="76"/>
  <c r="D555" i="76"/>
  <c r="D267" i="76"/>
  <c r="D124" i="76"/>
  <c r="D412" i="76"/>
  <c r="D125" i="76"/>
  <c r="D413" i="76"/>
  <c r="D297" i="76"/>
  <c r="D585" i="76"/>
  <c r="D561" i="76"/>
  <c r="D273" i="76"/>
  <c r="D427" i="76"/>
  <c r="D139" i="76"/>
  <c r="D300" i="76"/>
  <c r="D588" i="76"/>
  <c r="D122" i="76"/>
  <c r="D410" i="76"/>
  <c r="C230" i="38"/>
  <c r="C830" i="76" s="1"/>
  <c r="D497" i="76"/>
  <c r="D209" i="76"/>
  <c r="D328" i="76"/>
  <c r="D40" i="76"/>
  <c r="D54" i="76"/>
  <c r="D342" i="76"/>
  <c r="D480" i="76"/>
  <c r="D192" i="76"/>
  <c r="D459" i="76"/>
  <c r="D171" i="76"/>
  <c r="D66" i="76"/>
  <c r="D354" i="76"/>
  <c r="D352" i="76"/>
  <c r="D64" i="76"/>
  <c r="D335" i="76"/>
  <c r="D47" i="76"/>
  <c r="D572" i="76"/>
  <c r="D284" i="76"/>
  <c r="D430" i="76"/>
  <c r="D142" i="76"/>
  <c r="D303" i="76"/>
  <c r="D591" i="76"/>
  <c r="D565" i="76"/>
  <c r="D277" i="76"/>
  <c r="D431" i="76"/>
  <c r="D143" i="76"/>
  <c r="D592" i="76"/>
  <c r="D304" i="76"/>
  <c r="D131" i="76"/>
  <c r="D419" i="76"/>
  <c r="D107" i="76"/>
  <c r="D395" i="76"/>
  <c r="D491" i="76"/>
  <c r="D203" i="76"/>
  <c r="D424" i="76"/>
  <c r="D136" i="76"/>
  <c r="C252" i="38"/>
  <c r="C852" i="76" s="1"/>
  <c r="D357" i="76"/>
  <c r="D69" i="76"/>
  <c r="D443" i="76"/>
  <c r="D155" i="76"/>
  <c r="D446" i="76"/>
  <c r="D158" i="76"/>
  <c r="D476" i="76"/>
  <c r="D188" i="76"/>
  <c r="D344" i="76"/>
  <c r="D56" i="76"/>
  <c r="D42" i="76"/>
  <c r="D330" i="76"/>
  <c r="D38" i="76"/>
  <c r="D326" i="76"/>
  <c r="D500" i="76"/>
  <c r="D212" i="76"/>
  <c r="D460" i="76"/>
  <c r="D172" i="76"/>
  <c r="D495" i="76"/>
  <c r="D207" i="76"/>
  <c r="D470" i="76"/>
  <c r="D182" i="76"/>
  <c r="D560" i="76"/>
  <c r="D272" i="76"/>
  <c r="D584" i="76"/>
  <c r="D296" i="76"/>
  <c r="D133" i="76"/>
  <c r="D421" i="76"/>
  <c r="D444" i="76"/>
  <c r="D156" i="76"/>
  <c r="D157" i="76"/>
  <c r="D445" i="76"/>
  <c r="D566" i="76"/>
  <c r="D278" i="76"/>
  <c r="D538" i="76"/>
  <c r="D250" i="76"/>
  <c r="D442" i="76"/>
  <c r="D154" i="76"/>
  <c r="D593" i="76"/>
  <c r="D305" i="76"/>
  <c r="C235" i="38"/>
  <c r="C835" i="76" s="1"/>
  <c r="D175" i="76"/>
  <c r="D463" i="76"/>
  <c r="D45" i="76"/>
  <c r="D333" i="76"/>
  <c r="D331" i="76"/>
  <c r="D43" i="76"/>
  <c r="D477" i="76"/>
  <c r="D189" i="76"/>
  <c r="D590" i="76"/>
  <c r="D302" i="76"/>
  <c r="D425" i="76"/>
  <c r="D137" i="76"/>
  <c r="D160" i="76"/>
  <c r="D448" i="76"/>
  <c r="D449" i="76"/>
  <c r="D161" i="76"/>
  <c r="D570" i="76"/>
  <c r="D282" i="76"/>
  <c r="D132" i="76"/>
  <c r="D420" i="76"/>
  <c r="D148" i="76"/>
  <c r="D436" i="76"/>
  <c r="C249" i="38"/>
  <c r="C849" i="76" s="1"/>
  <c r="D181" i="76"/>
  <c r="D469" i="76"/>
  <c r="D338" i="76"/>
  <c r="D50" i="76"/>
  <c r="D48" i="76"/>
  <c r="D336" i="76"/>
  <c r="D571" i="76"/>
  <c r="D283" i="76"/>
  <c r="D106" i="76"/>
  <c r="D394" i="76"/>
  <c r="D60" i="76"/>
  <c r="D348" i="76"/>
  <c r="D496" i="76"/>
  <c r="D208" i="76"/>
  <c r="D479" i="76"/>
  <c r="D191" i="76"/>
  <c r="D196" i="76"/>
  <c r="D484" i="76"/>
  <c r="D483" i="76"/>
  <c r="D195" i="76"/>
  <c r="D145" i="76"/>
  <c r="D433" i="76"/>
  <c r="D306" i="76"/>
  <c r="D594" i="76"/>
  <c r="D564" i="76"/>
  <c r="D276" i="76"/>
  <c r="D452" i="76"/>
  <c r="D164" i="76"/>
  <c r="D453" i="76"/>
  <c r="D165" i="76"/>
  <c r="D539" i="76"/>
  <c r="D251" i="76"/>
  <c r="D587" i="76"/>
  <c r="D299" i="76"/>
  <c r="D166" i="76"/>
  <c r="D454" i="76"/>
  <c r="D583" i="76"/>
  <c r="D295" i="76"/>
  <c r="C304" i="38"/>
  <c r="C904" i="76" s="1"/>
  <c r="C10" i="76"/>
  <c r="C12" i="76"/>
  <c r="C13" i="76"/>
  <c r="C8" i="76"/>
  <c r="C296" i="38"/>
  <c r="C896" i="76" s="1"/>
  <c r="C310" i="38"/>
  <c r="C910" i="76" s="1"/>
  <c r="C294" i="38"/>
  <c r="C894" i="76" s="1"/>
  <c r="C9" i="76"/>
  <c r="C300" i="38"/>
  <c r="C900" i="76" s="1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91" i="38"/>
  <c r="C891" i="76" s="1"/>
  <c r="C297" i="38"/>
  <c r="C897" i="76" s="1"/>
  <c r="C295" i="38"/>
  <c r="C895" i="76" s="1"/>
  <c r="C301" i="38"/>
  <c r="C901" i="76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6" i="53" s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E289" i="76" s="1"/>
  <c r="F255" i="66"/>
  <c r="E278" i="76" s="1"/>
  <c r="F261" i="66"/>
  <c r="E284" i="76" s="1"/>
  <c r="F170" i="66"/>
  <c r="E193" i="76" s="1"/>
  <c r="F26" i="66"/>
  <c r="E49" i="76" s="1"/>
  <c r="C224" i="38"/>
  <c r="C824" i="76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E167" i="76" s="1"/>
  <c r="F122" i="66"/>
  <c r="E145" i="76" s="1"/>
  <c r="F288" i="66"/>
  <c r="E311" i="76" s="1"/>
  <c r="E20" i="38"/>
  <c r="E620" i="76" s="1"/>
  <c r="D53" i="39"/>
  <c r="E117" i="38" s="1"/>
  <c r="E717" i="76" s="1"/>
  <c r="L53" i="39"/>
  <c r="E168" i="38" s="1"/>
  <c r="E768" i="76" s="1"/>
  <c r="E16" i="38"/>
  <c r="E616" i="76" s="1"/>
  <c r="E33" i="38"/>
  <c r="E633" i="76" s="1"/>
  <c r="M53" i="39"/>
  <c r="E185" i="38" s="1"/>
  <c r="E785" i="76" s="1"/>
  <c r="E53" i="39"/>
  <c r="E134" i="38" s="1"/>
  <c r="E734" i="76" s="1"/>
  <c r="D12" i="6"/>
  <c r="E53" i="38"/>
  <c r="E653" i="76" s="1"/>
  <c r="E78" i="38"/>
  <c r="E678" i="76" s="1"/>
  <c r="E83" i="38"/>
  <c r="E683" i="76" s="1"/>
  <c r="E80" i="38"/>
  <c r="E680" i="76" s="1"/>
  <c r="F165" i="66"/>
  <c r="E188" i="76" s="1"/>
  <c r="F48" i="66"/>
  <c r="E71" i="76" s="1"/>
  <c r="F21" i="66"/>
  <c r="E44" i="76" s="1"/>
  <c r="F159" i="66"/>
  <c r="E182" i="76" s="1"/>
  <c r="F192" i="66"/>
  <c r="E215" i="76" s="1"/>
  <c r="F15" i="66"/>
  <c r="E38" i="76" s="1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51" i="76" s="1"/>
  <c r="E77" i="38"/>
  <c r="E677" i="76" s="1"/>
  <c r="E57" i="38"/>
  <c r="E657" i="76" s="1"/>
  <c r="E22" i="38"/>
  <c r="E622" i="76" s="1"/>
  <c r="E43" i="38"/>
  <c r="E643" i="76" s="1"/>
  <c r="E32" i="38"/>
  <c r="E632" i="76" s="1"/>
  <c r="E26" i="38"/>
  <c r="E626" i="76" s="1"/>
  <c r="E15" i="38"/>
  <c r="E615" i="76" s="1"/>
  <c r="E68" i="38"/>
  <c r="E668" i="76" s="1"/>
  <c r="E41" i="38"/>
  <c r="E641" i="76" s="1"/>
  <c r="E28" i="38"/>
  <c r="E628" i="76" s="1"/>
  <c r="E84" i="38"/>
  <c r="E684" i="76" s="1"/>
  <c r="E71" i="38"/>
  <c r="E671" i="76" s="1"/>
  <c r="E59" i="38"/>
  <c r="E659" i="76" s="1"/>
  <c r="E66" i="38"/>
  <c r="E666" i="76" s="1"/>
  <c r="E64" i="38"/>
  <c r="E664" i="76" s="1"/>
  <c r="E74" i="38"/>
  <c r="E674" i="76" s="1"/>
  <c r="E67" i="38"/>
  <c r="E667" i="76" s="1"/>
  <c r="E38" i="38"/>
  <c r="E638" i="76" s="1"/>
  <c r="E36" i="38"/>
  <c r="E636" i="76" s="1"/>
  <c r="E29" i="38"/>
  <c r="E629" i="76" s="1"/>
  <c r="E25" i="38"/>
  <c r="E625" i="76" s="1"/>
  <c r="E75" i="38"/>
  <c r="E675" i="76" s="1"/>
  <c r="E46" i="38"/>
  <c r="E646" i="76" s="1"/>
  <c r="E6" i="38"/>
  <c r="E606" i="76" s="1"/>
  <c r="E3" i="38"/>
  <c r="E603" i="76" s="1"/>
  <c r="E49" i="38"/>
  <c r="E649" i="76" s="1"/>
  <c r="E37" i="38"/>
  <c r="E637" i="76" s="1"/>
  <c r="E47" i="38"/>
  <c r="E647" i="76" s="1"/>
  <c r="E76" i="38"/>
  <c r="E676" i="76" s="1"/>
  <c r="E79" i="38"/>
  <c r="E679" i="76" s="1"/>
  <c r="E85" i="38"/>
  <c r="E685" i="76" s="1"/>
  <c r="E56" i="38"/>
  <c r="E656" i="76" s="1"/>
  <c r="E63" i="38"/>
  <c r="E663" i="76" s="1"/>
  <c r="E54" i="38"/>
  <c r="E654" i="76" s="1"/>
  <c r="U176" i="66"/>
  <c r="E48" i="38"/>
  <c r="E648" i="76" s="1"/>
  <c r="E44" i="38"/>
  <c r="E644" i="76" s="1"/>
  <c r="E5" i="38"/>
  <c r="E605" i="76" s="1"/>
  <c r="E14" i="38"/>
  <c r="E614" i="76" s="1"/>
  <c r="E10" i="38"/>
  <c r="E610" i="76" s="1"/>
  <c r="E7" i="38"/>
  <c r="E607" i="76" s="1"/>
  <c r="U147" i="66"/>
  <c r="U194" i="66"/>
  <c r="E51" i="38"/>
  <c r="E651" i="76" s="1"/>
  <c r="E13" i="38"/>
  <c r="E613" i="76" s="1"/>
  <c r="E2" i="38"/>
  <c r="E602" i="76" s="1"/>
  <c r="E12" i="38"/>
  <c r="E612" i="76" s="1"/>
  <c r="E11" i="38"/>
  <c r="E611" i="76" s="1"/>
  <c r="E45" i="38"/>
  <c r="E645" i="76" s="1"/>
  <c r="E8" i="38"/>
  <c r="E608" i="76" s="1"/>
  <c r="E9" i="38"/>
  <c r="E609" i="76" s="1"/>
  <c r="E100" i="38"/>
  <c r="E700" i="76" s="1"/>
  <c r="G201" i="35"/>
  <c r="E69" i="38"/>
  <c r="E669" i="76" s="1"/>
  <c r="E62" i="38"/>
  <c r="E662" i="76" s="1"/>
  <c r="U190" i="66"/>
  <c r="E50" i="38"/>
  <c r="E650" i="76" s="1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14" i="38"/>
  <c r="C814" i="76" s="1"/>
  <c r="C221" i="38"/>
  <c r="C821" i="76" s="1"/>
  <c r="H10" i="58"/>
  <c r="I10" i="58"/>
  <c r="J10" i="58"/>
  <c r="G52" i="20"/>
  <c r="C211" i="38"/>
  <c r="C811" i="76" s="1"/>
  <c r="C290" i="38"/>
  <c r="C890" i="76" s="1"/>
  <c r="U55" i="66"/>
  <c r="A23" i="53"/>
  <c r="A12" i="53"/>
  <c r="U51" i="66"/>
  <c r="A8" i="53"/>
  <c r="E134" i="76" l="1"/>
  <c r="C239" i="38"/>
  <c r="C839" i="76" s="1"/>
  <c r="C245" i="38"/>
  <c r="C845" i="76" s="1"/>
  <c r="C262" i="38"/>
  <c r="C862" i="76" s="1"/>
  <c r="C264" i="38"/>
  <c r="C864" i="76" s="1"/>
  <c r="C250" i="38"/>
  <c r="C850" i="76" s="1"/>
  <c r="C246" i="38"/>
  <c r="C846" i="76" s="1"/>
  <c r="C253" i="38"/>
  <c r="C853" i="76" s="1"/>
  <c r="C242" i="38"/>
  <c r="C842" i="76" s="1"/>
  <c r="C258" i="38"/>
  <c r="C858" i="76" s="1"/>
  <c r="G51" i="20"/>
  <c r="D51" i="20" s="1"/>
  <c r="P23" i="18" s="1"/>
  <c r="C267" i="38"/>
  <c r="C867" i="76" s="1"/>
  <c r="C255" i="38"/>
  <c r="C855" i="76" s="1"/>
  <c r="C263" i="38"/>
  <c r="C863" i="76" s="1"/>
  <c r="C15" i="76"/>
  <c r="C306" i="38"/>
  <c r="C906" i="76" s="1"/>
  <c r="C14" i="76"/>
  <c r="C308" i="38"/>
  <c r="C908" i="76" s="1"/>
  <c r="C322" i="38"/>
  <c r="C922" i="76" s="1"/>
  <c r="C19" i="76"/>
  <c r="C18" i="76"/>
  <c r="C302" i="38"/>
  <c r="C902" i="76" s="1"/>
  <c r="C313" i="38"/>
  <c r="C913" i="76" s="1"/>
  <c r="C16" i="76"/>
  <c r="C307" i="38"/>
  <c r="C907" i="76" s="1"/>
  <c r="C309" i="38"/>
  <c r="C909" i="76" s="1"/>
  <c r="C303" i="38"/>
  <c r="C903" i="76" s="1"/>
  <c r="C312" i="38"/>
  <c r="C912" i="76" s="1"/>
  <c r="C316" i="38"/>
  <c r="C916" i="76" s="1"/>
  <c r="C27" i="63"/>
  <c r="C17" i="63"/>
  <c r="C7" i="63"/>
  <c r="D24" i="20"/>
  <c r="E73" i="38"/>
  <c r="E673" i="76" s="1"/>
  <c r="E72" i="38"/>
  <c r="E672" i="76" s="1"/>
  <c r="E61" i="38"/>
  <c r="E661" i="76" s="1"/>
  <c r="E55" i="38"/>
  <c r="E655" i="76" s="1"/>
  <c r="E65" i="38"/>
  <c r="E665" i="76" s="1"/>
  <c r="E82" i="38"/>
  <c r="E682" i="76" s="1"/>
  <c r="E52" i="38"/>
  <c r="E652" i="76" s="1"/>
  <c r="E58" i="38"/>
  <c r="E658" i="76" s="1"/>
  <c r="E39" i="38"/>
  <c r="E639" i="76" s="1"/>
  <c r="E40" i="38"/>
  <c r="E640" i="76" s="1"/>
  <c r="E34" i="38"/>
  <c r="E634" i="76" s="1"/>
  <c r="E35" i="38"/>
  <c r="E635" i="76" s="1"/>
  <c r="E31" i="38"/>
  <c r="E631" i="76" s="1"/>
  <c r="E27" i="38"/>
  <c r="E627" i="76" s="1"/>
  <c r="E18" i="38"/>
  <c r="E618" i="76" s="1"/>
  <c r="E81" i="38"/>
  <c r="E681" i="76" s="1"/>
  <c r="E21" i="38"/>
  <c r="E621" i="76" s="1"/>
  <c r="E60" i="38"/>
  <c r="E660" i="76" s="1"/>
  <c r="E70" i="38"/>
  <c r="E670" i="76" s="1"/>
  <c r="E24" i="38"/>
  <c r="E624" i="76" s="1"/>
  <c r="E30" i="38"/>
  <c r="E630" i="76" s="1"/>
  <c r="E42" i="38"/>
  <c r="E642" i="76" s="1"/>
  <c r="E23" i="38"/>
  <c r="E623" i="76" s="1"/>
  <c r="E4" i="38"/>
  <c r="E604" i="76" s="1"/>
  <c r="E17" i="38"/>
  <c r="E617" i="76" s="1"/>
  <c r="E19" i="38"/>
  <c r="E619" i="76" s="1"/>
  <c r="H10" i="41"/>
  <c r="D53" i="20"/>
  <c r="P34" i="18"/>
  <c r="G26" i="20"/>
  <c r="D26" i="20"/>
  <c r="P7" i="18" s="1"/>
  <c r="D52" i="20"/>
  <c r="P24" i="18" s="1"/>
  <c r="P33" i="18"/>
  <c r="A14" i="53"/>
  <c r="A21" i="53"/>
  <c r="A18" i="53"/>
  <c r="E18" i="53" s="1"/>
  <c r="G24" i="20"/>
  <c r="A29" i="53"/>
  <c r="D25" i="20"/>
  <c r="G25" i="20"/>
  <c r="C226" i="38"/>
  <c r="C826" i="76" s="1"/>
  <c r="A22" i="53"/>
  <c r="C236" i="38"/>
  <c r="C836" i="76" s="1"/>
  <c r="I10" i="41"/>
  <c r="C229" i="38"/>
  <c r="C829" i="76" s="1"/>
  <c r="J10" i="41"/>
  <c r="P32" i="18" l="1"/>
  <c r="C270" i="38"/>
  <c r="C870" i="76" s="1"/>
  <c r="C261" i="38"/>
  <c r="C861" i="76" s="1"/>
  <c r="C282" i="38"/>
  <c r="C882" i="76" s="1"/>
  <c r="C265" i="38"/>
  <c r="C865" i="76" s="1"/>
  <c r="C273" i="38"/>
  <c r="C873" i="76" s="1"/>
  <c r="C279" i="38"/>
  <c r="C879" i="76" s="1"/>
  <c r="C277" i="38"/>
  <c r="C877" i="76" s="1"/>
  <c r="C257" i="38"/>
  <c r="C857" i="76" s="1"/>
  <c r="C268" i="38"/>
  <c r="C868" i="76" s="1"/>
  <c r="C260" i="38"/>
  <c r="C860" i="76" s="1"/>
  <c r="C278" i="38"/>
  <c r="C878" i="76" s="1"/>
  <c r="C254" i="38"/>
  <c r="C854" i="76" s="1"/>
  <c r="C334" i="38"/>
  <c r="C934" i="76" s="1"/>
  <c r="C321" i="38"/>
  <c r="C921" i="76" s="1"/>
  <c r="C22" i="76"/>
  <c r="C320" i="38"/>
  <c r="C920" i="76" s="1"/>
  <c r="C20" i="76"/>
  <c r="C328" i="38"/>
  <c r="C928" i="76" s="1"/>
  <c r="C325" i="38"/>
  <c r="C925" i="76" s="1"/>
  <c r="C324" i="38"/>
  <c r="C924" i="76" s="1"/>
  <c r="C314" i="38"/>
  <c r="C914" i="76" s="1"/>
  <c r="C318" i="38"/>
  <c r="C918" i="76" s="1"/>
  <c r="C25" i="76"/>
  <c r="C319" i="38"/>
  <c r="C919" i="76" s="1"/>
  <c r="C21" i="76"/>
  <c r="C315" i="38"/>
  <c r="C915" i="76" s="1"/>
  <c r="C24" i="76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41" i="38"/>
  <c r="C841" i="76" s="1"/>
  <c r="C251" i="38"/>
  <c r="C851" i="76" s="1"/>
  <c r="H25" i="20"/>
  <c r="E25" i="20"/>
  <c r="H52" i="20"/>
  <c r="A28" i="53"/>
  <c r="D28" i="53" s="1"/>
  <c r="Y3" i="20"/>
  <c r="P5" i="18"/>
  <c r="Y6" i="20"/>
  <c r="P14" i="18"/>
  <c r="A24" i="53"/>
  <c r="A20" i="53"/>
  <c r="C244" i="38"/>
  <c r="C844" i="76" s="1"/>
  <c r="A27" i="53"/>
  <c r="D27" i="53" s="1"/>
  <c r="C269" i="38" l="1"/>
  <c r="C869" i="76" s="1"/>
  <c r="C275" i="38"/>
  <c r="C875" i="76" s="1"/>
  <c r="C283" i="38"/>
  <c r="C883" i="76" s="1"/>
  <c r="C272" i="38"/>
  <c r="C872" i="76" s="1"/>
  <c r="C276" i="38"/>
  <c r="C876" i="76" s="1"/>
  <c r="C280" i="38"/>
  <c r="C880" i="76" s="1"/>
  <c r="C331" i="38"/>
  <c r="C931" i="76" s="1"/>
  <c r="C340" i="38"/>
  <c r="C940" i="76" s="1"/>
  <c r="C330" i="38"/>
  <c r="C930" i="76" s="1"/>
  <c r="C332" i="38"/>
  <c r="C932" i="76" s="1"/>
  <c r="C26" i="76"/>
  <c r="C30" i="76"/>
  <c r="C28" i="76"/>
  <c r="C31" i="76"/>
  <c r="C326" i="38"/>
  <c r="C926" i="76" s="1"/>
  <c r="C327" i="38"/>
  <c r="C927" i="76" s="1"/>
  <c r="C336" i="38"/>
  <c r="C936" i="76" s="1"/>
  <c r="C333" i="38"/>
  <c r="C933" i="76" s="1"/>
  <c r="C27" i="76"/>
  <c r="C337" i="38"/>
  <c r="C937" i="76" s="1"/>
  <c r="C346" i="38"/>
  <c r="C946" i="76" s="1"/>
  <c r="E53" i="20"/>
  <c r="P37" i="18"/>
  <c r="Z8" i="20"/>
  <c r="P19" i="18"/>
  <c r="A26" i="53"/>
  <c r="C259" i="38"/>
  <c r="C859" i="76" s="1"/>
  <c r="A33" i="53"/>
  <c r="A30" i="53"/>
  <c r="E30" i="53" s="1"/>
  <c r="C266" i="38"/>
  <c r="C866" i="76" s="1"/>
  <c r="P9" i="18"/>
  <c r="P8" i="18"/>
  <c r="Z7" i="20"/>
  <c r="P18" i="18"/>
  <c r="Z6" i="20"/>
  <c r="P17" i="18"/>
  <c r="A34" i="53"/>
  <c r="C256" i="38"/>
  <c r="C856" i="76" s="1"/>
  <c r="E52" i="20"/>
  <c r="P27" i="18" s="1"/>
  <c r="P36" i="18"/>
  <c r="E51" i="20"/>
  <c r="P35" i="18"/>
  <c r="C344" i="38" l="1"/>
  <c r="C944" i="76" s="1"/>
  <c r="C32" i="76"/>
  <c r="C339" i="38"/>
  <c r="C939" i="76" s="1"/>
  <c r="C345" i="38"/>
  <c r="C945" i="76" s="1"/>
  <c r="C348" i="38"/>
  <c r="C948" i="76" s="1"/>
  <c r="C338" i="38"/>
  <c r="C938" i="76" s="1"/>
  <c r="C342" i="38"/>
  <c r="C942" i="76" s="1"/>
  <c r="C37" i="76"/>
  <c r="C352" i="38"/>
  <c r="C952" i="76" s="1"/>
  <c r="C33" i="76"/>
  <c r="C36" i="76"/>
  <c r="C349" i="38"/>
  <c r="C949" i="76" s="1"/>
  <c r="C34" i="76"/>
  <c r="C343" i="38"/>
  <c r="C943" i="76" s="1"/>
  <c r="Z5" i="20"/>
  <c r="P28" i="18"/>
  <c r="P26" i="18"/>
  <c r="Z3" i="20"/>
  <c r="Z4" i="20"/>
  <c r="C271" i="38"/>
  <c r="C871" i="76" s="1"/>
  <c r="C274" i="38"/>
  <c r="C874" i="76" s="1"/>
  <c r="A32" i="53"/>
  <c r="A36" i="53"/>
  <c r="C281" i="38"/>
  <c r="C881" i="76" s="1"/>
  <c r="C351" i="38" l="1"/>
  <c r="C951" i="76" s="1"/>
  <c r="C350" i="38"/>
  <c r="C950" i="76" s="1"/>
  <c r="L16" i="66"/>
  <c r="C355" i="38"/>
  <c r="C955" i="76" s="1"/>
  <c r="C354" i="38"/>
  <c r="C954" i="76" s="1"/>
  <c r="D10" i="53"/>
  <c r="D34" i="53"/>
  <c r="D9" i="53"/>
  <c r="D22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F26" i="39" l="1"/>
  <c r="G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E455" i="76" s="1"/>
  <c r="N96" i="66"/>
  <c r="E407" i="76" s="1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E326" i="76" s="1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E503" i="76" s="1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E518" i="76" s="1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E566" i="76" s="1"/>
  <c r="P100" i="66"/>
  <c r="N48" i="66"/>
  <c r="E359" i="76" s="1"/>
  <c r="N240" i="66"/>
  <c r="E551" i="76" s="1"/>
  <c r="W165" i="66"/>
  <c r="P165" i="66"/>
  <c r="V165" i="66" s="1"/>
  <c r="P4" i="66"/>
  <c r="N159" i="66"/>
  <c r="E470" i="76" s="1"/>
  <c r="P182" i="66"/>
  <c r="P272" i="66"/>
  <c r="V272" i="66" s="1"/>
  <c r="W272" i="66"/>
  <c r="N63" i="66"/>
  <c r="E374" i="76" s="1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E422" i="76" s="1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E599" i="76" s="1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E294" i="7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E188" i="38"/>
  <c r="E788" i="76" s="1"/>
  <c r="E194" i="38"/>
  <c r="E794" i="76" s="1"/>
  <c r="J119" i="58"/>
  <c r="J122" i="58"/>
  <c r="J117" i="58"/>
  <c r="C3" i="63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22" i="41" s="1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95" i="38"/>
  <c r="E795" i="76" s="1"/>
  <c r="E207" i="38"/>
  <c r="E807" i="76" s="1"/>
  <c r="E196" i="38"/>
  <c r="E796" i="76" s="1"/>
  <c r="E208" i="38"/>
  <c r="E808" i="76" s="1"/>
  <c r="E197" i="38"/>
  <c r="E797" i="76" s="1"/>
  <c r="E198" i="38"/>
  <c r="E798" i="76" s="1"/>
  <c r="E199" i="38"/>
  <c r="E799" i="76" s="1"/>
  <c r="E205" i="38"/>
  <c r="E805" i="76" s="1"/>
  <c r="E200" i="38"/>
  <c r="E800" i="76" s="1"/>
  <c r="E201" i="38"/>
  <c r="E801" i="76" s="1"/>
  <c r="E202" i="38"/>
  <c r="E802" i="76" s="1"/>
  <c r="E203" i="38"/>
  <c r="E803" i="76" s="1"/>
  <c r="E204" i="38"/>
  <c r="E804" i="76" s="1"/>
  <c r="E206" i="38"/>
  <c r="E806" i="76" s="1"/>
  <c r="R195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E262" i="76" s="1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E70" i="76" s="1"/>
  <c r="C164" i="41"/>
  <c r="C175" i="41"/>
  <c r="C247" i="41"/>
  <c r="C269" i="41"/>
  <c r="C289" i="41"/>
  <c r="C333" i="41"/>
  <c r="C390" i="41"/>
  <c r="C412" i="41"/>
  <c r="F191" i="66"/>
  <c r="E214" i="76" s="1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E198" i="76" s="1"/>
  <c r="H7" i="41"/>
  <c r="C54" i="39" s="1"/>
  <c r="F31" i="66"/>
  <c r="E54" i="76" s="1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E246" i="76" s="1"/>
  <c r="F287" i="66"/>
  <c r="E310" i="76" s="1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E283" i="38" l="1"/>
  <c r="E883" i="76" s="1"/>
  <c r="E150" i="76"/>
  <c r="E102" i="76"/>
  <c r="E118" i="76"/>
  <c r="E166" i="76"/>
  <c r="E192" i="38"/>
  <c r="E792" i="76" s="1"/>
  <c r="E191" i="38"/>
  <c r="E791" i="76" s="1"/>
  <c r="E189" i="38"/>
  <c r="E789" i="76" s="1"/>
  <c r="E190" i="38"/>
  <c r="E790" i="76" s="1"/>
  <c r="E193" i="38"/>
  <c r="E793" i="76" s="1"/>
  <c r="J119" i="41"/>
  <c r="J117" i="41"/>
  <c r="E101" i="38"/>
  <c r="E701" i="76" s="1"/>
  <c r="I99" i="41"/>
  <c r="E136" i="38"/>
  <c r="E736" i="76" s="1"/>
  <c r="J99" i="41"/>
  <c r="E119" i="38"/>
  <c r="E719" i="76" s="1"/>
  <c r="E186" i="38"/>
  <c r="E786" i="76" s="1"/>
  <c r="E102" i="38"/>
  <c r="E702" i="76" s="1"/>
  <c r="E118" i="38"/>
  <c r="E718" i="76" s="1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128" i="58"/>
  <c r="F243" i="66" s="1"/>
  <c r="J98" i="58"/>
  <c r="J124" i="58"/>
  <c r="C53" i="63" s="1"/>
  <c r="H98" i="58"/>
  <c r="I98" i="58"/>
  <c r="I128" i="58"/>
  <c r="F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H96" i="58"/>
  <c r="K54" i="39"/>
  <c r="J137" i="41"/>
  <c r="J123" i="41"/>
  <c r="I108" i="41"/>
  <c r="I107" i="41"/>
  <c r="J108" i="41"/>
  <c r="H123" i="41"/>
  <c r="H137" i="41"/>
  <c r="H100" i="41"/>
  <c r="J432" i="58"/>
  <c r="J430" i="58"/>
  <c r="F286" i="66" s="1"/>
  <c r="J433" i="58"/>
  <c r="J431" i="58"/>
  <c r="I95" i="41"/>
  <c r="I100" i="41"/>
  <c r="H132" i="41"/>
  <c r="I432" i="58"/>
  <c r="I433" i="58"/>
  <c r="I431" i="58"/>
  <c r="I430" i="58"/>
  <c r="F238" i="66" s="1"/>
  <c r="H95" i="41"/>
  <c r="J103" i="41"/>
  <c r="H432" i="58"/>
  <c r="H430" i="58"/>
  <c r="F190" i="66" s="1"/>
  <c r="H433" i="58"/>
  <c r="I140" i="41"/>
  <c r="J136" i="41"/>
  <c r="J140" i="41"/>
  <c r="O6" i="41" s="1"/>
  <c r="H115" i="41"/>
  <c r="H116" i="41"/>
  <c r="J95" i="41"/>
  <c r="N243" i="66" l="1"/>
  <c r="E554" i="76" s="1"/>
  <c r="E266" i="76"/>
  <c r="N190" i="66"/>
  <c r="E501" i="76" s="1"/>
  <c r="E213" i="76"/>
  <c r="N286" i="66"/>
  <c r="E597" i="76" s="1"/>
  <c r="E309" i="76"/>
  <c r="N147" i="66"/>
  <c r="E458" i="76" s="1"/>
  <c r="E170" i="76"/>
  <c r="N195" i="66"/>
  <c r="E506" i="76" s="1"/>
  <c r="E218" i="76"/>
  <c r="N238" i="66"/>
  <c r="E549" i="76" s="1"/>
  <c r="E261" i="76"/>
  <c r="J143" i="66"/>
  <c r="S143" i="66" s="1"/>
  <c r="J95" i="66"/>
  <c r="P95" i="66" s="1"/>
  <c r="J31" i="66"/>
  <c r="S31" i="66" s="1"/>
  <c r="J79" i="66"/>
  <c r="S79" i="66" s="1"/>
  <c r="J47" i="66"/>
  <c r="S47" i="66" s="1"/>
  <c r="J271" i="66"/>
  <c r="S271" i="66" s="1"/>
  <c r="O4" i="41"/>
  <c r="N4" i="41"/>
  <c r="E170" i="38"/>
  <c r="E770" i="76" s="1"/>
  <c r="E187" i="38"/>
  <c r="E787" i="76" s="1"/>
  <c r="E169" i="38"/>
  <c r="E769" i="76" s="1"/>
  <c r="E152" i="38"/>
  <c r="E752" i="76" s="1"/>
  <c r="E153" i="38"/>
  <c r="E753" i="76" s="1"/>
  <c r="E135" i="38"/>
  <c r="E735" i="76" s="1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I110" i="58"/>
  <c r="I476" i="58" s="1"/>
  <c r="I432" i="41"/>
  <c r="K41" i="39"/>
  <c r="F155" i="66"/>
  <c r="E178" i="76" s="1"/>
  <c r="E376" i="38"/>
  <c r="E976" i="76" s="1"/>
  <c r="I125" i="58"/>
  <c r="I430" i="41"/>
  <c r="F94" i="66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J430" i="41"/>
  <c r="H96" i="41"/>
  <c r="F45" i="66"/>
  <c r="E68" i="76" s="1"/>
  <c r="J97" i="41"/>
  <c r="H109" i="58"/>
  <c r="I112" i="58"/>
  <c r="J433" i="41"/>
  <c r="F189" i="66"/>
  <c r="E212" i="76" s="1"/>
  <c r="I113" i="58"/>
  <c r="J111" i="58"/>
  <c r="I109" i="58"/>
  <c r="H112" i="58"/>
  <c r="J432" i="41"/>
  <c r="I96" i="41"/>
  <c r="D12" i="39" s="1"/>
  <c r="F93" i="66"/>
  <c r="D39" i="39"/>
  <c r="F237" i="66"/>
  <c r="E260" i="76" s="1"/>
  <c r="L39" i="39"/>
  <c r="I127" i="58"/>
  <c r="I105" i="58"/>
  <c r="F46" i="66"/>
  <c r="H430" i="41"/>
  <c r="H98" i="41"/>
  <c r="J124" i="41"/>
  <c r="O5" i="41" s="1"/>
  <c r="J98" i="41"/>
  <c r="P271" i="66"/>
  <c r="I97" i="41"/>
  <c r="M41" i="39"/>
  <c r="F251" i="66"/>
  <c r="E274" i="76" s="1"/>
  <c r="E41" i="39"/>
  <c r="J126" i="41"/>
  <c r="E14" i="39" s="1"/>
  <c r="F107" i="66"/>
  <c r="F203" i="66"/>
  <c r="E226" i="76" s="1"/>
  <c r="L41" i="39"/>
  <c r="H128" i="41"/>
  <c r="F3" i="66"/>
  <c r="N3" i="66" s="1"/>
  <c r="E314" i="76" s="1"/>
  <c r="I126" i="41"/>
  <c r="D14" i="39" s="1"/>
  <c r="D41" i="39"/>
  <c r="F59" i="66"/>
  <c r="H97" i="41"/>
  <c r="I128" i="41"/>
  <c r="F51" i="66"/>
  <c r="I98" i="41"/>
  <c r="J128" i="41"/>
  <c r="F99" i="66"/>
  <c r="I124" i="41"/>
  <c r="F285" i="66"/>
  <c r="E308" i="76" s="1"/>
  <c r="M39" i="39"/>
  <c r="H124" i="41"/>
  <c r="M5" i="41" s="1"/>
  <c r="E39" i="39"/>
  <c r="J96" i="41"/>
  <c r="E12" i="39" s="1"/>
  <c r="F141" i="66"/>
  <c r="H126" i="41"/>
  <c r="C14" i="39" s="1"/>
  <c r="C41" i="39"/>
  <c r="F11" i="66"/>
  <c r="P31" i="66" l="1"/>
  <c r="E116" i="76"/>
  <c r="E130" i="76"/>
  <c r="E82" i="76"/>
  <c r="E164" i="76"/>
  <c r="R47" i="66"/>
  <c r="P47" i="66"/>
  <c r="R31" i="66"/>
  <c r="T31" i="66" s="1"/>
  <c r="N51" i="66"/>
  <c r="E362" i="76" s="1"/>
  <c r="E74" i="76"/>
  <c r="N94" i="66"/>
  <c r="E405" i="76" s="1"/>
  <c r="E117" i="76"/>
  <c r="N46" i="66"/>
  <c r="E357" i="76" s="1"/>
  <c r="E69" i="76"/>
  <c r="N142" i="66"/>
  <c r="E453" i="76" s="1"/>
  <c r="E165" i="76"/>
  <c r="P79" i="66"/>
  <c r="N99" i="66"/>
  <c r="E410" i="76" s="1"/>
  <c r="E122" i="76"/>
  <c r="S95" i="66"/>
  <c r="J127" i="66"/>
  <c r="P127" i="66" s="1"/>
  <c r="J191" i="66"/>
  <c r="R191" i="66" s="1"/>
  <c r="J175" i="66"/>
  <c r="R175" i="66" s="1"/>
  <c r="J223" i="66"/>
  <c r="P223" i="66" s="1"/>
  <c r="J287" i="66"/>
  <c r="S287" i="66" s="1"/>
  <c r="J239" i="66"/>
  <c r="S239" i="66" s="1"/>
  <c r="K155" i="66"/>
  <c r="P143" i="66"/>
  <c r="E105" i="38"/>
  <c r="E705" i="76" s="1"/>
  <c r="E171" i="38"/>
  <c r="E771" i="76" s="1"/>
  <c r="E156" i="38"/>
  <c r="E756" i="76" s="1"/>
  <c r="E120" i="38"/>
  <c r="E720" i="76" s="1"/>
  <c r="E103" i="38"/>
  <c r="E703" i="76" s="1"/>
  <c r="E139" i="38"/>
  <c r="E739" i="76" s="1"/>
  <c r="E88" i="38"/>
  <c r="E688" i="76" s="1"/>
  <c r="E122" i="38"/>
  <c r="E722" i="76" s="1"/>
  <c r="E173" i="38"/>
  <c r="E773" i="76" s="1"/>
  <c r="E154" i="38"/>
  <c r="E754" i="76" s="1"/>
  <c r="F9" i="66"/>
  <c r="F153" i="66"/>
  <c r="E176" i="76" s="1"/>
  <c r="D43" i="39"/>
  <c r="F201" i="66"/>
  <c r="E224" i="76" s="1"/>
  <c r="M43" i="39"/>
  <c r="L43" i="39"/>
  <c r="F57" i="66"/>
  <c r="I111" i="41"/>
  <c r="H105" i="41"/>
  <c r="J127" i="41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E290" i="76" s="1"/>
  <c r="I125" i="41"/>
  <c r="H427" i="58"/>
  <c r="F181" i="66"/>
  <c r="H428" i="58"/>
  <c r="H429" i="58"/>
  <c r="F172" i="66" s="1"/>
  <c r="E195" i="76" s="1"/>
  <c r="I109" i="41"/>
  <c r="I439" i="58"/>
  <c r="I438" i="58"/>
  <c r="F204" i="66" s="1"/>
  <c r="I110" i="41"/>
  <c r="D13" i="39" s="1"/>
  <c r="L40" i="39"/>
  <c r="F219" i="66"/>
  <c r="E242" i="76" s="1"/>
  <c r="J105" i="41"/>
  <c r="J125" i="41"/>
  <c r="Y51" i="66"/>
  <c r="Y195" i="66"/>
  <c r="Z51" i="66"/>
  <c r="Z195" i="66"/>
  <c r="F37" i="66"/>
  <c r="H112" i="41"/>
  <c r="I434" i="58"/>
  <c r="F224" i="66" s="1"/>
  <c r="I436" i="58"/>
  <c r="F235" i="66" s="1"/>
  <c r="E258" i="76" s="1"/>
  <c r="I435" i="58"/>
  <c r="I437" i="58"/>
  <c r="F234" i="66" s="1"/>
  <c r="D40" i="39"/>
  <c r="F75" i="66"/>
  <c r="J438" i="58"/>
  <c r="F252" i="66" s="1"/>
  <c r="J439" i="58"/>
  <c r="H121" i="58"/>
  <c r="F249" i="66"/>
  <c r="E272" i="76" s="1"/>
  <c r="J112" i="41"/>
  <c r="J428" i="58"/>
  <c r="F277" i="66"/>
  <c r="J429" i="58"/>
  <c r="F268" i="66" s="1"/>
  <c r="E291" i="76" s="1"/>
  <c r="J427" i="58"/>
  <c r="J109" i="41"/>
  <c r="T47" i="66"/>
  <c r="F133" i="66"/>
  <c r="J435" i="58"/>
  <c r="J436" i="58"/>
  <c r="F283" i="66" s="1"/>
  <c r="E306" i="76" s="1"/>
  <c r="J437" i="58"/>
  <c r="F282" i="66" s="1"/>
  <c r="J434" i="58"/>
  <c r="F272" i="66" s="1"/>
  <c r="H127" i="41"/>
  <c r="Y3" i="66"/>
  <c r="Y147" i="66"/>
  <c r="Z147" i="66"/>
  <c r="Z3" i="66"/>
  <c r="I427" i="58"/>
  <c r="I428" i="58"/>
  <c r="I429" i="58"/>
  <c r="F220" i="66" s="1"/>
  <c r="E243" i="76" s="1"/>
  <c r="F229" i="66"/>
  <c r="H436" i="58"/>
  <c r="F187" i="66" s="1"/>
  <c r="E210" i="76" s="1"/>
  <c r="H437" i="58"/>
  <c r="F186" i="66" s="1"/>
  <c r="H434" i="58"/>
  <c r="F176" i="66" s="1"/>
  <c r="B3" i="39"/>
  <c r="I459" i="37"/>
  <c r="J93" i="66"/>
  <c r="I112" i="41"/>
  <c r="F85" i="66"/>
  <c r="H109" i="41"/>
  <c r="E43" i="39"/>
  <c r="H110" i="41"/>
  <c r="B4" i="39" s="1"/>
  <c r="H476" i="58" s="1"/>
  <c r="F27" i="66"/>
  <c r="E50" i="76" s="1"/>
  <c r="H438" i="58"/>
  <c r="F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E194" i="76" s="1"/>
  <c r="H125" i="41"/>
  <c r="H477" i="41"/>
  <c r="E358" i="38"/>
  <c r="E958" i="76" s="1"/>
  <c r="J59" i="66"/>
  <c r="J121" i="58"/>
  <c r="Z142" i="66" l="1"/>
  <c r="P175" i="66"/>
  <c r="S175" i="66"/>
  <c r="Z238" i="66"/>
  <c r="Y238" i="66"/>
  <c r="Y94" i="66"/>
  <c r="Z94" i="66"/>
  <c r="J107" i="66"/>
  <c r="S107" i="66" s="1"/>
  <c r="E80" i="76"/>
  <c r="E128" i="76"/>
  <c r="E146" i="76"/>
  <c r="E98" i="76"/>
  <c r="Y142" i="66"/>
  <c r="Y286" i="66"/>
  <c r="Z286" i="66"/>
  <c r="J285" i="66"/>
  <c r="S285" i="66" s="1"/>
  <c r="Y99" i="66"/>
  <c r="J459" i="58"/>
  <c r="Z99" i="66"/>
  <c r="Z243" i="66"/>
  <c r="Y243" i="66"/>
  <c r="N186" i="66"/>
  <c r="E497" i="76" s="1"/>
  <c r="E209" i="76"/>
  <c r="N272" i="66"/>
  <c r="E583" i="76" s="1"/>
  <c r="E295" i="76"/>
  <c r="N156" i="66"/>
  <c r="E467" i="76" s="1"/>
  <c r="E179" i="76"/>
  <c r="N282" i="66"/>
  <c r="E593" i="76" s="1"/>
  <c r="E305" i="76"/>
  <c r="N37" i="66"/>
  <c r="E348" i="76" s="1"/>
  <c r="E60" i="76"/>
  <c r="S127" i="66"/>
  <c r="N133" i="66"/>
  <c r="E444" i="76" s="1"/>
  <c r="E156" i="76"/>
  <c r="N181" i="66"/>
  <c r="E492" i="76" s="1"/>
  <c r="E204" i="76"/>
  <c r="N252" i="66"/>
  <c r="E563" i="76" s="1"/>
  <c r="E275" i="76"/>
  <c r="N85" i="66"/>
  <c r="E396" i="76" s="1"/>
  <c r="E108" i="76"/>
  <c r="N229" i="66"/>
  <c r="E540" i="76" s="1"/>
  <c r="E252" i="76"/>
  <c r="N234" i="66"/>
  <c r="E545" i="76" s="1"/>
  <c r="E257" i="76"/>
  <c r="N277" i="66"/>
  <c r="E588" i="76" s="1"/>
  <c r="E300" i="76"/>
  <c r="N176" i="66"/>
  <c r="E487" i="76" s="1"/>
  <c r="E199" i="76"/>
  <c r="N224" i="66"/>
  <c r="E535" i="76" s="1"/>
  <c r="E247" i="76"/>
  <c r="N204" i="66"/>
  <c r="E515" i="76" s="1"/>
  <c r="E227" i="76"/>
  <c r="S191" i="66"/>
  <c r="T191" i="66" s="1"/>
  <c r="P239" i="66"/>
  <c r="J459" i="37"/>
  <c r="J203" i="66"/>
  <c r="P203" i="66" s="1"/>
  <c r="K11" i="66"/>
  <c r="S223" i="66"/>
  <c r="P191" i="66"/>
  <c r="I459" i="58"/>
  <c r="I459" i="41" s="1"/>
  <c r="J251" i="66"/>
  <c r="P251" i="66" s="1"/>
  <c r="P287" i="66"/>
  <c r="J11" i="66"/>
  <c r="R11" i="66" s="1"/>
  <c r="J155" i="66"/>
  <c r="R155" i="66" s="1"/>
  <c r="J237" i="66"/>
  <c r="S237" i="66" s="1"/>
  <c r="J141" i="66"/>
  <c r="S141" i="66" s="1"/>
  <c r="E121" i="38"/>
  <c r="E721" i="76" s="1"/>
  <c r="E104" i="38"/>
  <c r="E704" i="76" s="1"/>
  <c r="E109" i="38"/>
  <c r="E709" i="76" s="1"/>
  <c r="E155" i="38"/>
  <c r="E755" i="76" s="1"/>
  <c r="E172" i="38"/>
  <c r="E772" i="76" s="1"/>
  <c r="E126" i="38"/>
  <c r="E726" i="76" s="1"/>
  <c r="E160" i="38"/>
  <c r="E760" i="76" s="1"/>
  <c r="E177" i="38"/>
  <c r="E777" i="76" s="1"/>
  <c r="H475" i="58"/>
  <c r="H475" i="37"/>
  <c r="H476" i="37"/>
  <c r="C12" i="39"/>
  <c r="P12" i="39" s="1"/>
  <c r="K40" i="39"/>
  <c r="E16" i="39"/>
  <c r="D16" i="39"/>
  <c r="B7" i="39"/>
  <c r="H478" i="37" s="1"/>
  <c r="H428" i="41"/>
  <c r="T175" i="66"/>
  <c r="J121" i="41"/>
  <c r="I428" i="41"/>
  <c r="J439" i="41"/>
  <c r="J436" i="41"/>
  <c r="F139" i="66"/>
  <c r="E162" i="76" s="1"/>
  <c r="P59" i="66"/>
  <c r="S59" i="66"/>
  <c r="H434" i="41"/>
  <c r="F32" i="66"/>
  <c r="I436" i="41"/>
  <c r="F91" i="66"/>
  <c r="E114" i="76" s="1"/>
  <c r="I427" i="41"/>
  <c r="D15" i="39" s="1"/>
  <c r="D42" i="39"/>
  <c r="F92" i="66"/>
  <c r="I437" i="41"/>
  <c r="F90" i="66"/>
  <c r="H436" i="41"/>
  <c r="F43" i="66"/>
  <c r="E66" i="76" s="1"/>
  <c r="F108" i="66"/>
  <c r="J438" i="41"/>
  <c r="H438" i="41"/>
  <c r="F12" i="66"/>
  <c r="N12" i="66" s="1"/>
  <c r="E323" i="76" s="1"/>
  <c r="J428" i="41"/>
  <c r="H427" i="41"/>
  <c r="I434" i="41"/>
  <c r="F80" i="66"/>
  <c r="I121" i="41"/>
  <c r="I429" i="41"/>
  <c r="F76" i="66"/>
  <c r="E99" i="76" s="1"/>
  <c r="F236" i="66"/>
  <c r="E259" i="76" s="1"/>
  <c r="L42" i="39"/>
  <c r="C13" i="39"/>
  <c r="E375" i="38"/>
  <c r="E975" i="76" s="1"/>
  <c r="H121" i="41"/>
  <c r="F28" i="66"/>
  <c r="E51" i="76" s="1"/>
  <c r="H429" i="41"/>
  <c r="J437" i="41"/>
  <c r="F138" i="66"/>
  <c r="C40" i="39"/>
  <c r="C39" i="39"/>
  <c r="K39" i="39"/>
  <c r="J435" i="41"/>
  <c r="I439" i="41"/>
  <c r="F124" i="66"/>
  <c r="E147" i="76" s="1"/>
  <c r="J429" i="41"/>
  <c r="J434" i="41"/>
  <c r="F128" i="66"/>
  <c r="Z37" i="66"/>
  <c r="Z181" i="66"/>
  <c r="Y37" i="66"/>
  <c r="Y181" i="66"/>
  <c r="I438" i="41"/>
  <c r="F60" i="66"/>
  <c r="P93" i="66"/>
  <c r="S93" i="66"/>
  <c r="H437" i="41"/>
  <c r="F42" i="66"/>
  <c r="J427" i="41"/>
  <c r="E15" i="39" s="1"/>
  <c r="F140" i="66"/>
  <c r="E42" i="39"/>
  <c r="I435" i="41"/>
  <c r="F284" i="66"/>
  <c r="E307" i="76" s="1"/>
  <c r="M42" i="39"/>
  <c r="J459" i="41" l="1"/>
  <c r="P107" i="66"/>
  <c r="P285" i="66"/>
  <c r="S11" i="66"/>
  <c r="P237" i="66"/>
  <c r="P11" i="66"/>
  <c r="Z85" i="66"/>
  <c r="E115" i="76"/>
  <c r="Y85" i="66"/>
  <c r="Z229" i="66"/>
  <c r="E163" i="76"/>
  <c r="Y229" i="66"/>
  <c r="P155" i="66"/>
  <c r="S155" i="66"/>
  <c r="T155" i="66" s="1"/>
  <c r="Y133" i="66"/>
  <c r="Z133" i="66"/>
  <c r="Y277" i="66"/>
  <c r="S203" i="66"/>
  <c r="Z277" i="66"/>
  <c r="N128" i="66"/>
  <c r="E439" i="76" s="1"/>
  <c r="E151" i="76"/>
  <c r="N138" i="66"/>
  <c r="E449" i="76" s="1"/>
  <c r="E161" i="76"/>
  <c r="N42" i="66"/>
  <c r="E353" i="76" s="1"/>
  <c r="E65" i="76"/>
  <c r="N108" i="66"/>
  <c r="E419" i="76" s="1"/>
  <c r="E131" i="76"/>
  <c r="N80" i="66"/>
  <c r="E391" i="76" s="1"/>
  <c r="E103" i="76"/>
  <c r="N60" i="66"/>
  <c r="E371" i="76" s="1"/>
  <c r="E83" i="76"/>
  <c r="N90" i="66"/>
  <c r="E401" i="76" s="1"/>
  <c r="E113" i="76"/>
  <c r="N32" i="66"/>
  <c r="E343" i="76" s="1"/>
  <c r="E55" i="76"/>
  <c r="K171" i="66"/>
  <c r="J57" i="66"/>
  <c r="P57" i="66" s="1"/>
  <c r="J75" i="66"/>
  <c r="P75" i="66" s="1"/>
  <c r="J461" i="37"/>
  <c r="C30" i="63" s="1"/>
  <c r="J219" i="66"/>
  <c r="S219" i="66" s="1"/>
  <c r="J249" i="66"/>
  <c r="P249" i="66" s="1"/>
  <c r="S251" i="66"/>
  <c r="J201" i="66"/>
  <c r="S201" i="66" s="1"/>
  <c r="J105" i="66"/>
  <c r="J461" i="58"/>
  <c r="C60" i="63" s="1"/>
  <c r="I461" i="58"/>
  <c r="C50" i="63" s="1"/>
  <c r="J123" i="66"/>
  <c r="S123" i="66" s="1"/>
  <c r="P141" i="66"/>
  <c r="I461" i="37"/>
  <c r="C20" i="63" s="1"/>
  <c r="J267" i="66"/>
  <c r="S267" i="66" s="1"/>
  <c r="O12" i="39"/>
  <c r="E138" i="38"/>
  <c r="E738" i="76" s="1"/>
  <c r="E157" i="38"/>
  <c r="E757" i="76" s="1"/>
  <c r="E174" i="38"/>
  <c r="E774" i="76" s="1"/>
  <c r="E123" i="38"/>
  <c r="E723" i="76" s="1"/>
  <c r="E357" i="38"/>
  <c r="E957" i="76" s="1"/>
  <c r="E356" i="38"/>
  <c r="E956" i="76" s="1"/>
  <c r="E106" i="38"/>
  <c r="E706" i="76" s="1"/>
  <c r="E374" i="38"/>
  <c r="E974" i="76" s="1"/>
  <c r="E137" i="38"/>
  <c r="E737" i="76" s="1"/>
  <c r="E86" i="38"/>
  <c r="E686" i="76" s="1"/>
  <c r="E87" i="38"/>
  <c r="E687" i="76" s="1"/>
  <c r="J171" i="66"/>
  <c r="R171" i="66" s="1"/>
  <c r="C16" i="39"/>
  <c r="O16" i="39" s="1"/>
  <c r="K43" i="39"/>
  <c r="C43" i="39"/>
  <c r="H478" i="58"/>
  <c r="AB3" i="39"/>
  <c r="T11" i="66"/>
  <c r="H476" i="41"/>
  <c r="P13" i="39"/>
  <c r="Q13" i="39" s="1"/>
  <c r="O13" i="39"/>
  <c r="Y90" i="66"/>
  <c r="Z90" i="66"/>
  <c r="AC3" i="39"/>
  <c r="Z204" i="66"/>
  <c r="Y204" i="66"/>
  <c r="Y156" i="66"/>
  <c r="Z12" i="66"/>
  <c r="Z156" i="66"/>
  <c r="Y12" i="66"/>
  <c r="Y186" i="66"/>
  <c r="Y42" i="66"/>
  <c r="Z186" i="66"/>
  <c r="Z42" i="66"/>
  <c r="Z282" i="66"/>
  <c r="Z138" i="66"/>
  <c r="Y138" i="66"/>
  <c r="Y282" i="66"/>
  <c r="S105" i="66"/>
  <c r="P105" i="66"/>
  <c r="E359" i="38"/>
  <c r="E959" i="76" s="1"/>
  <c r="H475" i="41"/>
  <c r="Z80" i="66"/>
  <c r="Y224" i="66"/>
  <c r="Y80" i="66"/>
  <c r="Q12" i="39"/>
  <c r="Z128" i="66"/>
  <c r="Y272" i="66"/>
  <c r="Z272" i="66"/>
  <c r="Y128" i="66"/>
  <c r="Y234" i="66" l="1"/>
  <c r="Z234" i="66"/>
  <c r="Z176" i="66"/>
  <c r="Y32" i="66"/>
  <c r="Y176" i="66"/>
  <c r="Z32" i="66"/>
  <c r="P219" i="66"/>
  <c r="Y108" i="66"/>
  <c r="Z252" i="66"/>
  <c r="Z108" i="66"/>
  <c r="S75" i="66"/>
  <c r="Y252" i="66"/>
  <c r="S249" i="66"/>
  <c r="Z224" i="66"/>
  <c r="J461" i="41"/>
  <c r="Y60" i="66"/>
  <c r="Z60" i="66"/>
  <c r="S57" i="66"/>
  <c r="J189" i="66"/>
  <c r="R189" i="66" s="1"/>
  <c r="J45" i="66"/>
  <c r="P45" i="66" s="1"/>
  <c r="P201" i="66"/>
  <c r="K189" i="66"/>
  <c r="J92" i="66"/>
  <c r="K45" i="66"/>
  <c r="K27" i="66"/>
  <c r="J140" i="66"/>
  <c r="J284" i="66"/>
  <c r="N284" i="66" s="1"/>
  <c r="E595" i="76" s="1"/>
  <c r="J236" i="66"/>
  <c r="N236" i="66" s="1"/>
  <c r="K9" i="66"/>
  <c r="H461" i="58"/>
  <c r="H461" i="37"/>
  <c r="P123" i="66"/>
  <c r="P267" i="66"/>
  <c r="H459" i="58"/>
  <c r="H459" i="37"/>
  <c r="I461" i="41"/>
  <c r="J27" i="66"/>
  <c r="R27" i="66" s="1"/>
  <c r="H460" i="37"/>
  <c r="E377" i="38"/>
  <c r="E977" i="76" s="1"/>
  <c r="E92" i="38"/>
  <c r="E692" i="76" s="1"/>
  <c r="E143" i="38"/>
  <c r="E743" i="76" s="1"/>
  <c r="P171" i="66"/>
  <c r="S171" i="66"/>
  <c r="T171" i="66" s="1"/>
  <c r="P16" i="39"/>
  <c r="Q16" i="39" s="1"/>
  <c r="H478" i="41"/>
  <c r="C40" i="63" l="1"/>
  <c r="S45" i="66"/>
  <c r="N92" i="66"/>
  <c r="E403" i="76" s="1"/>
  <c r="F15" i="39"/>
  <c r="P284" i="66"/>
  <c r="P92" i="66"/>
  <c r="N140" i="66"/>
  <c r="O140" i="66" s="1"/>
  <c r="Q140" i="66" s="1"/>
  <c r="R140" i="66" s="1"/>
  <c r="G15" i="39"/>
  <c r="P189" i="66"/>
  <c r="S92" i="66"/>
  <c r="R45" i="66"/>
  <c r="S189" i="66"/>
  <c r="T189" i="66" s="1"/>
  <c r="E547" i="76"/>
  <c r="S284" i="66"/>
  <c r="H461" i="41"/>
  <c r="P236" i="66"/>
  <c r="J153" i="66"/>
  <c r="R153" i="66" s="1"/>
  <c r="J9" i="66"/>
  <c r="P9" i="66" s="1"/>
  <c r="K153" i="66"/>
  <c r="S140" i="66"/>
  <c r="P140" i="66"/>
  <c r="S236" i="66"/>
  <c r="H459" i="41"/>
  <c r="C10" i="63"/>
  <c r="P27" i="66"/>
  <c r="S27" i="66"/>
  <c r="T27" i="66" s="1"/>
  <c r="Y140" i="66" l="1"/>
  <c r="T140" i="66"/>
  <c r="T45" i="66"/>
  <c r="Z140" i="66"/>
  <c r="Y284" i="66"/>
  <c r="O236" i="66"/>
  <c r="Q236" i="66" s="1"/>
  <c r="R236" i="66" s="1"/>
  <c r="T236" i="66" s="1"/>
  <c r="O92" i="66"/>
  <c r="Q92" i="66" s="1"/>
  <c r="R92" i="66" s="1"/>
  <c r="T92" i="66" s="1"/>
  <c r="Y92" i="66"/>
  <c r="O284" i="66"/>
  <c r="Q284" i="66" s="1"/>
  <c r="R284" i="66" s="1"/>
  <c r="T284" i="66" s="1"/>
  <c r="Y236" i="66"/>
  <c r="Z92" i="66"/>
  <c r="Z236" i="66"/>
  <c r="E451" i="76"/>
  <c r="Z284" i="66"/>
  <c r="P153" i="66"/>
  <c r="S153" i="66"/>
  <c r="T153" i="66" s="1"/>
  <c r="S9" i="66"/>
  <c r="R9" i="66"/>
  <c r="H3" i="58"/>
  <c r="T9" i="66" l="1"/>
  <c r="H3" i="41"/>
  <c r="B6" i="39" s="1"/>
  <c r="C15" i="39" s="1"/>
  <c r="AA3" i="39" s="1"/>
  <c r="F44" i="66"/>
  <c r="E67" i="76" s="1"/>
  <c r="F188" i="66"/>
  <c r="E211" i="76" s="1"/>
  <c r="K42" i="39" l="1"/>
  <c r="C42" i="39"/>
  <c r="P15" i="39"/>
  <c r="O15" i="39"/>
  <c r="E89" i="38" l="1"/>
  <c r="E689" i="76" s="1"/>
  <c r="E140" i="38"/>
  <c r="E740" i="76" s="1"/>
  <c r="Q15" i="39"/>
  <c r="J44" i="66"/>
  <c r="J188" i="66" l="1"/>
  <c r="S188" i="66" s="1"/>
  <c r="S44" i="66"/>
  <c r="P44" i="66"/>
  <c r="R44" i="66"/>
  <c r="N44" i="66"/>
  <c r="E355" i="76" s="1"/>
  <c r="N188" i="66" l="1"/>
  <c r="O188" i="66" s="1"/>
  <c r="Q188" i="66" s="1"/>
  <c r="P188" i="66"/>
  <c r="R188" i="66"/>
  <c r="T188" i="66" s="1"/>
  <c r="T44" i="66"/>
  <c r="O44" i="66" l="1"/>
  <c r="Q44" i="66" s="1"/>
  <c r="Y188" i="66"/>
  <c r="Z188" i="66"/>
  <c r="Y44" i="66"/>
  <c r="E499" i="76"/>
  <c r="Z44" i="66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8" i="38"/>
  <c r="E838" i="76" s="1"/>
  <c r="E230" i="38"/>
  <c r="E830" i="76" s="1"/>
  <c r="E275" i="38"/>
  <c r="E875" i="76" s="1"/>
  <c r="H460" i="58"/>
  <c r="E248" i="38"/>
  <c r="E848" i="76" s="1"/>
  <c r="E240" i="38"/>
  <c r="E840" i="76" s="1"/>
  <c r="I462" i="37"/>
  <c r="I462" i="58"/>
  <c r="E267" i="38"/>
  <c r="E867" i="76" s="1"/>
  <c r="E222" i="38"/>
  <c r="E822" i="76" s="1"/>
  <c r="E261" i="38"/>
  <c r="E861" i="76" s="1"/>
  <c r="E216" i="38"/>
  <c r="E816" i="76" s="1"/>
  <c r="I472" i="58"/>
  <c r="I472" i="37"/>
  <c r="J472" i="58"/>
  <c r="J472" i="37"/>
  <c r="E282" i="38"/>
  <c r="E882" i="76" s="1"/>
  <c r="E237" i="38"/>
  <c r="E837" i="76" s="1"/>
  <c r="E274" i="38"/>
  <c r="E874" i="76" s="1"/>
  <c r="E229" i="38"/>
  <c r="E829" i="76" s="1"/>
  <c r="H469" i="37"/>
  <c r="H469" i="58"/>
  <c r="H458" i="37"/>
  <c r="H458" i="58"/>
  <c r="E247" i="38"/>
  <c r="E847" i="76" s="1"/>
  <c r="E239" i="38"/>
  <c r="E839" i="76" s="1"/>
  <c r="I460" i="58"/>
  <c r="I460" i="37"/>
  <c r="E263" i="38"/>
  <c r="E863" i="76" s="1"/>
  <c r="E218" i="38"/>
  <c r="E818" i="76" s="1"/>
  <c r="J463" i="37"/>
  <c r="J463" i="58"/>
  <c r="E236" i="38"/>
  <c r="E836" i="76" s="1"/>
  <c r="E281" i="38"/>
  <c r="E881" i="76" s="1"/>
  <c r="E273" i="38"/>
  <c r="E873" i="76" s="1"/>
  <c r="E228" i="38"/>
  <c r="E828" i="76" s="1"/>
  <c r="H473" i="37"/>
  <c r="H473" i="58"/>
  <c r="H468" i="37"/>
  <c r="H468" i="58"/>
  <c r="E246" i="38"/>
  <c r="E846" i="76" s="1"/>
  <c r="G9" i="66"/>
  <c r="N9" i="66" s="1"/>
  <c r="E320" i="76" s="1"/>
  <c r="I458" i="37"/>
  <c r="I458" i="58"/>
  <c r="E266" i="38"/>
  <c r="E866" i="76" s="1"/>
  <c r="E221" i="38"/>
  <c r="E821" i="76" s="1"/>
  <c r="I452" i="41"/>
  <c r="E209" i="38"/>
  <c r="E809" i="76" s="1"/>
  <c r="E254" i="38"/>
  <c r="E854" i="76" s="1"/>
  <c r="E251" i="38"/>
  <c r="E851" i="76" s="1"/>
  <c r="I8" i="58"/>
  <c r="C47" i="63" s="1"/>
  <c r="I469" i="37"/>
  <c r="I469" i="58"/>
  <c r="J469" i="37"/>
  <c r="J469" i="58"/>
  <c r="J460" i="37"/>
  <c r="J460" i="58"/>
  <c r="E279" i="38"/>
  <c r="E879" i="76" s="1"/>
  <c r="E234" i="38"/>
  <c r="E834" i="76" s="1"/>
  <c r="E226" i="38"/>
  <c r="E826" i="76" s="1"/>
  <c r="E271" i="38"/>
  <c r="E871" i="76" s="1"/>
  <c r="E244" i="38"/>
  <c r="E844" i="76" s="1"/>
  <c r="J462" i="58"/>
  <c r="J462" i="37"/>
  <c r="E272" i="38"/>
  <c r="E872" i="76" s="1"/>
  <c r="E227" i="38"/>
  <c r="E827" i="76" s="1"/>
  <c r="E245" i="38"/>
  <c r="E845" i="76" s="1"/>
  <c r="G11" i="66"/>
  <c r="N11" i="66" s="1"/>
  <c r="E322" i="76" s="1"/>
  <c r="E213" i="38"/>
  <c r="E813" i="76" s="1"/>
  <c r="E258" i="38"/>
  <c r="E858" i="76" s="1"/>
  <c r="I468" i="37"/>
  <c r="I468" i="58"/>
  <c r="J468" i="58"/>
  <c r="J468" i="37"/>
  <c r="J458" i="58"/>
  <c r="J458" i="37"/>
  <c r="E278" i="38"/>
  <c r="E878" i="76" s="1"/>
  <c r="E233" i="38"/>
  <c r="E833" i="76" s="1"/>
  <c r="E225" i="38"/>
  <c r="E825" i="76" s="1"/>
  <c r="E270" i="38"/>
  <c r="E870" i="76" s="1"/>
  <c r="E253" i="38"/>
  <c r="E853" i="76" s="1"/>
  <c r="G27" i="66"/>
  <c r="N27" i="66" s="1"/>
  <c r="E338" i="76" s="1"/>
  <c r="E243" i="38"/>
  <c r="E843" i="76" s="1"/>
  <c r="E223" i="38"/>
  <c r="E823" i="76" s="1"/>
  <c r="E268" i="38"/>
  <c r="E868" i="76" s="1"/>
  <c r="E219" i="38"/>
  <c r="E819" i="76" s="1"/>
  <c r="E264" i="38"/>
  <c r="E864" i="76" s="1"/>
  <c r="E262" i="38"/>
  <c r="E862" i="76" s="1"/>
  <c r="E217" i="38"/>
  <c r="E817" i="76" s="1"/>
  <c r="H472" i="58"/>
  <c r="H472" i="37"/>
  <c r="E380" i="38"/>
  <c r="E980" i="76" s="1"/>
  <c r="E382" i="38"/>
  <c r="E982" i="76" s="1"/>
  <c r="E381" i="38"/>
  <c r="E981" i="76" s="1"/>
  <c r="I478" i="58"/>
  <c r="I478" i="37"/>
  <c r="E277" i="38"/>
  <c r="E877" i="76" s="1"/>
  <c r="E232" i="38"/>
  <c r="E832" i="76" s="1"/>
  <c r="E224" i="38"/>
  <c r="E824" i="76" s="1"/>
  <c r="E269" i="38"/>
  <c r="E869" i="76" s="1"/>
  <c r="H463" i="37"/>
  <c r="H463" i="58"/>
  <c r="E252" i="38"/>
  <c r="E852" i="76" s="1"/>
  <c r="E242" i="38"/>
  <c r="E842" i="76" s="1"/>
  <c r="E210" i="38"/>
  <c r="E810" i="76" s="1"/>
  <c r="E255" i="38"/>
  <c r="E855" i="76" s="1"/>
  <c r="G22" i="66"/>
  <c r="E250" i="38"/>
  <c r="E850" i="76" s="1"/>
  <c r="E260" i="38"/>
  <c r="E860" i="76" s="1"/>
  <c r="E215" i="38"/>
  <c r="E815" i="76" s="1"/>
  <c r="E256" i="38"/>
  <c r="E856" i="76" s="1"/>
  <c r="E211" i="38"/>
  <c r="E811" i="76" s="1"/>
  <c r="H8" i="58"/>
  <c r="C37" i="63" s="1"/>
  <c r="E276" i="38"/>
  <c r="E876" i="76" s="1"/>
  <c r="E231" i="38"/>
  <c r="E831" i="76" s="1"/>
  <c r="H462" i="58"/>
  <c r="H462" i="37"/>
  <c r="E249" i="38"/>
  <c r="E849" i="76" s="1"/>
  <c r="G5" i="66"/>
  <c r="E241" i="38"/>
  <c r="E841" i="76" s="1"/>
  <c r="G45" i="66"/>
  <c r="N45" i="66" s="1"/>
  <c r="E356" i="76" s="1"/>
  <c r="I463" i="37"/>
  <c r="I463" i="58"/>
  <c r="E259" i="38"/>
  <c r="E859" i="76" s="1"/>
  <c r="E214" i="38"/>
  <c r="E814" i="76" s="1"/>
  <c r="E257" i="38"/>
  <c r="E857" i="76" s="1"/>
  <c r="E212" i="38"/>
  <c r="E812" i="76" s="1"/>
  <c r="G105" i="66" l="1"/>
  <c r="G16" i="39" s="1"/>
  <c r="G155" i="66"/>
  <c r="N155" i="66" s="1"/>
  <c r="E466" i="76" s="1"/>
  <c r="G249" i="66"/>
  <c r="G153" i="66"/>
  <c r="N153" i="66" s="1"/>
  <c r="E464" i="76" s="1"/>
  <c r="G197" i="66"/>
  <c r="G251" i="66"/>
  <c r="K237" i="66"/>
  <c r="G107" i="66"/>
  <c r="G203" i="66"/>
  <c r="G285" i="66"/>
  <c r="G237" i="66"/>
  <c r="G189" i="66"/>
  <c r="N189" i="66" s="1"/>
  <c r="O45" i="66" s="1"/>
  <c r="G141" i="66"/>
  <c r="G123" i="66"/>
  <c r="G166" i="66"/>
  <c r="G171" i="66"/>
  <c r="N171" i="66" s="1"/>
  <c r="Z27" i="66" s="1"/>
  <c r="G101" i="66"/>
  <c r="G267" i="66"/>
  <c r="G201" i="66"/>
  <c r="G149" i="66"/>
  <c r="K219" i="66"/>
  <c r="G219" i="66"/>
  <c r="G245" i="66"/>
  <c r="K203" i="66"/>
  <c r="E383" i="38"/>
  <c r="E983" i="76" s="1"/>
  <c r="G93" i="66"/>
  <c r="G59" i="66"/>
  <c r="G57" i="66"/>
  <c r="F16" i="39" s="1"/>
  <c r="G53" i="66"/>
  <c r="G75" i="66"/>
  <c r="Z155" i="66"/>
  <c r="Z11" i="66"/>
  <c r="O9" i="66"/>
  <c r="Y9" i="66"/>
  <c r="Z9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E435" i="76" s="1"/>
  <c r="I447" i="58"/>
  <c r="G239" i="66"/>
  <c r="H442" i="37"/>
  <c r="G24" i="66"/>
  <c r="G231" i="66"/>
  <c r="I446" i="58"/>
  <c r="G187" i="66"/>
  <c r="N187" i="66" s="1"/>
  <c r="E498" i="76" s="1"/>
  <c r="H453" i="58"/>
  <c r="I477" i="41"/>
  <c r="E364" i="38"/>
  <c r="E964" i="76" s="1"/>
  <c r="G223" i="66"/>
  <c r="I448" i="58"/>
  <c r="G165" i="66"/>
  <c r="N165" i="66" s="1"/>
  <c r="E476" i="76" s="1"/>
  <c r="H454" i="58"/>
  <c r="G183" i="66"/>
  <c r="H446" i="58"/>
  <c r="G29" i="66"/>
  <c r="H445" i="37"/>
  <c r="H452" i="37"/>
  <c r="G17" i="66"/>
  <c r="E392" i="38"/>
  <c r="E992" i="76" s="1"/>
  <c r="J444" i="58"/>
  <c r="G281" i="66"/>
  <c r="G163" i="66"/>
  <c r="H441" i="58"/>
  <c r="G279" i="66"/>
  <c r="J446" i="58"/>
  <c r="H426" i="58"/>
  <c r="F174" i="66" s="1"/>
  <c r="G175" i="66"/>
  <c r="N175" i="66" s="1"/>
  <c r="E486" i="76" s="1"/>
  <c r="H448" i="58"/>
  <c r="H442" i="58"/>
  <c r="G168" i="66"/>
  <c r="H8" i="41"/>
  <c r="G43" i="66"/>
  <c r="N43" i="66" s="1"/>
  <c r="E354" i="7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95" i="38"/>
  <c r="E995" i="76" s="1"/>
  <c r="G47" i="66"/>
  <c r="N47" i="66" s="1"/>
  <c r="E358" i="76" s="1"/>
  <c r="H447" i="37"/>
  <c r="E397" i="38"/>
  <c r="E997" i="76" s="1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E339" i="7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E502" i="76" s="1"/>
  <c r="G113" i="66"/>
  <c r="E394" i="38"/>
  <c r="E994" i="76" s="1"/>
  <c r="J452" i="37"/>
  <c r="H440" i="37"/>
  <c r="G25" i="66"/>
  <c r="J445" i="58"/>
  <c r="G269" i="66"/>
  <c r="G95" i="66"/>
  <c r="I447" i="37"/>
  <c r="G16" i="66"/>
  <c r="H449" i="37"/>
  <c r="G261" i="66"/>
  <c r="N261" i="66" s="1"/>
  <c r="E572" i="76" s="1"/>
  <c r="J454" i="58"/>
  <c r="G117" i="66"/>
  <c r="N117" i="66" s="1"/>
  <c r="E428" i="76" s="1"/>
  <c r="J454" i="37"/>
  <c r="G139" i="66"/>
  <c r="N139" i="66" s="1"/>
  <c r="E450" i="76" s="1"/>
  <c r="J453" i="37"/>
  <c r="G160" i="66"/>
  <c r="H449" i="58"/>
  <c r="G77" i="66"/>
  <c r="I445" i="37"/>
  <c r="I441" i="58"/>
  <c r="G211" i="66"/>
  <c r="E365" i="38"/>
  <c r="E965" i="76" s="1"/>
  <c r="I478" i="41"/>
  <c r="E388" i="38"/>
  <c r="E988" i="76" s="1"/>
  <c r="E386" i="38"/>
  <c r="E986" i="76" s="1"/>
  <c r="E387" i="38"/>
  <c r="E987" i="76" s="1"/>
  <c r="J478" i="58"/>
  <c r="J478" i="37"/>
  <c r="G69" i="66"/>
  <c r="I454" i="37"/>
  <c r="G256" i="66"/>
  <c r="J449" i="58"/>
  <c r="G268" i="66"/>
  <c r="N268" i="66" s="1"/>
  <c r="E579" i="76" s="1"/>
  <c r="J450" i="58"/>
  <c r="J463" i="41"/>
  <c r="G31" i="66"/>
  <c r="N31" i="66" s="1"/>
  <c r="E342" i="76" s="1"/>
  <c r="H448" i="37"/>
  <c r="G283" i="66"/>
  <c r="N283" i="66" s="1"/>
  <c r="E594" i="76" s="1"/>
  <c r="J453" i="58"/>
  <c r="G91" i="66"/>
  <c r="I453" i="37"/>
  <c r="H460" i="41"/>
  <c r="J473" i="41"/>
  <c r="I445" i="58"/>
  <c r="G221" i="66"/>
  <c r="G72" i="66"/>
  <c r="I442" i="37"/>
  <c r="G67" i="66"/>
  <c r="I441" i="37"/>
  <c r="E363" i="38"/>
  <c r="E963" i="76" s="1"/>
  <c r="I476" i="41"/>
  <c r="H444" i="58"/>
  <c r="G185" i="66"/>
  <c r="G233" i="66"/>
  <c r="I444" i="58"/>
  <c r="I8" i="41"/>
  <c r="E393" i="38"/>
  <c r="E993" i="76" s="1"/>
  <c r="G65" i="66"/>
  <c r="I452" i="37"/>
  <c r="I449" i="37"/>
  <c r="G64" i="66"/>
  <c r="G235" i="66"/>
  <c r="I453" i="58"/>
  <c r="H450" i="58"/>
  <c r="G172" i="66"/>
  <c r="N172" i="66" s="1"/>
  <c r="E483" i="76" s="1"/>
  <c r="I475" i="41"/>
  <c r="E362" i="38"/>
  <c r="E962" i="7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65" i="38"/>
  <c r="E865" i="76" s="1"/>
  <c r="E220" i="38"/>
  <c r="E820" i="76" s="1"/>
  <c r="J460" i="41"/>
  <c r="G209" i="66"/>
  <c r="I452" i="58"/>
  <c r="E396" i="38"/>
  <c r="E996" i="76" s="1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E598" i="76" s="1"/>
  <c r="J447" i="58"/>
  <c r="G87" i="66"/>
  <c r="I446" i="37"/>
  <c r="H443" i="37"/>
  <c r="G4" i="66"/>
  <c r="G271" i="66"/>
  <c r="N271" i="66" s="1"/>
  <c r="E582" i="76" s="1"/>
  <c r="J448" i="58"/>
  <c r="G79" i="66"/>
  <c r="I448" i="37"/>
  <c r="G21" i="66"/>
  <c r="N21" i="66" s="1"/>
  <c r="E332" i="7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Y11" i="66" l="1"/>
  <c r="G13" i="39"/>
  <c r="G14" i="39"/>
  <c r="Y171" i="66"/>
  <c r="F14" i="39"/>
  <c r="N237" i="66"/>
  <c r="E548" i="76" s="1"/>
  <c r="O11" i="66"/>
  <c r="Q11" i="66" s="1"/>
  <c r="F13" i="39"/>
  <c r="G12" i="39"/>
  <c r="G28" i="39"/>
  <c r="F12" i="39"/>
  <c r="Z153" i="66"/>
  <c r="G27" i="39"/>
  <c r="Y155" i="66"/>
  <c r="O27" i="66"/>
  <c r="Q27" i="66" s="1"/>
  <c r="Y153" i="66"/>
  <c r="Z171" i="66"/>
  <c r="O155" i="66"/>
  <c r="Q155" i="66" s="1"/>
  <c r="O153" i="66"/>
  <c r="Q153" i="66" s="1"/>
  <c r="Z45" i="66"/>
  <c r="E500" i="76"/>
  <c r="N174" i="66"/>
  <c r="E485" i="76" s="1"/>
  <c r="E197" i="76"/>
  <c r="N203" i="66"/>
  <c r="E514" i="76" s="1"/>
  <c r="Y27" i="66"/>
  <c r="E482" i="76"/>
  <c r="Y45" i="66"/>
  <c r="O189" i="66"/>
  <c r="Q189" i="66" s="1"/>
  <c r="O171" i="66"/>
  <c r="Q171" i="66" s="1"/>
  <c r="N219" i="66"/>
  <c r="E530" i="76" s="1"/>
  <c r="Z189" i="66"/>
  <c r="K251" i="66"/>
  <c r="N251" i="66" s="1"/>
  <c r="E562" i="76" s="1"/>
  <c r="K285" i="66"/>
  <c r="N285" i="66" s="1"/>
  <c r="E596" i="76" s="1"/>
  <c r="K57" i="66"/>
  <c r="N57" i="66" s="1"/>
  <c r="E368" i="76" s="1"/>
  <c r="G214" i="66"/>
  <c r="K93" i="66"/>
  <c r="N93" i="66" s="1"/>
  <c r="Y189" i="66"/>
  <c r="K59" i="66"/>
  <c r="N59" i="66" s="1"/>
  <c r="K75" i="66"/>
  <c r="N75" i="66" s="1"/>
  <c r="K267" i="66"/>
  <c r="N267" i="66" s="1"/>
  <c r="E578" i="76" s="1"/>
  <c r="K201" i="66"/>
  <c r="N201" i="66" s="1"/>
  <c r="E512" i="76" s="1"/>
  <c r="E389" i="38"/>
  <c r="E989" i="76" s="1"/>
  <c r="H6" i="6"/>
  <c r="H7" i="6"/>
  <c r="M65" i="66"/>
  <c r="M209" i="66"/>
  <c r="M169" i="66"/>
  <c r="M25" i="66"/>
  <c r="G70" i="66"/>
  <c r="I446" i="41"/>
  <c r="G73" i="66"/>
  <c r="I440" i="58"/>
  <c r="I440" i="41" s="1"/>
  <c r="G217" i="66"/>
  <c r="J441" i="41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71" i="38"/>
  <c r="E971" i="7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E273" i="76" s="1"/>
  <c r="J490" i="58"/>
  <c r="F257" i="66" s="1"/>
  <c r="O175" i="66"/>
  <c r="J449" i="41"/>
  <c r="Z43" i="66"/>
  <c r="Y43" i="66"/>
  <c r="Y187" i="66"/>
  <c r="Z187" i="66"/>
  <c r="M208" i="66"/>
  <c r="I490" i="58"/>
  <c r="F209" i="66" s="1"/>
  <c r="E232" i="76" s="1"/>
  <c r="I491" i="58"/>
  <c r="F202" i="66" s="1"/>
  <c r="E225" i="7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35" i="38"/>
  <c r="E835" i="76" s="1"/>
  <c r="E280" i="38"/>
  <c r="E880" i="76" s="1"/>
  <c r="N143" i="66"/>
  <c r="E454" i="76" s="1"/>
  <c r="I441" i="41"/>
  <c r="E369" i="38"/>
  <c r="E969" i="7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H492" i="58"/>
  <c r="H491" i="58"/>
  <c r="F154" i="66" s="1"/>
  <c r="H452" i="41"/>
  <c r="N127" i="66"/>
  <c r="E438" i="76" s="1"/>
  <c r="J8" i="41"/>
  <c r="E370" i="38"/>
  <c r="E970" i="76" s="1"/>
  <c r="J477" i="41"/>
  <c r="J452" i="41"/>
  <c r="H426" i="41"/>
  <c r="F30" i="66"/>
  <c r="G202" i="66"/>
  <c r="I451" i="58"/>
  <c r="I453" i="41"/>
  <c r="M112" i="66"/>
  <c r="J490" i="37"/>
  <c r="J491" i="37"/>
  <c r="J492" i="37"/>
  <c r="J445" i="41"/>
  <c r="I426" i="58"/>
  <c r="F222" i="66" s="1"/>
  <c r="H442" i="41"/>
  <c r="H443" i="41"/>
  <c r="M64" i="66"/>
  <c r="I490" i="37"/>
  <c r="I491" i="37"/>
  <c r="I492" i="37"/>
  <c r="E368" i="38"/>
  <c r="E968" i="76" s="1"/>
  <c r="J475" i="41"/>
  <c r="Y139" i="66"/>
  <c r="Y283" i="66"/>
  <c r="Z139" i="66"/>
  <c r="Z283" i="66"/>
  <c r="Y268" i="66"/>
  <c r="Y124" i="66"/>
  <c r="Z268" i="66"/>
  <c r="Z124" i="66"/>
  <c r="O203" i="66" l="1"/>
  <c r="Q203" i="66" s="1"/>
  <c r="R203" i="66" s="1"/>
  <c r="T203" i="66" s="1"/>
  <c r="E370" i="76"/>
  <c r="N161" i="66"/>
  <c r="E472" i="76" s="1"/>
  <c r="E184" i="76"/>
  <c r="Y219" i="66"/>
  <c r="E386" i="76"/>
  <c r="N30" i="66"/>
  <c r="E341" i="76" s="1"/>
  <c r="E53" i="76"/>
  <c r="N222" i="66"/>
  <c r="E533" i="76" s="1"/>
  <c r="E245" i="76"/>
  <c r="Y237" i="66"/>
  <c r="E404" i="76"/>
  <c r="N154" i="66"/>
  <c r="E465" i="76" s="1"/>
  <c r="E177" i="76"/>
  <c r="N257" i="66"/>
  <c r="E568" i="76" s="1"/>
  <c r="E280" i="76"/>
  <c r="O201" i="66"/>
  <c r="Q201" i="66" s="1"/>
  <c r="R201" i="66" s="1"/>
  <c r="T201" i="66" s="1"/>
  <c r="K105" i="66"/>
  <c r="N105" i="66" s="1"/>
  <c r="E416" i="76" s="1"/>
  <c r="K249" i="66"/>
  <c r="N249" i="66" s="1"/>
  <c r="K107" i="66"/>
  <c r="N107" i="66" s="1"/>
  <c r="E418" i="76" s="1"/>
  <c r="K123" i="66"/>
  <c r="N123" i="66" s="1"/>
  <c r="Y267" i="66" s="1"/>
  <c r="K141" i="66"/>
  <c r="N141" i="66" s="1"/>
  <c r="E452" i="7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E520" i="76" s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E402" i="76" s="1"/>
  <c r="M235" i="66"/>
  <c r="N235" i="66" s="1"/>
  <c r="E546" i="76" s="1"/>
  <c r="M196" i="66"/>
  <c r="M52" i="66"/>
  <c r="M79" i="66"/>
  <c r="M223" i="66"/>
  <c r="N223" i="66" s="1"/>
  <c r="E534" i="76" s="1"/>
  <c r="M213" i="66"/>
  <c r="N213" i="66" s="1"/>
  <c r="E524" i="76" s="1"/>
  <c r="M69" i="66"/>
  <c r="N69" i="66" s="1"/>
  <c r="E380" i="76" s="1"/>
  <c r="M217" i="66"/>
  <c r="M73" i="66"/>
  <c r="M202" i="66"/>
  <c r="N202" i="66" s="1"/>
  <c r="E513" i="76" s="1"/>
  <c r="M58" i="66"/>
  <c r="M239" i="66"/>
  <c r="N239" i="66" s="1"/>
  <c r="E550" i="76" s="1"/>
  <c r="M95" i="66"/>
  <c r="M77" i="66"/>
  <c r="M221" i="66"/>
  <c r="M76" i="66"/>
  <c r="N76" i="66" s="1"/>
  <c r="E387" i="76" s="1"/>
  <c r="M220" i="66"/>
  <c r="N220" i="66" s="1"/>
  <c r="E531" i="76" s="1"/>
  <c r="M233" i="66"/>
  <c r="M89" i="66"/>
  <c r="G262" i="66"/>
  <c r="G265" i="66"/>
  <c r="J440" i="58"/>
  <c r="G118" i="66"/>
  <c r="J440" i="37"/>
  <c r="G121" i="66"/>
  <c r="G106" i="66"/>
  <c r="J451" i="37"/>
  <c r="H491" i="41"/>
  <c r="F10" i="66"/>
  <c r="N10" i="66" s="1"/>
  <c r="E321" i="76" s="1"/>
  <c r="Y107" i="66"/>
  <c r="Y251" i="66"/>
  <c r="Z251" i="66"/>
  <c r="O107" i="66"/>
  <c r="Z107" i="66"/>
  <c r="Y127" i="66"/>
  <c r="Y271" i="66"/>
  <c r="Z271" i="66"/>
  <c r="Z127" i="66"/>
  <c r="O127" i="66"/>
  <c r="Y143" i="66"/>
  <c r="Z287" i="66"/>
  <c r="Y287" i="66"/>
  <c r="Z143" i="66"/>
  <c r="O143" i="66"/>
  <c r="F56" i="66"/>
  <c r="D44" i="39"/>
  <c r="I492" i="41"/>
  <c r="D17" i="39" s="1"/>
  <c r="F248" i="66"/>
  <c r="E271" i="76" s="1"/>
  <c r="M44" i="39"/>
  <c r="F65" i="66"/>
  <c r="I490" i="41"/>
  <c r="J426" i="58"/>
  <c r="F270" i="66" s="1"/>
  <c r="F106" i="66"/>
  <c r="E129" i="76" s="1"/>
  <c r="J491" i="41"/>
  <c r="F152" i="66"/>
  <c r="E175" i="76" s="1"/>
  <c r="K44" i="39"/>
  <c r="J490" i="41"/>
  <c r="F113" i="66"/>
  <c r="I491" i="41"/>
  <c r="F58" i="66"/>
  <c r="E81" i="76" s="1"/>
  <c r="I426" i="41"/>
  <c r="F78" i="66"/>
  <c r="Q47" i="66"/>
  <c r="O251" i="66"/>
  <c r="F17" i="66"/>
  <c r="H490" i="41"/>
  <c r="Q175" i="66"/>
  <c r="Z249" i="66"/>
  <c r="O105" i="66"/>
  <c r="Z105" i="66"/>
  <c r="Y249" i="66"/>
  <c r="Y105" i="66"/>
  <c r="F104" i="66"/>
  <c r="E44" i="39"/>
  <c r="J492" i="41"/>
  <c r="E17" i="39" s="1"/>
  <c r="G250" i="66"/>
  <c r="N250" i="66" s="1"/>
  <c r="E561" i="76" s="1"/>
  <c r="J451" i="58"/>
  <c r="C44" i="39"/>
  <c r="F8" i="66"/>
  <c r="H492" i="41"/>
  <c r="C17" i="39" s="1"/>
  <c r="Q31" i="66"/>
  <c r="F200" i="66"/>
  <c r="E223" i="76" s="1"/>
  <c r="L44" i="39"/>
  <c r="Y30" i="66" l="1"/>
  <c r="Y174" i="66"/>
  <c r="Z174" i="66"/>
  <c r="Z30" i="66"/>
  <c r="F28" i="39"/>
  <c r="Z141" i="66"/>
  <c r="Z285" i="66"/>
  <c r="O285" i="66"/>
  <c r="Q285" i="66" s="1"/>
  <c r="R285" i="66" s="1"/>
  <c r="T285" i="66" s="1"/>
  <c r="O141" i="66"/>
  <c r="Q141" i="66" s="1"/>
  <c r="R141" i="66" s="1"/>
  <c r="T141" i="66" s="1"/>
  <c r="Z267" i="66"/>
  <c r="F27" i="39"/>
  <c r="Z123" i="66"/>
  <c r="O123" i="66"/>
  <c r="Q123" i="66" s="1"/>
  <c r="R123" i="66" s="1"/>
  <c r="T123" i="66" s="1"/>
  <c r="Y123" i="66"/>
  <c r="Y141" i="66"/>
  <c r="E79" i="76"/>
  <c r="E127" i="76"/>
  <c r="Y285" i="66"/>
  <c r="N17" i="66"/>
  <c r="E328" i="76" s="1"/>
  <c r="E40" i="76"/>
  <c r="N113" i="66"/>
  <c r="E424" i="76" s="1"/>
  <c r="E136" i="76"/>
  <c r="O267" i="66"/>
  <c r="Q267" i="66" s="1"/>
  <c r="R267" i="66" s="1"/>
  <c r="T267" i="66" s="1"/>
  <c r="E434" i="76"/>
  <c r="O249" i="66"/>
  <c r="Q249" i="66" s="1"/>
  <c r="R249" i="66" s="1"/>
  <c r="T249" i="66" s="1"/>
  <c r="E560" i="76"/>
  <c r="N270" i="66"/>
  <c r="E581" i="76" s="1"/>
  <c r="E293" i="76"/>
  <c r="N65" i="66"/>
  <c r="E376" i="76" s="1"/>
  <c r="E88" i="76"/>
  <c r="N78" i="66"/>
  <c r="E389" i="76" s="1"/>
  <c r="E101" i="76"/>
  <c r="E161" i="38"/>
  <c r="E761" i="76" s="1"/>
  <c r="E93" i="38"/>
  <c r="E693" i="76" s="1"/>
  <c r="E178" i="38"/>
  <c r="E778" i="76" s="1"/>
  <c r="E127" i="38"/>
  <c r="E727" i="76" s="1"/>
  <c r="E144" i="38"/>
  <c r="E744" i="76" s="1"/>
  <c r="E110" i="38"/>
  <c r="E710" i="76" s="1"/>
  <c r="N58" i="66"/>
  <c r="Q237" i="66"/>
  <c r="R237" i="66" s="1"/>
  <c r="T237" i="66" s="1"/>
  <c r="N95" i="66"/>
  <c r="N79" i="66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Q143" i="66"/>
  <c r="R143" i="66" s="1"/>
  <c r="T143" i="66" s="1"/>
  <c r="Q127" i="66"/>
  <c r="R127" i="66" s="1"/>
  <c r="T127" i="66" s="1"/>
  <c r="Y10" i="66"/>
  <c r="Y154" i="66"/>
  <c r="Z154" i="66"/>
  <c r="Z10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J426" i="41"/>
  <c r="J104" i="66"/>
  <c r="J451" i="41"/>
  <c r="Q251" i="66"/>
  <c r="R251" i="66" s="1"/>
  <c r="T251" i="66" s="1"/>
  <c r="Y222" i="66"/>
  <c r="Q105" i="66"/>
  <c r="R105" i="66" s="1"/>
  <c r="T105" i="66" s="1"/>
  <c r="Z222" i="66" l="1"/>
  <c r="Z78" i="66"/>
  <c r="Y78" i="66"/>
  <c r="J471" i="58"/>
  <c r="Z161" i="66"/>
  <c r="Y161" i="66"/>
  <c r="Y17" i="66"/>
  <c r="Z17" i="66"/>
  <c r="H471" i="37"/>
  <c r="J8" i="66"/>
  <c r="R8" i="66" s="1"/>
  <c r="J248" i="66"/>
  <c r="N248" i="66" s="1"/>
  <c r="E559" i="76" s="1"/>
  <c r="Y65" i="66"/>
  <c r="Z209" i="66"/>
  <c r="Y257" i="66"/>
  <c r="Y113" i="66"/>
  <c r="Z113" i="66"/>
  <c r="Z257" i="66"/>
  <c r="I471" i="58"/>
  <c r="Z65" i="66"/>
  <c r="Y209" i="66"/>
  <c r="Y95" i="66"/>
  <c r="E406" i="76"/>
  <c r="N126" i="66"/>
  <c r="E437" i="76" s="1"/>
  <c r="E149" i="76"/>
  <c r="Z202" i="66"/>
  <c r="E369" i="76"/>
  <c r="Y250" i="66"/>
  <c r="E417" i="76"/>
  <c r="Z223" i="66"/>
  <c r="E390" i="76"/>
  <c r="J56" i="66"/>
  <c r="J152" i="66"/>
  <c r="N152" i="66" s="1"/>
  <c r="E463" i="76" s="1"/>
  <c r="J471" i="37"/>
  <c r="J471" i="41" s="1"/>
  <c r="J200" i="66"/>
  <c r="S200" i="66" s="1"/>
  <c r="Y58" i="66"/>
  <c r="H471" i="58"/>
  <c r="I471" i="37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K17" i="39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Q17" i="39"/>
  <c r="P29" i="39"/>
  <c r="Q29" i="39" s="1"/>
  <c r="N104" i="66"/>
  <c r="E415" i="76" s="1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8" i="66" l="1"/>
  <c r="E319" i="76" s="1"/>
  <c r="P8" i="66"/>
  <c r="Z126" i="66"/>
  <c r="S8" i="66"/>
  <c r="T8" i="66" s="1"/>
  <c r="Y126" i="66"/>
  <c r="H471" i="41"/>
  <c r="Z270" i="66"/>
  <c r="G17" i="39"/>
  <c r="S248" i="66"/>
  <c r="P248" i="66"/>
  <c r="Y270" i="66"/>
  <c r="I471" i="41"/>
  <c r="P152" i="66"/>
  <c r="S152" i="66"/>
  <c r="P200" i="66"/>
  <c r="N200" i="66"/>
  <c r="E511" i="76" s="1"/>
  <c r="N56" i="66"/>
  <c r="E367" i="76" s="1"/>
  <c r="F17" i="39"/>
  <c r="S56" i="66"/>
  <c r="P56" i="66"/>
  <c r="R152" i="66"/>
  <c r="Q239" i="66"/>
  <c r="R239" i="66" s="1"/>
  <c r="T239" i="66" s="1"/>
  <c r="Q95" i="66"/>
  <c r="R95" i="66" s="1"/>
  <c r="T95" i="66" s="1"/>
  <c r="Q79" i="66"/>
  <c r="R79" i="66" s="1"/>
  <c r="T79" i="66" s="1"/>
  <c r="Z248" i="66"/>
  <c r="O104" i="66"/>
  <c r="Z104" i="66"/>
  <c r="Y248" i="66"/>
  <c r="Y104" i="66"/>
  <c r="Z152" i="66"/>
  <c r="Y8" i="66"/>
  <c r="O8" i="66"/>
  <c r="Y152" i="66"/>
  <c r="O248" i="66"/>
  <c r="K29" i="39"/>
  <c r="J29" i="39"/>
  <c r="L29" i="39"/>
  <c r="Y200" i="66"/>
  <c r="Y56" i="66" l="1"/>
  <c r="Z8" i="66"/>
  <c r="O152" i="66"/>
  <c r="O56" i="66"/>
  <c r="Q56" i="66" s="1"/>
  <c r="R56" i="66" s="1"/>
  <c r="T56" i="66" s="1"/>
  <c r="Z200" i="66"/>
  <c r="T152" i="66"/>
  <c r="Z56" i="66"/>
  <c r="O200" i="66"/>
  <c r="Q200" i="66" s="1"/>
  <c r="R200" i="66" s="1"/>
  <c r="T200" i="66" s="1"/>
  <c r="Q152" i="66"/>
  <c r="Q104" i="66"/>
  <c r="R104" i="66" s="1"/>
  <c r="T104" i="66" s="1"/>
  <c r="Q8" i="66"/>
  <c r="Q248" i="66"/>
  <c r="R248" i="66" s="1"/>
  <c r="T248" i="66" s="1"/>
  <c r="J6" i="58" l="1"/>
  <c r="H6" i="58"/>
  <c r="I6" i="58"/>
  <c r="I6" i="41" l="1"/>
  <c r="D46" i="39" s="1"/>
  <c r="F70" i="66"/>
  <c r="F214" i="66"/>
  <c r="E237" i="76" s="1"/>
  <c r="H6" i="41"/>
  <c r="C46" i="39" s="1"/>
  <c r="F22" i="66"/>
  <c r="E45" i="76" s="1"/>
  <c r="F262" i="66"/>
  <c r="E285" i="76" s="1"/>
  <c r="F166" i="66"/>
  <c r="E189" i="76" s="1"/>
  <c r="J6" i="41"/>
  <c r="E46" i="39" s="1"/>
  <c r="F118" i="66"/>
  <c r="E141" i="76" l="1"/>
  <c r="E93" i="76"/>
  <c r="E108" i="38"/>
  <c r="E708" i="76" s="1"/>
  <c r="E125" i="38"/>
  <c r="E725" i="76" s="1"/>
  <c r="E91" i="38"/>
  <c r="E691" i="76" s="1"/>
  <c r="L46" i="39"/>
  <c r="M46" i="39"/>
  <c r="K46" i="39"/>
  <c r="J118" i="66" l="1"/>
  <c r="J22" i="66"/>
  <c r="N22" i="66" s="1"/>
  <c r="E333" i="76" s="1"/>
  <c r="J70" i="66"/>
  <c r="J467" i="37"/>
  <c r="I467" i="37"/>
  <c r="H467" i="37"/>
  <c r="E142" i="38"/>
  <c r="E742" i="76" s="1"/>
  <c r="E176" i="38"/>
  <c r="E776" i="76" s="1"/>
  <c r="E159" i="38"/>
  <c r="E759" i="76" s="1"/>
  <c r="J5" i="58"/>
  <c r="E36" i="53" s="1"/>
  <c r="H5" i="58"/>
  <c r="E12" i="53" s="1"/>
  <c r="I5" i="58"/>
  <c r="E24" i="53" s="1"/>
  <c r="N70" i="66" l="1"/>
  <c r="E381" i="76" s="1"/>
  <c r="N118" i="66"/>
  <c r="E429" i="76" s="1"/>
  <c r="J214" i="66"/>
  <c r="F19" i="39" s="1"/>
  <c r="J467" i="58"/>
  <c r="J467" i="41" s="1"/>
  <c r="P118" i="66"/>
  <c r="J166" i="66"/>
  <c r="N166" i="66" s="1"/>
  <c r="S70" i="66"/>
  <c r="P22" i="66"/>
  <c r="R22" i="66"/>
  <c r="S22" i="66"/>
  <c r="S118" i="66"/>
  <c r="P70" i="66"/>
  <c r="H467" i="58"/>
  <c r="H467" i="41" s="1"/>
  <c r="J262" i="66"/>
  <c r="G19" i="39" s="1"/>
  <c r="I467" i="58"/>
  <c r="I467" i="41" s="1"/>
  <c r="J5" i="41"/>
  <c r="M52" i="39" s="1"/>
  <c r="F116" i="66"/>
  <c r="F260" i="66"/>
  <c r="E283" i="76" s="1"/>
  <c r="F212" i="66"/>
  <c r="E235" i="76" s="1"/>
  <c r="F68" i="66"/>
  <c r="I5" i="41"/>
  <c r="L52" i="39" s="1"/>
  <c r="F164" i="66"/>
  <c r="E187" i="76" s="1"/>
  <c r="F20" i="66"/>
  <c r="H5" i="41"/>
  <c r="K52" i="39" s="1"/>
  <c r="E43" i="76" l="1"/>
  <c r="E91" i="76"/>
  <c r="E139" i="76"/>
  <c r="Z22" i="66"/>
  <c r="E477" i="76"/>
  <c r="S166" i="66"/>
  <c r="T22" i="66"/>
  <c r="R166" i="66"/>
  <c r="Y22" i="66"/>
  <c r="O166" i="66"/>
  <c r="Q166" i="66" s="1"/>
  <c r="Y166" i="66"/>
  <c r="Z166" i="66"/>
  <c r="O22" i="66"/>
  <c r="Q22" i="66" s="1"/>
  <c r="N214" i="66"/>
  <c r="Y214" i="66" s="1"/>
  <c r="P214" i="66"/>
  <c r="S214" i="66"/>
  <c r="P166" i="66"/>
  <c r="S262" i="66"/>
  <c r="N262" i="66"/>
  <c r="Y262" i="66" s="1"/>
  <c r="P262" i="66"/>
  <c r="E167" i="38"/>
  <c r="E767" i="76" s="1"/>
  <c r="E184" i="38"/>
  <c r="E784" i="76" s="1"/>
  <c r="E150" i="38"/>
  <c r="E750" i="76" s="1"/>
  <c r="E52" i="39"/>
  <c r="D52" i="39"/>
  <c r="C52" i="39"/>
  <c r="D24" i="53"/>
  <c r="F24" i="53" s="1"/>
  <c r="H18" i="53" s="1"/>
  <c r="Z214" i="66" l="1"/>
  <c r="Y70" i="66"/>
  <c r="T166" i="66"/>
  <c r="Z70" i="66"/>
  <c r="E525" i="76"/>
  <c r="O262" i="66"/>
  <c r="Q262" i="66" s="1"/>
  <c r="R262" i="66" s="1"/>
  <c r="T262" i="66" s="1"/>
  <c r="E573" i="76"/>
  <c r="Z118" i="66"/>
  <c r="Z262" i="66"/>
  <c r="Y118" i="66"/>
  <c r="H470" i="58"/>
  <c r="J260" i="66"/>
  <c r="S260" i="66" s="1"/>
  <c r="J212" i="66"/>
  <c r="S212" i="66" s="1"/>
  <c r="O214" i="66"/>
  <c r="Q214" i="66" s="1"/>
  <c r="R214" i="66" s="1"/>
  <c r="T214" i="66" s="1"/>
  <c r="O70" i="66"/>
  <c r="Q70" i="66" s="1"/>
  <c r="R70" i="66" s="1"/>
  <c r="T70" i="66" s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E699" i="76" s="1"/>
  <c r="E116" i="38"/>
  <c r="E716" i="76" s="1"/>
  <c r="E133" i="38"/>
  <c r="E733" i="76" s="1"/>
  <c r="D30" i="53" l="1"/>
  <c r="F30" i="53" s="1"/>
  <c r="H36" i="53" s="1"/>
  <c r="G36" i="53" s="1"/>
  <c r="J68" i="66"/>
  <c r="J20" i="66"/>
  <c r="H470" i="37"/>
  <c r="H470" i="41" s="1"/>
  <c r="D6" i="53"/>
  <c r="F6" i="53" s="1"/>
  <c r="G6" i="53" s="1"/>
  <c r="D18" i="53"/>
  <c r="F18" i="53" s="1"/>
  <c r="H24" i="53" s="1"/>
  <c r="G24" i="53" s="1"/>
  <c r="I470" i="37"/>
  <c r="I470" i="41" s="1"/>
  <c r="J116" i="66"/>
  <c r="J470" i="37"/>
  <c r="J470" i="41" s="1"/>
  <c r="S20" i="66" l="1"/>
  <c r="S116" i="66"/>
  <c r="S68" i="66"/>
  <c r="G30" i="53"/>
  <c r="E342" i="38" s="1"/>
  <c r="E942" i="76" s="1"/>
  <c r="E354" i="38"/>
  <c r="E954" i="76" s="1"/>
  <c r="E348" i="38"/>
  <c r="H12" i="53"/>
  <c r="G12" i="53" s="1"/>
  <c r="G18" i="53"/>
  <c r="E324" i="38"/>
  <c r="E924" i="76" s="1"/>
  <c r="E330" i="38"/>
  <c r="E930" i="76" s="1"/>
  <c r="E288" i="38"/>
  <c r="E888" i="76" s="1"/>
  <c r="E294" i="38"/>
  <c r="E894" i="76" s="1"/>
  <c r="E336" i="38" l="1"/>
  <c r="L116" i="66" s="1"/>
  <c r="P116" i="66" s="1"/>
  <c r="E948" i="76"/>
  <c r="M116" i="66"/>
  <c r="L260" i="66"/>
  <c r="P260" i="66" s="1"/>
  <c r="M260" i="66"/>
  <c r="M212" i="66"/>
  <c r="E300" i="38"/>
  <c r="E6" i="76" s="1"/>
  <c r="D19" i="8"/>
  <c r="E318" i="38"/>
  <c r="E918" i="76" s="1"/>
  <c r="E312" i="38"/>
  <c r="E30" i="76" s="1"/>
  <c r="E306" i="38"/>
  <c r="E906" i="76" s="1"/>
  <c r="L212" i="66"/>
  <c r="M20" i="66"/>
  <c r="L20" i="66"/>
  <c r="E36" i="76" l="1"/>
  <c r="G25" i="39"/>
  <c r="J8" i="8"/>
  <c r="E18" i="76"/>
  <c r="E936" i="76"/>
  <c r="E24" i="76"/>
  <c r="E900" i="76"/>
  <c r="E12" i="76"/>
  <c r="E912" i="76"/>
  <c r="N212" i="66"/>
  <c r="E523" i="76" s="1"/>
  <c r="L164" i="66"/>
  <c r="R164" i="66" s="1"/>
  <c r="T164" i="66" s="1"/>
  <c r="M164" i="66"/>
  <c r="H8" i="8" s="1"/>
  <c r="N116" i="66"/>
  <c r="M68" i="66"/>
  <c r="N260" i="66"/>
  <c r="C19" i="8"/>
  <c r="B19" i="8"/>
  <c r="L68" i="66"/>
  <c r="P68" i="66" s="1"/>
  <c r="P212" i="66"/>
  <c r="P20" i="66"/>
  <c r="R20" i="66"/>
  <c r="T20" i="66" s="1"/>
  <c r="N20" i="66"/>
  <c r="E331" i="76" s="1"/>
  <c r="Y116" i="66" l="1"/>
  <c r="F25" i="39"/>
  <c r="I8" i="8"/>
  <c r="N164" i="66"/>
  <c r="E475" i="76" s="1"/>
  <c r="O260" i="66"/>
  <c r="Q260" i="66" s="1"/>
  <c r="R260" i="66" s="1"/>
  <c r="T260" i="66" s="1"/>
  <c r="E571" i="76"/>
  <c r="O116" i="66"/>
  <c r="Q116" i="66" s="1"/>
  <c r="R116" i="66" s="1"/>
  <c r="T116" i="66" s="1"/>
  <c r="E427" i="76"/>
  <c r="Z116" i="66"/>
  <c r="P164" i="66"/>
  <c r="Z260" i="66"/>
  <c r="Y260" i="66"/>
  <c r="N68" i="66"/>
  <c r="O20" i="66" l="1"/>
  <c r="Q20" i="66" s="1"/>
  <c r="Y20" i="66"/>
  <c r="Z20" i="66"/>
  <c r="O164" i="66"/>
  <c r="Q164" i="66" s="1"/>
  <c r="Z164" i="66"/>
  <c r="Y164" i="66"/>
  <c r="O68" i="66"/>
  <c r="Q68" i="66" s="1"/>
  <c r="R68" i="66" s="1"/>
  <c r="T68" i="66" s="1"/>
  <c r="E379" i="76"/>
  <c r="Y212" i="66"/>
  <c r="Z68" i="66"/>
  <c r="Y68" i="66"/>
  <c r="O212" i="66"/>
  <c r="Q212" i="66" s="1"/>
  <c r="R212" i="66" s="1"/>
  <c r="T212" i="66" s="1"/>
  <c r="Z212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65" i="72" s="1" a="1"/>
  <c r="D65" i="72" s="1"/>
  <c r="D66" i="72" s="1" a="1"/>
  <c r="D66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127" i="72" s="1" a="1"/>
  <c r="D127" i="72" s="1"/>
  <c r="D128" i="72" s="1" a="1"/>
  <c r="D128" i="72" s="1"/>
  <c r="D250" i="72" a="1"/>
  <c r="D250" i="72" s="1"/>
  <c r="D188" i="72" a="1"/>
  <c r="D188" i="72" s="1"/>
  <c r="D189" i="72" s="1" a="1"/>
  <c r="D189" i="72" s="1"/>
  <c r="D190" i="72" s="1" a="1"/>
  <c r="D190" i="72" s="1"/>
  <c r="D22" i="26"/>
  <c r="G185" i="35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E49" i="26"/>
  <c r="G22" i="26"/>
  <c r="G206" i="35"/>
  <c r="D95" i="72" a="1"/>
  <c r="D95" i="72" s="1"/>
  <c r="D96" i="72" s="1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D219" i="72" a="1"/>
  <c r="D219" i="72" s="1"/>
  <c r="D220" i="72" s="1" a="1"/>
  <c r="D220" i="72" s="1"/>
  <c r="D221" i="72" s="1" a="1"/>
  <c r="D221" i="72" s="1"/>
  <c r="D222" i="72" s="1" a="1"/>
  <c r="D222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D35" i="20" s="1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1" i="20"/>
  <c r="M46" i="20"/>
  <c r="D46" i="20"/>
  <c r="D45" i="20"/>
  <c r="M33" i="20"/>
  <c r="D44" i="20"/>
  <c r="D43" i="20"/>
  <c r="M35" i="20"/>
  <c r="N36" i="9" a="1"/>
  <c r="N36" i="9" s="1"/>
  <c r="M42" i="20"/>
  <c r="D34" i="20"/>
  <c r="K40" i="9"/>
  <c r="D37" i="20"/>
  <c r="D38" i="20"/>
  <c r="M45" i="20"/>
  <c r="D33" i="20"/>
  <c r="D40" i="20"/>
  <c r="E53" i="22"/>
  <c r="M39" i="20"/>
  <c r="M38" i="20"/>
  <c r="M36" i="20"/>
  <c r="M44" i="20"/>
  <c r="Q36" i="9" a="1"/>
  <c r="Q36" i="9" s="1"/>
  <c r="D36" i="20"/>
  <c r="D39" i="20"/>
  <c r="J36" i="9"/>
  <c r="E82" i="22"/>
  <c r="M40" i="20" l="1"/>
  <c r="M43" i="20"/>
  <c r="D42" i="20"/>
  <c r="M37" i="20"/>
  <c r="M41" i="20"/>
  <c r="M34" i="20"/>
  <c r="Q38" i="9" a="1"/>
  <c r="Q38" i="9" s="1"/>
  <c r="E85" i="22" s="1"/>
  <c r="J38" i="9"/>
  <c r="M38" i="9" s="1" a="1"/>
  <c r="M38" i="9" s="1"/>
  <c r="E65" i="22" s="1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E50" i="22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0" i="18" a="1"/>
  <c r="G390" i="18" s="1"/>
  <c r="G389" i="18" a="1"/>
  <c r="G389" i="18" s="1"/>
  <c r="G386" i="18" a="1"/>
  <c r="G386" i="18" s="1"/>
  <c r="G387" i="18" a="1"/>
  <c r="G387" i="18" s="1"/>
  <c r="G146" i="35" a="1"/>
  <c r="G146" i="35" s="1"/>
  <c r="G149" i="35" a="1"/>
  <c r="G149" i="35" s="1"/>
  <c r="E40" i="22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Q8" i="9" l="1"/>
  <c r="J8" i="9"/>
  <c r="J40" i="9"/>
  <c r="P38" i="9" a="1"/>
  <c r="P38" i="9" s="1"/>
  <c r="E80" i="22" s="1"/>
  <c r="G155" i="35" a="1"/>
  <c r="G155" i="35" s="1"/>
  <c r="G148" i="35" a="1"/>
  <c r="G148" i="35" s="1"/>
  <c r="G150" i="35" a="1"/>
  <c r="G150" i="35" s="1"/>
  <c r="G382" i="18" a="1"/>
  <c r="G382" i="18" s="1"/>
  <c r="I382" i="18" s="1"/>
  <c r="G392" i="18" a="1"/>
  <c r="G392" i="18" s="1"/>
  <c r="H392" i="18" s="1"/>
  <c r="G152" i="35" a="1"/>
  <c r="G152" i="35" s="1"/>
  <c r="G384" i="18" a="1"/>
  <c r="G384" i="18" s="1"/>
  <c r="H384" i="18" s="1"/>
  <c r="M47" i="20"/>
  <c r="G383" i="18" a="1"/>
  <c r="G383" i="18" s="1"/>
  <c r="G154" i="35" a="1"/>
  <c r="G154" i="35" s="1"/>
  <c r="G385" i="18" a="1"/>
  <c r="G385" i="18" s="1"/>
  <c r="H385" i="18" s="1"/>
  <c r="G145" i="35" a="1"/>
  <c r="G145" i="35" s="1"/>
  <c r="H338" i="58" s="1"/>
  <c r="G393" i="18" a="1"/>
  <c r="G393" i="18" s="1"/>
  <c r="I393" i="18" s="1"/>
  <c r="G147" i="35" a="1"/>
  <c r="G147" i="35" s="1"/>
  <c r="G381" i="18" a="1"/>
  <c r="G381" i="18" s="1"/>
  <c r="G151" i="35" a="1"/>
  <c r="G151" i="35" s="1"/>
  <c r="G380" i="18" a="1"/>
  <c r="G380" i="18" s="1"/>
  <c r="H380" i="18" s="1"/>
  <c r="G388" i="18" a="1"/>
  <c r="G388" i="18" s="1"/>
  <c r="G156" i="35" a="1"/>
  <c r="G156" i="35" s="1"/>
  <c r="G391" i="18" a="1"/>
  <c r="G391" i="18" s="1"/>
  <c r="I391" i="18" s="1"/>
  <c r="G144" i="35" a="1"/>
  <c r="G144" i="35" s="1"/>
  <c r="H242" i="58" s="1"/>
  <c r="G143" i="35" a="1"/>
  <c r="G143" i="35" s="1"/>
  <c r="H158" i="58" s="1"/>
  <c r="G153" i="35" a="1"/>
  <c r="G153" i="35" s="1"/>
  <c r="H362" i="58" s="1"/>
  <c r="Q40" i="9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338" i="18"/>
  <c r="I338" i="18"/>
  <c r="I392" i="18"/>
  <c r="H350" i="58"/>
  <c r="H230" i="58"/>
  <c r="H476" i="18"/>
  <c r="I476" i="18"/>
  <c r="I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Q10" i="9" s="1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H382" i="18" l="1"/>
  <c r="H391" i="18"/>
  <c r="I384" i="18"/>
  <c r="I385" i="18"/>
  <c r="H134" i="18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D28" i="17" l="1"/>
  <c r="E8" i="53"/>
  <c r="E28" i="17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F163" i="66"/>
  <c r="H259" i="66"/>
  <c r="H211" i="66"/>
  <c r="F19" i="66" l="1"/>
  <c r="E2" i="53"/>
  <c r="E186" i="76"/>
  <c r="J149" i="18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H67" i="66"/>
  <c r="H115" i="66"/>
  <c r="H19" i="66"/>
  <c r="H142" i="4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42" i="76" l="1"/>
  <c r="C47" i="39"/>
  <c r="E94" i="38" s="1"/>
  <c r="E694" i="76" s="1"/>
  <c r="E404" i="38"/>
  <c r="E1004" i="7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7" i="38"/>
  <c r="E1007" i="76" s="1"/>
  <c r="K47" i="39"/>
  <c r="H496" i="37" l="1"/>
  <c r="D2" i="53"/>
  <c r="H497" i="37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E745" i="76" s="1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J183" i="41" l="1"/>
  <c r="E14" i="53"/>
  <c r="E32" i="53"/>
  <c r="E20" i="53"/>
  <c r="E26" i="53"/>
  <c r="J346" i="4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F259" i="66"/>
  <c r="E282" i="76" s="1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F64" i="18"/>
  <c r="J64" i="18"/>
  <c r="J318" i="18"/>
  <c r="F318" i="18"/>
  <c r="F37" i="18"/>
  <c r="J37" i="18"/>
  <c r="F22" i="18"/>
  <c r="J22" i="18"/>
  <c r="F211" i="66"/>
  <c r="E234" i="76" s="1"/>
  <c r="J314" i="18"/>
  <c r="F314" i="18"/>
  <c r="F26" i="18"/>
  <c r="J26" i="18"/>
  <c r="J315" i="18"/>
  <c r="F315" i="18"/>
  <c r="J226" i="41"/>
  <c r="F79" i="18"/>
  <c r="J79" i="18"/>
  <c r="N7" i="41" l="1"/>
  <c r="E90" i="76"/>
  <c r="E138" i="76"/>
  <c r="E405" i="38"/>
  <c r="E1005" i="76" s="1"/>
  <c r="L47" i="39"/>
  <c r="M47" i="39"/>
  <c r="E406" i="38"/>
  <c r="E1006" i="76" s="1"/>
  <c r="E408" i="38"/>
  <c r="E1008" i="76" s="1"/>
  <c r="E47" i="39"/>
  <c r="D47" i="39"/>
  <c r="E409" i="38"/>
  <c r="E1009" i="76" s="1"/>
  <c r="S163" i="66"/>
  <c r="W163" i="66"/>
  <c r="E162" i="38" l="1"/>
  <c r="E762" i="76" s="1"/>
  <c r="E128" i="38"/>
  <c r="E728" i="76" s="1"/>
  <c r="E179" i="38"/>
  <c r="E779" i="76" s="1"/>
  <c r="E111" i="38"/>
  <c r="E711" i="76" s="1"/>
  <c r="I455" i="58"/>
  <c r="J455" i="37" l="1"/>
  <c r="J115" i="66"/>
  <c r="W115" i="66" s="1"/>
  <c r="J211" i="66"/>
  <c r="W211" i="66" s="1"/>
  <c r="J67" i="66"/>
  <c r="J455" i="58"/>
  <c r="I455" i="37"/>
  <c r="I455" i="41" s="1"/>
  <c r="J259" i="66"/>
  <c r="S259" i="66" s="1"/>
  <c r="J455" i="41" l="1"/>
  <c r="S115" i="66"/>
  <c r="S211" i="66"/>
  <c r="W67" i="66"/>
  <c r="S67" i="66"/>
  <c r="W259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H2" i="53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I495" i="41" l="1"/>
  <c r="G20" i="53"/>
  <c r="J495" i="41"/>
  <c r="E350" i="38"/>
  <c r="E950" i="76" s="1"/>
  <c r="E344" i="38"/>
  <c r="E332" i="38"/>
  <c r="E338" i="38"/>
  <c r="E938" i="76" s="1"/>
  <c r="I496" i="41"/>
  <c r="E308" i="38"/>
  <c r="E908" i="76" s="1"/>
  <c r="E314" i="38"/>
  <c r="E914" i="76" s="1"/>
  <c r="E14" i="76" l="1"/>
  <c r="E932" i="76"/>
  <c r="E32" i="76"/>
  <c r="E944" i="76"/>
  <c r="M259" i="66"/>
  <c r="E326" i="38"/>
  <c r="E926" i="76" s="1"/>
  <c r="E320" i="38"/>
  <c r="E8" i="76" s="1"/>
  <c r="D16" i="8"/>
  <c r="M115" i="66"/>
  <c r="J4" i="8" s="1"/>
  <c r="L115" i="66"/>
  <c r="M67" i="66"/>
  <c r="L67" i="66"/>
  <c r="L259" i="66"/>
  <c r="I4" i="8" l="1"/>
  <c r="G20" i="39"/>
  <c r="F20" i="39"/>
  <c r="E26" i="76"/>
  <c r="E920" i="76"/>
  <c r="L211" i="66"/>
  <c r="M211" i="66"/>
  <c r="C16" i="8"/>
  <c r="P259" i="66"/>
  <c r="N259" i="66"/>
  <c r="E570" i="76" s="1"/>
  <c r="N67" i="66"/>
  <c r="E378" i="76" s="1"/>
  <c r="P67" i="66"/>
  <c r="P115" i="66"/>
  <c r="N115" i="66"/>
  <c r="E426" i="76" s="1"/>
  <c r="N211" i="66" l="1"/>
  <c r="E522" i="76" s="1"/>
  <c r="P211" i="66"/>
  <c r="O259" i="66"/>
  <c r="Z115" i="66"/>
  <c r="Y259" i="66"/>
  <c r="O115" i="66"/>
  <c r="Y115" i="66"/>
  <c r="Z259" i="66"/>
  <c r="Y67" i="66" l="1"/>
  <c r="Y211" i="66"/>
  <c r="Z211" i="66"/>
  <c r="Z67" i="66"/>
  <c r="O67" i="66"/>
  <c r="Q67" i="66" s="1"/>
  <c r="R67" i="66" s="1"/>
  <c r="T67" i="66" s="1"/>
  <c r="O211" i="66"/>
  <c r="U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V67" i="66" l="1"/>
  <c r="X67" i="66" s="1"/>
  <c r="U67" i="66"/>
  <c r="V211" i="66"/>
  <c r="X211" i="66" s="1"/>
  <c r="Q211" i="66"/>
  <c r="R211" i="66" s="1"/>
  <c r="T211" i="66" s="1"/>
  <c r="E499" i="37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G363" i="41"/>
  <c r="H363" i="37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J272" i="37"/>
  <c r="H352" i="58"/>
  <c r="I352" i="58"/>
  <c r="J352" i="58"/>
  <c r="G381" i="41"/>
  <c r="H381" i="37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I323" i="37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I323" i="41" l="1"/>
  <c r="H298" i="41"/>
  <c r="H363" i="41"/>
  <c r="H320" i="41"/>
  <c r="I301" i="41"/>
  <c r="E34" i="53"/>
  <c r="F34" i="53" s="1"/>
  <c r="J151" i="41"/>
  <c r="E4" i="53"/>
  <c r="E22" i="53"/>
  <c r="E10" i="53"/>
  <c r="E28" i="53"/>
  <c r="F28" i="53" s="1"/>
  <c r="H34" i="53" s="1"/>
  <c r="E16" i="53"/>
  <c r="H210" i="41"/>
  <c r="H323" i="41"/>
  <c r="I398" i="41"/>
  <c r="H381" i="41"/>
  <c r="I272" i="41"/>
  <c r="J280" i="41"/>
  <c r="H272" i="4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E288" i="76" s="1"/>
  <c r="D67" i="57"/>
  <c r="J367" i="41"/>
  <c r="H190" i="41"/>
  <c r="D3" i="57"/>
  <c r="H225" i="41"/>
  <c r="F4" i="66"/>
  <c r="N4" i="66" s="1"/>
  <c r="E315" i="76" s="1"/>
  <c r="J198" i="41"/>
  <c r="J209" i="41"/>
  <c r="I208" i="41"/>
  <c r="J219" i="41"/>
  <c r="J308" i="41"/>
  <c r="C14" i="63"/>
  <c r="I144" i="41"/>
  <c r="H365" i="41"/>
  <c r="I197" i="41"/>
  <c r="D44" i="57"/>
  <c r="F160" i="66"/>
  <c r="E183" i="76" s="1"/>
  <c r="I415" i="41"/>
  <c r="I175" i="41"/>
  <c r="J192" i="41"/>
  <c r="I215" i="41"/>
  <c r="H408" i="41"/>
  <c r="I419" i="41"/>
  <c r="H179" i="41"/>
  <c r="I195" i="41"/>
  <c r="D51" i="57"/>
  <c r="F157" i="66"/>
  <c r="I247" i="41"/>
  <c r="H364" i="41"/>
  <c r="H143" i="41"/>
  <c r="D7" i="57"/>
  <c r="F24" i="66"/>
  <c r="H189" i="41"/>
  <c r="H324" i="41"/>
  <c r="H166" i="41"/>
  <c r="H307" i="41"/>
  <c r="J402" i="41"/>
  <c r="H191" i="41"/>
  <c r="I214" i="41"/>
  <c r="J255" i="41"/>
  <c r="H410" i="41"/>
  <c r="H170" i="41"/>
  <c r="H394" i="41"/>
  <c r="F86" i="66"/>
  <c r="E109" i="76" s="1"/>
  <c r="I493" i="37"/>
  <c r="I494" i="37"/>
  <c r="E15" i="53" s="1"/>
  <c r="I321" i="41"/>
  <c r="D17" i="57"/>
  <c r="E399" i="38"/>
  <c r="E999" i="7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D62" i="57"/>
  <c r="J247" i="41"/>
  <c r="J194" i="41"/>
  <c r="I402" i="41"/>
  <c r="J214" i="41"/>
  <c r="I255" i="41"/>
  <c r="J155" i="41"/>
  <c r="I236" i="41"/>
  <c r="J493" i="37"/>
  <c r="F134" i="66"/>
  <c r="E157" i="76" s="1"/>
  <c r="E400" i="38"/>
  <c r="E1000" i="76" s="1"/>
  <c r="J494" i="37"/>
  <c r="E27" i="53" s="1"/>
  <c r="J321" i="41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297" i="76" s="1"/>
  <c r="D79" i="57"/>
  <c r="H367" i="41"/>
  <c r="F130" i="66"/>
  <c r="D40" i="57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H247" i="41"/>
  <c r="J281" i="41"/>
  <c r="J345" i="41"/>
  <c r="F109" i="66"/>
  <c r="D38" i="57"/>
  <c r="J422" i="41"/>
  <c r="I169" i="41"/>
  <c r="I251" i="41"/>
  <c r="I337" i="41"/>
  <c r="I194" i="41"/>
  <c r="E403" i="38"/>
  <c r="E1003" i="76" s="1"/>
  <c r="J494" i="58"/>
  <c r="E33" i="53" s="1"/>
  <c r="D69" i="57"/>
  <c r="F278" i="66"/>
  <c r="E301" i="76" s="1"/>
  <c r="J493" i="58"/>
  <c r="F279" i="66" s="1"/>
  <c r="J231" i="41"/>
  <c r="H402" i="41"/>
  <c r="J348" i="41"/>
  <c r="H214" i="41"/>
  <c r="H255" i="41"/>
  <c r="J328" i="41"/>
  <c r="I155" i="41"/>
  <c r="I222" i="41"/>
  <c r="J236" i="41"/>
  <c r="F38" i="66"/>
  <c r="E61" i="76" s="1"/>
  <c r="H321" i="41"/>
  <c r="H493" i="37"/>
  <c r="D4" i="57"/>
  <c r="E398" i="38"/>
  <c r="E998" i="76" s="1"/>
  <c r="H494" i="37"/>
  <c r="E3" i="53" s="1"/>
  <c r="H353" i="41"/>
  <c r="H260" i="41"/>
  <c r="H295" i="41"/>
  <c r="H314" i="41"/>
  <c r="H385" i="41"/>
  <c r="J372" i="41"/>
  <c r="F169" i="66"/>
  <c r="E192" i="76" s="1"/>
  <c r="D41" i="57"/>
  <c r="D66" i="57"/>
  <c r="F22" i="53"/>
  <c r="H16" i="53" s="1"/>
  <c r="F226" i="66"/>
  <c r="E249" i="76" s="1"/>
  <c r="I294" i="41"/>
  <c r="F82" i="66"/>
  <c r="I387" i="41"/>
  <c r="D27" i="57"/>
  <c r="F16" i="53"/>
  <c r="H22" i="53" s="1"/>
  <c r="I141" i="41"/>
  <c r="F73" i="66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D49" i="57"/>
  <c r="I281" i="41"/>
  <c r="I345" i="41"/>
  <c r="D25" i="57"/>
  <c r="F61" i="66"/>
  <c r="I422" i="41"/>
  <c r="J169" i="41"/>
  <c r="J251" i="41"/>
  <c r="J337" i="41"/>
  <c r="H194" i="41"/>
  <c r="I494" i="58"/>
  <c r="E21" i="53" s="1"/>
  <c r="F230" i="66"/>
  <c r="E253" i="76" s="1"/>
  <c r="E402" i="38"/>
  <c r="E1002" i="76" s="1"/>
  <c r="I493" i="58"/>
  <c r="F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F10" i="53"/>
  <c r="H4" i="53" s="1"/>
  <c r="F178" i="66"/>
  <c r="E201" i="76" s="1"/>
  <c r="J283" i="41"/>
  <c r="J294" i="41"/>
  <c r="H387" i="41"/>
  <c r="D14" i="57"/>
  <c r="F4" i="53"/>
  <c r="F34" i="66"/>
  <c r="D2" i="57"/>
  <c r="H141" i="41"/>
  <c r="F25" i="66"/>
  <c r="E48" i="76" s="1"/>
  <c r="J371" i="41"/>
  <c r="I232" i="41"/>
  <c r="I271" i="41"/>
  <c r="H282" i="41"/>
  <c r="J331" i="41"/>
  <c r="I356" i="41"/>
  <c r="I335" i="41"/>
  <c r="I377" i="41"/>
  <c r="H200" i="41"/>
  <c r="J340" i="41"/>
  <c r="F216" i="66"/>
  <c r="D59" i="57"/>
  <c r="H281" i="41"/>
  <c r="H345" i="41"/>
  <c r="D12" i="57"/>
  <c r="F13" i="66"/>
  <c r="N13" i="66" s="1"/>
  <c r="E324" i="76" s="1"/>
  <c r="H422" i="41"/>
  <c r="H169" i="41"/>
  <c r="H251" i="41"/>
  <c r="H337" i="41"/>
  <c r="H494" i="58"/>
  <c r="E9" i="53" s="1"/>
  <c r="D43" i="57"/>
  <c r="H493" i="58"/>
  <c r="F183" i="66" s="1"/>
  <c r="E401" i="38"/>
  <c r="E1001" i="76" s="1"/>
  <c r="F182" i="66"/>
  <c r="E205" i="76" s="1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E244" i="76" s="1"/>
  <c r="I283" i="41"/>
  <c r="H294" i="41"/>
  <c r="I373" i="41"/>
  <c r="I371" i="41"/>
  <c r="H232" i="41"/>
  <c r="D76" i="57"/>
  <c r="F273" i="66"/>
  <c r="H271" i="41"/>
  <c r="H331" i="41"/>
  <c r="J291" i="41"/>
  <c r="J341" i="41"/>
  <c r="J356" i="41"/>
  <c r="F71" i="66"/>
  <c r="I369" i="41"/>
  <c r="D26" i="57"/>
  <c r="H335" i="41"/>
  <c r="I349" i="41"/>
  <c r="J377" i="41"/>
  <c r="H340" i="41"/>
  <c r="I339" i="41"/>
  <c r="F215" i="66"/>
  <c r="D65" i="57"/>
  <c r="D72" i="57"/>
  <c r="F264" i="66"/>
  <c r="J403" i="41"/>
  <c r="F281" i="66"/>
  <c r="E304" i="76" s="1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E292" i="76" s="1"/>
  <c r="H283" i="41"/>
  <c r="J268" i="41"/>
  <c r="F125" i="66"/>
  <c r="J303" i="41"/>
  <c r="D35" i="57"/>
  <c r="J373" i="41"/>
  <c r="H371" i="41"/>
  <c r="F225" i="66"/>
  <c r="D63" i="57"/>
  <c r="I204" i="41"/>
  <c r="I291" i="41"/>
  <c r="I341" i="41"/>
  <c r="H356" i="41"/>
  <c r="I285" i="41"/>
  <c r="F81" i="66"/>
  <c r="D24" i="57"/>
  <c r="J369" i="41"/>
  <c r="D39" i="57"/>
  <c r="F119" i="66"/>
  <c r="J349" i="41"/>
  <c r="H377" i="41"/>
  <c r="J339" i="41"/>
  <c r="D78" i="57"/>
  <c r="F263" i="66"/>
  <c r="D46" i="57"/>
  <c r="F168" i="66"/>
  <c r="I403" i="41"/>
  <c r="J203" i="41"/>
  <c r="I227" i="41"/>
  <c r="J267" i="41"/>
  <c r="D36" i="57"/>
  <c r="F110" i="66"/>
  <c r="J344" i="41"/>
  <c r="I407" i="41"/>
  <c r="I352" i="41"/>
  <c r="C26" i="63"/>
  <c r="J152" i="41"/>
  <c r="D60" i="57"/>
  <c r="F233" i="66"/>
  <c r="E256" i="76" s="1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E64" i="76" s="1"/>
  <c r="H416" i="41"/>
  <c r="H176" i="41"/>
  <c r="H217" i="41"/>
  <c r="H240" i="41"/>
  <c r="J220" i="41"/>
  <c r="H149" i="41"/>
  <c r="I248" i="41"/>
  <c r="D48" i="57"/>
  <c r="F173" i="66"/>
  <c r="E196" i="76" s="1"/>
  <c r="I216" i="41"/>
  <c r="I268" i="41"/>
  <c r="F77" i="66"/>
  <c r="I303" i="41"/>
  <c r="D22" i="57"/>
  <c r="H373" i="41"/>
  <c r="I297" i="41"/>
  <c r="I392" i="41"/>
  <c r="C15" i="63"/>
  <c r="I148" i="41"/>
  <c r="F177" i="66"/>
  <c r="D50" i="57"/>
  <c r="J204" i="41"/>
  <c r="C44" i="63"/>
  <c r="J256" i="41"/>
  <c r="H291" i="41"/>
  <c r="I199" i="41"/>
  <c r="H341" i="41"/>
  <c r="F129" i="66"/>
  <c r="J285" i="41"/>
  <c r="D37" i="57"/>
  <c r="D13" i="57"/>
  <c r="H369" i="41"/>
  <c r="F23" i="66"/>
  <c r="I259" i="41"/>
  <c r="H349" i="41"/>
  <c r="H339" i="41"/>
  <c r="D52" i="57"/>
  <c r="F167" i="66"/>
  <c r="H403" i="41"/>
  <c r="I203" i="41"/>
  <c r="J227" i="41"/>
  <c r="I267" i="41"/>
  <c r="D23" i="57"/>
  <c r="F62" i="66"/>
  <c r="I344" i="41"/>
  <c r="I327" i="41"/>
  <c r="J407" i="41"/>
  <c r="J352" i="41"/>
  <c r="C16" i="63"/>
  <c r="I152" i="41"/>
  <c r="F185" i="66"/>
  <c r="E208" i="76" s="1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D55" i="57"/>
  <c r="I205" i="41"/>
  <c r="J216" i="41"/>
  <c r="H268" i="41"/>
  <c r="H303" i="41"/>
  <c r="F29" i="66"/>
  <c r="E52" i="76" s="1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H285" i="41"/>
  <c r="I218" i="41"/>
  <c r="J259" i="41"/>
  <c r="J293" i="41"/>
  <c r="I273" i="41"/>
  <c r="H203" i="41"/>
  <c r="H227" i="41"/>
  <c r="H267" i="41"/>
  <c r="D10" i="57"/>
  <c r="F14" i="66"/>
  <c r="N14" i="66" s="1"/>
  <c r="E325" i="76" s="1"/>
  <c r="H344" i="41"/>
  <c r="J327" i="41"/>
  <c r="H407" i="41"/>
  <c r="H352" i="41"/>
  <c r="C6" i="63"/>
  <c r="H152" i="41"/>
  <c r="F210" i="66"/>
  <c r="D58" i="57"/>
  <c r="H391" i="41"/>
  <c r="H147" i="41"/>
  <c r="J245" i="41"/>
  <c r="H269" i="41"/>
  <c r="J292" i="41"/>
  <c r="I329" i="41"/>
  <c r="H254" i="41"/>
  <c r="J384" i="41"/>
  <c r="J165" i="41"/>
  <c r="F114" i="66"/>
  <c r="D32" i="57"/>
  <c r="J336" i="41"/>
  <c r="I379" i="41"/>
  <c r="I229" i="41"/>
  <c r="J315" i="41"/>
  <c r="J156" i="41"/>
  <c r="J223" i="41"/>
  <c r="D68" i="57"/>
  <c r="F244" i="66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H245" i="41"/>
  <c r="I292" i="41"/>
  <c r="J329" i="41"/>
  <c r="I239" i="41"/>
  <c r="H384" i="41"/>
  <c r="I311" i="41"/>
  <c r="F66" i="66"/>
  <c r="D19" i="57"/>
  <c r="I165" i="41"/>
  <c r="I336" i="41"/>
  <c r="J379" i="41"/>
  <c r="H229" i="41"/>
  <c r="H315" i="41"/>
  <c r="I156" i="41"/>
  <c r="H223" i="41"/>
  <c r="I309" i="41"/>
  <c r="F148" i="66"/>
  <c r="D42" i="57"/>
  <c r="C55" i="63"/>
  <c r="H205" i="41"/>
  <c r="J190" i="41"/>
  <c r="D29" i="57"/>
  <c r="J225" i="41"/>
  <c r="F100" i="66"/>
  <c r="J289" i="41"/>
  <c r="H276" i="41"/>
  <c r="H286" i="41"/>
  <c r="H207" i="41"/>
  <c r="D5" i="57"/>
  <c r="F16" i="66"/>
  <c r="E39" i="76" s="1"/>
  <c r="I365" i="41"/>
  <c r="J213" i="41"/>
  <c r="I212" i="41"/>
  <c r="J264" i="41"/>
  <c r="H275" i="41"/>
  <c r="F208" i="66"/>
  <c r="E231" i="76" s="1"/>
  <c r="D57" i="57"/>
  <c r="H218" i="41"/>
  <c r="H293" i="41"/>
  <c r="I343" i="41"/>
  <c r="J408" i="41"/>
  <c r="I179" i="41"/>
  <c r="I262" i="41"/>
  <c r="H273" i="41"/>
  <c r="D77" i="57"/>
  <c r="F253" i="66"/>
  <c r="I414" i="41"/>
  <c r="I364" i="41"/>
  <c r="J143" i="41"/>
  <c r="D20" i="57"/>
  <c r="I189" i="41"/>
  <c r="F72" i="66"/>
  <c r="J324" i="41"/>
  <c r="J166" i="41"/>
  <c r="J177" i="41"/>
  <c r="D45" i="57"/>
  <c r="F162" i="66"/>
  <c r="I307" i="41"/>
  <c r="I191" i="41"/>
  <c r="H292" i="41"/>
  <c r="H329" i="41"/>
  <c r="J410" i="41"/>
  <c r="I170" i="41"/>
  <c r="J239" i="41"/>
  <c r="J311" i="41"/>
  <c r="J394" i="41"/>
  <c r="F18" i="66"/>
  <c r="D6" i="57"/>
  <c r="H165" i="41"/>
  <c r="H336" i="41"/>
  <c r="H379" i="41"/>
  <c r="H156" i="41"/>
  <c r="J382" i="41"/>
  <c r="J309" i="41"/>
  <c r="J404" i="41"/>
  <c r="F217" i="66"/>
  <c r="E240" i="76" s="1"/>
  <c r="D54" i="57"/>
  <c r="I190" i="41"/>
  <c r="D16" i="57"/>
  <c r="F52" i="66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E279" i="76" s="1"/>
  <c r="D70" i="57"/>
  <c r="J415" i="41"/>
  <c r="J175" i="41"/>
  <c r="H343" i="41"/>
  <c r="I408" i="41"/>
  <c r="J419" i="41"/>
  <c r="J179" i="41"/>
  <c r="H262" i="41"/>
  <c r="F205" i="66"/>
  <c r="D64" i="57"/>
  <c r="H414" i="41"/>
  <c r="J364" i="41"/>
  <c r="I143" i="41"/>
  <c r="J189" i="41"/>
  <c r="D33" i="57"/>
  <c r="F120" i="66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E57" i="76" l="1"/>
  <c r="E105" i="76"/>
  <c r="E153" i="76"/>
  <c r="E96" i="76"/>
  <c r="E100" i="76"/>
  <c r="E144" i="76"/>
  <c r="E87" i="76"/>
  <c r="E148" i="76"/>
  <c r="E135" i="76"/>
  <c r="E112" i="76"/>
  <c r="E160" i="76"/>
  <c r="N244" i="66"/>
  <c r="E555" i="76" s="1"/>
  <c r="E267" i="76"/>
  <c r="N196" i="66"/>
  <c r="E507" i="76" s="1"/>
  <c r="E219" i="76"/>
  <c r="N62" i="66"/>
  <c r="E373" i="76" s="1"/>
  <c r="E85" i="76"/>
  <c r="N177" i="66"/>
  <c r="E488" i="76" s="1"/>
  <c r="E200" i="76"/>
  <c r="N168" i="66"/>
  <c r="E479" i="76" s="1"/>
  <c r="E191" i="76"/>
  <c r="N33" i="66"/>
  <c r="E344" i="76" s="1"/>
  <c r="E56" i="76"/>
  <c r="N231" i="66"/>
  <c r="E542" i="76" s="1"/>
  <c r="E254" i="76"/>
  <c r="N109" i="66"/>
  <c r="E420" i="76" s="1"/>
  <c r="E132" i="76"/>
  <c r="N157" i="66"/>
  <c r="E468" i="76" s="1"/>
  <c r="E180" i="76"/>
  <c r="N263" i="66"/>
  <c r="E574" i="76" s="1"/>
  <c r="E286" i="76"/>
  <c r="N279" i="66"/>
  <c r="E590" i="76" s="1"/>
  <c r="E302" i="76"/>
  <c r="N258" i="66"/>
  <c r="E569" i="76" s="1"/>
  <c r="E281" i="76"/>
  <c r="N71" i="66"/>
  <c r="E382" i="76" s="1"/>
  <c r="E94" i="76"/>
  <c r="N183" i="66"/>
  <c r="E494" i="76" s="1"/>
  <c r="E206" i="76"/>
  <c r="N216" i="66"/>
  <c r="E527" i="76" s="1"/>
  <c r="E239" i="76"/>
  <c r="N158" i="66"/>
  <c r="E469" i="76" s="1"/>
  <c r="E181" i="76"/>
  <c r="N253" i="66"/>
  <c r="E564" i="76" s="1"/>
  <c r="E276" i="76"/>
  <c r="N129" i="66"/>
  <c r="E440" i="76" s="1"/>
  <c r="E152" i="76"/>
  <c r="N264" i="66"/>
  <c r="E575" i="76" s="1"/>
  <c r="E287" i="76"/>
  <c r="N162" i="66"/>
  <c r="E473" i="76" s="1"/>
  <c r="E185" i="76"/>
  <c r="N254" i="66"/>
  <c r="E565" i="76" s="1"/>
  <c r="E277" i="76"/>
  <c r="N52" i="66"/>
  <c r="E363" i="76" s="1"/>
  <c r="E75" i="76"/>
  <c r="N167" i="66"/>
  <c r="E478" i="76" s="1"/>
  <c r="E190" i="76"/>
  <c r="N110" i="66"/>
  <c r="E421" i="76" s="1"/>
  <c r="E133" i="76"/>
  <c r="N225" i="66"/>
  <c r="E536" i="76" s="1"/>
  <c r="E248" i="76"/>
  <c r="N66" i="66"/>
  <c r="E377" i="76" s="1"/>
  <c r="E89" i="76"/>
  <c r="N119" i="66"/>
  <c r="E430" i="76" s="1"/>
  <c r="E142" i="76"/>
  <c r="N215" i="66"/>
  <c r="E526" i="76" s="1"/>
  <c r="E238" i="76"/>
  <c r="N206" i="66"/>
  <c r="E517" i="76" s="1"/>
  <c r="E229" i="76"/>
  <c r="N210" i="66"/>
  <c r="E521" i="76" s="1"/>
  <c r="E233" i="76"/>
  <c r="N24" i="66"/>
  <c r="E335" i="76" s="1"/>
  <c r="E47" i="76"/>
  <c r="N120" i="66"/>
  <c r="E431" i="76" s="1"/>
  <c r="E143" i="76"/>
  <c r="N18" i="66"/>
  <c r="E329" i="76" s="1"/>
  <c r="E41" i="76"/>
  <c r="N205" i="66"/>
  <c r="E516" i="76" s="1"/>
  <c r="E228" i="76"/>
  <c r="N148" i="66"/>
  <c r="E459" i="76" s="1"/>
  <c r="E171" i="76"/>
  <c r="N114" i="66"/>
  <c r="E425" i="76" s="1"/>
  <c r="E137" i="76"/>
  <c r="N273" i="66"/>
  <c r="E584" i="76" s="1"/>
  <c r="E296" i="76"/>
  <c r="N100" i="66"/>
  <c r="E411" i="76" s="1"/>
  <c r="E123" i="76"/>
  <c r="N61" i="66"/>
  <c r="E372" i="76" s="1"/>
  <c r="E84" i="76"/>
  <c r="N72" i="66"/>
  <c r="E383" i="76" s="1"/>
  <c r="E95" i="76"/>
  <c r="N23" i="66"/>
  <c r="E334" i="76" s="1"/>
  <c r="E46" i="76"/>
  <c r="N81" i="66"/>
  <c r="E392" i="76" s="1"/>
  <c r="E104" i="76"/>
  <c r="M38" i="66"/>
  <c r="N38" i="66" s="1"/>
  <c r="E349" i="76" s="1"/>
  <c r="M182" i="66"/>
  <c r="N182" i="66" s="1"/>
  <c r="E493" i="76" s="1"/>
  <c r="M230" i="66"/>
  <c r="N230" i="66" s="1"/>
  <c r="E541" i="76" s="1"/>
  <c r="M86" i="66"/>
  <c r="N86" i="66" s="1"/>
  <c r="E397" i="76" s="1"/>
  <c r="M278" i="66"/>
  <c r="M134" i="66"/>
  <c r="N134" i="66" s="1"/>
  <c r="E445" i="76" s="1"/>
  <c r="C48" i="39"/>
  <c r="E95" i="38" s="1"/>
  <c r="E695" i="76" s="1"/>
  <c r="D48" i="39"/>
  <c r="G22" i="53"/>
  <c r="E322" i="38" s="1"/>
  <c r="E922" i="76" s="1"/>
  <c r="L50" i="39"/>
  <c r="C49" i="39"/>
  <c r="L51" i="39"/>
  <c r="E166" i="38" s="1"/>
  <c r="E766" i="76" s="1"/>
  <c r="E48" i="39"/>
  <c r="M51" i="39"/>
  <c r="C51" i="39"/>
  <c r="D49" i="39"/>
  <c r="E50" i="39"/>
  <c r="E49" i="39"/>
  <c r="E51" i="39"/>
  <c r="E132" i="38" s="1"/>
  <c r="E732" i="76" s="1"/>
  <c r="C50" i="39"/>
  <c r="L48" i="39"/>
  <c r="F88" i="66"/>
  <c r="F15" i="53"/>
  <c r="H21" i="53" s="1"/>
  <c r="I494" i="41"/>
  <c r="F184" i="66"/>
  <c r="E207" i="76" s="1"/>
  <c r="F9" i="53"/>
  <c r="H3" i="53" s="1"/>
  <c r="F3" i="53"/>
  <c r="F40" i="66"/>
  <c r="H494" i="41"/>
  <c r="J494" i="41"/>
  <c r="F136" i="66"/>
  <c r="F27" i="53"/>
  <c r="H33" i="53" s="1"/>
  <c r="I493" i="41"/>
  <c r="F87" i="66"/>
  <c r="O9" i="41"/>
  <c r="K48" i="39"/>
  <c r="M48" i="39"/>
  <c r="K49" i="39"/>
  <c r="G16" i="53"/>
  <c r="L49" i="39"/>
  <c r="N9" i="41"/>
  <c r="D50" i="39"/>
  <c r="M50" i="39"/>
  <c r="F232" i="66"/>
  <c r="E255" i="76" s="1"/>
  <c r="F21" i="53"/>
  <c r="H15" i="53" s="1"/>
  <c r="F39" i="66"/>
  <c r="H493" i="41"/>
  <c r="J493" i="41"/>
  <c r="F135" i="66"/>
  <c r="M9" i="41"/>
  <c r="H10" i="53"/>
  <c r="G10" i="53" s="1"/>
  <c r="G4" i="53"/>
  <c r="K50" i="39"/>
  <c r="N278" i="66"/>
  <c r="E589" i="76" s="1"/>
  <c r="Y13" i="66"/>
  <c r="Z13" i="66"/>
  <c r="Y157" i="66"/>
  <c r="Z157" i="66"/>
  <c r="M49" i="39"/>
  <c r="O8" i="41"/>
  <c r="F33" i="53"/>
  <c r="F280" i="66"/>
  <c r="E303" i="76" s="1"/>
  <c r="K51" i="39"/>
  <c r="D51" i="39"/>
  <c r="M8" i="41"/>
  <c r="Y206" i="66"/>
  <c r="G34" i="53"/>
  <c r="H28" i="53"/>
  <c r="G28" i="53" s="1"/>
  <c r="Z158" i="66"/>
  <c r="Y158" i="66"/>
  <c r="Y14" i="66"/>
  <c r="N8" i="41"/>
  <c r="I5" i="6" l="1"/>
  <c r="Y205" i="66"/>
  <c r="Z206" i="66"/>
  <c r="Z148" i="66"/>
  <c r="Z4" i="66"/>
  <c r="Z62" i="66"/>
  <c r="Z23" i="66"/>
  <c r="Y23" i="66"/>
  <c r="Y62" i="66"/>
  <c r="Z167" i="66"/>
  <c r="H5" i="6"/>
  <c r="Y216" i="66"/>
  <c r="Y167" i="66"/>
  <c r="Y148" i="66"/>
  <c r="Y4" i="66"/>
  <c r="E328" i="38"/>
  <c r="E928" i="76" s="1"/>
  <c r="Z205" i="66"/>
  <c r="Y119" i="66"/>
  <c r="Y61" i="66"/>
  <c r="Z61" i="66"/>
  <c r="Z119" i="66"/>
  <c r="Z263" i="66"/>
  <c r="Y263" i="66"/>
  <c r="Z14" i="66"/>
  <c r="Z72" i="66"/>
  <c r="Z216" i="66"/>
  <c r="Y72" i="66"/>
  <c r="E63" i="76"/>
  <c r="Y215" i="66"/>
  <c r="Y71" i="66"/>
  <c r="Z215" i="66"/>
  <c r="Z71" i="66"/>
  <c r="Y81" i="66"/>
  <c r="Y168" i="66"/>
  <c r="Y24" i="66"/>
  <c r="E111" i="76"/>
  <c r="E159" i="76"/>
  <c r="Z196" i="66"/>
  <c r="Z100" i="66"/>
  <c r="Z120" i="66"/>
  <c r="Z52" i="66"/>
  <c r="Z244" i="66"/>
  <c r="Z264" i="66"/>
  <c r="Y52" i="66"/>
  <c r="Y244" i="66"/>
  <c r="Y253" i="66"/>
  <c r="Z162" i="66"/>
  <c r="J5" i="6"/>
  <c r="Z253" i="66"/>
  <c r="Y120" i="66"/>
  <c r="Z18" i="66"/>
  <c r="Y18" i="66"/>
  <c r="Y100" i="66"/>
  <c r="Z109" i="66"/>
  <c r="Y264" i="66"/>
  <c r="Y109" i="66"/>
  <c r="Y162" i="66"/>
  <c r="Y196" i="66"/>
  <c r="Z24" i="66"/>
  <c r="Z168" i="66"/>
  <c r="Y254" i="66"/>
  <c r="Z33" i="66"/>
  <c r="Y258" i="66"/>
  <c r="Y33" i="66"/>
  <c r="Z254" i="66"/>
  <c r="Z114" i="66"/>
  <c r="Y225" i="66"/>
  <c r="Y177" i="66"/>
  <c r="Z177" i="66"/>
  <c r="Z110" i="66"/>
  <c r="Z258" i="66"/>
  <c r="Z81" i="66"/>
  <c r="Y110" i="66"/>
  <c r="Y114" i="66"/>
  <c r="Z225" i="66"/>
  <c r="Y129" i="66"/>
  <c r="Y273" i="66"/>
  <c r="Z273" i="66"/>
  <c r="Z129" i="66"/>
  <c r="Z210" i="66"/>
  <c r="Z66" i="66"/>
  <c r="Y66" i="66"/>
  <c r="Y210" i="66"/>
  <c r="N87" i="66"/>
  <c r="E398" i="76" s="1"/>
  <c r="E110" i="76"/>
  <c r="N39" i="66"/>
  <c r="E350" i="76" s="1"/>
  <c r="E62" i="76"/>
  <c r="N135" i="66"/>
  <c r="E446" i="76" s="1"/>
  <c r="E158" i="76"/>
  <c r="E113" i="38"/>
  <c r="E713" i="76" s="1"/>
  <c r="E98" i="38"/>
  <c r="E698" i="76" s="1"/>
  <c r="E165" i="38"/>
  <c r="E765" i="76" s="1"/>
  <c r="E97" i="38"/>
  <c r="E697" i="76" s="1"/>
  <c r="E130" i="38"/>
  <c r="E730" i="76" s="1"/>
  <c r="Z134" i="66"/>
  <c r="E163" i="38"/>
  <c r="E763" i="76" s="1"/>
  <c r="E112" i="38"/>
  <c r="E712" i="76" s="1"/>
  <c r="G15" i="53"/>
  <c r="E183" i="38"/>
  <c r="E783" i="76" s="1"/>
  <c r="E96" i="38"/>
  <c r="E696" i="76" s="1"/>
  <c r="Y230" i="66"/>
  <c r="E129" i="38"/>
  <c r="E729" i="76" s="1"/>
  <c r="E131" i="38"/>
  <c r="E731" i="76" s="1"/>
  <c r="L226" i="66"/>
  <c r="E286" i="38"/>
  <c r="E886" i="76" s="1"/>
  <c r="E292" i="38"/>
  <c r="E892" i="76" s="1"/>
  <c r="Y278" i="66"/>
  <c r="E298" i="38"/>
  <c r="E898" i="76" s="1"/>
  <c r="E304" i="38"/>
  <c r="E904" i="76" s="1"/>
  <c r="E310" i="38"/>
  <c r="E28" i="76" s="1"/>
  <c r="E316" i="38"/>
  <c r="E916" i="76" s="1"/>
  <c r="G21" i="53"/>
  <c r="J25" i="66"/>
  <c r="H456" i="37"/>
  <c r="E115" i="38"/>
  <c r="E715" i="76" s="1"/>
  <c r="J137" i="66"/>
  <c r="J465" i="37"/>
  <c r="E147" i="38"/>
  <c r="E747" i="76" s="1"/>
  <c r="E352" i="38"/>
  <c r="E952" i="76" s="1"/>
  <c r="E346" i="38"/>
  <c r="Z182" i="66"/>
  <c r="Z38" i="66"/>
  <c r="Y182" i="66"/>
  <c r="Y38" i="66"/>
  <c r="E182" i="38"/>
  <c r="E782" i="76" s="1"/>
  <c r="H9" i="53"/>
  <c r="G9" i="53" s="1"/>
  <c r="G3" i="53"/>
  <c r="E149" i="38"/>
  <c r="E749" i="76" s="1"/>
  <c r="G33" i="53"/>
  <c r="H27" i="53"/>
  <c r="G27" i="53" s="1"/>
  <c r="E114" i="38"/>
  <c r="E714" i="76" s="1"/>
  <c r="Z86" i="66"/>
  <c r="Y86" i="66"/>
  <c r="Z230" i="66"/>
  <c r="E334" i="38"/>
  <c r="E934" i="76" s="1"/>
  <c r="E340" i="38"/>
  <c r="E940" i="76" s="1"/>
  <c r="E180" i="38"/>
  <c r="E780" i="76" s="1"/>
  <c r="E148" i="38"/>
  <c r="E748" i="76" s="1"/>
  <c r="E164" i="38"/>
  <c r="E764" i="76" s="1"/>
  <c r="Y134" i="66"/>
  <c r="J233" i="66"/>
  <c r="I465" i="58"/>
  <c r="E181" i="38"/>
  <c r="E781" i="76" s="1"/>
  <c r="Z278" i="66"/>
  <c r="E146" i="38"/>
  <c r="E746" i="76" s="1"/>
  <c r="H465" i="37" l="1"/>
  <c r="M226" i="66"/>
  <c r="J112" i="66"/>
  <c r="I456" i="37"/>
  <c r="J29" i="66"/>
  <c r="Y135" i="66"/>
  <c r="Z135" i="66"/>
  <c r="Y279" i="66"/>
  <c r="J73" i="66"/>
  <c r="P73" i="66" s="1"/>
  <c r="Z279" i="66"/>
  <c r="J16" i="66"/>
  <c r="R16" i="66" s="1"/>
  <c r="H464" i="37"/>
  <c r="Z231" i="66"/>
  <c r="H457" i="37"/>
  <c r="J457" i="37"/>
  <c r="E10" i="76"/>
  <c r="E910" i="76"/>
  <c r="E34" i="76"/>
  <c r="E946" i="76"/>
  <c r="I457" i="37"/>
  <c r="Y87" i="66"/>
  <c r="Y231" i="66"/>
  <c r="Z87" i="66"/>
  <c r="J64" i="66"/>
  <c r="S64" i="66" s="1"/>
  <c r="I464" i="58"/>
  <c r="E22" i="76"/>
  <c r="I456" i="58"/>
  <c r="J217" i="66"/>
  <c r="S217" i="66" s="1"/>
  <c r="E16" i="76"/>
  <c r="Y39" i="66"/>
  <c r="J41" i="66"/>
  <c r="R41" i="66" s="1"/>
  <c r="J221" i="66"/>
  <c r="P221" i="66" s="1"/>
  <c r="Y183" i="66"/>
  <c r="E4" i="76"/>
  <c r="Z183" i="66"/>
  <c r="Z39" i="66"/>
  <c r="J465" i="58"/>
  <c r="J465" i="41" s="1"/>
  <c r="M178" i="66"/>
  <c r="J464" i="37"/>
  <c r="J121" i="66"/>
  <c r="M274" i="66"/>
  <c r="E309" i="38"/>
  <c r="E909" i="76" s="1"/>
  <c r="J456" i="37"/>
  <c r="J281" i="66"/>
  <c r="N281" i="66" s="1"/>
  <c r="E592" i="76" s="1"/>
  <c r="E315" i="38"/>
  <c r="E915" i="76" s="1"/>
  <c r="J125" i="66"/>
  <c r="M130" i="66"/>
  <c r="D18" i="8"/>
  <c r="J185" i="66"/>
  <c r="H465" i="58"/>
  <c r="H465" i="41" s="1"/>
  <c r="P25" i="66"/>
  <c r="V25" i="66" s="1"/>
  <c r="R25" i="66"/>
  <c r="S25" i="66"/>
  <c r="W25" i="66"/>
  <c r="N25" i="66"/>
  <c r="E336" i="76" s="1"/>
  <c r="L130" i="66"/>
  <c r="S137" i="66"/>
  <c r="W137" i="66"/>
  <c r="P137" i="66"/>
  <c r="N137" i="66"/>
  <c r="E448" i="76" s="1"/>
  <c r="J208" i="66"/>
  <c r="I457" i="58"/>
  <c r="W112" i="66"/>
  <c r="S112" i="66"/>
  <c r="P112" i="66"/>
  <c r="N112" i="66"/>
  <c r="E423" i="76" s="1"/>
  <c r="J256" i="66"/>
  <c r="G22" i="39" s="1"/>
  <c r="J457" i="58"/>
  <c r="E285" i="38"/>
  <c r="E885" i="76" s="1"/>
  <c r="E291" i="38"/>
  <c r="E891" i="76" s="1"/>
  <c r="L274" i="66"/>
  <c r="I465" i="37"/>
  <c r="I465" i="41" s="1"/>
  <c r="J89" i="66"/>
  <c r="F24" i="39" s="1"/>
  <c r="E321" i="38"/>
  <c r="E921" i="76" s="1"/>
  <c r="E327" i="38"/>
  <c r="E927" i="76" s="1"/>
  <c r="L178" i="66"/>
  <c r="E297" i="38"/>
  <c r="E303" i="38"/>
  <c r="E903" i="76" s="1"/>
  <c r="S233" i="66"/>
  <c r="P233" i="66"/>
  <c r="W233" i="66"/>
  <c r="N233" i="66"/>
  <c r="E544" i="76" s="1"/>
  <c r="J173" i="66"/>
  <c r="H464" i="58"/>
  <c r="H464" i="41" s="1"/>
  <c r="B18" i="8"/>
  <c r="M34" i="66"/>
  <c r="H7" i="8" s="1"/>
  <c r="J464" i="58"/>
  <c r="J269" i="66"/>
  <c r="C18" i="8"/>
  <c r="M82" i="66"/>
  <c r="I7" i="8" s="1"/>
  <c r="L34" i="66"/>
  <c r="J169" i="66"/>
  <c r="H456" i="58"/>
  <c r="H456" i="41" s="1"/>
  <c r="N29" i="66"/>
  <c r="E340" i="76" s="1"/>
  <c r="R29" i="66"/>
  <c r="P29" i="66"/>
  <c r="V29" i="66" s="1"/>
  <c r="W29" i="66"/>
  <c r="S29" i="66"/>
  <c r="L82" i="66"/>
  <c r="I464" i="37"/>
  <c r="J77" i="66"/>
  <c r="W16" i="66"/>
  <c r="N16" i="66"/>
  <c r="E327" i="76" s="1"/>
  <c r="E333" i="38"/>
  <c r="E933" i="76" s="1"/>
  <c r="E339" i="38"/>
  <c r="E939" i="76" s="1"/>
  <c r="P226" i="66"/>
  <c r="N226" i="66"/>
  <c r="E537" i="76" s="1"/>
  <c r="J456" i="58"/>
  <c r="J265" i="66"/>
  <c r="E345" i="38"/>
  <c r="E351" i="38"/>
  <c r="E951" i="76" s="1"/>
  <c r="J160" i="66"/>
  <c r="H457" i="58"/>
  <c r="I457" i="41" l="1"/>
  <c r="I456" i="41"/>
  <c r="F23" i="39"/>
  <c r="J457" i="41"/>
  <c r="W221" i="66"/>
  <c r="H457" i="41"/>
  <c r="N221" i="66"/>
  <c r="E532" i="76" s="1"/>
  <c r="S221" i="66"/>
  <c r="S73" i="66"/>
  <c r="L88" i="66"/>
  <c r="P88" i="66" s="1"/>
  <c r="N73" i="66"/>
  <c r="E384" i="76" s="1"/>
  <c r="W73" i="66"/>
  <c r="J456" i="41"/>
  <c r="J7" i="8"/>
  <c r="S16" i="66"/>
  <c r="T16" i="66" s="1"/>
  <c r="P16" i="66"/>
  <c r="V16" i="66" s="1"/>
  <c r="X16" i="66" s="1"/>
  <c r="I464" i="41"/>
  <c r="W64" i="66"/>
  <c r="P64" i="66"/>
  <c r="M88" i="66"/>
  <c r="P281" i="66"/>
  <c r="F21" i="39"/>
  <c r="N217" i="66"/>
  <c r="E528" i="76" s="1"/>
  <c r="N64" i="66"/>
  <c r="E375" i="76" s="1"/>
  <c r="W217" i="66"/>
  <c r="F22" i="39"/>
  <c r="E21" i="76"/>
  <c r="E897" i="76"/>
  <c r="P125" i="66"/>
  <c r="G23" i="39"/>
  <c r="E33" i="76"/>
  <c r="E945" i="76"/>
  <c r="G24" i="39"/>
  <c r="N121" i="66"/>
  <c r="E432" i="76" s="1"/>
  <c r="G21" i="39"/>
  <c r="E27" i="76"/>
  <c r="P217" i="66"/>
  <c r="N41" i="66"/>
  <c r="E352" i="76" s="1"/>
  <c r="W41" i="66"/>
  <c r="P41" i="66"/>
  <c r="V41" i="66" s="1"/>
  <c r="S281" i="66"/>
  <c r="S41" i="66"/>
  <c r="T41" i="66" s="1"/>
  <c r="E15" i="76"/>
  <c r="E3" i="76"/>
  <c r="E9" i="76"/>
  <c r="P121" i="66"/>
  <c r="W121" i="66"/>
  <c r="S121" i="66"/>
  <c r="J464" i="41"/>
  <c r="M232" i="66"/>
  <c r="M280" i="66"/>
  <c r="W125" i="66"/>
  <c r="M184" i="66"/>
  <c r="W281" i="66"/>
  <c r="N125" i="66"/>
  <c r="E436" i="76" s="1"/>
  <c r="S125" i="66"/>
  <c r="O281" i="66"/>
  <c r="T29" i="66"/>
  <c r="X25" i="66"/>
  <c r="C17" i="8"/>
  <c r="L184" i="66"/>
  <c r="S89" i="66"/>
  <c r="P89" i="66"/>
  <c r="W89" i="66"/>
  <c r="N89" i="66"/>
  <c r="L136" i="66"/>
  <c r="D17" i="8"/>
  <c r="M136" i="66"/>
  <c r="J5" i="8" s="1"/>
  <c r="P77" i="66"/>
  <c r="S77" i="66"/>
  <c r="W77" i="66"/>
  <c r="N77" i="66"/>
  <c r="L280" i="66"/>
  <c r="P265" i="66"/>
  <c r="S265" i="66"/>
  <c r="W265" i="66"/>
  <c r="N265" i="66"/>
  <c r="S169" i="66"/>
  <c r="R169" i="66"/>
  <c r="P169" i="66"/>
  <c r="V169" i="66" s="1"/>
  <c r="W169" i="66"/>
  <c r="N169" i="66"/>
  <c r="P274" i="66"/>
  <c r="N274" i="66"/>
  <c r="E585" i="76" s="1"/>
  <c r="R185" i="66"/>
  <c r="P185" i="66"/>
  <c r="V185" i="66" s="1"/>
  <c r="S185" i="66"/>
  <c r="W185" i="66"/>
  <c r="N185" i="66"/>
  <c r="P82" i="66"/>
  <c r="N82" i="66"/>
  <c r="E393" i="76" s="1"/>
  <c r="R34" i="66"/>
  <c r="T34" i="66" s="1"/>
  <c r="P34" i="66"/>
  <c r="V34" i="66" s="1"/>
  <c r="X34" i="66" s="1"/>
  <c r="N34" i="66"/>
  <c r="E345" i="76" s="1"/>
  <c r="R178" i="66"/>
  <c r="T178" i="66" s="1"/>
  <c r="P178" i="66"/>
  <c r="V178" i="66" s="1"/>
  <c r="X178" i="66" s="1"/>
  <c r="N178" i="66"/>
  <c r="E489" i="76" s="1"/>
  <c r="M40" i="66"/>
  <c r="H5" i="8" s="1"/>
  <c r="B17" i="8"/>
  <c r="W208" i="66"/>
  <c r="S208" i="66"/>
  <c r="P208" i="66"/>
  <c r="N208" i="66"/>
  <c r="P173" i="66"/>
  <c r="V173" i="66" s="1"/>
  <c r="S173" i="66"/>
  <c r="R173" i="66"/>
  <c r="W173" i="66"/>
  <c r="N173" i="66"/>
  <c r="L40" i="66"/>
  <c r="P130" i="66"/>
  <c r="N130" i="66"/>
  <c r="E441" i="76" s="1"/>
  <c r="Z137" i="66"/>
  <c r="O137" i="66"/>
  <c r="Y137" i="66"/>
  <c r="Z281" i="66"/>
  <c r="Y281" i="66"/>
  <c r="W256" i="66"/>
  <c r="S256" i="66"/>
  <c r="P256" i="66"/>
  <c r="N256" i="66"/>
  <c r="S160" i="66"/>
  <c r="P160" i="66"/>
  <c r="V160" i="66" s="1"/>
  <c r="R160" i="66"/>
  <c r="W160" i="66"/>
  <c r="N160" i="66"/>
  <c r="W269" i="66"/>
  <c r="P269" i="66"/>
  <c r="S269" i="66"/>
  <c r="N269" i="66"/>
  <c r="X29" i="66"/>
  <c r="L232" i="66"/>
  <c r="T25" i="66"/>
  <c r="V281" i="66" l="1"/>
  <c r="X281" i="66" s="1"/>
  <c r="Z217" i="66"/>
  <c r="Y217" i="66"/>
  <c r="O73" i="66"/>
  <c r="O217" i="66"/>
  <c r="Z73" i="66"/>
  <c r="Y73" i="66"/>
  <c r="I5" i="8"/>
  <c r="N88" i="66"/>
  <c r="E399" i="76" s="1"/>
  <c r="X41" i="66"/>
  <c r="O221" i="66"/>
  <c r="E388" i="76"/>
  <c r="O160" i="66"/>
  <c r="Q160" i="66" s="1"/>
  <c r="E471" i="76"/>
  <c r="O169" i="66"/>
  <c r="Q169" i="66" s="1"/>
  <c r="E480" i="76"/>
  <c r="O233" i="66"/>
  <c r="V233" i="66" s="1"/>
  <c r="X233" i="66" s="1"/>
  <c r="E400" i="76"/>
  <c r="O173" i="66"/>
  <c r="Q173" i="66" s="1"/>
  <c r="E484" i="76"/>
  <c r="O208" i="66"/>
  <c r="V208" i="66" s="1"/>
  <c r="X208" i="66" s="1"/>
  <c r="E519" i="76"/>
  <c r="O256" i="66"/>
  <c r="U256" i="66" s="1"/>
  <c r="E567" i="76"/>
  <c r="Z269" i="66"/>
  <c r="E580" i="76"/>
  <c r="O185" i="66"/>
  <c r="Q185" i="66" s="1"/>
  <c r="E496" i="76"/>
  <c r="O265" i="66"/>
  <c r="V265" i="66" s="1"/>
  <c r="X265" i="66" s="1"/>
  <c r="E576" i="76"/>
  <c r="U281" i="66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X160" i="66"/>
  <c r="O121" i="66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V217" i="66"/>
  <c r="X217" i="66" s="1"/>
  <c r="U217" i="66"/>
  <c r="Q217" i="66"/>
  <c r="R217" i="66" s="1"/>
  <c r="T217" i="66" s="1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E447" i="76" s="1"/>
  <c r="Q233" i="66"/>
  <c r="R233" i="66" s="1"/>
  <c r="T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E591" i="76" s="1"/>
  <c r="O226" i="66"/>
  <c r="Q221" i="66"/>
  <c r="R221" i="66" s="1"/>
  <c r="T221" i="66" s="1"/>
  <c r="V221" i="66"/>
  <c r="X221" i="66" s="1"/>
  <c r="U221" i="66"/>
  <c r="R40" i="66"/>
  <c r="T40" i="66" s="1"/>
  <c r="P40" i="66"/>
  <c r="V40" i="66" s="1"/>
  <c r="X40" i="66" s="1"/>
  <c r="N40" i="66"/>
  <c r="E351" i="76" s="1"/>
  <c r="Y160" i="66"/>
  <c r="Y29" i="66"/>
  <c r="Z64" i="66"/>
  <c r="Y269" i="66"/>
  <c r="Z160" i="66"/>
  <c r="Y173" i="66"/>
  <c r="R184" i="66"/>
  <c r="T184" i="66" s="1"/>
  <c r="P184" i="66"/>
  <c r="V184" i="66" s="1"/>
  <c r="X184" i="66" s="1"/>
  <c r="N184" i="66"/>
  <c r="E495" i="76" s="1"/>
  <c r="Z265" i="66"/>
  <c r="O16" i="66"/>
  <c r="Z29" i="66"/>
  <c r="Z208" i="66"/>
  <c r="U169" i="66" l="1"/>
  <c r="Q256" i="66"/>
  <c r="R256" i="66" s="1"/>
  <c r="T256" i="66" s="1"/>
  <c r="U160" i="66"/>
  <c r="U173" i="66"/>
  <c r="U185" i="66"/>
  <c r="Q265" i="66"/>
  <c r="R265" i="66" s="1"/>
  <c r="T265" i="66" s="1"/>
  <c r="V256" i="66"/>
  <c r="X256" i="66" s="1"/>
  <c r="Q208" i="66"/>
  <c r="R208" i="66" s="1"/>
  <c r="T208" i="66" s="1"/>
  <c r="U265" i="66"/>
  <c r="U208" i="66"/>
  <c r="O232" i="66"/>
  <c r="U232" i="66" s="1"/>
  <c r="E543" i="76"/>
  <c r="U25" i="66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V232" i="66" l="1"/>
  <c r="X232" i="66" s="1"/>
  <c r="Q232" i="66"/>
  <c r="R232" i="66" s="1"/>
  <c r="T232" i="66" s="1"/>
  <c r="Q88" i="66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I482" i="37"/>
  <c r="I482" i="58"/>
  <c r="J13" i="37"/>
  <c r="J13" i="58"/>
  <c r="H13" i="37"/>
  <c r="H13" i="58"/>
  <c r="I13" i="37"/>
  <c r="I13" i="58"/>
  <c r="H482" i="41" l="1"/>
  <c r="I482" i="41"/>
  <c r="I481" i="37"/>
  <c r="I481" i="58"/>
  <c r="J481" i="37"/>
  <c r="J481" i="58"/>
  <c r="J13" i="41"/>
  <c r="I483" i="41"/>
  <c r="H483" i="58"/>
  <c r="H483" i="37"/>
  <c r="J483" i="37"/>
  <c r="J483" i="58"/>
  <c r="J482" i="41"/>
  <c r="I13" i="41"/>
  <c r="H13" i="41"/>
  <c r="C8" i="63"/>
  <c r="H483" i="41" l="1"/>
  <c r="J483" i="41"/>
  <c r="J485" i="58"/>
  <c r="J485" i="37"/>
  <c r="I485" i="37"/>
  <c r="I485" i="58"/>
  <c r="H485" i="58"/>
  <c r="H485" i="37"/>
  <c r="J481" i="41"/>
  <c r="I481" i="41"/>
  <c r="H11" i="37"/>
  <c r="H11" i="58"/>
  <c r="J11" i="37"/>
  <c r="J11" i="58"/>
  <c r="I11" i="37"/>
  <c r="I11" i="58"/>
  <c r="J485" i="41" l="1"/>
  <c r="H485" i="41"/>
  <c r="I485" i="41"/>
  <c r="H11" i="41"/>
  <c r="J14" i="58"/>
  <c r="J14" i="37"/>
  <c r="I14" i="37"/>
  <c r="I14" i="58"/>
  <c r="H14" i="58"/>
  <c r="H14" i="37"/>
  <c r="I11" i="41"/>
  <c r="J11" i="41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H14" i="41"/>
  <c r="J14" i="41"/>
  <c r="H424" i="37"/>
  <c r="F49" i="66" s="1"/>
  <c r="E72" i="76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E5" i="53" l="1"/>
  <c r="F50" i="66"/>
  <c r="E73" i="76" s="1"/>
  <c r="H425" i="37"/>
  <c r="C9" i="63" s="1"/>
  <c r="E293" i="38"/>
  <c r="E893" i="76" s="1"/>
  <c r="M50" i="66" l="1"/>
  <c r="N50" i="66" s="1"/>
  <c r="E361" i="76" s="1"/>
  <c r="F2" i="53" l="1"/>
  <c r="H8" i="53" l="1"/>
  <c r="G8" i="53" s="1"/>
  <c r="G2" i="53"/>
  <c r="E284" i="38" l="1"/>
  <c r="E884" i="76" s="1"/>
  <c r="E290" i="38"/>
  <c r="E890" i="76" s="1"/>
  <c r="E302" i="38"/>
  <c r="E902" i="76" s="1"/>
  <c r="E296" i="38"/>
  <c r="E896" i="76" s="1"/>
  <c r="E20" i="76" l="1"/>
  <c r="L163" i="66"/>
  <c r="H481" i="58"/>
  <c r="M163" i="66"/>
  <c r="B16" i="8"/>
  <c r="M19" i="66"/>
  <c r="H4" i="8" s="1"/>
  <c r="E2" i="76"/>
  <c r="L19" i="66"/>
  <c r="H481" i="37"/>
  <c r="H481" i="41" l="1"/>
  <c r="P19" i="66"/>
  <c r="V19" i="66" s="1"/>
  <c r="X19" i="66" s="1"/>
  <c r="N19" i="66"/>
  <c r="R19" i="66"/>
  <c r="T19" i="66" s="1"/>
  <c r="P163" i="66"/>
  <c r="V163" i="66" s="1"/>
  <c r="X163" i="66" s="1"/>
  <c r="N163" i="66"/>
  <c r="R163" i="66"/>
  <c r="T163" i="66" s="1"/>
  <c r="E474" i="76" l="1"/>
  <c r="O163" i="66"/>
  <c r="E330" i="76"/>
  <c r="Y163" i="66"/>
  <c r="Z163" i="66"/>
  <c r="Z19" i="66"/>
  <c r="Y19" i="66"/>
  <c r="O19" i="66"/>
  <c r="U19" i="66" l="1"/>
  <c r="Q19" i="66"/>
  <c r="Q163" i="66"/>
  <c r="U163" i="66"/>
  <c r="G127" i="72" l="1"/>
  <c r="G158" i="72"/>
  <c r="G96" i="72"/>
  <c r="G65" i="72"/>
  <c r="J4" i="58"/>
  <c r="J4" i="37"/>
  <c r="G251" i="72"/>
  <c r="G282" i="72"/>
  <c r="G220" i="72"/>
  <c r="G189" i="72"/>
  <c r="I4" i="58"/>
  <c r="I4" i="37"/>
  <c r="G3" i="72"/>
  <c r="G34" i="72"/>
  <c r="E282" i="72" l="1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F101" i="66"/>
  <c r="J4" i="41"/>
  <c r="E45" i="39" s="1"/>
  <c r="E31" i="53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O4" i="58"/>
  <c r="F245" i="66"/>
  <c r="E37" i="53"/>
  <c r="I4" i="41"/>
  <c r="D45" i="39" s="1"/>
  <c r="F53" i="66"/>
  <c r="E19" i="53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N4" i="58"/>
  <c r="F197" i="66"/>
  <c r="E25" i="53"/>
  <c r="L45" i="39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4" i="37"/>
  <c r="H4" i="58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L59" i="39" l="1"/>
  <c r="L60" i="39" s="1"/>
  <c r="E158" i="38"/>
  <c r="L56" i="39"/>
  <c r="E56" i="39"/>
  <c r="E59" i="39"/>
  <c r="E60" i="39" s="1"/>
  <c r="E124" i="38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124" i="76"/>
  <c r="E107" i="38"/>
  <c r="D59" i="39"/>
  <c r="D60" i="39" s="1"/>
  <c r="D56" i="39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268" i="76"/>
  <c r="E220" i="76"/>
  <c r="M45" i="39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F149" i="66"/>
  <c r="E13" i="53"/>
  <c r="M4" i="58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F5" i="66"/>
  <c r="E7" i="53"/>
  <c r="H4" i="41"/>
  <c r="K45" i="39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76" i="76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159" i="72" l="1"/>
  <c r="F159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C45" i="39"/>
  <c r="C59" i="39" s="1"/>
  <c r="C60" i="39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D57" i="39"/>
  <c r="D58" i="39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75" i="38"/>
  <c r="M56" i="39"/>
  <c r="M59" i="39"/>
  <c r="M60" i="39" s="1"/>
  <c r="E724" i="76"/>
  <c r="J466" i="37"/>
  <c r="J101" i="66"/>
  <c r="D31" i="53"/>
  <c r="F31" i="53" s="1"/>
  <c r="H37" i="53" s="1"/>
  <c r="J474" i="37"/>
  <c r="E283" i="72"/>
  <c r="F283" i="72" s="1"/>
  <c r="E221" i="72"/>
  <c r="F221" i="72" s="1"/>
  <c r="E4" i="72"/>
  <c r="F4" i="72" s="1"/>
  <c r="K59" i="39"/>
  <c r="K60" i="39" s="1"/>
  <c r="E141" i="38"/>
  <c r="K56" i="39"/>
  <c r="J53" i="66"/>
  <c r="I474" i="37"/>
  <c r="E707" i="76"/>
  <c r="I466" i="37"/>
  <c r="D19" i="53"/>
  <c r="F19" i="53" s="1"/>
  <c r="E57" i="39"/>
  <c r="E58" i="39"/>
  <c r="E172" i="76"/>
  <c r="L57" i="39"/>
  <c r="L58" i="39"/>
  <c r="E128" i="72"/>
  <c r="F128" i="72" s="1"/>
  <c r="D25" i="53"/>
  <c r="F25" i="53" s="1"/>
  <c r="E758" i="76"/>
  <c r="I474" i="58"/>
  <c r="J197" i="66"/>
  <c r="I466" i="58"/>
  <c r="E252" i="72"/>
  <c r="F252" i="72" s="1"/>
  <c r="E190" i="72"/>
  <c r="F190" i="72" s="1"/>
  <c r="E90" i="38" l="1"/>
  <c r="E690" i="76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C56" i="39"/>
  <c r="C58" i="39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K58" i="39"/>
  <c r="K57" i="39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H474" i="58"/>
  <c r="E741" i="76"/>
  <c r="J149" i="66"/>
  <c r="D13" i="53"/>
  <c r="F13" i="53" s="1"/>
  <c r="H7" i="53" s="1"/>
  <c r="H466" i="58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M57" i="39"/>
  <c r="M58" i="39"/>
  <c r="E36" i="72"/>
  <c r="F36" i="72" s="1"/>
  <c r="E67" i="72"/>
  <c r="F67" i="72" s="1"/>
  <c r="E98" i="72"/>
  <c r="F98" i="72" s="1"/>
  <c r="S53" i="66"/>
  <c r="W53" i="66"/>
  <c r="J474" i="58"/>
  <c r="J474" i="41" s="1"/>
  <c r="J466" i="58"/>
  <c r="J466" i="41" s="1"/>
  <c r="J245" i="66"/>
  <c r="D37" i="53"/>
  <c r="F37" i="53" s="1"/>
  <c r="E775" i="76"/>
  <c r="I489" i="58"/>
  <c r="F198" i="66"/>
  <c r="H25" i="53"/>
  <c r="G25" i="53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F103" i="66"/>
  <c r="E126" i="76" s="1"/>
  <c r="J479" i="37"/>
  <c r="H19" i="53"/>
  <c r="G19" i="53" s="1"/>
  <c r="W197" i="66"/>
  <c r="S197" i="66"/>
  <c r="I466" i="41"/>
  <c r="I489" i="37"/>
  <c r="F54" i="66"/>
  <c r="I479" i="58"/>
  <c r="F199" i="66"/>
  <c r="E222" i="76" s="1"/>
  <c r="W101" i="66"/>
  <c r="S101" i="66"/>
  <c r="F55" i="66"/>
  <c r="E78" i="76" s="1"/>
  <c r="I479" i="37"/>
  <c r="I474" i="41"/>
  <c r="F102" i="66"/>
  <c r="J489" i="37"/>
  <c r="C57" i="39" l="1"/>
  <c r="H466" i="37"/>
  <c r="H474" i="37"/>
  <c r="D7" i="53"/>
  <c r="F7" i="53" s="1"/>
  <c r="G7" i="53" s="1"/>
  <c r="J5" i="66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5" i="72"/>
  <c r="F5" i="72" s="1"/>
  <c r="S245" i="66"/>
  <c r="W245" i="66"/>
  <c r="F246" i="66"/>
  <c r="J489" i="58"/>
  <c r="J489" i="41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F150" i="66"/>
  <c r="H489" i="58"/>
  <c r="J479" i="58"/>
  <c r="J479" i="41" s="1"/>
  <c r="F247" i="66"/>
  <c r="E270" i="76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29" i="72"/>
  <c r="F129" i="72" s="1"/>
  <c r="E161" i="72"/>
  <c r="F161" i="72" s="1"/>
  <c r="I479" i="41"/>
  <c r="E384" i="38"/>
  <c r="I480" i="58"/>
  <c r="E385" i="38" s="1"/>
  <c r="S149" i="66"/>
  <c r="W149" i="66"/>
  <c r="E253" i="72"/>
  <c r="F253" i="72" s="1"/>
  <c r="L102" i="66"/>
  <c r="P102" i="66" s="1"/>
  <c r="E125" i="76"/>
  <c r="E77" i="76"/>
  <c r="L54" i="66"/>
  <c r="P54" i="66" s="1"/>
  <c r="E319" i="38"/>
  <c r="E313" i="38"/>
  <c r="E191" i="72"/>
  <c r="F191" i="72" s="1"/>
  <c r="E331" i="38"/>
  <c r="E325" i="38"/>
  <c r="J480" i="37"/>
  <c r="E372" i="38"/>
  <c r="L198" i="66"/>
  <c r="P198" i="66" s="1"/>
  <c r="E221" i="76"/>
  <c r="H479" i="58"/>
  <c r="F151" i="66"/>
  <c r="E174" i="76" s="1"/>
  <c r="E366" i="38"/>
  <c r="I480" i="37"/>
  <c r="I489" i="41"/>
  <c r="H489" i="37"/>
  <c r="H466" i="41"/>
  <c r="F6" i="66"/>
  <c r="E284" i="72"/>
  <c r="F284" i="72" s="1"/>
  <c r="G37" i="53"/>
  <c r="H31" i="53"/>
  <c r="G31" i="53" s="1"/>
  <c r="H479" i="37"/>
  <c r="F7" i="66"/>
  <c r="H474" i="4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H13" i="53" l="1"/>
  <c r="G13" i="53" s="1"/>
  <c r="W5" i="66"/>
  <c r="S5" i="66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H489" i="4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373" i="38"/>
  <c r="N102" i="66"/>
  <c r="E68" i="72"/>
  <c r="F68" i="72" s="1"/>
  <c r="K103" i="66"/>
  <c r="N103" i="66" s="1"/>
  <c r="E972" i="76"/>
  <c r="K55" i="66"/>
  <c r="N55" i="66" s="1"/>
  <c r="E966" i="76"/>
  <c r="L150" i="66"/>
  <c r="P150" i="66" s="1"/>
  <c r="V150" i="66" s="1"/>
  <c r="X150" i="66" s="1"/>
  <c r="E173" i="76"/>
  <c r="E31" i="76"/>
  <c r="E925" i="76"/>
  <c r="L197" i="66"/>
  <c r="I486" i="58"/>
  <c r="E985" i="76"/>
  <c r="K218" i="66"/>
  <c r="N218" i="66" s="1"/>
  <c r="E529" i="76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931" i="76"/>
  <c r="M197" i="66"/>
  <c r="E984" i="76"/>
  <c r="K199" i="66"/>
  <c r="N199" i="66" s="1"/>
  <c r="E510" i="76" s="1"/>
  <c r="E367" i="38"/>
  <c r="I480" i="41"/>
  <c r="J480" i="58"/>
  <c r="E391" i="38" s="1"/>
  <c r="E390" i="38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L246" i="66"/>
  <c r="P246" i="66" s="1"/>
  <c r="E269" i="76"/>
  <c r="H479" i="41"/>
  <c r="H480" i="37"/>
  <c r="E360" i="38"/>
  <c r="E378" i="38"/>
  <c r="H480" i="58"/>
  <c r="E379" i="38" s="1"/>
  <c r="N198" i="66"/>
  <c r="L53" i="66"/>
  <c r="E13" i="76"/>
  <c r="E913" i="76"/>
  <c r="I486" i="37"/>
  <c r="E223" i="72"/>
  <c r="F223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337" i="38"/>
  <c r="E343" i="38"/>
  <c r="L6" i="66"/>
  <c r="P6" i="66" s="1"/>
  <c r="V6" i="66" s="1"/>
  <c r="X6" i="66" s="1"/>
  <c r="C20" i="8"/>
  <c r="E919" i="76"/>
  <c r="M53" i="66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301" i="38"/>
  <c r="E307" i="38"/>
  <c r="E349" i="38"/>
  <c r="E355" i="38"/>
  <c r="N54" i="66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89" i="38"/>
  <c r="E295" i="38"/>
  <c r="N197" i="66" l="1"/>
  <c r="P197" i="66"/>
  <c r="N53" i="66"/>
  <c r="P53" i="66"/>
  <c r="N246" i="66"/>
  <c r="O246" i="66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" i="72"/>
  <c r="F6" i="72" s="1"/>
  <c r="E285" i="72"/>
  <c r="F285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889" i="76"/>
  <c r="E7" i="76"/>
  <c r="L5" i="66"/>
  <c r="H486" i="37"/>
  <c r="E955" i="76"/>
  <c r="M245" i="66"/>
  <c r="E557" i="76"/>
  <c r="E990" i="76"/>
  <c r="K247" i="66"/>
  <c r="N247" i="66" s="1"/>
  <c r="E558" i="76" s="1"/>
  <c r="Y55" i="66"/>
  <c r="Y199" i="66"/>
  <c r="Z55" i="66"/>
  <c r="Z199" i="66"/>
  <c r="E366" i="76"/>
  <c r="E973" i="76"/>
  <c r="K122" i="66"/>
  <c r="N122" i="66" s="1"/>
  <c r="E949" i="76"/>
  <c r="E37" i="76"/>
  <c r="L245" i="66"/>
  <c r="J486" i="58"/>
  <c r="E509" i="76"/>
  <c r="O198" i="66"/>
  <c r="E991" i="76"/>
  <c r="K266" i="66"/>
  <c r="N266" i="66" s="1"/>
  <c r="E577" i="76" s="1"/>
  <c r="J480" i="41"/>
  <c r="I9" i="8"/>
  <c r="F18" i="39"/>
  <c r="N6" i="66"/>
  <c r="E162" i="72"/>
  <c r="F162" i="72" s="1"/>
  <c r="K170" i="66"/>
  <c r="N170" i="66" s="1"/>
  <c r="E481" i="76" s="1"/>
  <c r="E979" i="76"/>
  <c r="E38" i="72"/>
  <c r="F38" i="72" s="1"/>
  <c r="I486" i="41"/>
  <c r="E414" i="76"/>
  <c r="Y103" i="66"/>
  <c r="Z103" i="66"/>
  <c r="Y247" i="66"/>
  <c r="K151" i="66"/>
  <c r="N151" i="66" s="1"/>
  <c r="E462" i="76" s="1"/>
  <c r="E978" i="76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M101" i="66"/>
  <c r="D20" i="8"/>
  <c r="E943" i="7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960" i="76"/>
  <c r="K7" i="66"/>
  <c r="N7" i="66" s="1"/>
  <c r="N150" i="66"/>
  <c r="E461" i="76" s="1"/>
  <c r="E254" i="72"/>
  <c r="F254" i="72" s="1"/>
  <c r="E937" i="76"/>
  <c r="L101" i="66"/>
  <c r="E19" i="76"/>
  <c r="J486" i="37"/>
  <c r="E361" i="38"/>
  <c r="H480" i="41"/>
  <c r="E967" i="76"/>
  <c r="K74" i="66"/>
  <c r="N74" i="66" s="1"/>
  <c r="M149" i="66"/>
  <c r="E907" i="76"/>
  <c r="E895" i="76"/>
  <c r="M5" i="66"/>
  <c r="H9" i="8" s="1"/>
  <c r="B20" i="8"/>
  <c r="Y198" i="66"/>
  <c r="Z54" i="66"/>
  <c r="Y54" i="66"/>
  <c r="E365" i="76"/>
  <c r="O54" i="66"/>
  <c r="Z198" i="66"/>
  <c r="L149" i="66"/>
  <c r="H486" i="58"/>
  <c r="E25" i="76"/>
  <c r="E901" i="76"/>
  <c r="Y102" i="66"/>
  <c r="Y246" i="66"/>
  <c r="Z102" i="66"/>
  <c r="Z246" i="66"/>
  <c r="E413" i="76"/>
  <c r="O102" i="66"/>
  <c r="P245" i="66" l="1"/>
  <c r="N245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P101" i="66"/>
  <c r="N101" i="66"/>
  <c r="Z247" i="66"/>
  <c r="E508" i="76"/>
  <c r="O197" i="66"/>
  <c r="R5" i="66"/>
  <c r="T5" i="66" s="1"/>
  <c r="N5" i="66"/>
  <c r="P5" i="66"/>
  <c r="V5" i="66" s="1"/>
  <c r="X5" i="66" s="1"/>
  <c r="Y197" i="66"/>
  <c r="Y53" i="66"/>
  <c r="E364" i="76"/>
  <c r="Z197" i="66"/>
  <c r="O53" i="66"/>
  <c r="Z53" i="66"/>
  <c r="R149" i="66"/>
  <c r="T149" i="66" s="1"/>
  <c r="N149" i="66"/>
  <c r="P149" i="66"/>
  <c r="V149" i="66" s="1"/>
  <c r="X149" i="66" s="1"/>
  <c r="J486" i="4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193" i="72"/>
  <c r="F193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433" i="76"/>
  <c r="Y122" i="66"/>
  <c r="Z266" i="66"/>
  <c r="Y266" i="66"/>
  <c r="Z122" i="66"/>
  <c r="V246" i="66"/>
  <c r="X246" i="66" s="1"/>
  <c r="Q246" i="66"/>
  <c r="U246" i="66"/>
  <c r="E69" i="72"/>
  <c r="F69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7" i="72"/>
  <c r="F7" i="72" s="1"/>
  <c r="H486" i="41"/>
  <c r="V54" i="66"/>
  <c r="X54" i="66" s="1"/>
  <c r="U54" i="66"/>
  <c r="Q54" i="66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U102" i="66"/>
  <c r="V102" i="66"/>
  <c r="X102" i="66" s="1"/>
  <c r="Q102" i="66"/>
  <c r="E385" i="76"/>
  <c r="Y218" i="66"/>
  <c r="Y74" i="66"/>
  <c r="Z218" i="66"/>
  <c r="Z74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J9" i="8"/>
  <c r="G18" i="39"/>
  <c r="O150" i="66"/>
  <c r="E317" i="76"/>
  <c r="Y150" i="66"/>
  <c r="Z6" i="66"/>
  <c r="Y6" i="66"/>
  <c r="Z150" i="66"/>
  <c r="O6" i="66"/>
  <c r="E101" i="72"/>
  <c r="F101" i="72" s="1"/>
  <c r="Z7" i="66"/>
  <c r="E318" i="76"/>
  <c r="Y7" i="66"/>
  <c r="Y151" i="66"/>
  <c r="Z151" i="66"/>
  <c r="Q198" i="66"/>
  <c r="U198" i="66"/>
  <c r="V198" i="66"/>
  <c r="X198" i="66" s="1"/>
  <c r="E961" i="76"/>
  <c r="K26" i="66"/>
  <c r="N26" i="66" s="1"/>
  <c r="Z149" i="66" l="1"/>
  <c r="Y5" i="66"/>
  <c r="E316" i="76"/>
  <c r="O5" i="66"/>
  <c r="Y149" i="66"/>
  <c r="Z5" i="66"/>
  <c r="E412" i="76"/>
  <c r="Y245" i="66"/>
  <c r="Z101" i="66"/>
  <c r="Z245" i="66"/>
  <c r="Y101" i="66"/>
  <c r="Q53" i="66"/>
  <c r="R53" i="66" s="1"/>
  <c r="T53" i="66" s="1"/>
  <c r="U53" i="66"/>
  <c r="V53" i="66"/>
  <c r="X53" i="66" s="1"/>
  <c r="V197" i="66"/>
  <c r="X197" i="66" s="1"/>
  <c r="Q197" i="66"/>
  <c r="R197" i="66" s="1"/>
  <c r="T197" i="66" s="1"/>
  <c r="U197" i="66"/>
  <c r="O101" i="66"/>
  <c r="O245" i="66"/>
  <c r="E556" i="76"/>
  <c r="E460" i="76"/>
  <c r="O149" i="66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U150" i="66"/>
  <c r="Q150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Q6" i="66"/>
  <c r="U6" i="66"/>
  <c r="Z170" i="66"/>
  <c r="Z26" i="66"/>
  <c r="E337" i="76"/>
  <c r="Y170" i="66"/>
  <c r="Y26" i="66"/>
  <c r="E225" i="72"/>
  <c r="F225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32" i="72"/>
  <c r="F132" i="72" s="1"/>
  <c r="E39" i="72"/>
  <c r="F39" i="72" s="1"/>
  <c r="E255" i="72"/>
  <c r="F255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194" i="72"/>
  <c r="F194" i="72" s="1"/>
  <c r="V245" i="66" l="1"/>
  <c r="X245" i="66" s="1"/>
  <c r="Q245" i="66"/>
  <c r="R245" i="66" s="1"/>
  <c r="T245" i="66" s="1"/>
  <c r="U245" i="66"/>
  <c r="U149" i="66"/>
  <c r="Q149" i="66"/>
  <c r="V101" i="66"/>
  <c r="X101" i="66" s="1"/>
  <c r="U101" i="66"/>
  <c r="Q101" i="66"/>
  <c r="R101" i="66" s="1"/>
  <c r="T101" i="66" s="1"/>
  <c r="Q5" i="66"/>
  <c r="U5" i="66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64" i="72"/>
  <c r="F164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02" i="72"/>
  <c r="F102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8" i="72"/>
  <c r="F8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288" i="72"/>
  <c r="F288" i="72" s="1"/>
  <c r="E71" i="72" l="1"/>
  <c r="F71" i="72" s="1"/>
  <c r="E226" i="72"/>
  <c r="F226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95" i="72"/>
  <c r="F195" i="72" s="1"/>
  <c r="E256" i="72"/>
  <c r="F256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E9" i="72" l="1"/>
  <c r="F9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89" i="72"/>
  <c r="F289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03" i="72"/>
  <c r="F103" i="72" s="1"/>
  <c r="G10" i="72" l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27" i="72"/>
  <c r="F227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57" i="72"/>
  <c r="F257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96" i="72"/>
  <c r="F196" i="72" s="1"/>
  <c r="E10" i="72" l="1"/>
  <c r="F10" i="72" s="1"/>
  <c r="E135" i="72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90" i="72"/>
  <c r="F290" i="72" s="1"/>
  <c r="E42" i="72"/>
  <c r="F42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228" i="72" l="1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05" i="72"/>
  <c r="F105" i="72" s="1"/>
  <c r="E197" i="72"/>
  <c r="F197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8" i="72"/>
  <c r="F168" i="72" s="1"/>
  <c r="E11" i="72"/>
  <c r="F11" i="72" s="1"/>
  <c r="E258" i="72"/>
  <c r="F258" i="72" s="1"/>
  <c r="E136" i="72"/>
  <c r="F136" i="72" s="1"/>
  <c r="E75" i="72" l="1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3" i="72"/>
  <c r="F43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29" i="72"/>
  <c r="F229" i="72" s="1"/>
  <c r="E291" i="72"/>
  <c r="F291" i="72" s="1"/>
  <c r="E76" i="72" l="1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98" i="72"/>
  <c r="F198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2" i="72"/>
  <c r="F12" i="72" s="1"/>
  <c r="E137" i="72"/>
  <c r="F137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9" i="72"/>
  <c r="F169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59" i="72"/>
  <c r="F259" i="72" s="1"/>
  <c r="E292" i="72" l="1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77" i="72"/>
  <c r="F77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44" i="72"/>
  <c r="F44" i="72" s="1"/>
  <c r="E230" i="72"/>
  <c r="F230" i="72" s="1"/>
  <c r="E107" i="72"/>
  <c r="F107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70" i="72" l="1"/>
  <c r="F170" i="72" s="1"/>
  <c r="E199" i="72"/>
  <c r="F199" i="72" s="1"/>
  <c r="G200" i="72" s="1"/>
  <c r="E13" i="72"/>
  <c r="F13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38" i="72"/>
  <c r="F138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93" i="72"/>
  <c r="F293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60" i="72"/>
  <c r="F260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4" i="72" l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H201" i="72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45" i="72"/>
  <c r="F45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31" i="72"/>
  <c r="F231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71" i="72"/>
  <c r="F171" i="72" s="1"/>
  <c r="E14" i="72"/>
  <c r="F14" i="72" s="1"/>
  <c r="E108" i="72"/>
  <c r="F108" i="72" s="1"/>
  <c r="E139" i="72" l="1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01" i="72"/>
  <c r="F201" i="72" s="1"/>
  <c r="E261" i="72"/>
  <c r="F261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09" i="72" l="1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32" i="72"/>
  <c r="F232" i="72" s="1"/>
  <c r="E15" i="72"/>
  <c r="F15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46" i="72"/>
  <c r="F46" i="72" s="1"/>
  <c r="E172" i="72"/>
  <c r="F172" i="72" s="1"/>
  <c r="E295" i="72"/>
  <c r="F295" i="72" s="1"/>
  <c r="E202" i="72" l="1"/>
  <c r="F202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41" i="72"/>
  <c r="F141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81" i="72"/>
  <c r="F81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10" i="72"/>
  <c r="F110" i="72" s="1"/>
  <c r="E262" i="72"/>
  <c r="F262" i="72" s="1"/>
  <c r="E203" i="72" l="1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33" i="72"/>
  <c r="F233" i="72" s="1"/>
  <c r="E173" i="72"/>
  <c r="F173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96" i="72"/>
  <c r="F296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47" i="72"/>
  <c r="F47" i="72" s="1"/>
  <c r="E16" i="72"/>
  <c r="F16" i="72" s="1"/>
  <c r="E204" i="72" l="1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63" i="72"/>
  <c r="F263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42" i="72"/>
  <c r="F142" i="72" s="1"/>
  <c r="E111" i="72"/>
  <c r="F111" i="72" s="1"/>
  <c r="E297" i="72" l="1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34" i="72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74" i="72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48" i="72"/>
  <c r="F48" i="72" s="1"/>
  <c r="E17" i="72"/>
  <c r="F17" i="72" s="1"/>
  <c r="E205" i="72"/>
  <c r="F205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12" i="72" l="1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64" i="72"/>
  <c r="F264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75" i="72"/>
  <c r="F175" i="72" s="1"/>
  <c r="E235" i="72"/>
  <c r="F235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3" i="72"/>
  <c r="F143" i="72" s="1"/>
  <c r="E84" i="72"/>
  <c r="F84" i="72" s="1"/>
  <c r="E299" i="72" l="1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8" i="72"/>
  <c r="F18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06" i="72"/>
  <c r="F206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49" i="72"/>
  <c r="F49" i="72" s="1"/>
  <c r="E113" i="72"/>
  <c r="F113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9" i="72" l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300" i="72"/>
  <c r="F300" i="72" s="1"/>
  <c r="E265" i="72"/>
  <c r="F265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85" i="72"/>
  <c r="F85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36" i="72"/>
  <c r="F236" i="72" s="1"/>
  <c r="E144" i="72"/>
  <c r="F144" i="72" s="1"/>
  <c r="E176" i="72"/>
  <c r="F176" i="72" s="1"/>
  <c r="E19" i="72" l="1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50" i="72"/>
  <c r="F50" i="72" s="1"/>
  <c r="G51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14" i="72"/>
  <c r="F114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86" i="72"/>
  <c r="H87" i="72" s="1"/>
  <c r="I88" i="72" s="1"/>
  <c r="J89" i="72" s="1"/>
  <c r="K90" i="72" s="1"/>
  <c r="L91" i="72" s="1"/>
  <c r="M92" i="72" s="1"/>
  <c r="N93" i="72" s="1"/>
  <c r="O94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H52" i="72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51" i="72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45" i="72"/>
  <c r="F145" i="72" s="1"/>
  <c r="G146" i="72" s="1"/>
  <c r="E208" i="72"/>
  <c r="F208" i="72" s="1"/>
  <c r="E301" i="72"/>
  <c r="F301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177" i="72"/>
  <c r="F177" i="72" s="1"/>
  <c r="E237" i="72"/>
  <c r="F237" i="72" s="1"/>
  <c r="H147" i="72" l="1"/>
  <c r="I148" i="72" s="1"/>
  <c r="J149" i="72" s="1"/>
  <c r="K150" i="72" s="1"/>
  <c r="L151" i="72" s="1"/>
  <c r="M152" i="72" s="1"/>
  <c r="N153" i="72" s="1"/>
  <c r="O154" i="72" s="1"/>
  <c r="P155" i="72" s="1"/>
  <c r="Q156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52" i="72"/>
  <c r="F52" i="72" s="1"/>
  <c r="G53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87" i="72"/>
  <c r="F87" i="72" s="1"/>
  <c r="E267" i="72"/>
  <c r="F267" i="72" s="1"/>
  <c r="E21" i="72"/>
  <c r="F21" i="72" s="1"/>
  <c r="H54" i="72" l="1"/>
  <c r="I55" i="72" s="1"/>
  <c r="J56" i="72" s="1"/>
  <c r="K57" i="72" s="1"/>
  <c r="L58" i="72" s="1"/>
  <c r="M59" i="72" s="1"/>
  <c r="N60" i="72" s="1"/>
  <c r="O61" i="72" s="1"/>
  <c r="P62" i="72" s="1"/>
  <c r="Q63" i="72" s="1"/>
  <c r="E53" i="72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116" i="72"/>
  <c r="F116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E238" i="72"/>
  <c r="F238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09" i="72"/>
  <c r="F209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88" i="72"/>
  <c r="H89" i="72" s="1"/>
  <c r="I90" i="72" s="1"/>
  <c r="J91" i="72" s="1"/>
  <c r="K92" i="72" s="1"/>
  <c r="L93" i="72" s="1"/>
  <c r="M94" i="72" s="1"/>
  <c r="E302" i="72"/>
  <c r="F302" i="72" s="1"/>
  <c r="E147" i="72"/>
  <c r="F147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17" i="72" l="1"/>
  <c r="F117" i="72" s="1"/>
  <c r="G118" i="72" s="1"/>
  <c r="E22" i="72"/>
  <c r="F22" i="72" s="1"/>
  <c r="E88" i="72"/>
  <c r="F88" i="72" s="1"/>
  <c r="G89" i="72" s="1"/>
  <c r="H90" i="72" s="1"/>
  <c r="I91" i="72" s="1"/>
  <c r="J92" i="72" s="1"/>
  <c r="K93" i="72" s="1"/>
  <c r="L94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54" i="72"/>
  <c r="F54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179" i="72"/>
  <c r="F179" i="72" s="1"/>
  <c r="E268" i="72"/>
  <c r="F268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23" i="72" l="1"/>
  <c r="H24" i="72" s="1"/>
  <c r="I25" i="72" s="1"/>
  <c r="J26" i="72" s="1"/>
  <c r="K27" i="72" s="1"/>
  <c r="L28" i="72" s="1"/>
  <c r="M29" i="72" s="1"/>
  <c r="N30" i="72" s="1"/>
  <c r="O31" i="72" s="1"/>
  <c r="P32" i="72" s="1"/>
  <c r="H119" i="72"/>
  <c r="I120" i="72" s="1"/>
  <c r="J121" i="72" s="1"/>
  <c r="K122" i="72" s="1"/>
  <c r="L123" i="72" s="1"/>
  <c r="M124" i="72" s="1"/>
  <c r="N125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9" i="72"/>
  <c r="F89" i="72" s="1"/>
  <c r="G90" i="72" s="1"/>
  <c r="H91" i="72" s="1"/>
  <c r="I92" i="72" s="1"/>
  <c r="J93" i="72" s="1"/>
  <c r="K94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3" i="72"/>
  <c r="F23" i="72" s="1"/>
  <c r="G55" i="72"/>
  <c r="H56" i="72" s="1"/>
  <c r="I57" i="72" s="1"/>
  <c r="J58" i="72" s="1"/>
  <c r="K59" i="72" s="1"/>
  <c r="L60" i="72" s="1"/>
  <c r="M61" i="72" s="1"/>
  <c r="N62" i="72" s="1"/>
  <c r="O63" i="72" s="1"/>
  <c r="G180" i="72"/>
  <c r="H181" i="72" s="1"/>
  <c r="I182" i="72" s="1"/>
  <c r="J183" i="72" s="1"/>
  <c r="K184" i="72" s="1"/>
  <c r="L185" i="72" s="1"/>
  <c r="M186" i="72" s="1"/>
  <c r="N187" i="72" s="1"/>
  <c r="E210" i="72"/>
  <c r="F210" i="72" s="1"/>
  <c r="E239" i="72"/>
  <c r="F239" i="72" s="1"/>
  <c r="E303" i="72"/>
  <c r="F303" i="72" s="1"/>
  <c r="E90" i="72" l="1"/>
  <c r="F90" i="72" s="1"/>
  <c r="G91" i="72" s="1"/>
  <c r="H92" i="72" s="1"/>
  <c r="I93" i="72" s="1"/>
  <c r="J94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24" i="72"/>
  <c r="H25" i="72" s="1"/>
  <c r="I26" i="72" s="1"/>
  <c r="J27" i="72" s="1"/>
  <c r="K28" i="72" s="1"/>
  <c r="L29" i="72" s="1"/>
  <c r="M30" i="72" s="1"/>
  <c r="N31" i="72" s="1"/>
  <c r="O32" i="72" s="1"/>
  <c r="G304" i="72"/>
  <c r="H305" i="72" s="1"/>
  <c r="I306" i="72" s="1"/>
  <c r="J307" i="72" s="1"/>
  <c r="K308" i="72" s="1"/>
  <c r="L309" i="72" s="1"/>
  <c r="M310" i="72" s="1"/>
  <c r="N311" i="72" s="1"/>
  <c r="G211" i="72"/>
  <c r="H212" i="72" s="1"/>
  <c r="I213" i="72" s="1"/>
  <c r="J214" i="72" s="1"/>
  <c r="K215" i="72" s="1"/>
  <c r="L216" i="72" s="1"/>
  <c r="M217" i="72" s="1"/>
  <c r="N218" i="72" s="1"/>
  <c r="E269" i="72"/>
  <c r="F269" i="72" s="1"/>
  <c r="E149" i="72"/>
  <c r="F149" i="72" s="1"/>
  <c r="E119" i="72"/>
  <c r="F119" i="72" s="1"/>
  <c r="E211" i="72" l="1"/>
  <c r="F211" i="72" s="1"/>
  <c r="G212" i="72" s="1"/>
  <c r="H213" i="72" s="1"/>
  <c r="I214" i="72" s="1"/>
  <c r="J215" i="72" s="1"/>
  <c r="K216" i="72" s="1"/>
  <c r="L217" i="72" s="1"/>
  <c r="M218" i="72" s="1"/>
  <c r="E181" i="72"/>
  <c r="F181" i="72" s="1"/>
  <c r="G182" i="72" s="1"/>
  <c r="H183" i="72" s="1"/>
  <c r="I184" i="72" s="1"/>
  <c r="J185" i="72" s="1"/>
  <c r="K186" i="72" s="1"/>
  <c r="L187" i="72" s="1"/>
  <c r="G120" i="72"/>
  <c r="H121" i="72" s="1"/>
  <c r="I122" i="72" s="1"/>
  <c r="J123" i="72" s="1"/>
  <c r="K124" i="72" s="1"/>
  <c r="L125" i="72" s="1"/>
  <c r="E56" i="72"/>
  <c r="F56" i="72" s="1"/>
  <c r="E304" i="72"/>
  <c r="F304" i="72" s="1"/>
  <c r="G150" i="72"/>
  <c r="H151" i="72" s="1"/>
  <c r="I152" i="72" s="1"/>
  <c r="J153" i="72" s="1"/>
  <c r="K154" i="72" s="1"/>
  <c r="L155" i="72" s="1"/>
  <c r="M156" i="72" s="1"/>
  <c r="E24" i="72"/>
  <c r="F24" i="72" s="1"/>
  <c r="E240" i="72"/>
  <c r="F240" i="72" s="1"/>
  <c r="E91" i="72"/>
  <c r="F91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12" i="72" l="1"/>
  <c r="F212" i="72" s="1"/>
  <c r="G213" i="72" s="1"/>
  <c r="H214" i="72" s="1"/>
  <c r="I215" i="72" s="1"/>
  <c r="J216" i="72" s="1"/>
  <c r="K217" i="72" s="1"/>
  <c r="L218" i="72" s="1"/>
  <c r="E182" i="72"/>
  <c r="F182" i="72" s="1"/>
  <c r="G183" i="72" s="1"/>
  <c r="H184" i="72" s="1"/>
  <c r="I185" i="72" s="1"/>
  <c r="J186" i="72" s="1"/>
  <c r="K187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150" i="72"/>
  <c r="F150" i="72" s="1"/>
  <c r="G151" i="72" s="1"/>
  <c r="H152" i="72" s="1"/>
  <c r="I153" i="72" s="1"/>
  <c r="J154" i="72" s="1"/>
  <c r="K155" i="72" s="1"/>
  <c r="L156" i="72" s="1"/>
  <c r="G92" i="72"/>
  <c r="H93" i="72" s="1"/>
  <c r="I94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305" i="72"/>
  <c r="H306" i="72" s="1"/>
  <c r="I307" i="72" s="1"/>
  <c r="J308" i="72" s="1"/>
  <c r="K309" i="72" s="1"/>
  <c r="L310" i="72" s="1"/>
  <c r="M311" i="72" s="1"/>
  <c r="G57" i="72"/>
  <c r="H58" i="72" s="1"/>
  <c r="I59" i="72" s="1"/>
  <c r="J60" i="72" s="1"/>
  <c r="K61" i="72" s="1"/>
  <c r="L62" i="72" s="1"/>
  <c r="M63" i="72" s="1"/>
  <c r="E120" i="72"/>
  <c r="F120" i="72" s="1"/>
  <c r="G25" i="72"/>
  <c r="H26" i="72" s="1"/>
  <c r="I27" i="72" s="1"/>
  <c r="J28" i="72" s="1"/>
  <c r="K29" i="72" s="1"/>
  <c r="L30" i="72" s="1"/>
  <c r="M31" i="72" s="1"/>
  <c r="N32" i="72" s="1"/>
  <c r="E57" i="72" l="1"/>
  <c r="F57" i="72" s="1"/>
  <c r="G58" i="72" s="1"/>
  <c r="H59" i="72" s="1"/>
  <c r="I60" i="72" s="1"/>
  <c r="J61" i="72" s="1"/>
  <c r="K62" i="72" s="1"/>
  <c r="L63" i="72" s="1"/>
  <c r="E151" i="72"/>
  <c r="F151" i="72" s="1"/>
  <c r="G152" i="72" s="1"/>
  <c r="H153" i="72" s="1"/>
  <c r="I154" i="72" s="1"/>
  <c r="J155" i="72" s="1"/>
  <c r="K156" i="72" s="1"/>
  <c r="E25" i="72"/>
  <c r="F25" i="72" s="1"/>
  <c r="E183" i="72"/>
  <c r="F183" i="72" s="1"/>
  <c r="E271" i="72"/>
  <c r="F271" i="72" s="1"/>
  <c r="E305" i="72"/>
  <c r="F305" i="72" s="1"/>
  <c r="E213" i="72"/>
  <c r="F213" i="72" s="1"/>
  <c r="E241" i="72"/>
  <c r="F241" i="72" s="1"/>
  <c r="E92" i="72"/>
  <c r="F92" i="72" s="1"/>
  <c r="G121" i="72"/>
  <c r="H122" i="72" s="1"/>
  <c r="I123" i="72" s="1"/>
  <c r="J124" i="72" s="1"/>
  <c r="K125" i="72" s="1"/>
  <c r="G26" i="72" l="1"/>
  <c r="H27" i="72" s="1"/>
  <c r="I28" i="72" s="1"/>
  <c r="J29" i="72" s="1"/>
  <c r="K30" i="72" s="1"/>
  <c r="L31" i="72" s="1"/>
  <c r="M32" i="72" s="1"/>
  <c r="G214" i="72"/>
  <c r="H215" i="72" s="1"/>
  <c r="I216" i="72" s="1"/>
  <c r="J217" i="72" s="1"/>
  <c r="K218" i="72" s="1"/>
  <c r="G306" i="72"/>
  <c r="H307" i="72" s="1"/>
  <c r="I308" i="72" s="1"/>
  <c r="J309" i="72" s="1"/>
  <c r="K310" i="72" s="1"/>
  <c r="L311" i="72" s="1"/>
  <c r="E121" i="72"/>
  <c r="F121" i="72" s="1"/>
  <c r="E152" i="72"/>
  <c r="F152" i="72" s="1"/>
  <c r="G93" i="72"/>
  <c r="H94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242" i="72"/>
  <c r="H243" i="72" s="1"/>
  <c r="I244" i="72" s="1"/>
  <c r="J245" i="72" s="1"/>
  <c r="K246" i="72" s="1"/>
  <c r="L247" i="72" s="1"/>
  <c r="M248" i="72" s="1"/>
  <c r="N249" i="72" s="1"/>
  <c r="G184" i="72"/>
  <c r="H185" i="72" s="1"/>
  <c r="I186" i="72" s="1"/>
  <c r="J187" i="72" s="1"/>
  <c r="E26" i="72"/>
  <c r="F26" i="72" s="1"/>
  <c r="E58" i="72"/>
  <c r="F58" i="72" s="1"/>
  <c r="G59" i="72" l="1"/>
  <c r="H60" i="72" s="1"/>
  <c r="I61" i="72" s="1"/>
  <c r="J62" i="72" s="1"/>
  <c r="K63" i="72" s="1"/>
  <c r="E93" i="72"/>
  <c r="F93" i="72" s="1"/>
  <c r="G94" i="72" s="1"/>
  <c r="E94" i="72" s="1"/>
  <c r="F94" i="72" s="1"/>
  <c r="AL94" i="72" s="1"/>
  <c r="G27" i="72"/>
  <c r="H28" i="72" s="1"/>
  <c r="I29" i="72" s="1"/>
  <c r="J30" i="72" s="1"/>
  <c r="K31" i="72" s="1"/>
  <c r="L32" i="72" s="1"/>
  <c r="E184" i="72"/>
  <c r="F184" i="72" s="1"/>
  <c r="G153" i="72"/>
  <c r="H154" i="72" s="1"/>
  <c r="I155" i="72" s="1"/>
  <c r="J156" i="72" s="1"/>
  <c r="G122" i="72"/>
  <c r="H123" i="72" s="1"/>
  <c r="I124" i="72" s="1"/>
  <c r="J125" i="72" s="1"/>
  <c r="E242" i="72"/>
  <c r="F242" i="72" s="1"/>
  <c r="E306" i="72"/>
  <c r="F306" i="72" s="1"/>
  <c r="E272" i="72"/>
  <c r="F272" i="72" s="1"/>
  <c r="E214" i="72"/>
  <c r="F214" i="72" s="1"/>
  <c r="E153" i="72" l="1"/>
  <c r="F153" i="72" s="1"/>
  <c r="G154" i="72" s="1"/>
  <c r="H155" i="72" s="1"/>
  <c r="I156" i="72" s="1"/>
  <c r="G215" i="72"/>
  <c r="H216" i="72" s="1"/>
  <c r="I217" i="72" s="1"/>
  <c r="J218" i="72" s="1"/>
  <c r="G185" i="72"/>
  <c r="H186" i="72" s="1"/>
  <c r="I187" i="72" s="1"/>
  <c r="G273" i="72"/>
  <c r="H274" i="72" s="1"/>
  <c r="I275" i="72" s="1"/>
  <c r="J276" i="72" s="1"/>
  <c r="K277" i="72" s="1"/>
  <c r="L278" i="72" s="1"/>
  <c r="M279" i="72" s="1"/>
  <c r="N280" i="72" s="1"/>
  <c r="E27" i="72"/>
  <c r="F27" i="72" s="1"/>
  <c r="G307" i="72"/>
  <c r="H308" i="72" s="1"/>
  <c r="I309" i="72" s="1"/>
  <c r="J310" i="72" s="1"/>
  <c r="K311" i="72" s="1"/>
  <c r="G243" i="72"/>
  <c r="H244" i="72" s="1"/>
  <c r="I245" i="72" s="1"/>
  <c r="J246" i="72" s="1"/>
  <c r="K247" i="72" s="1"/>
  <c r="L248" i="72" s="1"/>
  <c r="M249" i="72" s="1"/>
  <c r="E122" i="72"/>
  <c r="F122" i="72" s="1"/>
  <c r="E59" i="72"/>
  <c r="F59" i="72" s="1"/>
  <c r="E243" i="72" l="1"/>
  <c r="F243" i="72" s="1"/>
  <c r="G244" i="72" s="1"/>
  <c r="H245" i="72" s="1"/>
  <c r="I246" i="72" s="1"/>
  <c r="J247" i="72" s="1"/>
  <c r="K248" i="72" s="1"/>
  <c r="L249" i="72" s="1"/>
  <c r="E273" i="72"/>
  <c r="F273" i="72" s="1"/>
  <c r="G274" i="72" s="1"/>
  <c r="H275" i="72" s="1"/>
  <c r="I276" i="72" s="1"/>
  <c r="J277" i="72" s="1"/>
  <c r="K278" i="72" s="1"/>
  <c r="L279" i="72" s="1"/>
  <c r="M280" i="72" s="1"/>
  <c r="E307" i="72"/>
  <c r="F307" i="72" s="1"/>
  <c r="G308" i="72" s="1"/>
  <c r="H309" i="72" s="1"/>
  <c r="I310" i="72" s="1"/>
  <c r="J311" i="72" s="1"/>
  <c r="G123" i="72"/>
  <c r="H124" i="72" s="1"/>
  <c r="I125" i="72" s="1"/>
  <c r="E185" i="72"/>
  <c r="F185" i="72" s="1"/>
  <c r="G60" i="72"/>
  <c r="H61" i="72" s="1"/>
  <c r="I62" i="72" s="1"/>
  <c r="J63" i="72" s="1"/>
  <c r="E215" i="72"/>
  <c r="F215" i="72" s="1"/>
  <c r="E154" i="72"/>
  <c r="F154" i="72" s="1"/>
  <c r="G28" i="72"/>
  <c r="H29" i="72" s="1"/>
  <c r="I30" i="72" s="1"/>
  <c r="J31" i="72" s="1"/>
  <c r="K32" i="72" s="1"/>
  <c r="E244" i="72" l="1"/>
  <c r="F244" i="72" s="1"/>
  <c r="G245" i="72" s="1"/>
  <c r="H246" i="72" s="1"/>
  <c r="I247" i="72" s="1"/>
  <c r="J248" i="72" s="1"/>
  <c r="K249" i="72" s="1"/>
  <c r="E28" i="72"/>
  <c r="F28" i="72" s="1"/>
  <c r="E60" i="72"/>
  <c r="F60" i="72" s="1"/>
  <c r="G155" i="72"/>
  <c r="H156" i="72" s="1"/>
  <c r="G186" i="72"/>
  <c r="H187" i="72" s="1"/>
  <c r="E308" i="72"/>
  <c r="F308" i="72" s="1"/>
  <c r="E123" i="72"/>
  <c r="F123" i="72" s="1"/>
  <c r="G216" i="72"/>
  <c r="H217" i="72" s="1"/>
  <c r="I218" i="72" s="1"/>
  <c r="E274" i="72"/>
  <c r="F274" i="72" s="1"/>
  <c r="E245" i="72" l="1"/>
  <c r="F245" i="72" s="1"/>
  <c r="G246" i="72" s="1"/>
  <c r="H247" i="72" s="1"/>
  <c r="I248" i="72" s="1"/>
  <c r="J249" i="72" s="1"/>
  <c r="G309" i="72"/>
  <c r="H310" i="72" s="1"/>
  <c r="I311" i="72" s="1"/>
  <c r="G124" i="72"/>
  <c r="H125" i="72" s="1"/>
  <c r="E186" i="72"/>
  <c r="F186" i="72" s="1"/>
  <c r="G187" i="72" s="1"/>
  <c r="E187" i="72" s="1"/>
  <c r="F187" i="72" s="1"/>
  <c r="E155" i="72"/>
  <c r="F155" i="72" s="1"/>
  <c r="G156" i="72" s="1"/>
  <c r="E156" i="72" s="1"/>
  <c r="F156" i="72" s="1"/>
  <c r="G275" i="72"/>
  <c r="H276" i="72" s="1"/>
  <c r="I277" i="72" s="1"/>
  <c r="J278" i="72" s="1"/>
  <c r="K279" i="72" s="1"/>
  <c r="L280" i="72" s="1"/>
  <c r="E216" i="72"/>
  <c r="F216" i="72" s="1"/>
  <c r="G61" i="72"/>
  <c r="H62" i="72" s="1"/>
  <c r="I63" i="72" s="1"/>
  <c r="G29" i="72"/>
  <c r="H30" i="72" s="1"/>
  <c r="I31" i="72" s="1"/>
  <c r="J32" i="72" s="1"/>
  <c r="E61" i="72" l="1"/>
  <c r="F61" i="72" s="1"/>
  <c r="G62" i="72" s="1"/>
  <c r="H63" i="72" s="1"/>
  <c r="E29" i="72"/>
  <c r="F29" i="72" s="1"/>
  <c r="E246" i="72"/>
  <c r="F246" i="72" s="1"/>
  <c r="E124" i="72"/>
  <c r="F124" i="72" s="1"/>
  <c r="G125" i="72" s="1"/>
  <c r="E125" i="72" s="1"/>
  <c r="F125" i="72" s="1"/>
  <c r="AL125" i="72" s="1"/>
  <c r="AL127" i="72" s="1"/>
  <c r="G217" i="72"/>
  <c r="H218" i="72" s="1"/>
  <c r="E275" i="72"/>
  <c r="F275" i="72" s="1"/>
  <c r="E309" i="72"/>
  <c r="F309" i="72" s="1"/>
  <c r="G276" i="72" l="1"/>
  <c r="H277" i="72" s="1"/>
  <c r="I278" i="72" s="1"/>
  <c r="J279" i="72" s="1"/>
  <c r="K280" i="72" s="1"/>
  <c r="E217" i="72"/>
  <c r="F217" i="72" s="1"/>
  <c r="G218" i="72" s="1"/>
  <c r="E218" i="72" s="1"/>
  <c r="F218" i="72" s="1"/>
  <c r="E62" i="72"/>
  <c r="F62" i="72" s="1"/>
  <c r="G63" i="72" s="1"/>
  <c r="E63" i="72" s="1"/>
  <c r="F63" i="72" s="1"/>
  <c r="AL63" i="72" s="1"/>
  <c r="G247" i="72"/>
  <c r="H248" i="72" s="1"/>
  <c r="I249" i="72" s="1"/>
  <c r="G310" i="72"/>
  <c r="H311" i="72" s="1"/>
  <c r="G30" i="72"/>
  <c r="H31" i="72" s="1"/>
  <c r="I32" i="72" s="1"/>
  <c r="E30" i="72" l="1"/>
  <c r="F30" i="72" s="1"/>
  <c r="E310" i="72"/>
  <c r="F310" i="72" s="1"/>
  <c r="G311" i="72" s="1"/>
  <c r="E311" i="72" s="1"/>
  <c r="F311" i="72" s="1"/>
  <c r="E247" i="72"/>
  <c r="F247" i="72" s="1"/>
  <c r="E276" i="72"/>
  <c r="F276" i="72" s="1"/>
  <c r="G31" i="72" l="1"/>
  <c r="H32" i="72" s="1"/>
  <c r="G277" i="72"/>
  <c r="H278" i="72" s="1"/>
  <c r="I279" i="72" s="1"/>
  <c r="J280" i="72" s="1"/>
  <c r="G248" i="72"/>
  <c r="H249" i="72" s="1"/>
  <c r="E31" i="72" l="1"/>
  <c r="F31" i="72" s="1"/>
  <c r="G32" i="72" s="1"/>
  <c r="E32" i="72" s="1"/>
  <c r="F32" i="72" s="1"/>
  <c r="AL32" i="72" s="1"/>
  <c r="E248" i="72"/>
  <c r="F248" i="72" s="1"/>
  <c r="G249" i="72" s="1"/>
  <c r="E249" i="72" s="1"/>
  <c r="F249" i="72" s="1"/>
  <c r="E277" i="72"/>
  <c r="F277" i="72" s="1"/>
  <c r="G278" i="72" l="1"/>
  <c r="H279" i="72" s="1"/>
  <c r="I280" i="72" s="1"/>
  <c r="E278" i="72" l="1"/>
  <c r="F278" i="72" s="1"/>
  <c r="G279" i="72" l="1"/>
  <c r="H280" i="72" s="1"/>
  <c r="E279" i="72" l="1"/>
  <c r="F279" i="72" s="1"/>
  <c r="G280" i="72" l="1"/>
  <c r="E280" i="72" s="1"/>
  <c r="F280" i="72" s="1"/>
  <c r="E38" i="26" a="1"/>
  <c r="E38" i="26" s="1"/>
  <c r="I201" i="35" s="1"/>
  <c r="F42" i="26" a="1"/>
  <c r="F42" i="26" s="1"/>
  <c r="G226" i="35" s="1"/>
  <c r="H31" i="26" a="1"/>
  <c r="H31" i="26" s="1"/>
  <c r="D25" i="26" a="1"/>
  <c r="D25" i="26" s="1"/>
  <c r="H188" i="35" s="1"/>
  <c r="H26" i="26" a="1"/>
  <c r="H26" i="26" s="1"/>
  <c r="I210" i="35" s="1"/>
  <c r="H36" i="26" a="1"/>
  <c r="H36" i="26" s="1"/>
  <c r="I220" i="35" s="1"/>
  <c r="H27" i="26" a="1"/>
  <c r="H27" i="26" s="1"/>
  <c r="G24" i="26" a="1"/>
  <c r="G24" i="26" s="1"/>
  <c r="H208" i="35" s="1"/>
  <c r="E40" i="26" a="1"/>
  <c r="E40" i="26" s="1"/>
  <c r="I203" i="35" s="1"/>
  <c r="D23" i="26" a="1"/>
  <c r="D23" i="26" s="1"/>
  <c r="D26" i="26" a="1"/>
  <c r="D26" i="26" s="1"/>
  <c r="H189" i="35" s="1"/>
  <c r="H23" i="26" a="1"/>
  <c r="H23" i="26" s="1"/>
  <c r="G27" i="26" a="1"/>
  <c r="G27" i="26" s="1"/>
  <c r="H42" i="26" a="1"/>
  <c r="H42" i="26" s="1"/>
  <c r="I226" i="35" s="1"/>
  <c r="G33" i="26" a="1"/>
  <c r="G33" i="26" s="1"/>
  <c r="H217" i="35" s="1"/>
  <c r="D42" i="26" a="1"/>
  <c r="D42" i="26" s="1"/>
  <c r="H205" i="35" s="1"/>
  <c r="E27" i="26" a="1"/>
  <c r="E27" i="26" s="1"/>
  <c r="F29" i="26" a="1"/>
  <c r="F29" i="26" s="1"/>
  <c r="G213" i="35" s="1"/>
  <c r="D27" i="26" a="1"/>
  <c r="D27" i="26" s="1"/>
  <c r="G39" i="26" a="1"/>
  <c r="G39" i="26" s="1"/>
  <c r="H33" i="26" a="1"/>
  <c r="H33" i="26" s="1"/>
  <c r="I217" i="35" s="1"/>
  <c r="E41" i="26" a="1"/>
  <c r="E41" i="26" s="1"/>
  <c r="I204" i="35" s="1"/>
  <c r="G37" i="26" a="1"/>
  <c r="G37" i="26" s="1"/>
  <c r="H221" i="35" s="1"/>
  <c r="F39" i="26" a="1"/>
  <c r="F39" i="26" s="1"/>
  <c r="F34" i="26" a="1"/>
  <c r="F34" i="26" s="1"/>
  <c r="G218" i="35" s="1"/>
  <c r="G28" i="26" a="1"/>
  <c r="G28" i="26" s="1"/>
  <c r="H212" i="35" s="1"/>
  <c r="E23" i="26" a="1"/>
  <c r="E23" i="26" s="1"/>
  <c r="D33" i="26" a="1"/>
  <c r="D33" i="26" s="1"/>
  <c r="H196" i="35" s="1"/>
  <c r="F24" i="26" a="1"/>
  <c r="F24" i="26" s="1"/>
  <c r="G208" i="35" s="1"/>
  <c r="D37" i="26" a="1"/>
  <c r="D37" i="26" s="1"/>
  <c r="H200" i="35" s="1"/>
  <c r="E42" i="26" a="1"/>
  <c r="E42" i="26" s="1"/>
  <c r="I205" i="35" s="1"/>
  <c r="G34" i="26" a="1"/>
  <c r="G34" i="26" s="1"/>
  <c r="H218" i="35" s="1"/>
  <c r="E26" i="26" a="1"/>
  <c r="E26" i="26" s="1"/>
  <c r="I189" i="35" s="1"/>
  <c r="E33" i="26" a="1"/>
  <c r="E33" i="26" s="1"/>
  <c r="I196" i="35" s="1"/>
  <c r="F32" i="26" a="1"/>
  <c r="F32" i="26" s="1"/>
  <c r="G216" i="35" s="1"/>
  <c r="D32" i="26" a="1"/>
  <c r="D32" i="26" s="1"/>
  <c r="H195" i="35" s="1"/>
  <c r="G31" i="26" a="1"/>
  <c r="G31" i="26" s="1"/>
  <c r="F30" i="26" a="1"/>
  <c r="F30" i="26" s="1"/>
  <c r="G214" i="35" s="1"/>
  <c r="G40" i="26" a="1"/>
  <c r="G40" i="26" s="1"/>
  <c r="H224" i="35" s="1"/>
  <c r="H40" i="26" a="1"/>
  <c r="H40" i="26" s="1"/>
  <c r="I224" i="35" s="1"/>
  <c r="H38" i="26" a="1"/>
  <c r="H38" i="26" s="1"/>
  <c r="I222" i="35" s="1"/>
  <c r="G35" i="26" a="1"/>
  <c r="G35" i="26" s="1"/>
  <c r="H32" i="26" a="1"/>
  <c r="H32" i="26" s="1"/>
  <c r="I216" i="35" s="1"/>
  <c r="D24" i="26" a="1"/>
  <c r="D24" i="26" s="1"/>
  <c r="H187" i="35" s="1"/>
  <c r="E39" i="26" a="1"/>
  <c r="E39" i="26" s="1"/>
  <c r="H29" i="26" a="1"/>
  <c r="H29" i="26" s="1"/>
  <c r="I213" i="35" s="1"/>
  <c r="F28" i="26" a="1"/>
  <c r="F28" i="26" s="1"/>
  <c r="G212" i="35" s="1"/>
  <c r="H41" i="26" a="1"/>
  <c r="H41" i="26" s="1"/>
  <c r="I225" i="35" s="1"/>
  <c r="F40" i="26" a="1"/>
  <c r="F40" i="26" s="1"/>
  <c r="G224" i="35" s="1"/>
  <c r="E25" i="26" a="1"/>
  <c r="E25" i="26" s="1"/>
  <c r="I188" i="35" s="1"/>
  <c r="D29" i="26" a="1"/>
  <c r="D29" i="26" s="1"/>
  <c r="H192" i="35" s="1"/>
  <c r="H28" i="26" a="1"/>
  <c r="H28" i="26" s="1"/>
  <c r="I212" i="35" s="1"/>
  <c r="D30" i="26" a="1"/>
  <c r="D30" i="26" s="1"/>
  <c r="H193" i="35" s="1"/>
  <c r="G36" i="26" a="1"/>
  <c r="G36" i="26" s="1"/>
  <c r="H220" i="35" s="1"/>
  <c r="D40" i="26" a="1"/>
  <c r="D40" i="26" s="1"/>
  <c r="H203" i="35" s="1"/>
  <c r="G26" i="26" a="1"/>
  <c r="G26" i="26" s="1"/>
  <c r="H210" i="35" s="1"/>
  <c r="G41" i="26" a="1"/>
  <c r="G41" i="26" s="1"/>
  <c r="H225" i="35" s="1"/>
  <c r="F25" i="26" a="1"/>
  <c r="F25" i="26" s="1"/>
  <c r="G209" i="35" s="1"/>
  <c r="F26" i="26" a="1"/>
  <c r="F26" i="26" s="1"/>
  <c r="G210" i="35" s="1"/>
  <c r="F38" i="26" a="1"/>
  <c r="F38" i="26" s="1"/>
  <c r="G222" i="35" s="1"/>
  <c r="F41" i="26" a="1"/>
  <c r="F41" i="26" s="1"/>
  <c r="G225" i="35" s="1"/>
  <c r="H24" i="26" a="1"/>
  <c r="H24" i="26" s="1"/>
  <c r="I208" i="35" s="1"/>
  <c r="H39" i="26" a="1"/>
  <c r="H39" i="26" s="1"/>
  <c r="H37" i="26" a="1"/>
  <c r="H37" i="26" s="1"/>
  <c r="I221" i="35" s="1"/>
  <c r="G42" i="26" a="1"/>
  <c r="G42" i="26" s="1"/>
  <c r="H226" i="35" s="1"/>
  <c r="F31" i="26" a="1"/>
  <c r="F31" i="26" s="1"/>
  <c r="E29" i="26" a="1"/>
  <c r="E29" i="26" s="1"/>
  <c r="I192" i="35" s="1"/>
  <c r="E30" i="26" a="1"/>
  <c r="E30" i="26" s="1"/>
  <c r="I193" i="35" s="1"/>
  <c r="D28" i="26" a="1"/>
  <c r="D28" i="26" s="1"/>
  <c r="H191" i="35" s="1"/>
  <c r="G29" i="26" a="1"/>
  <c r="G29" i="26" s="1"/>
  <c r="H213" i="35" s="1"/>
  <c r="G32" i="26" a="1"/>
  <c r="G32" i="26" s="1"/>
  <c r="H216" i="35" s="1"/>
  <c r="E31" i="26" a="1"/>
  <c r="E31" i="26" s="1"/>
  <c r="F33" i="26" a="1"/>
  <c r="F33" i="26" s="1"/>
  <c r="G217" i="35" s="1"/>
  <c r="D31" i="26" a="1"/>
  <c r="D31" i="26" s="1"/>
  <c r="G23" i="26" a="1"/>
  <c r="G23" i="26" s="1"/>
  <c r="H25" i="26" a="1"/>
  <c r="H25" i="26" s="1"/>
  <c r="I209" i="35" s="1"/>
  <c r="D39" i="26" a="1"/>
  <c r="D39" i="26" s="1"/>
  <c r="E32" i="26" a="1"/>
  <c r="E32" i="26" s="1"/>
  <c r="I195" i="35" s="1"/>
  <c r="D38" i="26" a="1"/>
  <c r="D38" i="26" s="1"/>
  <c r="H201" i="35" s="1"/>
  <c r="F37" i="26" a="1"/>
  <c r="F37" i="26" s="1"/>
  <c r="G221" i="35" s="1"/>
  <c r="D34" i="26" a="1"/>
  <c r="D34" i="26" s="1"/>
  <c r="H197" i="35" s="1"/>
  <c r="D36" i="26" a="1"/>
  <c r="D36" i="26" s="1"/>
  <c r="H199" i="35" s="1"/>
  <c r="E35" i="26" a="1"/>
  <c r="E35" i="26" s="1"/>
  <c r="D35" i="26" a="1"/>
  <c r="D35" i="26" s="1"/>
  <c r="G30" i="26" a="1"/>
  <c r="G30" i="26" s="1"/>
  <c r="H214" i="35" s="1"/>
  <c r="D41" i="26" a="1"/>
  <c r="D41" i="26" s="1"/>
  <c r="H204" i="35" s="1"/>
  <c r="E37" i="26" a="1"/>
  <c r="E37" i="26" s="1"/>
  <c r="I200" i="35" s="1"/>
  <c r="G25" i="26" a="1"/>
  <c r="G25" i="26" s="1"/>
  <c r="H209" i="35" s="1"/>
  <c r="E36" i="26" a="1"/>
  <c r="E36" i="26" s="1"/>
  <c r="I199" i="35" s="1"/>
  <c r="H35" i="26" a="1"/>
  <c r="H35" i="26" s="1"/>
  <c r="H30" i="26" a="1"/>
  <c r="H30" i="26" s="1"/>
  <c r="I214" i="35" s="1"/>
  <c r="F23" i="26" a="1"/>
  <c r="F23" i="26" s="1"/>
  <c r="F27" i="26" a="1"/>
  <c r="F27" i="26" s="1"/>
  <c r="H34" i="26" a="1"/>
  <c r="H34" i="26" s="1"/>
  <c r="I218" i="35" s="1"/>
  <c r="G38" i="26" a="1"/>
  <c r="G38" i="26" s="1"/>
  <c r="H222" i="35" s="1"/>
  <c r="E28" i="26" a="1"/>
  <c r="E28" i="26" s="1"/>
  <c r="I191" i="35" s="1"/>
  <c r="E34" i="26" a="1"/>
  <c r="E34" i="26" s="1"/>
  <c r="I197" i="35" s="1"/>
  <c r="F36" i="26" a="1"/>
  <c r="F36" i="26" s="1"/>
  <c r="G220" i="35" s="1"/>
  <c r="J62" i="37" l="1"/>
  <c r="J59" i="37"/>
  <c r="J60" i="37"/>
  <c r="J61" i="37"/>
  <c r="J73" i="37"/>
  <c r="J72" i="37"/>
  <c r="J71" i="37"/>
  <c r="J74" i="37"/>
  <c r="I78" i="37"/>
  <c r="I76" i="37"/>
  <c r="I77" i="37"/>
  <c r="I75" i="37"/>
  <c r="I53" i="58"/>
  <c r="I52" i="58"/>
  <c r="I54" i="58"/>
  <c r="I51" i="58"/>
  <c r="G54" i="26"/>
  <c r="I223" i="35"/>
  <c r="I85" i="37"/>
  <c r="I84" i="37"/>
  <c r="I83" i="37"/>
  <c r="I86" i="37"/>
  <c r="H37" i="58"/>
  <c r="H37" i="41" s="1"/>
  <c r="H38" i="58"/>
  <c r="H38" i="41" s="1"/>
  <c r="H36" i="58"/>
  <c r="H36" i="41" s="1"/>
  <c r="H35" i="58"/>
  <c r="H35" i="41" s="1"/>
  <c r="I86" i="58"/>
  <c r="I83" i="58"/>
  <c r="I84" i="58"/>
  <c r="I85" i="58"/>
  <c r="J94" i="37"/>
  <c r="J92" i="37"/>
  <c r="J93" i="37"/>
  <c r="J91" i="37"/>
  <c r="I73" i="58"/>
  <c r="I72" i="58"/>
  <c r="I71" i="58"/>
  <c r="I74" i="58"/>
  <c r="I58" i="58"/>
  <c r="I56" i="58"/>
  <c r="I55" i="58"/>
  <c r="I57" i="58"/>
  <c r="I211" i="35"/>
  <c r="G51" i="26"/>
  <c r="J62" i="58"/>
  <c r="J59" i="58"/>
  <c r="J61" i="58"/>
  <c r="J60" i="58"/>
  <c r="I87" i="37"/>
  <c r="I89" i="37"/>
  <c r="I90" i="37"/>
  <c r="I88" i="37"/>
  <c r="J52" i="37"/>
  <c r="J54" i="37"/>
  <c r="J51" i="37"/>
  <c r="J53" i="37"/>
  <c r="I39" i="58"/>
  <c r="I40" i="58"/>
  <c r="I42" i="58"/>
  <c r="I41" i="58"/>
  <c r="J21" i="58"/>
  <c r="J19" i="58"/>
  <c r="J22" i="58"/>
  <c r="J20" i="58"/>
  <c r="I69" i="58"/>
  <c r="I68" i="58"/>
  <c r="I70" i="58"/>
  <c r="I67" i="58"/>
  <c r="J40" i="58"/>
  <c r="J39" i="58"/>
  <c r="J42" i="58"/>
  <c r="J41" i="58"/>
  <c r="H44" i="58"/>
  <c r="H44" i="41" s="1"/>
  <c r="H45" i="58"/>
  <c r="H45" i="41" s="1"/>
  <c r="H46" i="58"/>
  <c r="H46" i="41" s="1"/>
  <c r="H43" i="58"/>
  <c r="H43" i="41" s="1"/>
  <c r="I71" i="37"/>
  <c r="I71" i="41" s="1"/>
  <c r="I73" i="37"/>
  <c r="I72" i="37"/>
  <c r="I74" i="37"/>
  <c r="J89" i="37"/>
  <c r="J90" i="37"/>
  <c r="J87" i="37"/>
  <c r="J88" i="37"/>
  <c r="J93" i="58"/>
  <c r="J94" i="58"/>
  <c r="J91" i="58"/>
  <c r="J92" i="58"/>
  <c r="J67" i="58"/>
  <c r="J69" i="58"/>
  <c r="J70" i="58"/>
  <c r="J68" i="58"/>
  <c r="G211" i="35"/>
  <c r="E51" i="26"/>
  <c r="H51" i="26" s="1"/>
  <c r="I43" i="58"/>
  <c r="I46" i="58"/>
  <c r="I45" i="58"/>
  <c r="I44" i="58"/>
  <c r="H202" i="35"/>
  <c r="C54" i="26"/>
  <c r="I37" i="37"/>
  <c r="I38" i="37"/>
  <c r="I35" i="37"/>
  <c r="I36" i="37"/>
  <c r="H87" i="58"/>
  <c r="H87" i="41" s="1"/>
  <c r="H90" i="58"/>
  <c r="H90" i="41" s="1"/>
  <c r="H89" i="58"/>
  <c r="H89" i="41" s="1"/>
  <c r="H88" i="58"/>
  <c r="H88" i="41" s="1"/>
  <c r="I45" i="37"/>
  <c r="I46" i="37"/>
  <c r="I43" i="37"/>
  <c r="I43" i="41" s="1"/>
  <c r="I44" i="37"/>
  <c r="I202" i="35"/>
  <c r="D54" i="26"/>
  <c r="J54" i="26" s="1"/>
  <c r="F52" i="26"/>
  <c r="H215" i="35"/>
  <c r="H19" i="58"/>
  <c r="H19" i="41" s="1"/>
  <c r="H20" i="58"/>
  <c r="H20" i="41" s="1"/>
  <c r="H21" i="58"/>
  <c r="H21" i="41" s="1"/>
  <c r="H22" i="58"/>
  <c r="H22" i="41" s="1"/>
  <c r="J57" i="58"/>
  <c r="J55" i="58"/>
  <c r="J58" i="58"/>
  <c r="J56" i="58"/>
  <c r="F51" i="26"/>
  <c r="H211" i="35"/>
  <c r="J30" i="58"/>
  <c r="J28" i="58"/>
  <c r="J27" i="58"/>
  <c r="J29" i="58"/>
  <c r="I77" i="58"/>
  <c r="I78" i="58"/>
  <c r="I76" i="58"/>
  <c r="I75" i="58"/>
  <c r="G207" i="35"/>
  <c r="E50" i="26"/>
  <c r="H50" i="26" s="1"/>
  <c r="C53" i="26"/>
  <c r="H198" i="35"/>
  <c r="J23" i="58"/>
  <c r="J24" i="58"/>
  <c r="J25" i="58"/>
  <c r="J26" i="58"/>
  <c r="J45" i="37"/>
  <c r="J44" i="37"/>
  <c r="J43" i="37"/>
  <c r="J46" i="37"/>
  <c r="H78" i="58"/>
  <c r="H78" i="41" s="1"/>
  <c r="H77" i="58"/>
  <c r="H77" i="41" s="1"/>
  <c r="H76" i="58"/>
  <c r="H76" i="41" s="1"/>
  <c r="H75" i="58"/>
  <c r="H75" i="41" s="1"/>
  <c r="J38" i="58"/>
  <c r="J37" i="58"/>
  <c r="J36" i="58"/>
  <c r="J35" i="58"/>
  <c r="I21" i="37"/>
  <c r="I19" i="37"/>
  <c r="I22" i="37"/>
  <c r="I20" i="37"/>
  <c r="I53" i="37"/>
  <c r="I54" i="37"/>
  <c r="I54" i="41" s="1"/>
  <c r="I52" i="37"/>
  <c r="I51" i="37"/>
  <c r="I51" i="41" s="1"/>
  <c r="I55" i="37"/>
  <c r="I55" i="41" s="1"/>
  <c r="I58" i="37"/>
  <c r="I58" i="41" s="1"/>
  <c r="I56" i="37"/>
  <c r="I56" i="41" s="1"/>
  <c r="I57" i="37"/>
  <c r="H223" i="35"/>
  <c r="F54" i="26"/>
  <c r="G50" i="26"/>
  <c r="I207" i="35"/>
  <c r="I23" i="37"/>
  <c r="I24" i="37"/>
  <c r="I26" i="37"/>
  <c r="I25" i="37"/>
  <c r="J45" i="58"/>
  <c r="J44" i="58"/>
  <c r="J43" i="58"/>
  <c r="J46" i="58"/>
  <c r="D53" i="26"/>
  <c r="I198" i="35"/>
  <c r="F50" i="26"/>
  <c r="H207" i="35"/>
  <c r="J42" i="37"/>
  <c r="J42" i="41" s="1"/>
  <c r="J40" i="37"/>
  <c r="J40" i="41" s="1"/>
  <c r="J41" i="37"/>
  <c r="J41" i="41" s="1"/>
  <c r="J39" i="37"/>
  <c r="H29" i="58"/>
  <c r="H29" i="41" s="1"/>
  <c r="H28" i="58"/>
  <c r="H28" i="41" s="1"/>
  <c r="H27" i="58"/>
  <c r="H27" i="41" s="1"/>
  <c r="H30" i="58"/>
  <c r="H30" i="41" s="1"/>
  <c r="I40" i="37"/>
  <c r="I41" i="37"/>
  <c r="I39" i="37"/>
  <c r="I39" i="41" s="1"/>
  <c r="I42" i="37"/>
  <c r="J53" i="58"/>
  <c r="J51" i="58"/>
  <c r="J54" i="58"/>
  <c r="J52" i="58"/>
  <c r="H54" i="58"/>
  <c r="H54" i="41" s="1"/>
  <c r="H52" i="58"/>
  <c r="H52" i="41" s="1"/>
  <c r="H51" i="58"/>
  <c r="H51" i="41" s="1"/>
  <c r="H53" i="58"/>
  <c r="H53" i="41" s="1"/>
  <c r="I186" i="35"/>
  <c r="H190" i="35"/>
  <c r="C51" i="26"/>
  <c r="I51" i="26" s="1"/>
  <c r="I27" i="37"/>
  <c r="I29" i="37"/>
  <c r="I30" i="37"/>
  <c r="I28" i="37"/>
  <c r="I215" i="35"/>
  <c r="G52" i="26"/>
  <c r="H69" i="58"/>
  <c r="H69" i="41" s="1"/>
  <c r="H67" i="58"/>
  <c r="H67" i="41" s="1"/>
  <c r="H70" i="58"/>
  <c r="H70" i="41" s="1"/>
  <c r="H68" i="58"/>
  <c r="H68" i="41" s="1"/>
  <c r="I219" i="35"/>
  <c r="G53" i="26"/>
  <c r="I70" i="37"/>
  <c r="I67" i="37"/>
  <c r="I68" i="37"/>
  <c r="I68" i="41" s="1"/>
  <c r="I69" i="37"/>
  <c r="I69" i="41" s="1"/>
  <c r="H194" i="35"/>
  <c r="C52" i="26"/>
  <c r="I52" i="26" s="1"/>
  <c r="G215" i="35"/>
  <c r="E52" i="26"/>
  <c r="H52" i="26" s="1"/>
  <c r="H26" i="58"/>
  <c r="H26" i="41" s="1"/>
  <c r="H23" i="58"/>
  <c r="H23" i="41" s="1"/>
  <c r="H25" i="58"/>
  <c r="H25" i="41" s="1"/>
  <c r="H24" i="58"/>
  <c r="H24" i="41" s="1"/>
  <c r="J23" i="37"/>
  <c r="J26" i="37"/>
  <c r="J24" i="37"/>
  <c r="J25" i="37"/>
  <c r="F53" i="26"/>
  <c r="H219" i="35"/>
  <c r="J58" i="37"/>
  <c r="J57" i="37"/>
  <c r="J57" i="41" s="1"/>
  <c r="J55" i="37"/>
  <c r="J55" i="41" s="1"/>
  <c r="J56" i="37"/>
  <c r="J56" i="41" s="1"/>
  <c r="I37" i="58"/>
  <c r="I36" i="58"/>
  <c r="I38" i="58"/>
  <c r="I35" i="58"/>
  <c r="H41" i="58"/>
  <c r="H41" i="41" s="1"/>
  <c r="H42" i="58"/>
  <c r="H42" i="41" s="1"/>
  <c r="H40" i="58"/>
  <c r="H40" i="41" s="1"/>
  <c r="H39" i="58"/>
  <c r="H39" i="41" s="1"/>
  <c r="H186" i="35"/>
  <c r="C50" i="26"/>
  <c r="H91" i="58"/>
  <c r="H91" i="41" s="1"/>
  <c r="H94" i="58"/>
  <c r="H94" i="41" s="1"/>
  <c r="H92" i="58"/>
  <c r="H92" i="41" s="1"/>
  <c r="H93" i="58"/>
  <c r="H93" i="41" s="1"/>
  <c r="J69" i="37"/>
  <c r="J70" i="37"/>
  <c r="J70" i="41" s="1"/>
  <c r="J67" i="37"/>
  <c r="J67" i="41" s="1"/>
  <c r="J68" i="37"/>
  <c r="I59" i="37"/>
  <c r="I61" i="37"/>
  <c r="I62" i="37"/>
  <c r="I60" i="37"/>
  <c r="H57" i="58"/>
  <c r="H57" i="41" s="1"/>
  <c r="H56" i="58"/>
  <c r="H56" i="41" s="1"/>
  <c r="H55" i="58"/>
  <c r="H55" i="41" s="1"/>
  <c r="H58" i="58"/>
  <c r="H58" i="41" s="1"/>
  <c r="I93" i="58"/>
  <c r="I92" i="58"/>
  <c r="I91" i="58"/>
  <c r="I94" i="58"/>
  <c r="I89" i="58"/>
  <c r="I90" i="58"/>
  <c r="I87" i="58"/>
  <c r="I88" i="58"/>
  <c r="H83" i="58"/>
  <c r="H83" i="41" s="1"/>
  <c r="H86" i="58"/>
  <c r="H86" i="41" s="1"/>
  <c r="H84" i="58"/>
  <c r="H84" i="41" s="1"/>
  <c r="H85" i="58"/>
  <c r="H85" i="41" s="1"/>
  <c r="J75" i="58"/>
  <c r="J78" i="58"/>
  <c r="J77" i="58"/>
  <c r="J76" i="58"/>
  <c r="J29" i="37"/>
  <c r="J30" i="37"/>
  <c r="J30" i="41" s="1"/>
  <c r="J27" i="37"/>
  <c r="J28" i="37"/>
  <c r="H62" i="58"/>
  <c r="H62" i="41" s="1"/>
  <c r="H59" i="58"/>
  <c r="H59" i="41" s="1"/>
  <c r="H61" i="58"/>
  <c r="H61" i="41" s="1"/>
  <c r="H60" i="58"/>
  <c r="H60" i="41" s="1"/>
  <c r="I190" i="35"/>
  <c r="D51" i="26"/>
  <c r="J85" i="37"/>
  <c r="J84" i="37"/>
  <c r="J86" i="37"/>
  <c r="J83" i="37"/>
  <c r="J78" i="37"/>
  <c r="J76" i="37"/>
  <c r="J76" i="41" s="1"/>
  <c r="J77" i="37"/>
  <c r="J75" i="37"/>
  <c r="J36" i="37"/>
  <c r="J36" i="41" s="1"/>
  <c r="J38" i="37"/>
  <c r="J35" i="37"/>
  <c r="J35" i="41" s="1"/>
  <c r="J37" i="37"/>
  <c r="I23" i="58"/>
  <c r="I24" i="58"/>
  <c r="I25" i="58"/>
  <c r="I26" i="58"/>
  <c r="H73" i="58"/>
  <c r="H73" i="41" s="1"/>
  <c r="H71" i="58"/>
  <c r="H71" i="41" s="1"/>
  <c r="H72" i="58"/>
  <c r="H72" i="41" s="1"/>
  <c r="H74" i="58"/>
  <c r="H74" i="41" s="1"/>
  <c r="D52" i="26"/>
  <c r="I194" i="35"/>
  <c r="J72" i="58"/>
  <c r="J71" i="58"/>
  <c r="J73" i="58"/>
  <c r="J74" i="58"/>
  <c r="I29" i="58"/>
  <c r="I27" i="58"/>
  <c r="I30" i="58"/>
  <c r="I28" i="58"/>
  <c r="J89" i="58"/>
  <c r="J88" i="58"/>
  <c r="J87" i="58"/>
  <c r="J90" i="58"/>
  <c r="J86" i="58"/>
  <c r="J83" i="58"/>
  <c r="J84" i="58"/>
  <c r="J85" i="58"/>
  <c r="I59" i="58"/>
  <c r="I62" i="58"/>
  <c r="I60" i="58"/>
  <c r="I61" i="58"/>
  <c r="G223" i="35"/>
  <c r="E54" i="26"/>
  <c r="H54" i="26" s="1"/>
  <c r="I91" i="37"/>
  <c r="I92" i="37"/>
  <c r="I94" i="37"/>
  <c r="I93" i="37"/>
  <c r="I20" i="58"/>
  <c r="I22" i="58"/>
  <c r="I19" i="58"/>
  <c r="I21" i="58"/>
  <c r="E24" i="26" a="1"/>
  <c r="E24" i="26" s="1"/>
  <c r="I187" i="35" s="1"/>
  <c r="F35" i="26" a="1"/>
  <c r="F35" i="26" s="1"/>
  <c r="J69" i="41" l="1"/>
  <c r="I40" i="41"/>
  <c r="J27" i="41"/>
  <c r="I70" i="41"/>
  <c r="I42" i="41"/>
  <c r="I94" i="41"/>
  <c r="J26" i="41"/>
  <c r="I73" i="41"/>
  <c r="J28" i="41"/>
  <c r="I57" i="41"/>
  <c r="J51" i="26"/>
  <c r="I46" i="41"/>
  <c r="I50" i="26"/>
  <c r="J25" i="41"/>
  <c r="I91" i="41"/>
  <c r="I53" i="41"/>
  <c r="J58" i="41"/>
  <c r="J37" i="41"/>
  <c r="I86" i="41"/>
  <c r="J54" i="41"/>
  <c r="J72" i="41"/>
  <c r="J38" i="41"/>
  <c r="I41" i="41"/>
  <c r="I83" i="41"/>
  <c r="J75" i="41"/>
  <c r="I61" i="41"/>
  <c r="I67" i="41"/>
  <c r="I24" i="41"/>
  <c r="I35" i="41"/>
  <c r="J77" i="41"/>
  <c r="J29" i="41"/>
  <c r="I59" i="41"/>
  <c r="J68" i="41"/>
  <c r="I72" i="41"/>
  <c r="I19" i="41"/>
  <c r="J53" i="26"/>
  <c r="I23" i="41"/>
  <c r="I21" i="41"/>
  <c r="I32" i="58"/>
  <c r="I33" i="58"/>
  <c r="I34" i="58"/>
  <c r="I31" i="58"/>
  <c r="I38" i="41"/>
  <c r="J52" i="41"/>
  <c r="J73" i="41"/>
  <c r="H81" i="58"/>
  <c r="H81" i="41" s="1"/>
  <c r="H80" i="58"/>
  <c r="H80" i="41" s="1"/>
  <c r="H79" i="58"/>
  <c r="H79" i="41" s="1"/>
  <c r="H82" i="58"/>
  <c r="H82" i="41" s="1"/>
  <c r="J48" i="58"/>
  <c r="J50" i="58"/>
  <c r="J47" i="58"/>
  <c r="J49" i="58"/>
  <c r="D50" i="26"/>
  <c r="J50" i="26" s="1"/>
  <c r="J78" i="41"/>
  <c r="I15" i="37"/>
  <c r="I18" i="37"/>
  <c r="I17" i="37"/>
  <c r="I16" i="37"/>
  <c r="J24" i="41"/>
  <c r="H50" i="58"/>
  <c r="H50" i="41" s="1"/>
  <c r="H48" i="58"/>
  <c r="H48" i="41" s="1"/>
  <c r="H49" i="58"/>
  <c r="H49" i="41" s="1"/>
  <c r="H47" i="58"/>
  <c r="H47" i="41" s="1"/>
  <c r="J63" i="58"/>
  <c r="J66" i="58"/>
  <c r="J65" i="58"/>
  <c r="J64" i="58"/>
  <c r="I28" i="41"/>
  <c r="J39" i="41"/>
  <c r="J18" i="58"/>
  <c r="J15" i="58"/>
  <c r="J17" i="58"/>
  <c r="J16" i="58"/>
  <c r="J46" i="41"/>
  <c r="I65" i="37"/>
  <c r="I63" i="37"/>
  <c r="I64" i="37"/>
  <c r="I66" i="37"/>
  <c r="I45" i="41"/>
  <c r="I37" i="41"/>
  <c r="H31" i="58"/>
  <c r="H31" i="41" s="1"/>
  <c r="H32" i="58"/>
  <c r="H32" i="41" s="1"/>
  <c r="H34" i="58"/>
  <c r="H34" i="41" s="1"/>
  <c r="H33" i="58"/>
  <c r="H33" i="41" s="1"/>
  <c r="J88" i="41"/>
  <c r="I88" i="41"/>
  <c r="I84" i="41"/>
  <c r="I75" i="41"/>
  <c r="J31" i="37"/>
  <c r="J32" i="37"/>
  <c r="J34" i="37"/>
  <c r="J33" i="37"/>
  <c r="J17" i="37"/>
  <c r="J16" i="37"/>
  <c r="J18" i="37"/>
  <c r="J15" i="37"/>
  <c r="I93" i="41"/>
  <c r="J83" i="41"/>
  <c r="I30" i="41"/>
  <c r="I52" i="41"/>
  <c r="J43" i="41"/>
  <c r="I53" i="26"/>
  <c r="I49" i="58"/>
  <c r="I48" i="58"/>
  <c r="I50" i="58"/>
  <c r="I47" i="58"/>
  <c r="I54" i="26"/>
  <c r="J87" i="41"/>
  <c r="I90" i="41"/>
  <c r="J34" i="58"/>
  <c r="J31" i="58"/>
  <c r="J32" i="58"/>
  <c r="J33" i="58"/>
  <c r="I85" i="41"/>
  <c r="I77" i="41"/>
  <c r="J64" i="37"/>
  <c r="J64" i="41" s="1"/>
  <c r="J63" i="37"/>
  <c r="J63" i="41" s="1"/>
  <c r="J65" i="37"/>
  <c r="J65" i="41" s="1"/>
  <c r="J66" i="37"/>
  <c r="J66" i="41" s="1"/>
  <c r="J86" i="41"/>
  <c r="J23" i="41"/>
  <c r="I50" i="37"/>
  <c r="I49" i="37"/>
  <c r="I49" i="41" s="1"/>
  <c r="I48" i="37"/>
  <c r="I47" i="37"/>
  <c r="I29" i="41"/>
  <c r="J44" i="41"/>
  <c r="I81" i="37"/>
  <c r="I82" i="37"/>
  <c r="I80" i="37"/>
  <c r="I79" i="37"/>
  <c r="J90" i="41"/>
  <c r="I89" i="41"/>
  <c r="J91" i="41"/>
  <c r="J81" i="58"/>
  <c r="J79" i="58"/>
  <c r="J80" i="58"/>
  <c r="J82" i="58"/>
  <c r="I76" i="41"/>
  <c r="J61" i="41"/>
  <c r="G219" i="35"/>
  <c r="E53" i="26"/>
  <c r="H53" i="26" s="1"/>
  <c r="I92" i="41"/>
  <c r="J49" i="37"/>
  <c r="J49" i="41" s="1"/>
  <c r="J50" i="37"/>
  <c r="J50" i="41" s="1"/>
  <c r="J48" i="37"/>
  <c r="J48" i="41" s="1"/>
  <c r="J47" i="37"/>
  <c r="J47" i="41" s="1"/>
  <c r="J84" i="41"/>
  <c r="I60" i="41"/>
  <c r="I27" i="41"/>
  <c r="I81" i="58"/>
  <c r="I79" i="58"/>
  <c r="I82" i="58"/>
  <c r="I80" i="58"/>
  <c r="J45" i="41"/>
  <c r="H18" i="58"/>
  <c r="H15" i="58"/>
  <c r="H17" i="58"/>
  <c r="H16" i="58"/>
  <c r="J89" i="41"/>
  <c r="I87" i="41"/>
  <c r="J93" i="41"/>
  <c r="I78" i="41"/>
  <c r="J60" i="41"/>
  <c r="J22" i="37"/>
  <c r="J22" i="41" s="1"/>
  <c r="J21" i="37"/>
  <c r="J21" i="41" s="1"/>
  <c r="J19" i="37"/>
  <c r="J19" i="41" s="1"/>
  <c r="J20" i="37"/>
  <c r="J20" i="41" s="1"/>
  <c r="J52" i="26"/>
  <c r="J85" i="41"/>
  <c r="I62" i="41"/>
  <c r="I16" i="58"/>
  <c r="I18" i="58"/>
  <c r="I17" i="58"/>
  <c r="I15" i="58"/>
  <c r="I25" i="41"/>
  <c r="I20" i="41"/>
  <c r="J80" i="37"/>
  <c r="J81" i="37"/>
  <c r="J81" i="41" s="1"/>
  <c r="J79" i="37"/>
  <c r="J82" i="37"/>
  <c r="J82" i="41" s="1"/>
  <c r="I74" i="41"/>
  <c r="J53" i="41"/>
  <c r="J92" i="41"/>
  <c r="J74" i="41"/>
  <c r="J59" i="41"/>
  <c r="I65" i="58"/>
  <c r="I66" i="58"/>
  <c r="I63" i="58"/>
  <c r="I64" i="58"/>
  <c r="I31" i="37"/>
  <c r="I31" i="41" s="1"/>
  <c r="I34" i="37"/>
  <c r="I34" i="41" s="1"/>
  <c r="I33" i="37"/>
  <c r="I32" i="37"/>
  <c r="I26" i="41"/>
  <c r="I22" i="41"/>
  <c r="I44" i="41"/>
  <c r="I36" i="41"/>
  <c r="J51" i="41"/>
  <c r="J94" i="41"/>
  <c r="J71" i="41"/>
  <c r="J62" i="41"/>
  <c r="I82" i="41" l="1"/>
  <c r="J80" i="41"/>
  <c r="I33" i="41"/>
  <c r="I47" i="41"/>
  <c r="I50" i="41"/>
  <c r="I32" i="41"/>
  <c r="I48" i="41"/>
  <c r="J79" i="41"/>
  <c r="C48" i="63"/>
  <c r="J17" i="41"/>
  <c r="C28" i="63"/>
  <c r="J424" i="58"/>
  <c r="F289" i="66" s="1"/>
  <c r="J423" i="58"/>
  <c r="I423" i="37"/>
  <c r="I15" i="41"/>
  <c r="I424" i="37"/>
  <c r="F97" i="66" s="1"/>
  <c r="I79" i="41"/>
  <c r="J33" i="41"/>
  <c r="I66" i="41"/>
  <c r="J425" i="58"/>
  <c r="C59" i="63" s="1"/>
  <c r="H16" i="41"/>
  <c r="I80" i="41"/>
  <c r="J34" i="41"/>
  <c r="I64" i="41"/>
  <c r="J32" i="41"/>
  <c r="I63" i="41"/>
  <c r="H15" i="41"/>
  <c r="I81" i="41"/>
  <c r="J31" i="41"/>
  <c r="I65" i="41"/>
  <c r="H18" i="41"/>
  <c r="J15" i="41"/>
  <c r="J423" i="37"/>
  <c r="J424" i="37"/>
  <c r="J425" i="37" s="1"/>
  <c r="I16" i="41"/>
  <c r="H17" i="41"/>
  <c r="H66" i="58"/>
  <c r="H66" i="41" s="1"/>
  <c r="H64" i="58"/>
  <c r="H64" i="41" s="1"/>
  <c r="H63" i="58"/>
  <c r="H63" i="41" s="1"/>
  <c r="H65" i="58"/>
  <c r="H65" i="41" s="1"/>
  <c r="J18" i="41"/>
  <c r="E35" i="53"/>
  <c r="C18" i="63"/>
  <c r="I17" i="41"/>
  <c r="I424" i="58"/>
  <c r="F241" i="66" s="1"/>
  <c r="I423" i="58"/>
  <c r="J16" i="41"/>
  <c r="F145" i="66"/>
  <c r="C58" i="63"/>
  <c r="I18" i="41"/>
  <c r="I425" i="37"/>
  <c r="E17" i="53" l="1"/>
  <c r="C38" i="63"/>
  <c r="H424" i="58"/>
  <c r="H424" i="41" s="1"/>
  <c r="E410" i="38"/>
  <c r="H499" i="37" s="1"/>
  <c r="F146" i="66"/>
  <c r="E169" i="76" s="1"/>
  <c r="J423" i="41"/>
  <c r="E341" i="38"/>
  <c r="E312" i="76"/>
  <c r="E168" i="76"/>
  <c r="C19" i="63"/>
  <c r="F242" i="66"/>
  <c r="E265" i="76" s="1"/>
  <c r="E329" i="38"/>
  <c r="E264" i="76"/>
  <c r="E120" i="76"/>
  <c r="H423" i="58"/>
  <c r="H425" i="58" s="1"/>
  <c r="E413" i="38"/>
  <c r="I425" i="58"/>
  <c r="I425" i="41" s="1"/>
  <c r="J425" i="41"/>
  <c r="C29" i="63"/>
  <c r="E11" i="53"/>
  <c r="I424" i="41"/>
  <c r="E411" i="38"/>
  <c r="H500" i="37"/>
  <c r="D5" i="53"/>
  <c r="F5" i="53" s="1"/>
  <c r="I423" i="41"/>
  <c r="F98" i="66"/>
  <c r="E121" i="76" s="1"/>
  <c r="E317" i="38"/>
  <c r="E414" i="38"/>
  <c r="E29" i="53"/>
  <c r="J424" i="41"/>
  <c r="E415" i="38" s="1"/>
  <c r="F290" i="66"/>
  <c r="E313" i="76" s="1"/>
  <c r="E353" i="38"/>
  <c r="E23" i="53"/>
  <c r="E1010" i="76" l="1"/>
  <c r="M49" i="66"/>
  <c r="H498" i="37"/>
  <c r="C11" i="63" s="1"/>
  <c r="F193" i="66"/>
  <c r="E216" i="76" s="1"/>
  <c r="H425" i="41"/>
  <c r="C39" i="63"/>
  <c r="E417" i="38"/>
  <c r="F36" i="66"/>
  <c r="F35" i="66"/>
  <c r="E58" i="76" s="1"/>
  <c r="E416" i="38"/>
  <c r="E1014" i="76"/>
  <c r="I499" i="58"/>
  <c r="D23" i="53"/>
  <c r="F23" i="53" s="1"/>
  <c r="H17" i="53" s="1"/>
  <c r="I500" i="58"/>
  <c r="I498" i="58"/>
  <c r="C51" i="63" s="1"/>
  <c r="M241" i="66"/>
  <c r="E1015" i="76"/>
  <c r="J498" i="58"/>
  <c r="J500" i="58"/>
  <c r="D35" i="53"/>
  <c r="F35" i="53" s="1"/>
  <c r="M289" i="66"/>
  <c r="J499" i="58"/>
  <c r="M98" i="66"/>
  <c r="N98" i="66" s="1"/>
  <c r="E917" i="76"/>
  <c r="C49" i="63"/>
  <c r="M146" i="66"/>
  <c r="N146" i="66" s="1"/>
  <c r="E941" i="76"/>
  <c r="E1013" i="76"/>
  <c r="D11" i="53"/>
  <c r="F11" i="53" s="1"/>
  <c r="H498" i="58"/>
  <c r="C41" i="63" s="1"/>
  <c r="H499" i="58"/>
  <c r="M193" i="66"/>
  <c r="H6" i="8" s="1"/>
  <c r="H500" i="58"/>
  <c r="M290" i="66"/>
  <c r="N290" i="66" s="1"/>
  <c r="E601" i="76" s="1"/>
  <c r="E953" i="76"/>
  <c r="M97" i="66"/>
  <c r="I6" i="8" s="1"/>
  <c r="I498" i="37"/>
  <c r="E1011" i="76"/>
  <c r="I500" i="37"/>
  <c r="D17" i="53"/>
  <c r="F17" i="53" s="1"/>
  <c r="I499" i="37"/>
  <c r="E305" i="38"/>
  <c r="H423" i="41"/>
  <c r="F194" i="66"/>
  <c r="E217" i="76" s="1"/>
  <c r="H11" i="53"/>
  <c r="E929" i="76"/>
  <c r="M242" i="66"/>
  <c r="N242" i="66" s="1"/>
  <c r="E553" i="76" s="1"/>
  <c r="E412" i="38"/>
  <c r="C2" i="63" l="1"/>
  <c r="C42" i="63"/>
  <c r="J500" i="37"/>
  <c r="J499" i="37"/>
  <c r="M145" i="66"/>
  <c r="J6" i="8" s="1"/>
  <c r="E1012" i="76"/>
  <c r="J498" i="37"/>
  <c r="D29" i="53"/>
  <c r="F29" i="53" s="1"/>
  <c r="F83" i="66"/>
  <c r="E418" i="38"/>
  <c r="I500" i="41"/>
  <c r="H29" i="53"/>
  <c r="F228" i="66"/>
  <c r="E425" i="38"/>
  <c r="C21" i="63"/>
  <c r="I498" i="41"/>
  <c r="N3" i="41" s="1"/>
  <c r="C12" i="63"/>
  <c r="H5" i="53"/>
  <c r="G5" i="53" s="1"/>
  <c r="E287" i="38" s="1"/>
  <c r="G11" i="53"/>
  <c r="E299" i="38" s="1"/>
  <c r="E426" i="38"/>
  <c r="F275" i="66"/>
  <c r="H498" i="41"/>
  <c r="M3" i="41" s="1"/>
  <c r="C61" i="63"/>
  <c r="C52" i="63"/>
  <c r="E59" i="76"/>
  <c r="G17" i="53"/>
  <c r="E311" i="38" s="1"/>
  <c r="H23" i="53"/>
  <c r="G23" i="53" s="1"/>
  <c r="E323" i="38" s="1"/>
  <c r="E905" i="76"/>
  <c r="M194" i="66"/>
  <c r="N194" i="66" s="1"/>
  <c r="E457" i="76"/>
  <c r="Z290" i="66"/>
  <c r="Y290" i="66"/>
  <c r="Y146" i="66"/>
  <c r="Z146" i="66"/>
  <c r="L36" i="66"/>
  <c r="E1017" i="76"/>
  <c r="H487" i="37"/>
  <c r="F179" i="66"/>
  <c r="E202" i="76" s="1"/>
  <c r="E422" i="38"/>
  <c r="E409" i="76"/>
  <c r="Z242" i="66"/>
  <c r="Y242" i="66"/>
  <c r="Y98" i="66"/>
  <c r="Z98" i="66"/>
  <c r="H500" i="41"/>
  <c r="C32" i="63"/>
  <c r="E427" i="38"/>
  <c r="F276" i="66"/>
  <c r="F227" i="66"/>
  <c r="E424" i="38"/>
  <c r="E1016" i="76"/>
  <c r="H488" i="37"/>
  <c r="L35" i="66"/>
  <c r="F84" i="66"/>
  <c r="E419" i="38"/>
  <c r="I499" i="41"/>
  <c r="H499" i="41"/>
  <c r="E423" i="38"/>
  <c r="F180" i="66"/>
  <c r="E203" i="76" s="1"/>
  <c r="E107" i="76" l="1"/>
  <c r="L275" i="66"/>
  <c r="P275" i="66" s="1"/>
  <c r="J488" i="58"/>
  <c r="E1026" i="76"/>
  <c r="E299" i="76"/>
  <c r="I488" i="37"/>
  <c r="E1018" i="76"/>
  <c r="L83" i="66"/>
  <c r="P83" i="66" s="1"/>
  <c r="J487" i="58"/>
  <c r="E1027" i="76"/>
  <c r="L276" i="66"/>
  <c r="P276" i="66" s="1"/>
  <c r="H488" i="58"/>
  <c r="H488" i="41" s="1"/>
  <c r="L179" i="66"/>
  <c r="E1022" i="76"/>
  <c r="E106" i="76"/>
  <c r="H35" i="53"/>
  <c r="G35" i="53" s="1"/>
  <c r="E347" i="38" s="1"/>
  <c r="G29" i="53"/>
  <c r="E335" i="38" s="1"/>
  <c r="N35" i="66"/>
  <c r="P35" i="66"/>
  <c r="V35" i="66" s="1"/>
  <c r="X35" i="66" s="1"/>
  <c r="R35" i="66"/>
  <c r="T35" i="66" s="1"/>
  <c r="E505" i="76"/>
  <c r="Y50" i="66"/>
  <c r="Y194" i="66"/>
  <c r="Z50" i="66"/>
  <c r="Z194" i="66"/>
  <c r="E1025" i="76"/>
  <c r="I487" i="58"/>
  <c r="L228" i="66"/>
  <c r="P228" i="66" s="1"/>
  <c r="C31" i="63"/>
  <c r="J498" i="41"/>
  <c r="O3" i="41" s="1"/>
  <c r="C22" i="63"/>
  <c r="E298" i="76"/>
  <c r="N275" i="66"/>
  <c r="E251" i="76"/>
  <c r="N228" i="66"/>
  <c r="E923" i="76"/>
  <c r="E29" i="76"/>
  <c r="I484" i="58"/>
  <c r="L241" i="66"/>
  <c r="L227" i="66"/>
  <c r="P227" i="66" s="1"/>
  <c r="E1024" i="76"/>
  <c r="I488" i="58"/>
  <c r="I484" i="37"/>
  <c r="L97" i="66"/>
  <c r="E11" i="76"/>
  <c r="E911" i="76"/>
  <c r="H484" i="58"/>
  <c r="E899" i="76"/>
  <c r="L193" i="66"/>
  <c r="E23" i="76"/>
  <c r="J499" i="41"/>
  <c r="F132" i="66"/>
  <c r="E421" i="38"/>
  <c r="E1019" i="76"/>
  <c r="I487" i="37"/>
  <c r="L84" i="66"/>
  <c r="P84" i="66" s="1"/>
  <c r="R36" i="66"/>
  <c r="T36" i="66" s="1"/>
  <c r="P36" i="66"/>
  <c r="V36" i="66" s="1"/>
  <c r="X36" i="66" s="1"/>
  <c r="H487" i="58"/>
  <c r="H487" i="41" s="1"/>
  <c r="E1023" i="76"/>
  <c r="L180" i="66"/>
  <c r="E250" i="76"/>
  <c r="N36" i="66"/>
  <c r="H484" i="37"/>
  <c r="E887" i="76"/>
  <c r="L49" i="66"/>
  <c r="E5" i="76"/>
  <c r="J500" i="41"/>
  <c r="E420" i="38"/>
  <c r="F131" i="66"/>
  <c r="N227" i="66" l="1"/>
  <c r="E538" i="76" s="1"/>
  <c r="I488" i="41"/>
  <c r="N83" i="66"/>
  <c r="N180" i="66"/>
  <c r="Y36" i="66" s="1"/>
  <c r="R180" i="66"/>
  <c r="T180" i="66" s="1"/>
  <c r="P180" i="66"/>
  <c r="V180" i="66" s="1"/>
  <c r="X180" i="66" s="1"/>
  <c r="R49" i="66"/>
  <c r="T49" i="66" s="1"/>
  <c r="P49" i="66"/>
  <c r="V49" i="66" s="1"/>
  <c r="X49" i="66" s="1"/>
  <c r="N49" i="66"/>
  <c r="I484" i="41"/>
  <c r="E539" i="76"/>
  <c r="N179" i="66"/>
  <c r="Y179" i="66" s="1"/>
  <c r="R179" i="66"/>
  <c r="T179" i="66" s="1"/>
  <c r="P179" i="66"/>
  <c r="V179" i="66" s="1"/>
  <c r="X179" i="66" s="1"/>
  <c r="N276" i="66"/>
  <c r="R193" i="66"/>
  <c r="T193" i="66" s="1"/>
  <c r="P193" i="66"/>
  <c r="V193" i="66" s="1"/>
  <c r="X193" i="66" s="1"/>
  <c r="N193" i="66"/>
  <c r="E586" i="76"/>
  <c r="I487" i="41"/>
  <c r="H484" i="41"/>
  <c r="E347" i="76"/>
  <c r="E346" i="76"/>
  <c r="E154" i="76"/>
  <c r="P241" i="66"/>
  <c r="N241" i="66"/>
  <c r="J484" i="37"/>
  <c r="E935" i="76"/>
  <c r="L145" i="66"/>
  <c r="E17" i="76"/>
  <c r="J488" i="37"/>
  <c r="J488" i="41" s="1"/>
  <c r="E1020" i="76"/>
  <c r="L131" i="66"/>
  <c r="P131" i="66" s="1"/>
  <c r="J484" i="58"/>
  <c r="L289" i="66"/>
  <c r="E35" i="76"/>
  <c r="E947" i="76"/>
  <c r="Z227" i="66"/>
  <c r="Y83" i="66"/>
  <c r="O83" i="66"/>
  <c r="N84" i="66"/>
  <c r="O228" i="66" s="1"/>
  <c r="L132" i="66"/>
  <c r="P132" i="66" s="1"/>
  <c r="E1021" i="76"/>
  <c r="J487" i="37"/>
  <c r="J487" i="41" s="1"/>
  <c r="E155" i="76"/>
  <c r="P97" i="66"/>
  <c r="N97" i="66"/>
  <c r="Z36" i="66" l="1"/>
  <c r="O36" i="66"/>
  <c r="Y35" i="66"/>
  <c r="Y227" i="66"/>
  <c r="Z179" i="66"/>
  <c r="E394" i="76"/>
  <c r="Z83" i="66"/>
  <c r="Z180" i="66"/>
  <c r="O35" i="66"/>
  <c r="Q35" i="66" s="1"/>
  <c r="O227" i="66"/>
  <c r="V227" i="66" s="1"/>
  <c r="X227" i="66" s="1"/>
  <c r="Z35" i="66"/>
  <c r="Y180" i="66"/>
  <c r="N132" i="66"/>
  <c r="U228" i="66"/>
  <c r="V228" i="66"/>
  <c r="X228" i="66" s="1"/>
  <c r="Q228" i="66"/>
  <c r="R228" i="66" s="1"/>
  <c r="T228" i="66" s="1"/>
  <c r="E504" i="76"/>
  <c r="O193" i="66"/>
  <c r="P289" i="66"/>
  <c r="N289" i="66"/>
  <c r="J484" i="41"/>
  <c r="E552" i="76"/>
  <c r="O241" i="66"/>
  <c r="Z193" i="66"/>
  <c r="O49" i="66"/>
  <c r="E360" i="76"/>
  <c r="Y49" i="66"/>
  <c r="Y193" i="66"/>
  <c r="Z49" i="66"/>
  <c r="Y84" i="66"/>
  <c r="Z84" i="66"/>
  <c r="E395" i="76"/>
  <c r="Z228" i="66"/>
  <c r="Y228" i="66"/>
  <c r="O84" i="66"/>
  <c r="Z241" i="66"/>
  <c r="E408" i="76"/>
  <c r="Y97" i="66"/>
  <c r="Y241" i="66"/>
  <c r="Z97" i="66"/>
  <c r="O97" i="66"/>
  <c r="Q36" i="66"/>
  <c r="U36" i="66"/>
  <c r="O276" i="66"/>
  <c r="E587" i="76"/>
  <c r="Q83" i="66"/>
  <c r="R83" i="66" s="1"/>
  <c r="T83" i="66" s="1"/>
  <c r="U83" i="66"/>
  <c r="V83" i="66"/>
  <c r="X83" i="66" s="1"/>
  <c r="Y132" i="66"/>
  <c r="Z132" i="66"/>
  <c r="Y276" i="66"/>
  <c r="E443" i="76"/>
  <c r="O132" i="66"/>
  <c r="Z276" i="66"/>
  <c r="U35" i="66"/>
  <c r="N131" i="66"/>
  <c r="E490" i="76"/>
  <c r="O179" i="66"/>
  <c r="P145" i="66"/>
  <c r="N145" i="66"/>
  <c r="E491" i="76"/>
  <c r="O180" i="66"/>
  <c r="Q227" i="66" l="1"/>
  <c r="R227" i="66" s="1"/>
  <c r="T227" i="66" s="1"/>
  <c r="U227" i="66"/>
  <c r="Q132" i="66"/>
  <c r="R132" i="66" s="1"/>
  <c r="T132" i="66" s="1"/>
  <c r="U132" i="66"/>
  <c r="V132" i="66"/>
  <c r="X132" i="66" s="1"/>
  <c r="Y275" i="66"/>
  <c r="Z275" i="66"/>
  <c r="E442" i="76"/>
  <c r="Z131" i="66"/>
  <c r="O131" i="66"/>
  <c r="Y131" i="66"/>
  <c r="O275" i="66"/>
  <c r="U276" i="66"/>
  <c r="Q276" i="66"/>
  <c r="R276" i="66" s="1"/>
  <c r="T276" i="66" s="1"/>
  <c r="V276" i="66"/>
  <c r="X276" i="66" s="1"/>
  <c r="O289" i="66"/>
  <c r="E600" i="76"/>
  <c r="U84" i="66"/>
  <c r="Q84" i="66"/>
  <c r="R84" i="66" s="1"/>
  <c r="T84" i="66" s="1"/>
  <c r="V84" i="66"/>
  <c r="X84" i="66" s="1"/>
  <c r="U193" i="66"/>
  <c r="Q193" i="66"/>
  <c r="U180" i="66"/>
  <c r="Q180" i="66"/>
  <c r="V97" i="66"/>
  <c r="X97" i="66" s="1"/>
  <c r="U97" i="66"/>
  <c r="Q97" i="66"/>
  <c r="R97" i="66" s="1"/>
  <c r="T97" i="66" s="1"/>
  <c r="U49" i="66"/>
  <c r="Q49" i="66"/>
  <c r="Y289" i="66"/>
  <c r="E456" i="76"/>
  <c r="Z289" i="66"/>
  <c r="Y145" i="66"/>
  <c r="O145" i="66"/>
  <c r="Z145" i="66"/>
  <c r="V241" i="66"/>
  <c r="X241" i="66" s="1"/>
  <c r="U241" i="66"/>
  <c r="Q241" i="66"/>
  <c r="R241" i="66" s="1"/>
  <c r="T241" i="66" s="1"/>
  <c r="Q179" i="66"/>
  <c r="U179" i="66"/>
  <c r="V145" i="66" l="1"/>
  <c r="X145" i="66" s="1"/>
  <c r="U145" i="66"/>
  <c r="Q145" i="66"/>
  <c r="R145" i="66" s="1"/>
  <c r="T145" i="66" s="1"/>
  <c r="Q131" i="66"/>
  <c r="R131" i="66" s="1"/>
  <c r="T131" i="66" s="1"/>
  <c r="U131" i="66"/>
  <c r="V131" i="66"/>
  <c r="X131" i="66" s="1"/>
  <c r="Q289" i="66"/>
  <c r="R289" i="66" s="1"/>
  <c r="T289" i="66" s="1"/>
  <c r="V289" i="66"/>
  <c r="X289" i="66" s="1"/>
  <c r="U289" i="66"/>
  <c r="Q275" i="66"/>
  <c r="R275" i="66" s="1"/>
  <c r="T275" i="66" s="1"/>
  <c r="U275" i="66"/>
  <c r="V275" i="66"/>
  <c r="X27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<sst xmlns="http://schemas.openxmlformats.org/spreadsheetml/2006/main" count="5505" uniqueCount="357">
  <si>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</si>
  <si>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</si>
  <si>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</si>
  <si>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</si>
  <si>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</si>
  <si>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</si>
  <si>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</si>
  <si>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</si>
  <si>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</si>
  <si>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</si>
  <si>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</si>
  <si>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</si>
  <si>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</si>
  <si>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</si>
  <si>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</si>
  <si>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</si>
  <si>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</si>
  <si>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</si>
  <si>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</si>
  <si>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</si>
  <si>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</si>
  <si>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</si>
  <si>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</si>
  <si>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</si>
  <si>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</si>
  <si>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</si>
  <si>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</si>
  <si>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</si>
  <si>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</si>
  <si>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</si>
  <si>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</si>
  <si>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</si>
  <si>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</si>
  <si>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</si>
  <si>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</si>
  <si>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</si>
  <si>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</si>
  <si>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</si>
  <si>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</si>
  <si>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</si>
  <si>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</si>
  <si>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</si>
  <si>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</si>
  <si>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</si>
  <si>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</si>
  <si>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</si>
  <si>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</si>
  <si>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</si>
  <si>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</si>
  <si>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</si>
  <si>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</si>
  <si>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</si>
  <si>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</si>
  <si>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</si>
  <si>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</si>
  <si>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</si>
  <si>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</si>
  <si>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</si>
  <si>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</si>
  <si>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</si>
  <si>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</si>
  <si>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</si>
  <si>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</si>
  <si>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</si>
  <si>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</si>
  <si>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</si>
  <si>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</si>
  <si>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</si>
  <si>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</si>
  <si>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</si>
  <si>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</si>
  <si>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</si>
  <si>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</si>
  <si>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</si>
  <si>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</si>
  <si>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</si>
  <si>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</si>
  <si>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</si>
  <si>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</si>
  <si>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</si>
  <si>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</si>
  <si>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</si>
  <si>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</si>
  <si>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</si>
  <si>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</si>
  <si>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</si>
  <si>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</si>
  <si>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</si>
  <si>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</si>
  <si>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</si>
  <si>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</si>
  <si>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</si>
  <si>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</si>
  <si>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</si>
  <si>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</si>
  <si>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</si>
  <si>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</si>
  <si>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</si>
  <si>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</si>
  <si>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</si>
  <si>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</si>
  <si>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</si>
  <si>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</si>
  <si>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</si>
  <si>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</si>
  <si>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</si>
  <si>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</si>
  <si>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</si>
  <si>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</si>
  <si>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</si>
  <si>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</si>
  <si>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</si>
  <si>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</si>
  <si>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</si>
  <si>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</si>
  <si>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</si>
  <si>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</si>
  <si>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</si>
  <si>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</si>
  <si>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</si>
  <si>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</si>
  <si>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</si>
  <si>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</si>
  <si>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</si>
  <si>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</si>
  <si>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</si>
  <si>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</si>
  <si>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</si>
  <si>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</si>
  <si>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</si>
  <si>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</si>
  <si>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</si>
  <si>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</si>
  <si>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</si>
  <si>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</si>
  <si>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</si>
  <si>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</si>
  <si>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</si>
  <si>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</si>
  <si>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</si>
  <si>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</si>
  <si>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</si>
  <si>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</si>
  <si>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</si>
  <si>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</si>
  <si>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</si>
  <si>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</si>
  <si>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</si>
  <si>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</si>
  <si>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</si>
  <si>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</si>
  <si>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</si>
  <si>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</si>
  <si>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</si>
  <si>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</si>
  <si>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</si>
  <si>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</si>
  <si>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</si>
  <si>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</si>
  <si>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</si>
  <si>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</si>
  <si>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</si>
  <si>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</si>
  <si>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</si>
  <si>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</si>
  <si>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</si>
  <si>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</si>
  <si>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</si>
  <si>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</si>
  <si>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</si>
  <si>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</si>
  <si>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</si>
  <si>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</si>
  <si>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</si>
  <si>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</si>
  <si>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</si>
  <si>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</si>
  <si>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</si>
  <si>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</si>
  <si>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</si>
  <si>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</si>
  <si>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</si>
  <si>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</si>
  <si>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</si>
  <si>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</si>
  <si>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</si>
  <si>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</si>
  <si>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</si>
  <si>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</si>
  <si>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</si>
  <si>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</si>
  <si>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</si>
  <si>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</si>
  <si>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</si>
  <si>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</si>
  <si>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</si>
  <si>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</si>
  <si>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</si>
  <si>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</si>
  <si>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</si>
  <si>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</si>
  <si>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</si>
  <si>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</si>
  <si>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</si>
  <si>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</si>
  <si>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</si>
  <si>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</si>
  <si>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</si>
  <si>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</si>
  <si>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</si>
  <si>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</si>
  <si>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</si>
  <si>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</si>
  <si>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</si>
  <si>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</si>
  <si>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</si>
  <si>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</si>
  <si>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</si>
  <si>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</si>
  <si>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</si>
  <si>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</si>
  <si>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</si>
  <si>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</si>
  <si>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</si>
  <si>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</si>
  <si>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</si>
  <si>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</si>
  <si>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</si>
  <si>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</si>
  <si>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</si>
  <si>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</si>
  <si>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</si>
  <si>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</si>
  <si>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</si>
  <si>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</si>
  <si>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</si>
  <si>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</si>
  <si>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</si>
  <si>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</si>
  <si>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</si>
  <si>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</si>
  <si>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</si>
  <si>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</si>
  <si>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</si>
  <si>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</si>
  <si>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</si>
  <si>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</si>
  <si>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</si>
  <si>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</si>
  <si>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</si>
  <si>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</si>
  <si>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</si>
  <si>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</si>
  <si>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</si>
  <si>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</si>
  <si>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</si>
  <si>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</si>
  <si>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</si>
  <si>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</si>
  <si>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</si>
  <si>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</si>
  <si>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</si>
  <si>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</si>
  <si>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</si>
  <si>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</si>
  <si>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</si>
  <si>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</si>
  <si>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</si>
  <si>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</si>
  <si>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</si>
  <si>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</si>
  <si>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</si>
  <si>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</si>
  <si>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</si>
  <si>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</si>
  <si>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</si>
  <si>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</si>
  <si>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</si>
  <si>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</si>
  <si>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</si>
  <si>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</si>
  <si>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</si>
  <si>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</si>
  <si>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</si>
  <si>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</si>
  <si>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</si>
  <si>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</si>
  <si>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</si>
  <si>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</si>
  <si>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</si>
  <si>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</si>
  <si>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</si>
  <si>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</si>
  <si>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</si>
  <si>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</si>
  <si>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</si>
  <si>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</si>
  <si>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</si>
  <si>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</si>
  <si>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</si>
  <si>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</si>
  <si>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</si>
  <si>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</si>
  <si>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</si>
  <si>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</si>
  <si>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</si>
  <si>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</si>
  <si>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</si>
  <si>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</si>
  <si>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</si>
  <si>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</si>
  <si>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</si>
  <si>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</si>
  <si>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</si>
  <si>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</si>
  <si>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</si>
  <si>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</si>
  <si>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</si>
  <si>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</si>
  <si>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</si>
  <si>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</si>
  <si>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</si>
  <si>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</si>
  <si>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</si>
  <si>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</si>
  <si>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</si>
  <si>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</si>
  <si>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</si>
  <si>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</si>
  <si>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</si>
  <si>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</si>
  <si>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</si>
  <si>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</si>
  <si>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</si>
  <si>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Input til pyrolyseanlæg</t>
  </si>
  <si>
    <t>Sum af træ (minus pil og poppel)</t>
  </si>
  <si>
    <t>Andet</t>
  </si>
  <si>
    <t>Navn</t>
  </si>
  <si>
    <t>Til tabel</t>
  </si>
  <si>
    <t>Landbrug (foder, strøelse og gødning)</t>
  </si>
  <si>
    <t>Brun raffinering</t>
  </si>
  <si>
    <t>Grøn raffinering</t>
  </si>
  <si>
    <t>Ubrugt</t>
  </si>
  <si>
    <t>Navn til tabel</t>
  </si>
  <si>
    <t>Energi planlagt</t>
  </si>
  <si>
    <t>*ikke nødvendigt for modellens funktioner - anvendes kun til sidste figur i resume-arket</t>
  </si>
  <si>
    <t>Total produktion</t>
  </si>
  <si>
    <t>Antaget til KV, husholdninger og industri</t>
  </si>
  <si>
    <t>Biomasser antaget anvendt til energi*</t>
  </si>
  <si>
    <t>Resterende mængde tilrådighed</t>
  </si>
  <si>
    <t>Opdateres kun hvis "Forbrug af biomasse" opdateres</t>
  </si>
  <si>
    <t>Forbrug i ton</t>
  </si>
  <si>
    <t>OBS - formlerne er ikke de samme hele vejen ned</t>
  </si>
  <si>
    <t>613 mio. kr til skovrejsning. Hvis man antager 125.000 kr/ha.</t>
  </si>
  <si>
    <t>Udtagning af 22.000 + 28.500 ha lavbundsjorde</t>
  </si>
  <si>
    <t>Skovrejsning</t>
  </si>
  <si>
    <t>Lavbundsjorde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</si>
</sst>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84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" fontId="0" fillId="3" borderId="1" xfId="0" applyNumberFormat="1" applyFill="1" applyBorder="1"/>
    <xf numFmtId="0" fontId="0" fillId="0" borderId="15" xfId="0" applyFill="1" applyBorder="1"/>
    <xf numFmtId="0" fontId="0" fillId="0" borderId="13" xfId="0" applyBorder="1"/>
    <xf numFmtId="0" fontId="0" fillId="0" borderId="16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5" xfId="0" applyFill="1" applyBorder="1"/>
    <xf numFmtId="0" fontId="0" fillId="0" borderId="14" xfId="0" applyBorder="1"/>
    <xf numFmtId="0" fontId="0" fillId="0" borderId="17" xfId="0" applyFill="1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6" xfId="0" applyBorder="1"/>
    <xf numFmtId="0" fontId="0" fillId="0" borderId="25" xfId="0" applyBorder="1"/>
    <xf numFmtId="171" fontId="0" fillId="2" borderId="0" xfId="5" applyNumberFormat="1" applyFont="1" applyFill="1" applyBorder="1"/>
    <xf numFmtId="0" fontId="20" fillId="2" borderId="0" xfId="0" applyFont="1" applyFill="1"/>
    <xf numFmtId="3" fontId="5" fillId="4" borderId="1" xfId="5" applyNumberFormat="1" applyFont="1" applyFill="1" applyBorder="1"/>
    <xf numFmtId="0" fontId="29" fillId="2" borderId="1" xfId="0" applyFont="1" applyFill="1" applyBorder="1"/>
    <xf numFmtId="3" fontId="0" fillId="12" borderId="0" xfId="0" applyNumberFormat="1" applyFill="1" applyBorder="1"/>
    <xf numFmtId="1" fontId="0" fillId="15" borderId="0" xfId="0" applyNumberFormat="1" applyFill="1"/>
    <xf numFmtId="0" fontId="0" fillId="63" borderId="13" xfId="0" applyFill="1" applyBorder="1"/>
    <xf numFmtId="0" fontId="0" fillId="63" borderId="0" xfId="0" applyFill="1" applyBorder="1"/>
    <xf numFmtId="0" fontId="0" fillId="63" borderId="14" xfId="0" applyFill="1" applyBorder="1"/>
    <xf numFmtId="3" fontId="0" fillId="4" borderId="0" xfId="0" applyNumberFormat="1" applyFill="1" applyBorder="1"/>
    <xf numFmtId="3" fontId="0" fillId="4" borderId="14" xfId="0" applyNumberForma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171" fontId="0" fillId="3" borderId="1" xfId="5" applyNumberFormat="1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2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numFmt numFmtId="3" formatCode="#,##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pivotCacheDefinition" Target="pivotCache/pivotCacheDefinition6.xml"/><Relationship Id="rId50" Type="http://schemas.openxmlformats.org/officeDocument/2006/relationships/pivotCacheDefinition" Target="pivotCache/pivotCacheDefinition9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4.xml"/><Relationship Id="rId53" Type="http://schemas.openxmlformats.org/officeDocument/2006/relationships/sharedStrings" Target="sharedStrings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pivotCacheDefinition" Target="pivotCache/pivotCacheDefinition7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.xml"/><Relationship Id="rId54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8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2487269.9999999995</c:v>
                </c:pt>
                <c:pt idx="2">
                  <c:v>2449269.9999999995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571090.00000000012</c:v>
                </c:pt>
                <c:pt idx="2">
                  <c:v>571090.00000000012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588310</c:v>
                </c:pt>
                <c:pt idx="2">
                  <c:v>626310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8185013.4640735183</c:v>
                </c:pt>
                <c:pt idx="2">
                  <c:v>8099513.320384548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-716480.46394793154</c:v>
                </c:pt>
                <c:pt idx="2">
                  <c:v>-1814011.6987161736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-1220486.666666666</c:v>
                </c:pt>
                <c:pt idx="2">
                  <c:v>-1155220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-635496.67897116963</c:v>
                </c:pt>
                <c:pt idx="2">
                  <c:v>-749834.13066893804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10642168.824212713</c:v>
                </c:pt>
                <c:pt idx="2">
                  <c:v>9398885.7046357859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73864.005444422539</c:v>
                </c:pt>
                <c:pt idx="2">
                  <c:v>72611.714815580082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4927.5431241273927</c:v>
                </c:pt>
                <c:pt idx="2">
                  <c:v>4856.3506551564387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254674.19209669306</c:v>
                </c:pt>
                <c:pt idx="2">
                  <c:v>250616.64840641755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12490.774605405863</c:v>
                </c:pt>
                <c:pt idx="2">
                  <c:v>12304.081123595548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18195.002740318192</c:v>
                </c:pt>
                <c:pt idx="2">
                  <c:v>17897.577257005458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52462.538925290151</c:v>
                </c:pt>
                <c:pt idx="2">
                  <c:v>51559.858335337063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1292219.6961688173</c:v>
                </c:pt>
                <c:pt idx="2">
                  <c:v>1272044.9619375975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173029.8246329331</c:v>
                </c:pt>
                <c:pt idx="2">
                  <c:v>170022.35578839493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67212.471718474917</c:v>
                </c:pt>
                <c:pt idx="2">
                  <c:v>66135.754193528759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156867.1510575992</c:v>
                </c:pt>
                <c:pt idx="2">
                  <c:v>154457.03696086581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33293.549171132967</c:v>
                </c:pt>
                <c:pt idx="2">
                  <c:v>32945.094647531201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240246.35127196784</c:v>
                </c:pt>
                <c:pt idx="2">
                  <c:v>237528.78194376311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7441.6531375652521</c:v>
                </c:pt>
                <c:pt idx="2">
                  <c:v>7329.336979458757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100345.24590525182</c:v>
                </c:pt>
                <c:pt idx="2">
                  <c:v>98960.446955767286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16.295404299991883</c:v>
                </c:pt>
                <c:pt idx="2">
                  <c:v>19.559990491067836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7.4028078891958575</c:v>
                </c:pt>
                <c:pt idx="2">
                  <c:v>8.6397025662186184</c:v>
                </c:pt>
                <c:pt idx="3">
                  <c:v>0.45076703431999982</c:v>
                </c:pt>
                <c:pt idx="4">
                  <c:v>0.45076703431999976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18.094119999999986</c:v>
                </c:pt>
                <c:pt idx="2">
                  <c:v>17.126519999999999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7.8010147402037351</c:v>
                </c:pt>
                <c:pt idx="2">
                  <c:v>8.0824178033456278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31.567821465814141</c:v>
                </c:pt>
                <c:pt idx="2">
                  <c:v>32.391354235288823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1885518.6300307389</c:v>
                </c:pt>
                <c:pt idx="2">
                  <c:v>2264383.8307522829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735501.47301669605</c:v>
                </c:pt>
                <c:pt idx="2">
                  <c:v>847497.85825424944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941410.66652093525</c:v>
                </c:pt>
                <c:pt idx="2">
                  <c:v>965645.06938186451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85676.999999999956</c:v>
                </c:pt>
                <c:pt idx="1">
                  <c:v>85676.999999999971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75933.999999999971</c:v>
                </c:pt>
                <c:pt idx="1">
                  <c:v>75933.999999999956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3257.3870612006867</c:v>
                </c:pt>
                <c:pt idx="11">
                  <c:v>2797.9866343690082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0</c:v>
                </c:pt>
                <c:pt idx="22">
                  <c:v>1689999.9999999991</c:v>
                </c:pt>
                <c:pt idx="23">
                  <c:v>1590000</c:v>
                </c:pt>
                <c:pt idx="24">
                  <c:v>832345.429947</c:v>
                </c:pt>
                <c:pt idx="25">
                  <c:v>830495.81362566876</c:v>
                </c:pt>
                <c:pt idx="26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3786</c:v>
                </c:pt>
                <c:pt idx="1">
                  <c:v>3786.0000000000005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330026.00000000006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18">
                  <c:v>678325.22851124685</c:v>
                </c:pt>
                <c:pt idx="19">
                  <c:v>696519.17323247646</c:v>
                </c:pt>
                <c:pt idx="20">
                  <c:v>721644.44672728819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28644.999999999993</c:v>
                </c:pt>
                <c:pt idx="1">
                  <c:v>28645.000000000007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209867.13867694439</c:v>
                </c:pt>
                <c:pt idx="10">
                  <c:v>187456.10277830783</c:v>
                </c:pt>
                <c:pt idx="11">
                  <c:v>194510.35905061988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1611192.2070124748</c:v>
                </c:pt>
                <c:pt idx="10">
                  <c:v>1053190.7120340702</c:v>
                </c:pt>
                <c:pt idx="11">
                  <c:v>1079174.7199705576</c:v>
                </c:pt>
                <c:pt idx="21">
                  <c:v>0</c:v>
                </c:pt>
                <c:pt idx="22">
                  <c:v>599999.99999999988</c:v>
                </c:pt>
                <c:pt idx="23">
                  <c:v>600000.00000000012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112873.31802427149</c:v>
                </c:pt>
                <c:pt idx="10">
                  <c:v>222886.13543439243</c:v>
                </c:pt>
                <c:pt idx="11">
                  <c:v>230926.22295273223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15">
                  <c:v>944817.29105430027</c:v>
                </c:pt>
                <c:pt idx="16">
                  <c:v>883706.6625305115</c:v>
                </c:pt>
                <c:pt idx="17">
                  <c:v>852420.02736578044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0</c:v>
                </c:pt>
                <c:pt idx="10">
                  <c:v>1047199.9999999995</c:v>
                </c:pt>
                <c:pt idx="11">
                  <c:v>991200.00000000023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9">
                  <c:v>0</c:v>
                </c:pt>
                <c:pt idx="10">
                  <c:v>261799.99999999988</c:v>
                </c:pt>
                <c:pt idx="11">
                  <c:v>247800.00000000006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0E-4B10-8B73-094E7F8ABB08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2">
                  <c:v>496104.79930818896</c:v>
                </c:pt>
                <c:pt idx="13">
                  <c:v>509053.19435034331</c:v>
                </c:pt>
                <c:pt idx="14">
                  <c:v>519816.05477559142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0E-4B10-8B73-094E7F8AB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214888.59842581171</c:v>
                </c:pt>
                <c:pt idx="2">
                  <c:v>227592.05607237935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883706.6625305115</c:v>
                </c:pt>
                <c:pt idx="2">
                  <c:v>852420.02736578044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438840.57271643868</c:v>
                </c:pt>
                <c:pt idx="2">
                  <c:v>457755.18249125441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216462.0652475449</c:v>
                </c:pt>
                <c:pt idx="2">
                  <c:v>226681.80025012096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2921356.2946739923</c:v>
                </c:pt>
                <c:pt idx="2">
                  <c:v>3060146.2519406443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1462954.3494810797</c:v>
                </c:pt>
                <c:pt idx="2">
                  <c:v>1519700.465958355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3502868.2323062895</c:v>
                </c:pt>
                <c:pt idx="2">
                  <c:v>4367397.3705431484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2033524.8339838709</c:v>
                </c:pt>
                <c:pt idx="2">
                  <c:v>2103306.5925516542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2151661.7226279858</c:v>
                </c:pt>
                <c:pt idx="2">
                  <c:v>2514200.0310162436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1413053.5808460382</c:v>
                </c:pt>
                <c:pt idx="2">
                  <c:v>1792221.6195367924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1760365.4536558311</c:v>
                </c:pt>
                <c:pt idx="2">
                  <c:v>1875598.6056958169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922527.23684046848</c:v>
                </c:pt>
                <c:pt idx="2">
                  <c:v>955765.35013879917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2030655.9321227139</c:v>
                </c:pt>
                <c:pt idx="2">
                  <c:v>2104513.3457003115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107881.71102297759</c:v>
                </c:pt>
                <c:pt idx="2">
                  <c:v>120444.34777038349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[Scenarie_Landbrugsaftale.xlsm]Pivot - Forbrug af biomasse 2!PivotTable1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D0CEC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rgbClr val="FF9B9B"/>
          </a:solidFill>
          <a:ln>
            <a:solidFill>
              <a:srgbClr val="FF9B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Forbrug af biomasse 2'!$B$3:$B$4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2'!$B$5:$B$37</c:f>
              <c:numCache>
                <c:formatCode>#,##0</c:formatCode>
                <c:ptCount val="24"/>
                <c:pt idx="0">
                  <c:v>165083.0224523381</c:v>
                </c:pt>
                <c:pt idx="1">
                  <c:v>363994.97174274386</c:v>
                </c:pt>
                <c:pt idx="2">
                  <c:v>369776.8151095995</c:v>
                </c:pt>
                <c:pt idx="6">
                  <c:v>729134</c:v>
                </c:pt>
                <c:pt idx="7">
                  <c:v>363995</c:v>
                </c:pt>
                <c:pt idx="8">
                  <c:v>369777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-370459.67448149773</c:v>
                </c:pt>
                <c:pt idx="22">
                  <c:v>-2.825725611182861E-2</c:v>
                </c:pt>
                <c:pt idx="23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9-44DB-BC6F-BF171F418165}"/>
            </c:ext>
          </c:extLst>
        </c:ser>
        <c:ser>
          <c:idx val="1"/>
          <c:order val="1"/>
          <c:tx>
            <c:strRef>
              <c:f>'Pivot - Forbrug af biomasse 2'!$C$3:$C$4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2'!$C$5:$C$37</c:f>
              <c:numCache>
                <c:formatCode>#,##0</c:formatCode>
                <c:ptCount val="24"/>
                <c:pt idx="0">
                  <c:v>2463073.3914116896</c:v>
                </c:pt>
                <c:pt idx="1">
                  <c:v>23679614.841002565</c:v>
                </c:pt>
                <c:pt idx="2">
                  <c:v>23310542.35238523</c:v>
                </c:pt>
                <c:pt idx="3">
                  <c:v>8803491.7355084848</c:v>
                </c:pt>
                <c:pt idx="4">
                  <c:v>20758258.546328574</c:v>
                </c:pt>
                <c:pt idx="5">
                  <c:v>20250396.100444585</c:v>
                </c:pt>
                <c:pt idx="21">
                  <c:v>3230529.0722415126</c:v>
                </c:pt>
                <c:pt idx="22">
                  <c:v>2921356.2946739923</c:v>
                </c:pt>
                <c:pt idx="23">
                  <c:v>3060146.2519406443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9-44DB-BC6F-BF171F418165}"/>
            </c:ext>
          </c:extLst>
        </c:ser>
        <c:ser>
          <c:idx val="2"/>
          <c:order val="2"/>
          <c:tx>
            <c:strRef>
              <c:f>'Pivot - Forbrug af biomasse 2'!$D$3:$D$4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2'!$D$5:$D$37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9-44DB-BC6F-BF171F418165}"/>
            </c:ext>
          </c:extLst>
        </c:ser>
        <c:ser>
          <c:idx val="3"/>
          <c:order val="3"/>
          <c:tx>
            <c:strRef>
              <c:f>'Pivot - Forbrug af biomasse 2'!$E$3:$E$4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>
              <a:solidFill>
                <a:srgbClr val="FFCB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2'!$E$5:$E$37</c:f>
              <c:numCache>
                <c:formatCode>#,##0</c:formatCode>
                <c:ptCount val="24"/>
                <c:pt idx="0">
                  <c:v>332759.92297580565</c:v>
                </c:pt>
                <c:pt idx="1">
                  <c:v>3010980.9280510279</c:v>
                </c:pt>
                <c:pt idx="2">
                  <c:v>3155035.8347045756</c:v>
                </c:pt>
                <c:pt idx="3">
                  <c:v>823764.99285714305</c:v>
                </c:pt>
                <c:pt idx="4">
                  <c:v>569935.67566680163</c:v>
                </c:pt>
                <c:pt idx="5">
                  <c:v>597203.21156908036</c:v>
                </c:pt>
                <c:pt idx="6">
                  <c:v>757087.00000000012</c:v>
                </c:pt>
                <c:pt idx="7">
                  <c:v>1505490.464025514</c:v>
                </c:pt>
                <c:pt idx="8">
                  <c:v>1577517.9173522878</c:v>
                </c:pt>
                <c:pt idx="21">
                  <c:v>1352218.0071428574</c:v>
                </c:pt>
                <c:pt idx="22">
                  <c:v>935554.7883587121</c:v>
                </c:pt>
                <c:pt idx="23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9-44DB-BC6F-BF171F418165}"/>
            </c:ext>
          </c:extLst>
        </c:ser>
        <c:ser>
          <c:idx val="4"/>
          <c:order val="4"/>
          <c:tx>
            <c:strRef>
              <c:f>'Pivot - Forbrug af biomasse 2'!$F$3:$F$4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>
              <a:solidFill>
                <a:srgbClr val="F8CBAD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2'!$F$5:$F$37</c:f>
              <c:numCache>
                <c:formatCode>#,##0</c:formatCode>
                <c:ptCount val="24"/>
                <c:pt idx="0">
                  <c:v>675.387643904882</c:v>
                </c:pt>
                <c:pt idx="1">
                  <c:v>9042.9280606983375</c:v>
                </c:pt>
                <c:pt idx="2">
                  <c:v>9338.6301198509736</c:v>
                </c:pt>
                <c:pt idx="3">
                  <c:v>4441.5</c:v>
                </c:pt>
                <c:pt idx="4">
                  <c:v>4521.4640303491688</c:v>
                </c:pt>
                <c:pt idx="5">
                  <c:v>4669.3150599254868</c:v>
                </c:pt>
                <c:pt idx="6">
                  <c:v>4441.5</c:v>
                </c:pt>
                <c:pt idx="7">
                  <c:v>4521.4640303491688</c:v>
                </c:pt>
                <c:pt idx="8">
                  <c:v>4669.3150599254868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9-44DB-BC6F-BF171F418165}"/>
            </c:ext>
          </c:extLst>
        </c:ser>
        <c:ser>
          <c:idx val="5"/>
          <c:order val="5"/>
          <c:tx>
            <c:strRef>
              <c:f>'Pivot - Forbrug af biomasse 2'!$G$3:$G$4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2'!$G$5:$G$37</c:f>
              <c:numCache>
                <c:formatCode>#,##0</c:formatCode>
                <c:ptCount val="24"/>
                <c:pt idx="0">
                  <c:v>17913006.538833313</c:v>
                </c:pt>
                <c:pt idx="1">
                  <c:v>17328303.217576303</c:v>
                </c:pt>
                <c:pt idx="2">
                  <c:v>18192832.355813161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  <c:pt idx="6">
                  <c:v>85676.999999999956</c:v>
                </c:pt>
                <c:pt idx="7">
                  <c:v>85676.999999999971</c:v>
                </c:pt>
                <c:pt idx="8">
                  <c:v>85677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4087571.5535632996</c:v>
                </c:pt>
                <c:pt idx="22">
                  <c:v>3502868.2323062895</c:v>
                </c:pt>
                <c:pt idx="23">
                  <c:v>4367397.3705431484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9-44DB-BC6F-BF171F418165}"/>
            </c:ext>
          </c:extLst>
        </c:ser>
        <c:ser>
          <c:idx val="6"/>
          <c:order val="6"/>
          <c:tx>
            <c:strRef>
              <c:f>'Pivot - Forbrug af biomasse 2'!$H$3:$H$4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>
              <a:solidFill>
                <a:srgbClr val="BF8F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2'!$H$5:$H$37</c:f>
              <c:numCache>
                <c:formatCode>#,##0</c:formatCode>
                <c:ptCount val="24"/>
                <c:pt idx="0">
                  <c:v>3671749.2907991703</c:v>
                </c:pt>
                <c:pt idx="1">
                  <c:v>3467662.5422642068</c:v>
                </c:pt>
                <c:pt idx="2">
                  <c:v>3363783.258219257</c:v>
                </c:pt>
                <c:pt idx="3">
                  <c:v>1700320.7715243388</c:v>
                </c:pt>
                <c:pt idx="4">
                  <c:v>1698471.1552030074</c:v>
                </c:pt>
                <c:pt idx="5">
                  <c:v>1695051.2715848875</c:v>
                </c:pt>
                <c:pt idx="6">
                  <c:v>75933.999999999971</c:v>
                </c:pt>
                <c:pt idx="7">
                  <c:v>75933.999999999956</c:v>
                </c:pt>
                <c:pt idx="8">
                  <c:v>75934.000000000015</c:v>
                </c:pt>
                <c:pt idx="9">
                  <c:v>0</c:v>
                </c:pt>
                <c:pt idx="10">
                  <c:v>1689999.9999999991</c:v>
                </c:pt>
                <c:pt idx="11">
                  <c:v>1590000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1895494.5192748315</c:v>
                </c:pt>
                <c:pt idx="22">
                  <c:v>3257.3870612006867</c:v>
                </c:pt>
                <c:pt idx="23">
                  <c:v>2797.9866343690082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9-44DB-BC6F-BF171F418165}"/>
            </c:ext>
          </c:extLst>
        </c:ser>
        <c:ser>
          <c:idx val="7"/>
          <c:order val="7"/>
          <c:tx>
            <c:strRef>
              <c:f>'Pivot - Forbrug af biomasse 2'!$I$3:$I$4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>
              <a:solidFill>
                <a:srgbClr val="5585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2'!$I$5:$I$37</c:f>
              <c:numCache>
                <c:formatCode>#,##0</c:formatCode>
                <c:ptCount val="24"/>
                <c:pt idx="0">
                  <c:v>982809</c:v>
                </c:pt>
                <c:pt idx="1">
                  <c:v>982809</c:v>
                </c:pt>
                <c:pt idx="2">
                  <c:v>982809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982731</c:v>
                </c:pt>
                <c:pt idx="22">
                  <c:v>982731</c:v>
                </c:pt>
                <c:pt idx="23">
                  <c:v>982731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19-44DB-BC6F-BF171F418165}"/>
            </c:ext>
          </c:extLst>
        </c:ser>
        <c:ser>
          <c:idx val="8"/>
          <c:order val="8"/>
          <c:tx>
            <c:strRef>
              <c:f>'Pivot - Forbrug af biomasse 2'!$J$3:$J$4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2'!$J$5:$J$37</c:f>
              <c:numCache>
                <c:formatCode>#,##0</c:formatCode>
                <c:ptCount val="24"/>
                <c:pt idx="0">
                  <c:v>713321.96965889772</c:v>
                </c:pt>
                <c:pt idx="1">
                  <c:v>725968.40288562409</c:v>
                </c:pt>
                <c:pt idx="2">
                  <c:v>723031.88507187623</c:v>
                </c:pt>
                <c:pt idx="6">
                  <c:v>995654</c:v>
                </c:pt>
                <c:pt idx="7">
                  <c:v>725967.99999999977</c:v>
                </c:pt>
                <c:pt idx="8">
                  <c:v>723032.00000000023</c:v>
                </c:pt>
                <c:pt idx="21">
                  <c:v>-282332.03034110228</c:v>
                </c:pt>
                <c:pt idx="22">
                  <c:v>0.40288562423666008</c:v>
                </c:pt>
                <c:pt idx="23">
                  <c:v>-0.11492812394862995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19-44DB-BC6F-BF171F418165}"/>
            </c:ext>
          </c:extLst>
        </c:ser>
        <c:ser>
          <c:idx val="9"/>
          <c:order val="9"/>
          <c:tx>
            <c:strRef>
              <c:f>'Pivot - Forbrug af biomasse 2'!$K$3:$K$4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2'!$K$5:$K$37</c:f>
              <c:numCache>
                <c:formatCode>#,##0</c:formatCode>
                <c:ptCount val="24"/>
                <c:pt idx="0">
                  <c:v>9112085.8491583709</c:v>
                </c:pt>
                <c:pt idx="1">
                  <c:v>9308452.4148175716</c:v>
                </c:pt>
                <c:pt idx="2">
                  <c:v>9694542.4097851701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3786</c:v>
                </c:pt>
                <c:pt idx="7">
                  <c:v>3786.0000000000005</c:v>
                </c:pt>
                <c:pt idx="8">
                  <c:v>3786</c:v>
                </c:pt>
                <c:pt idx="18">
                  <c:v>530494.83043187088</c:v>
                </c:pt>
                <c:pt idx="19">
                  <c:v>552167.88248845807</c:v>
                </c:pt>
                <c:pt idx="20">
                  <c:v>575719.56906779984</c:v>
                </c:pt>
                <c:pt idx="21">
                  <c:v>1976968.2090253732</c:v>
                </c:pt>
                <c:pt idx="22">
                  <c:v>2151661.7226279858</c:v>
                </c:pt>
                <c:pt idx="23">
                  <c:v>2514200.0310162436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19-44DB-BC6F-BF171F418165}"/>
            </c:ext>
          </c:extLst>
        </c:ser>
        <c:ser>
          <c:idx val="10"/>
          <c:order val="10"/>
          <c:tx>
            <c:strRef>
              <c:f>'Pivot - Forbrug af biomasse 2'!$L$3:$L$4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>
              <a:solidFill>
                <a:srgbClr val="F4B08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2'!$L$5:$L$37</c:f>
              <c:numCache>
                <c:formatCode>#,##0</c:formatCode>
                <c:ptCount val="24"/>
                <c:pt idx="0">
                  <c:v>14050000</c:v>
                </c:pt>
                <c:pt idx="1">
                  <c:v>13906285.884001991</c:v>
                </c:pt>
                <c:pt idx="2">
                  <c:v>13640562.909282314</c:v>
                </c:pt>
                <c:pt idx="3">
                  <c:v>9696490.333333334</c:v>
                </c:pt>
                <c:pt idx="4">
                  <c:v>3337508.6121604778</c:v>
                </c:pt>
                <c:pt idx="5">
                  <c:v>3273735.0982277556</c:v>
                </c:pt>
                <c:pt idx="6">
                  <c:v>4353509.666666667</c:v>
                </c:pt>
                <c:pt idx="7">
                  <c:v>10568777.271841513</c:v>
                </c:pt>
                <c:pt idx="8">
                  <c:v>10366827.811054559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19-44DB-BC6F-BF171F418165}"/>
            </c:ext>
          </c:extLst>
        </c:ser>
        <c:ser>
          <c:idx val="11"/>
          <c:order val="11"/>
          <c:tx>
            <c:strRef>
              <c:f>'Pivot - Forbrug af biomasse 2'!$M$3:$M$4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2'!$M$5:$M$37</c:f>
              <c:numCache>
                <c:formatCode>#,##0</c:formatCode>
                <c:ptCount val="24"/>
                <c:pt idx="0">
                  <c:v>7955921.1296188012</c:v>
                </c:pt>
                <c:pt idx="1">
                  <c:v>8094486.628425288</c:v>
                </c:pt>
                <c:pt idx="2">
                  <c:v>8473654.6671160422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  <c:pt idx="6">
                  <c:v>330026.00000000006</c:v>
                </c:pt>
                <c:pt idx="7">
                  <c:v>330026</c:v>
                </c:pt>
                <c:pt idx="8">
                  <c:v>330026.00000000006</c:v>
                </c:pt>
                <c:pt idx="21">
                  <c:v>1274488.0820395502</c:v>
                </c:pt>
                <c:pt idx="22">
                  <c:v>1413053.5808460382</c:v>
                </c:pt>
                <c:pt idx="23">
                  <c:v>1792221.6195367924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19-44DB-BC6F-BF171F418165}"/>
            </c:ext>
          </c:extLst>
        </c:ser>
        <c:ser>
          <c:idx val="12"/>
          <c:order val="12"/>
          <c:tx>
            <c:strRef>
              <c:f>'Pivot - Forbrug af biomasse 2'!$N$3:$N$4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solidFill>
                <a:srgbClr val="E2EFDA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2'!$N$5:$N$37</c:f>
              <c:numCache>
                <c:formatCode>#,##0</c:formatCode>
                <c:ptCount val="24"/>
                <c:pt idx="0">
                  <c:v>209867.13867694439</c:v>
                </c:pt>
                <c:pt idx="1">
                  <c:v>187456.10277830783</c:v>
                </c:pt>
                <c:pt idx="2">
                  <c:v>194510.35905061988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209867.13867694439</c:v>
                </c:pt>
                <c:pt idx="22">
                  <c:v>187456.10277830783</c:v>
                </c:pt>
                <c:pt idx="23">
                  <c:v>194510.35905061988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19-44DB-BC6F-BF171F418165}"/>
            </c:ext>
          </c:extLst>
        </c:ser>
        <c:ser>
          <c:idx val="13"/>
          <c:order val="13"/>
          <c:tx>
            <c:strRef>
              <c:f>'Pivot - Forbrug af biomasse 2'!$O$3:$O$4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rgbClr val="FFFF6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2'!$O$5:$O$37</c:f>
              <c:numCache>
                <c:formatCode>#,##0</c:formatCode>
                <c:ptCount val="24"/>
                <c:pt idx="0">
                  <c:v>678325.22851124685</c:v>
                </c:pt>
                <c:pt idx="1">
                  <c:v>696519.17323247646</c:v>
                </c:pt>
                <c:pt idx="2">
                  <c:v>721644.44672728819</c:v>
                </c:pt>
                <c:pt idx="18">
                  <c:v>678325.22851124685</c:v>
                </c:pt>
                <c:pt idx="19">
                  <c:v>696519.17323247646</c:v>
                </c:pt>
                <c:pt idx="20">
                  <c:v>721644.44672728819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19-44DB-BC6F-BF171F418165}"/>
            </c:ext>
          </c:extLst>
        </c:ser>
        <c:ser>
          <c:idx val="14"/>
          <c:order val="14"/>
          <c:tx>
            <c:strRef>
              <c:f>'Pivot - Forbrug af biomasse 2'!$P$3:$P$4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2'!$P$5:$P$37</c:f>
              <c:numCache>
                <c:formatCode>#,##0</c:formatCode>
                <c:ptCount val="24"/>
                <c:pt idx="0">
                  <c:v>2610834.0419031042</c:v>
                </c:pt>
                <c:pt idx="1">
                  <c:v>2733423.9481414868</c:v>
                </c:pt>
                <c:pt idx="2">
                  <c:v>2848657.1001814725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  <c:pt idx="6">
                  <c:v>28644.999999999993</c:v>
                </c:pt>
                <c:pt idx="7">
                  <c:v>28645.000000000007</c:v>
                </c:pt>
                <c:pt idx="8">
                  <c:v>28644.999999999996</c:v>
                </c:pt>
                <c:pt idx="21">
                  <c:v>1637775.5474174484</c:v>
                </c:pt>
                <c:pt idx="22">
                  <c:v>1760365.4536558311</c:v>
                </c:pt>
                <c:pt idx="23">
                  <c:v>1875598.6056958169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19-44DB-BC6F-BF171F418165}"/>
            </c:ext>
          </c:extLst>
        </c:ser>
        <c:ser>
          <c:idx val="15"/>
          <c:order val="15"/>
          <c:tx>
            <c:strRef>
              <c:f>'Pivot - Forbrug af biomasse 2'!$Q$3:$Q$4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2'!$Q$5:$Q$37</c:f>
              <c:numCache>
                <c:formatCode>#,##0</c:formatCode>
                <c:ptCount val="24"/>
                <c:pt idx="0">
                  <c:v>7037157.901678659</c:v>
                </c:pt>
                <c:pt idx="1">
                  <c:v>7317965.0882689338</c:v>
                </c:pt>
                <c:pt idx="2">
                  <c:v>7622114.0896216901</c:v>
                </c:pt>
                <c:pt idx="6">
                  <c:v>2668834</c:v>
                </c:pt>
                <c:pt idx="7">
                  <c:v>2775329.8009308982</c:v>
                </c:pt>
                <c:pt idx="8">
                  <c:v>2890677.9581297943</c:v>
                </c:pt>
                <c:pt idx="21">
                  <c:v>4368323.901678659</c:v>
                </c:pt>
                <c:pt idx="22">
                  <c:v>4542635.2873380352</c:v>
                </c:pt>
                <c:pt idx="23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19-44DB-BC6F-BF171F418165}"/>
            </c:ext>
          </c:extLst>
        </c:ser>
        <c:ser>
          <c:idx val="16"/>
          <c:order val="16"/>
          <c:tx>
            <c:strRef>
              <c:f>'Pivot - Forbrug af biomasse 2'!$R$3:$R$4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2'!$R$5:$R$37</c:f>
              <c:numCache>
                <c:formatCode>#,##0</c:formatCode>
                <c:ptCount val="24"/>
                <c:pt idx="0">
                  <c:v>17657000</c:v>
                </c:pt>
                <c:pt idx="1">
                  <c:v>17259133.013923913</c:v>
                </c:pt>
                <c:pt idx="2">
                  <c:v>16523489.209216831</c:v>
                </c:pt>
                <c:pt idx="3">
                  <c:v>14742130.666666664</c:v>
                </c:pt>
                <c:pt idx="4">
                  <c:v>8111792.5165442396</c:v>
                </c:pt>
                <c:pt idx="5">
                  <c:v>7766039.9283319106</c:v>
                </c:pt>
                <c:pt idx="6">
                  <c:v>2914869.3333333335</c:v>
                </c:pt>
                <c:pt idx="7">
                  <c:v>9147340.4973796755</c:v>
                </c:pt>
                <c:pt idx="8">
                  <c:v>8757449.2808849197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19-44DB-BC6F-BF171F418165}"/>
            </c:ext>
          </c:extLst>
        </c:ser>
        <c:ser>
          <c:idx val="17"/>
          <c:order val="17"/>
          <c:tx>
            <c:strRef>
              <c:f>'Pivot - Forbrug af biomasse 2'!$S$3:$S$4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2'!$S$5:$S$37</c:f>
              <c:numCache>
                <c:formatCode>#,##0</c:formatCode>
                <c:ptCount val="24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76.5</c:v>
                </c:pt>
                <c:pt idx="22">
                  <c:v>120600</c:v>
                </c:pt>
                <c:pt idx="23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19-44DB-BC6F-BF171F418165}"/>
            </c:ext>
          </c:extLst>
        </c:ser>
        <c:ser>
          <c:idx val="18"/>
          <c:order val="18"/>
          <c:tx>
            <c:strRef>
              <c:f>'Pivot - Forbrug af biomasse 2'!$T$3:$T$4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>
              <a:solidFill>
                <a:srgbClr val="714B2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2'!$T$5:$T$37</c:f>
              <c:numCache>
                <c:formatCode>#,##0</c:formatCode>
                <c:ptCount val="24"/>
                <c:pt idx="0">
                  <c:v>1611192.2070124748</c:v>
                </c:pt>
                <c:pt idx="1">
                  <c:v>1653190.7120340702</c:v>
                </c:pt>
                <c:pt idx="2">
                  <c:v>1679174.7199705578</c:v>
                </c:pt>
                <c:pt idx="9">
                  <c:v>0</c:v>
                </c:pt>
                <c:pt idx="10">
                  <c:v>599999.99999999988</c:v>
                </c:pt>
                <c:pt idx="11">
                  <c:v>600000.00000000012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21">
                  <c:v>1611192.2070124748</c:v>
                </c:pt>
                <c:pt idx="22">
                  <c:v>1053190.7120340702</c:v>
                </c:pt>
                <c:pt idx="23">
                  <c:v>1079174.7199705576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19-44DB-BC6F-BF171F418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1459520"/>
        <c:axId val="1021453696"/>
      </c:barChart>
      <c:catAx>
        <c:axId val="10214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3696"/>
        <c:crosses val="autoZero"/>
        <c:auto val="1"/>
        <c:lblAlgn val="ctr"/>
        <c:lblOffset val="100"/>
        <c:noMultiLvlLbl val="0"/>
      </c:catAx>
      <c:valAx>
        <c:axId val="10214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9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2487269.9999999995</c:v>
                </c:pt>
                <c:pt idx="2">
                  <c:v>2449269.9999999995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571090.00000000012</c:v>
                </c:pt>
                <c:pt idx="2">
                  <c:v>571090.00000000012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588310</c:v>
                </c:pt>
                <c:pt idx="2">
                  <c:v>626310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8185013.4640735183</c:v>
                </c:pt>
                <c:pt idx="2">
                  <c:v>8099513.320384548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-716480.46394793154</c:v>
                </c:pt>
                <c:pt idx="2">
                  <c:v>-1814011.6987161736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-1220486.666666666</c:v>
                </c:pt>
                <c:pt idx="2">
                  <c:v>-1155220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-635496.67897116963</c:v>
                </c:pt>
                <c:pt idx="2">
                  <c:v>-749834.13066893804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10642168.824212713</c:v>
                </c:pt>
                <c:pt idx="2">
                  <c:v>9398885.7046357859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214888.59842581171</c:v>
                </c:pt>
                <c:pt idx="2">
                  <c:v>227592.05607237935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883706.6625305115</c:v>
                </c:pt>
                <c:pt idx="2">
                  <c:v>852420.02736578044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438840.57271643868</c:v>
                </c:pt>
                <c:pt idx="2">
                  <c:v>457755.18249125441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216462.0652475449</c:v>
                </c:pt>
                <c:pt idx="2">
                  <c:v>226681.80025012096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2921356.2946739923</c:v>
                </c:pt>
                <c:pt idx="2">
                  <c:v>3060146.2519406443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1462954.3494810797</c:v>
                </c:pt>
                <c:pt idx="2">
                  <c:v>1519700.465958355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3502868.2323062895</c:v>
                </c:pt>
                <c:pt idx="2">
                  <c:v>4367397.3705431484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2033524.8339838709</c:v>
                </c:pt>
                <c:pt idx="2">
                  <c:v>2103306.5925516542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2151661.7226279858</c:v>
                </c:pt>
                <c:pt idx="2">
                  <c:v>2514200.0310162436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1413053.5808460382</c:v>
                </c:pt>
                <c:pt idx="2">
                  <c:v>1792221.6195367924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1760365.4536558311</c:v>
                </c:pt>
                <c:pt idx="2">
                  <c:v>1875598.6056958169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922527.23684046848</c:v>
                </c:pt>
                <c:pt idx="2">
                  <c:v>955765.35013879917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2030655.9321227139</c:v>
                </c:pt>
                <c:pt idx="2">
                  <c:v>2104513.3457003115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107881.71102297759</c:v>
                </c:pt>
                <c:pt idx="2">
                  <c:v>120444.34777038349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8185013.4640735183</c:v>
                </c:pt>
                <c:pt idx="2">
                  <c:v>8099513.320384548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-716480.46394793154</c:v>
                </c:pt>
                <c:pt idx="2">
                  <c:v>-1814011.6987161736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-1220486.666666666</c:v>
                </c:pt>
                <c:pt idx="2">
                  <c:v>-1155220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-635496.67897116963</c:v>
                </c:pt>
                <c:pt idx="2">
                  <c:v>-749834.13066893804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10642168.824212713</c:v>
                </c:pt>
                <c:pt idx="2">
                  <c:v>9398885.7046357859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214888.59842581171</c:v>
                </c:pt>
                <c:pt idx="2">
                  <c:v>227592.05607237935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883706.6625305115</c:v>
                </c:pt>
                <c:pt idx="2">
                  <c:v>852420.02736578044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438840.57271643868</c:v>
                </c:pt>
                <c:pt idx="2">
                  <c:v>457755.18249125441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216462.0652475449</c:v>
                </c:pt>
                <c:pt idx="2">
                  <c:v>226681.80025012096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2921356.2946739923</c:v>
                </c:pt>
                <c:pt idx="2">
                  <c:v>3060146.2519406443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1462954.3494810797</c:v>
                </c:pt>
                <c:pt idx="2">
                  <c:v>1519700.465958355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3502868.2323062895</c:v>
                </c:pt>
                <c:pt idx="2">
                  <c:v>4367397.3705431484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2033524.8339838709</c:v>
                </c:pt>
                <c:pt idx="2">
                  <c:v>2103306.5925516542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2151661.7226279858</c:v>
                </c:pt>
                <c:pt idx="2">
                  <c:v>2514200.0310162436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1413053.5808460382</c:v>
                </c:pt>
                <c:pt idx="2">
                  <c:v>1792221.6195367924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1760365.4536558311</c:v>
                </c:pt>
                <c:pt idx="2">
                  <c:v>1875598.6056958169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922527.23684046848</c:v>
                </c:pt>
                <c:pt idx="2">
                  <c:v>955765.35013879917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2030655.9321227139</c:v>
                </c:pt>
                <c:pt idx="2">
                  <c:v>2104513.3457003115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107881.71102297759</c:v>
                </c:pt>
                <c:pt idx="2">
                  <c:v>120444.34777038349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1611192.2070124748</c:v>
                </c:pt>
                <c:pt idx="1">
                  <c:v>1653190.7120340702</c:v>
                </c:pt>
                <c:pt idx="2">
                  <c:v>1679174.7199705578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496104.79930818896</c:v>
                </c:pt>
                <c:pt idx="1">
                  <c:v>509053.19435034331</c:v>
                </c:pt>
                <c:pt idx="2">
                  <c:v>519816.05477559142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538152.98899778863</c:v>
                </c:pt>
                <c:pt idx="2">
                  <c:v>496698.13034534687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22570.654950995129</c:v>
                </c:pt>
                <c:pt idx="2">
                  <c:v>37582.967413663253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2507.8505501105697</c:v>
                </c:pt>
                <c:pt idx="2">
                  <c:v>27222.967413663246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22570.654950995129</c:v>
                </c:pt>
                <c:pt idx="2">
                  <c:v>37582.967413663253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2507.8505501105697</c:v>
                </c:pt>
                <c:pt idx="2">
                  <c:v>27222.967413663268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216462.0652475449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226681.80025012096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85676.999999999956</c:v>
                </c:pt>
                <c:pt idx="1">
                  <c:v>85676.999999999971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75933.999999999971</c:v>
                </c:pt>
                <c:pt idx="1">
                  <c:v>75933.999999999956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3257.3870612006867</c:v>
                </c:pt>
                <c:pt idx="11">
                  <c:v>2797.9866343690082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0</c:v>
                </c:pt>
                <c:pt idx="22">
                  <c:v>1689999.9999999991</c:v>
                </c:pt>
                <c:pt idx="23">
                  <c:v>1590000</c:v>
                </c:pt>
                <c:pt idx="24">
                  <c:v>832345.429947</c:v>
                </c:pt>
                <c:pt idx="25">
                  <c:v>830495.81362566876</c:v>
                </c:pt>
                <c:pt idx="26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3786</c:v>
                </c:pt>
                <c:pt idx="1">
                  <c:v>3786.0000000000005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330026.00000000006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18">
                  <c:v>678325.22851124685</c:v>
                </c:pt>
                <c:pt idx="19">
                  <c:v>696519.17323247646</c:v>
                </c:pt>
                <c:pt idx="20">
                  <c:v>721644.44672728819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28644.999999999993</c:v>
                </c:pt>
                <c:pt idx="1">
                  <c:v>28645.000000000007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209867.13867694439</c:v>
                </c:pt>
                <c:pt idx="10">
                  <c:v>187456.10277830783</c:v>
                </c:pt>
                <c:pt idx="11">
                  <c:v>194510.35905061988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1611192.2070124748</c:v>
                </c:pt>
                <c:pt idx="10">
                  <c:v>1053190.7120340702</c:v>
                </c:pt>
                <c:pt idx="11">
                  <c:v>1079174.7199705576</c:v>
                </c:pt>
                <c:pt idx="21">
                  <c:v>0</c:v>
                </c:pt>
                <c:pt idx="22">
                  <c:v>599999.99999999988</c:v>
                </c:pt>
                <c:pt idx="23">
                  <c:v>600000.00000000012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112873.31802427149</c:v>
                </c:pt>
                <c:pt idx="10">
                  <c:v>222886.13543439243</c:v>
                </c:pt>
                <c:pt idx="11">
                  <c:v>230926.22295273223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15">
                  <c:v>944817.29105430027</c:v>
                </c:pt>
                <c:pt idx="16">
                  <c:v>883706.6625305115</c:v>
                </c:pt>
                <c:pt idx="17">
                  <c:v>852420.02736578044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0</c:v>
                </c:pt>
                <c:pt idx="10">
                  <c:v>1047199.9999999995</c:v>
                </c:pt>
                <c:pt idx="11">
                  <c:v>991200.00000000023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9">
                  <c:v>0</c:v>
                </c:pt>
                <c:pt idx="10">
                  <c:v>261799.99999999988</c:v>
                </c:pt>
                <c:pt idx="11">
                  <c:v>247800.00000000006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8F7-8C2A-4E1F897FBC13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Pyrolyseproces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2">
                  <c:v>496104.79930818896</c:v>
                </c:pt>
                <c:pt idx="13">
                  <c:v>509053.19435034331</c:v>
                </c:pt>
                <c:pt idx="14">
                  <c:v>519816.05477559142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E-48F7-8C2A-4E1F897FB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214888.59842581171</c:v>
                </c:pt>
                <c:pt idx="2">
                  <c:v>227592.05607237935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883706.6625305115</c:v>
                </c:pt>
                <c:pt idx="2">
                  <c:v>852420.02736578044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438840.57271643868</c:v>
                </c:pt>
                <c:pt idx="2">
                  <c:v>457755.18249125441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216462.0652475449</c:v>
                </c:pt>
                <c:pt idx="2">
                  <c:v>226681.80025012096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2921356.2946739923</c:v>
                </c:pt>
                <c:pt idx="2">
                  <c:v>3060146.2519406443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1462954.3494810797</c:v>
                </c:pt>
                <c:pt idx="2">
                  <c:v>1519700.465958355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3502868.2323062895</c:v>
                </c:pt>
                <c:pt idx="2">
                  <c:v>4367397.3705431484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2033524.8339838709</c:v>
                </c:pt>
                <c:pt idx="2">
                  <c:v>2103306.5925516542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2151661.7226279858</c:v>
                </c:pt>
                <c:pt idx="2">
                  <c:v>2514200.0310162436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1413053.5808460382</c:v>
                </c:pt>
                <c:pt idx="2">
                  <c:v>1792221.6195367924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1760365.4536558311</c:v>
                </c:pt>
                <c:pt idx="2">
                  <c:v>1875598.6056958169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922527.23684046848</c:v>
                </c:pt>
                <c:pt idx="2">
                  <c:v>955765.35013879917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2030655.9321227139</c:v>
                </c:pt>
                <c:pt idx="2">
                  <c:v>2104513.3457003115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107881.71102297759</c:v>
                </c:pt>
                <c:pt idx="2">
                  <c:v>120444.34777038349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9644879584"/>
          <c:h val="0.8066032705413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16.295404299991883</c:v>
                </c:pt>
                <c:pt idx="2">
                  <c:v>19.559990491067836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7.4028078891958575</c:v>
                </c:pt>
                <c:pt idx="2">
                  <c:v>8.6397025662186184</c:v>
                </c:pt>
                <c:pt idx="3">
                  <c:v>0.45076703431999982</c:v>
                </c:pt>
                <c:pt idx="4">
                  <c:v>0.45076703431999976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18.094119999999986</c:v>
                </c:pt>
                <c:pt idx="2">
                  <c:v>17.126519999999999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7.8010147402037351</c:v>
                </c:pt>
                <c:pt idx="2">
                  <c:v>8.0824178033456278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31.567821465814141</c:v>
                </c:pt>
                <c:pt idx="2">
                  <c:v>32.391354235288823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[Scenarie_Landbrugsaftale.xlsm]Resultat-Tørstof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1885518.6300307389</c:v>
                </c:pt>
                <c:pt idx="2">
                  <c:v>2264383.8307522829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735501.47301669605</c:v>
                </c:pt>
                <c:pt idx="2">
                  <c:v>847497.85825424944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941410.66652093525</c:v>
                </c:pt>
                <c:pt idx="2">
                  <c:v>965645.06938186451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10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607786</xdr:colOff>
      <xdr:row>251</xdr:row>
      <xdr:rowOff>154214</xdr:rowOff>
    </xdr:from>
    <xdr:to>
      <xdr:col>25</xdr:col>
      <xdr:colOff>263071</xdr:colOff>
      <xdr:row>296</xdr:row>
      <xdr:rowOff>168548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A52249E-1F8A-425E-8168-9C0CC6A89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50609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210050" y="161925"/>
          <a:ext cx="115140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cenarie_Landbrugsaftale2_gamm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2.638297872340426E-3</v>
          </cell>
          <cell r="W5">
            <v>1.3617021276595745E-3</v>
          </cell>
        </row>
        <row r="6">
          <cell r="R6" t="str">
            <v>Skovtype2</v>
          </cell>
          <cell r="S6">
            <v>0</v>
          </cell>
          <cell r="T6">
            <v>1.2203389830508476E-3</v>
          </cell>
          <cell r="U6">
            <v>1.3898305084745763E-3</v>
          </cell>
          <cell r="V6">
            <v>7.1186440677966105E-4</v>
          </cell>
          <cell r="W6">
            <v>6.7796610169491519E-4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1.4545454545454547E-3</v>
          </cell>
          <cell r="W7">
            <v>2.5454545454545456E-3</v>
          </cell>
        </row>
        <row r="8">
          <cell r="R8" t="str">
            <v>Skovtype4</v>
          </cell>
          <cell r="S8">
            <v>0</v>
          </cell>
          <cell r="T8">
            <v>1.7560975609756098E-3</v>
          </cell>
          <cell r="U8">
            <v>9.7560975609756087E-4</v>
          </cell>
          <cell r="V8">
            <v>5.3658536585365847E-4</v>
          </cell>
          <cell r="W8">
            <v>7.3170731707317073E-4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2.6666666666666668E-4</v>
          </cell>
          <cell r="V9">
            <v>2.1333333333333334E-3</v>
          </cell>
          <cell r="W9">
            <v>1.6000000000000001E-3</v>
          </cell>
        </row>
        <row r="11">
          <cell r="D11">
            <v>0</v>
          </cell>
        </row>
        <row r="12">
          <cell r="D12">
            <v>0.59328407667177996</v>
          </cell>
        </row>
        <row r="13">
          <cell r="D13">
            <v>2.0764942683512286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2.6697783450230088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3.8615553516557766</v>
          </cell>
        </row>
        <row r="19">
          <cell r="D19">
            <v>1611192.3410952699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Arealanvendelse"/>
      <sheetName val="Resume"/>
      <sheetName val="Farvekoder"/>
      <sheetName val="Landbrug"/>
      <sheetName val="Fodersammensætning"/>
      <sheetName val="Skovbrug"/>
      <sheetName val="Skovbrug-alder"/>
      <sheetName val="Havbrug"/>
      <sheetName val="Adfærd"/>
      <sheetName val="Biogasanlæg"/>
      <sheetName val="Forbrug til andet"/>
      <sheetName val="Direkte input"/>
      <sheetName val="Forbrug af biomasse"/>
      <sheetName val="Restprodukter"/>
      <sheetName val="Resultater - Vestdanmark"/>
      <sheetName val="Resultater - Østdanmark"/>
      <sheetName val="Resultater - Danmark"/>
      <sheetName val="Resultat-Produktion &amp; forbrug"/>
      <sheetName val="Landbrugsareal - resultat"/>
      <sheetName val="Pivot tabeller og data"/>
      <sheetName val="Resultat-Forbrug af biomasse"/>
      <sheetName val="Resultat-Import"/>
      <sheetName val="Resultat-Ekspor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/>
      <sheetData sheetId="1">
        <row r="14">
          <cell r="N14">
            <v>0.5814330197731945</v>
          </cell>
          <cell r="O14">
            <v>0.67483346066155625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9115277778" createdVersion="7" refreshedVersion="7" minRefreshableVersion="3" recordCount="1305" xr:uid="{E2FF7229-7A66-4B5D-A994-7A91CC3CDBF2}">
  <cacheSource type="worksheet">
    <worksheetSource ref="A1:F1306" sheet="Forbrug af biomasse (2)"/>
  </cacheSource>
  <cacheFields count="6">
    <cacheField name="Type" numFmtId="0">
      <sharedItems/>
    </cacheField>
    <cacheField name="Region" numFmtId="0">
      <sharedItems/>
    </cacheField>
    <cacheField name="Commodity" numFmtId="0">
      <sharedItems count="51">
        <s v="Halm"/>
        <s v="Rapsolie"/>
        <s v="Pil &amp; poppel"/>
        <s v="Træ til energi"/>
        <s v="Have/parkaffald"/>
        <s v="Bioaffald"/>
        <s v="Glycerin"/>
        <s v="Græs"/>
        <s v="Græsprotein"/>
        <s v="Grøntsager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yrolysegas"/>
        <s v="Pyrolyseolie"/>
        <s v="Råmælk"/>
        <s v="Raps"/>
        <s v="Rapskage"/>
        <s v="Roer"/>
        <s v="Slagteriaffald til andet"/>
        <s v="Slagteriaffald til foder"/>
        <s v="Spildevandsslam"/>
        <s v="Svinegylle"/>
        <s v="Svinekød"/>
        <s v="Tang"/>
        <s v="Total til biogas"/>
        <s v="Træmaterialer"/>
        <s v="Æg"/>
        <s v="Bælgsæd"/>
        <s v="Biogas"/>
        <s v="Biogasgylle"/>
        <s v="Brun saft"/>
        <s v="Dybstrøelse"/>
        <s v="Fiberfraktion"/>
        <s v="Fjerkrægylle"/>
        <s v="Fjerkrækød"/>
        <s v="Frø"/>
        <s v="Frugt"/>
        <s v="Kunstigt kød"/>
        <s v="Fisk"/>
        <s v=""/>
      </sharedItems>
    </cacheField>
    <cacheField name="År" numFmtId="0">
      <sharedItems containsMixedTypes="1" containsNumber="1" containsInteger="1" minValue="2019" maxValue="2050" count="4">
        <n v="2019"/>
        <n v="2030"/>
        <n v="2050"/>
        <s v=""/>
      </sharedItems>
    </cacheField>
    <cacheField name="Mængde [ton]" numFmtId="0">
      <sharedItems containsMixedTypes="1" containsNumber="1" minValue="-4828427.5390456235" maxValue="500444724.81529689"/>
    </cacheField>
    <cacheField name="Navn til tabel" numFmtId="0">
      <sharedItems count="9">
        <s v="Antaget til KV, husholdninger og industri"/>
        <s v="Total produktion"/>
        <s v="Ubrugt"/>
        <s v="Andet"/>
        <s v="Biogas"/>
        <s v="Landbrug (foder, strøelse og gødning)"/>
        <s v="Grøn raffinering"/>
        <s v="Brun raffinering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9115509263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444724.8152968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0307.956490289"/>
    </cacheField>
    <cacheField name="Energi" numFmtId="3">
      <sharedItems containsSemiMixedTypes="0" containsString="0" containsNumber="1" minValue="0" maxValue="500444724.81529689"/>
    </cacheField>
    <cacheField name="Materialer og processer" numFmtId="3">
      <sharedItems containsSemiMixedTypes="0" containsString="0" containsNumber="1" minValue="0" maxValue="1170958.708557847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64319.9661919698"/>
    </cacheField>
    <cacheField name="Forbrug energi [ton/m3]" numFmtId="3">
      <sharedItems containsSemiMixedTypes="0" containsString="0" containsNumber="1" minValue="0" maxValue="500444724.81529689"/>
    </cacheField>
    <cacheField name="Potentiale til energi [PJ]" numFmtId="0">
      <sharedItems containsSemiMixedTypes="0" containsString="0" containsNumber="1" minValue="0" maxValue="6.5579031977974509"/>
    </cacheField>
    <cacheField name="Forbrug/potentiale [PJ]" numFmtId="0">
      <sharedItems containsSemiMixedTypes="0" containsString="0" containsNumber="1" minValue="0" maxValue="33.276306174157412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276306174157412"/>
    </cacheField>
    <cacheField name="Potentiale til energi [Ton TS]" numFmtId="0">
      <sharedItems containsSemiMixedTypes="0" containsString="0" containsNumber="1" minValue="0" maxValue="998009.59053375165"/>
    </cacheField>
    <cacheField name="Forbrug/potentiale [Ton TS]" numFmtId="0">
      <sharedItems containsSemiMixedTypes="0" containsString="0" containsNumber="1" minValue="0" maxValue="1033628.76032176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022025.7548142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9116087963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462018.5833266545" maxValue="11898437.66262361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9116319448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444724.8152968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0307.956490289"/>
    </cacheField>
    <cacheField name="Energi" numFmtId="3">
      <sharedItems containsSemiMixedTypes="0" containsString="0" containsNumber="1" minValue="0" maxValue="500444724.81529689"/>
    </cacheField>
    <cacheField name="Materialer og processer" numFmtId="3">
      <sharedItems containsSemiMixedTypes="0" containsString="0" containsNumber="1" minValue="0" maxValue="1170958.708557847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64319.9661919698"/>
    </cacheField>
    <cacheField name="Forbrug energi [ton/m3]" numFmtId="3">
      <sharedItems containsSemiMixedTypes="0" containsString="0" containsNumber="1" minValue="0" maxValue="500444724.81529689"/>
    </cacheField>
    <cacheField name="Potentiale til energi [PJ]" numFmtId="0">
      <sharedItems containsSemiMixedTypes="0" containsString="0" containsNumber="1" minValue="0" maxValue="6.5579031977974509"/>
    </cacheField>
    <cacheField name="Forbrug/potentiale [PJ]" numFmtId="0">
      <sharedItems containsSemiMixedTypes="0" containsString="0" containsNumber="1" minValue="0" maxValue="33.276306174157412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276306174157412"/>
    </cacheField>
    <cacheField name="Potentiale til energi [Ton TS]" numFmtId="0">
      <sharedItems containsSemiMixedTypes="0" containsString="0" containsNumber="1" minValue="0" maxValue="998009.59053375165"/>
    </cacheField>
    <cacheField name="Forbrug/potentiale [Ton TS]" numFmtId="0">
      <sharedItems containsSemiMixedTypes="0" containsString="0" containsNumber="1" minValue="0" maxValue="1033628.76032176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022025.754814259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911655092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444724.8152968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0307.956490289"/>
    </cacheField>
    <cacheField name="Energi" numFmtId="3">
      <sharedItems containsSemiMixedTypes="0" containsString="0" containsNumber="1" minValue="0" maxValue="500444724.81529689"/>
    </cacheField>
    <cacheField name="Materialer og processer" numFmtId="3">
      <sharedItems containsSemiMixedTypes="0" containsString="0" containsNumber="1" minValue="0" maxValue="1170958.708557847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64319.9661919698"/>
    </cacheField>
    <cacheField name="Forbrug energi [ton/m3]" numFmtId="3">
      <sharedItems containsSemiMixedTypes="0" containsString="0" containsNumber="1" minValue="0" maxValue="500444724.81529689"/>
    </cacheField>
    <cacheField name="Potentiale til energi [PJ]" numFmtId="0">
      <sharedItems containsSemiMixedTypes="0" containsString="0" containsNumber="1" minValue="0" maxValue="6.5579031977974509"/>
    </cacheField>
    <cacheField name="Forbrug/potentiale [PJ]" numFmtId="0">
      <sharedItems containsSemiMixedTypes="0" containsString="0" containsNumber="1" minValue="0" maxValue="33.276306174157412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276306174157412"/>
    </cacheField>
    <cacheField name="Potentiale til energi [Ton TS]" numFmtId="0">
      <sharedItems containsSemiMixedTypes="0" containsString="0" containsNumber="1" minValue="0" maxValue="998009.59053375165"/>
    </cacheField>
    <cacheField name="Forbrug/potentiale [Ton TS]" numFmtId="0">
      <sharedItems containsSemiMixedTypes="0" containsString="0" containsNumber="1" minValue="0" maxValue="1033628.76032176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022025.754814259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9116666664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1684504803655551" maxValue="856024.05830682674"/>
    </cacheField>
    <cacheField name="Udbytte, hovedafgrøde" numFmtId="0">
      <sharedItems containsSemiMixedTypes="0" containsString="0" containsNumber="1" minValue="6.2194056495656156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2.78126780092086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9116898148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5876779.6984011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911701388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9117245372" createdVersion="7" refreshedVersion="7" minRefreshableVersion="3" recordCount="427" xr:uid="{36C76FB9-81B2-490E-BBB1-DC6F97FF2F43}">
  <cacheSource type="worksheet">
    <worksheetSource ref="A1:E428" sheet="Forbrug af biomasse"/>
  </cacheSource>
  <cacheFields count="5">
    <cacheField name="Type" numFmtId="0">
      <sharedItems containsBlank="1" count="11">
        <s v="Fødevarer"/>
        <s v="Biogas"/>
        <s v="Strøelse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0307.9564902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5">
  <r>
    <s v="Energi planlagt"/>
    <s v="Vestdanmark"/>
    <x v="0"/>
    <x v="0"/>
    <n v="0"/>
    <x v="0"/>
  </r>
  <r>
    <s v="Energi planlagt"/>
    <s v="Vestdanmark"/>
    <x v="1"/>
    <x v="0"/>
    <n v="0"/>
    <x v="0"/>
  </r>
  <r>
    <s v="Energi planlagt"/>
    <s v="Vestdanmark"/>
    <x v="2"/>
    <x v="0"/>
    <n v="0"/>
    <x v="0"/>
  </r>
  <r>
    <s v="Energi planlagt"/>
    <s v="Vestdanmark"/>
    <x v="3"/>
    <x v="0"/>
    <n v="0"/>
    <x v="0"/>
  </r>
  <r>
    <s v="Energi planlagt"/>
    <s v="Vestdanmark"/>
    <x v="4"/>
    <x v="0"/>
    <n v="0"/>
    <x v="0"/>
  </r>
  <r>
    <s v="Energi planlagt"/>
    <s v="Vestdanmark"/>
    <x v="5"/>
    <x v="0"/>
    <n v="0"/>
    <x v="0"/>
  </r>
  <r>
    <s v="Energi planlagt"/>
    <s v="Vestdanmark"/>
    <x v="0"/>
    <x v="1"/>
    <n v="0"/>
    <x v="0"/>
  </r>
  <r>
    <s v="Energi planlagt"/>
    <s v="Vestdanmark"/>
    <x v="1"/>
    <x v="1"/>
    <n v="0"/>
    <x v="0"/>
  </r>
  <r>
    <s v="Energi planlagt"/>
    <s v="Vestdanmark"/>
    <x v="2"/>
    <x v="1"/>
    <n v="0"/>
    <x v="0"/>
  </r>
  <r>
    <s v="Energi planlagt"/>
    <s v="Vestdanmark"/>
    <x v="3"/>
    <x v="1"/>
    <n v="0"/>
    <x v="0"/>
  </r>
  <r>
    <s v="Energi planlagt"/>
    <s v="Vestdanmark"/>
    <x v="4"/>
    <x v="1"/>
    <n v="0"/>
    <x v="0"/>
  </r>
  <r>
    <s v="Energi planlagt"/>
    <s v="Vestdanmark"/>
    <x v="5"/>
    <x v="1"/>
    <n v="0"/>
    <x v="0"/>
  </r>
  <r>
    <s v="Energi planlagt"/>
    <s v="Vestdanmark"/>
    <x v="0"/>
    <x v="2"/>
    <n v="0"/>
    <x v="0"/>
  </r>
  <r>
    <s v="Energi planlagt"/>
    <s v="Vestdanmark"/>
    <x v="1"/>
    <x v="2"/>
    <n v="0"/>
    <x v="0"/>
  </r>
  <r>
    <s v="Energi planlagt"/>
    <s v="Vestdanmark"/>
    <x v="2"/>
    <x v="2"/>
    <n v="0"/>
    <x v="0"/>
  </r>
  <r>
    <s v="Energi planlagt"/>
    <s v="Vestdanmark"/>
    <x v="3"/>
    <x v="2"/>
    <n v="0"/>
    <x v="0"/>
  </r>
  <r>
    <s v="Energi planlagt"/>
    <s v="Vestdanmark"/>
    <x v="4"/>
    <x v="2"/>
    <n v="0"/>
    <x v="0"/>
  </r>
  <r>
    <s v="Energi planlagt"/>
    <s v="Vestdanmark"/>
    <x v="5"/>
    <x v="2"/>
    <n v="0"/>
    <x v="0"/>
  </r>
  <r>
    <s v="Energi planlagt"/>
    <s v="Østdanmark"/>
    <x v="0"/>
    <x v="0"/>
    <n v="0"/>
    <x v="0"/>
  </r>
  <r>
    <s v="Energi planlagt"/>
    <s v="Østdanmark"/>
    <x v="1"/>
    <x v="0"/>
    <n v="0"/>
    <x v="0"/>
  </r>
  <r>
    <s v="Energi planlagt"/>
    <s v="Østdanmark"/>
    <x v="2"/>
    <x v="0"/>
    <n v="0"/>
    <x v="0"/>
  </r>
  <r>
    <s v="Energi planlagt"/>
    <s v="Østdanmark"/>
    <x v="3"/>
    <x v="0"/>
    <n v="0"/>
    <x v="0"/>
  </r>
  <r>
    <s v="Energi planlagt"/>
    <s v="Østdanmark"/>
    <x v="4"/>
    <x v="0"/>
    <n v="0"/>
    <x v="0"/>
  </r>
  <r>
    <s v="Energi planlagt"/>
    <s v="Østdanmark"/>
    <x v="5"/>
    <x v="0"/>
    <n v="0"/>
    <x v="0"/>
  </r>
  <r>
    <s v="Energi planlagt"/>
    <s v="Østdanmark"/>
    <x v="0"/>
    <x v="1"/>
    <n v="0"/>
    <x v="0"/>
  </r>
  <r>
    <s v="Energi planlagt"/>
    <s v="Østdanmark"/>
    <x v="1"/>
    <x v="1"/>
    <n v="0"/>
    <x v="0"/>
  </r>
  <r>
    <s v="Energi planlagt"/>
    <s v="Østdanmark"/>
    <x v="2"/>
    <x v="1"/>
    <n v="0"/>
    <x v="0"/>
  </r>
  <r>
    <s v="Energi planlagt"/>
    <s v="Østdanmark"/>
    <x v="3"/>
    <x v="1"/>
    <n v="0"/>
    <x v="0"/>
  </r>
  <r>
    <s v="Energi planlagt"/>
    <s v="Østdanmark"/>
    <x v="4"/>
    <x v="1"/>
    <n v="0"/>
    <x v="0"/>
  </r>
  <r>
    <s v="Energi planlagt"/>
    <s v="Østdanmark"/>
    <x v="5"/>
    <x v="1"/>
    <n v="0"/>
    <x v="0"/>
  </r>
  <r>
    <s v="Energi planlagt"/>
    <s v="Østdanmark"/>
    <x v="0"/>
    <x v="2"/>
    <n v="0"/>
    <x v="0"/>
  </r>
  <r>
    <s v="Energi planlagt"/>
    <s v="Østdanmark"/>
    <x v="1"/>
    <x v="2"/>
    <n v="0"/>
    <x v="0"/>
  </r>
  <r>
    <s v="Energi planlagt"/>
    <s v="Østdanmark"/>
    <x v="2"/>
    <x v="2"/>
    <n v="0"/>
    <x v="0"/>
  </r>
  <r>
    <s v="Energi planlagt"/>
    <s v="Østdanmark"/>
    <x v="3"/>
    <x v="2"/>
    <n v="0"/>
    <x v="0"/>
  </r>
  <r>
    <s v="Energi planlagt"/>
    <s v="Østdanmark"/>
    <x v="4"/>
    <x v="2"/>
    <n v="0"/>
    <x v="0"/>
  </r>
  <r>
    <s v="Energi planlagt"/>
    <s v="Østdanmark"/>
    <x v="5"/>
    <x v="2"/>
    <n v="0"/>
    <x v="0"/>
  </r>
  <r>
    <s v="Total produktion"/>
    <s v="Vestdanmark"/>
    <x v="6"/>
    <x v="0"/>
    <n v="0"/>
    <x v="1"/>
  </r>
  <r>
    <s v="Total produktion"/>
    <s v="Vestdanmark"/>
    <x v="7"/>
    <x v="0"/>
    <n v="15764158.337739769"/>
    <x v="1"/>
  </r>
  <r>
    <s v="Total produktion"/>
    <s v="Vestdanmark"/>
    <x v="8"/>
    <x v="0"/>
    <n v="0"/>
    <x v="1"/>
  </r>
  <r>
    <s v="Total produktion"/>
    <s v="Vestdanmark"/>
    <x v="9"/>
    <x v="0"/>
    <n v="185022.9677154524"/>
    <x v="1"/>
  </r>
  <r>
    <s v="Total produktion"/>
    <s v="Vestdanmark"/>
    <x v="0"/>
    <x v="0"/>
    <n v="2717336.5701075909"/>
    <x v="1"/>
  </r>
  <r>
    <s v="Total produktion"/>
    <s v="Vestdanmark"/>
    <x v="4"/>
    <x v="0"/>
    <n v="530462.48766233202"/>
    <x v="1"/>
  </r>
  <r>
    <s v="Total produktion"/>
    <s v="Vestdanmark"/>
    <x v="10"/>
    <x v="0"/>
    <n v="0"/>
    <x v="1"/>
  </r>
  <r>
    <s v="Total produktion"/>
    <s v="Vestdanmark"/>
    <x v="11"/>
    <x v="0"/>
    <n v="513042.22037196398"/>
    <x v="1"/>
  </r>
  <r>
    <s v="Total produktion"/>
    <s v="Vestdanmark"/>
    <x v="12"/>
    <x v="0"/>
    <n v="766472.09789043549"/>
    <x v="1"/>
  </r>
  <r>
    <s v="Total produktion"/>
    <s v="Vestdanmark"/>
    <x v="13"/>
    <x v="0"/>
    <n v="2146636.3631328358"/>
    <x v="1"/>
  </r>
  <r>
    <s v="Total produktion"/>
    <s v="Vestdanmark"/>
    <x v="14"/>
    <x v="0"/>
    <n v="6843435.2641521301"/>
    <x v="1"/>
  </r>
  <r>
    <s v="Total produktion"/>
    <s v="Vestdanmark"/>
    <x v="15"/>
    <x v="0"/>
    <n v="0"/>
    <x v="1"/>
  </r>
  <r>
    <s v="Total produktion"/>
    <s v="Vestdanmark"/>
    <x v="16"/>
    <x v="0"/>
    <n v="13124915.780770566"/>
    <x v="1"/>
  </r>
  <r>
    <s v="Total produktion"/>
    <s v="Vestdanmark"/>
    <x v="17"/>
    <x v="0"/>
    <n v="1638157.7192038004"/>
    <x v="1"/>
  </r>
  <r>
    <s v="Total produktion"/>
    <s v="Vestdanmark"/>
    <x v="18"/>
    <x v="0"/>
    <n v="7590675.3960505147"/>
    <x v="1"/>
  </r>
  <r>
    <s v="Total produktion"/>
    <s v="Vestdanmark"/>
    <x v="19"/>
    <x v="0"/>
    <n v="3160794.2116654618"/>
    <x v="1"/>
  </r>
  <r>
    <s v="Total produktion"/>
    <s v="Vestdanmark"/>
    <x v="20"/>
    <x v="0"/>
    <n v="878.90231344976178"/>
    <x v="1"/>
  </r>
  <r>
    <s v="Total produktion"/>
    <s v="Vestdanmark"/>
    <x v="21"/>
    <x v="0"/>
    <n v="108094.85577035608"/>
    <x v="1"/>
  </r>
  <r>
    <s v="Total produktion"/>
    <s v="Vestdanmark"/>
    <x v="22"/>
    <x v="0"/>
    <n v="1610618.3345669576"/>
    <x v="1"/>
  </r>
  <r>
    <s v="Total produktion"/>
    <s v="Vestdanmark"/>
    <x v="2"/>
    <x v="0"/>
    <n v="171006.78248665464"/>
    <x v="1"/>
  </r>
  <r>
    <s v="Total produktion"/>
    <s v="Vestdanmark"/>
    <x v="23"/>
    <x v="0"/>
    <n v="0"/>
    <x v="1"/>
  </r>
  <r>
    <s v="Total produktion"/>
    <s v="Vestdanmark"/>
    <x v="24"/>
    <x v="0"/>
    <n v="0"/>
    <x v="1"/>
  </r>
  <r>
    <s v="Total produktion"/>
    <s v="Vestdanmark"/>
    <x v="25"/>
    <x v="0"/>
    <n v="4922001.9803787302"/>
    <x v="1"/>
  </r>
  <r>
    <s v="Total produktion"/>
    <s v="Vestdanmark"/>
    <x v="26"/>
    <x v="0"/>
    <n v="485762.00237315823"/>
    <x v="1"/>
  </r>
  <r>
    <s v="Total produktion"/>
    <s v="Vestdanmark"/>
    <x v="27"/>
    <x v="0"/>
    <n v="242881.00118657912"/>
    <x v="1"/>
  </r>
  <r>
    <s v="Total produktion"/>
    <s v="Vestdanmark"/>
    <x v="1"/>
    <x v="0"/>
    <n v="155443.84075941064"/>
    <x v="1"/>
  </r>
  <r>
    <s v="Total produktion"/>
    <s v="Vestdanmark"/>
    <x v="28"/>
    <x v="0"/>
    <n v="377517.57644613879"/>
    <x v="1"/>
  </r>
  <r>
    <s v="Total produktion"/>
    <s v="Vestdanmark"/>
    <x v="29"/>
    <x v="0"/>
    <n v="193830.89221723122"/>
    <x v="1"/>
  </r>
  <r>
    <s v="Total produktion"/>
    <s v="Vestdanmark"/>
    <x v="30"/>
    <x v="0"/>
    <n v="131276.07587880219"/>
    <x v="1"/>
  </r>
  <r>
    <s v="Total produktion"/>
    <s v="Vestdanmark"/>
    <x v="31"/>
    <x v="0"/>
    <n v="3850196.5402414175"/>
    <x v="1"/>
  </r>
  <r>
    <s v="Total produktion"/>
    <s v="Vestdanmark"/>
    <x v="32"/>
    <x v="0"/>
    <n v="15352538.506892066"/>
    <x v="1"/>
  </r>
  <r>
    <s v="Total produktion"/>
    <s v="Vestdanmark"/>
    <x v="33"/>
    <x v="0"/>
    <n v="1394376.9846055224"/>
    <x v="1"/>
  </r>
  <r>
    <s v="Total produktion"/>
    <s v="Vestdanmark"/>
    <x v="34"/>
    <x v="0"/>
    <n v="76.5"/>
    <x v="1"/>
  </r>
  <r>
    <s v="Total produktion"/>
    <s v="Vestdanmark"/>
    <x v="35"/>
    <x v="0"/>
    <n v="0"/>
    <x v="1"/>
  </r>
  <r>
    <s v="Total produktion"/>
    <s v="Vestdanmark"/>
    <x v="3"/>
    <x v="0"/>
    <n v="1246372.8717247061"/>
    <x v="1"/>
  </r>
  <r>
    <s v="Total produktion"/>
    <s v="Vestdanmark"/>
    <x v="36"/>
    <x v="0"/>
    <n v="383772.68751608918"/>
    <x v="1"/>
  </r>
  <r>
    <s v="Total produktion"/>
    <s v="Vestdanmark"/>
    <x v="37"/>
    <x v="1"/>
    <n v="213791.94985288731"/>
    <x v="1"/>
  </r>
  <r>
    <s v="Total produktion"/>
    <s v="Vestdanmark"/>
    <x v="38"/>
    <x v="1"/>
    <n v="261055.13809379272"/>
    <x v="1"/>
  </r>
  <r>
    <s v="Total produktion"/>
    <s v="Vestdanmark"/>
    <x v="5"/>
    <x v="1"/>
    <n v="195082.22598438186"/>
    <x v="1"/>
  </r>
  <r>
    <s v="Total produktion"/>
    <s v="Vestdanmark"/>
    <x v="39"/>
    <x v="1"/>
    <n v="500444724.81529689"/>
    <x v="1"/>
  </r>
  <r>
    <s v="Total produktion"/>
    <s v="Vestdanmark"/>
    <x v="40"/>
    <x v="1"/>
    <n v="20202719.326829374"/>
    <x v="1"/>
  </r>
  <r>
    <s v="Total produktion"/>
    <s v="Vestdanmark"/>
    <x v="41"/>
    <x v="1"/>
    <n v="0"/>
    <x v="1"/>
  </r>
  <r>
    <s v="Total produktion"/>
    <s v="Vestdanmark"/>
    <x v="42"/>
    <x v="1"/>
    <n v="2652925.8184588463"/>
    <x v="1"/>
  </r>
  <r>
    <s v="Total produktion"/>
    <s v="Vestdanmark"/>
    <x v="43"/>
    <x v="1"/>
    <n v="0"/>
    <x v="1"/>
  </r>
  <r>
    <s v="Total produktion"/>
    <s v="Vestdanmark"/>
    <x v="44"/>
    <x v="1"/>
    <n v="8342.726135545483"/>
    <x v="1"/>
  </r>
  <r>
    <s v="Total produktion"/>
    <s v="Vestdanmark"/>
    <x v="45"/>
    <x v="1"/>
    <n v="181628.8895635134"/>
    <x v="1"/>
  </r>
  <r>
    <s v="Total produktion"/>
    <s v="Vestdanmark"/>
    <x v="46"/>
    <x v="1"/>
    <n v="846105.68171460775"/>
    <x v="1"/>
  </r>
  <r>
    <s v="Total produktion"/>
    <s v="Vestdanmark"/>
    <x v="47"/>
    <x v="1"/>
    <n v="26154.218486667774"/>
    <x v="1"/>
  </r>
  <r>
    <s v="Total produktion"/>
    <s v="Vestdanmark"/>
    <x v="6"/>
    <x v="1"/>
    <n v="0"/>
    <x v="1"/>
  </r>
  <r>
    <s v="Total produktion"/>
    <s v="Vestdanmark"/>
    <x v="7"/>
    <x v="1"/>
    <n v="15138236.090780353"/>
    <x v="1"/>
  </r>
  <r>
    <s v="Total produktion"/>
    <s v="Vestdanmark"/>
    <x v="8"/>
    <x v="1"/>
    <n v="0"/>
    <x v="1"/>
  </r>
  <r>
    <s v="Total produktion"/>
    <s v="Vestdanmark"/>
    <x v="9"/>
    <x v="1"/>
    <n v="190121.30932407538"/>
    <x v="1"/>
  </r>
  <r>
    <s v="Total produktion"/>
    <s v="Vestdanmark"/>
    <x v="0"/>
    <x v="1"/>
    <n v="2554201.7864606651"/>
    <x v="1"/>
  </r>
  <r>
    <s v="Total produktion"/>
    <s v="Vestdanmark"/>
    <x v="4"/>
    <x v="1"/>
    <n v="526734.10986839118"/>
    <x v="1"/>
  </r>
  <r>
    <s v="Total produktion"/>
    <s v="Vestdanmark"/>
    <x v="10"/>
    <x v="1"/>
    <n v="0"/>
    <x v="1"/>
  </r>
  <r>
    <s v="Total produktion"/>
    <s v="Vestdanmark"/>
    <x v="11"/>
    <x v="1"/>
    <n v="523057.42126360437"/>
    <x v="1"/>
  </r>
  <r>
    <s v="Total produktion"/>
    <s v="Vestdanmark"/>
    <x v="12"/>
    <x v="1"/>
    <n v="772542.01819557324"/>
    <x v="1"/>
  </r>
  <r>
    <s v="Total produktion"/>
    <s v="Vestdanmark"/>
    <x v="13"/>
    <x v="1"/>
    <n v="2144652.2701679929"/>
    <x v="1"/>
  </r>
  <r>
    <s v="Total produktion"/>
    <s v="Vestdanmark"/>
    <x v="14"/>
    <x v="1"/>
    <n v="6957334.5251530875"/>
    <x v="1"/>
  </r>
  <r>
    <s v="Total produktion"/>
    <s v="Vestdanmark"/>
    <x v="15"/>
    <x v="1"/>
    <n v="0"/>
    <x v="1"/>
  </r>
  <r>
    <s v="Total produktion"/>
    <s v="Vestdanmark"/>
    <x v="16"/>
    <x v="1"/>
    <n v="12983496.711335782"/>
    <x v="1"/>
  </r>
  <r>
    <s v="Total produktion"/>
    <s v="Vestdanmark"/>
    <x v="17"/>
    <x v="1"/>
    <n v="1620993.8653666629"/>
    <x v="1"/>
  </r>
  <r>
    <s v="Total produktion"/>
    <s v="Vestdanmark"/>
    <x v="18"/>
    <x v="1"/>
    <n v="7715443.2113281824"/>
    <x v="1"/>
  </r>
  <r>
    <s v="Total produktion"/>
    <s v="Vestdanmark"/>
    <x v="19"/>
    <x v="1"/>
    <n v="3127676.8816170068"/>
    <x v="1"/>
  </r>
  <r>
    <s v="Total produktion"/>
    <s v="Vestdanmark"/>
    <x v="20"/>
    <x v="1"/>
    <n v="209595.14629167612"/>
    <x v="1"/>
  </r>
  <r>
    <s v="Total produktion"/>
    <s v="Vestdanmark"/>
    <x v="21"/>
    <x v="1"/>
    <n v="106168.13854148486"/>
    <x v="1"/>
  </r>
  <r>
    <s v="Total produktion"/>
    <s v="Vestdanmark"/>
    <x v="22"/>
    <x v="1"/>
    <n v="1623373.2997636329"/>
    <x v="1"/>
  </r>
  <r>
    <s v="Total produktion"/>
    <s v="Vestdanmark"/>
    <x v="2"/>
    <x v="1"/>
    <n v="150770.56779806415"/>
    <x v="1"/>
  </r>
  <r>
    <s v="Total produktion"/>
    <s v="Vestdanmark"/>
    <x v="23"/>
    <x v="1"/>
    <n v="733714.35298733599"/>
    <x v="1"/>
  </r>
  <r>
    <s v="Total produktion"/>
    <s v="Vestdanmark"/>
    <x v="24"/>
    <x v="1"/>
    <n v="183428.588246834"/>
    <x v="1"/>
  </r>
  <r>
    <s v="Total produktion"/>
    <s v="Vestdanmark"/>
    <x v="25"/>
    <x v="1"/>
    <n v="4870431.535367866"/>
    <x v="1"/>
  </r>
  <r>
    <s v="Total produktion"/>
    <s v="Vestdanmark"/>
    <x v="26"/>
    <x v="1"/>
    <n v="496520.17811417021"/>
    <x v="1"/>
  </r>
  <r>
    <s v="Total produktion"/>
    <s v="Vestdanmark"/>
    <x v="27"/>
    <x v="1"/>
    <n v="248260.0890570851"/>
    <x v="1"/>
  </r>
  <r>
    <s v="Total produktion"/>
    <s v="Vestdanmark"/>
    <x v="1"/>
    <x v="1"/>
    <n v="158886.45699653446"/>
    <x v="1"/>
  </r>
  <r>
    <s v="Total produktion"/>
    <s v="Vestdanmark"/>
    <x v="28"/>
    <x v="1"/>
    <n v="391853.36074246798"/>
    <x v="1"/>
  </r>
  <r>
    <s v="Total produktion"/>
    <s v="Vestdanmark"/>
    <x v="29"/>
    <x v="1"/>
    <n v="191123.07715634341"/>
    <x v="1"/>
  </r>
  <r>
    <s v="Total produktion"/>
    <s v="Vestdanmark"/>
    <x v="30"/>
    <x v="1"/>
    <n v="129693.32771377628"/>
    <x v="1"/>
  </r>
  <r>
    <s v="Total produktion"/>
    <s v="Vestdanmark"/>
    <x v="31"/>
    <x v="1"/>
    <n v="3973910.9975047"/>
    <x v="1"/>
  </r>
  <r>
    <s v="Total produktion"/>
    <s v="Vestdanmark"/>
    <x v="32"/>
    <x v="1"/>
    <n v="15074833.175881069"/>
    <x v="1"/>
  </r>
  <r>
    <s v="Total produktion"/>
    <s v="Vestdanmark"/>
    <x v="33"/>
    <x v="1"/>
    <n v="1378013.0257817972"/>
    <x v="1"/>
  </r>
  <r>
    <s v="Total produktion"/>
    <s v="Vestdanmark"/>
    <x v="34"/>
    <x v="1"/>
    <n v="84600"/>
    <x v="1"/>
  </r>
  <r>
    <s v="Total produktion"/>
    <s v="Vestdanmark"/>
    <x v="35"/>
    <x v="1"/>
    <n v="0"/>
    <x v="1"/>
  </r>
  <r>
    <s v="Total produktion"/>
    <s v="Vestdanmark"/>
    <x v="3"/>
    <x v="1"/>
    <n v="1278885.3114418108"/>
    <x v="1"/>
  </r>
  <r>
    <s v="Total produktion"/>
    <s v="Vestdanmark"/>
    <x v="36"/>
    <x v="1"/>
    <n v="393797.26280683634"/>
    <x v="1"/>
  </r>
  <r>
    <s v="Total produktion"/>
    <s v="Vestdanmark"/>
    <x v="37"/>
    <x v="2"/>
    <n v="208223.23899291924"/>
    <x v="1"/>
  </r>
  <r>
    <s v="Total produktion"/>
    <s v="Vestdanmark"/>
    <x v="38"/>
    <x v="2"/>
    <n v="270063.38030426565"/>
    <x v="1"/>
  </r>
  <r>
    <s v="Total produktion"/>
    <s v="Vestdanmark"/>
    <x v="5"/>
    <x v="2"/>
    <n v="197484.13479984918"/>
    <x v="1"/>
  </r>
  <r>
    <s v="Total produktion"/>
    <s v="Vestdanmark"/>
    <x v="39"/>
    <x v="2"/>
    <n v="498050490.32948744"/>
    <x v="1"/>
  </r>
  <r>
    <s v="Total produktion"/>
    <s v="Vestdanmark"/>
    <x v="40"/>
    <x v="2"/>
    <n v="19824132.257239286"/>
    <x v="1"/>
  </r>
  <r>
    <s v="Total produktion"/>
    <s v="Vestdanmark"/>
    <x v="41"/>
    <x v="2"/>
    <n v="0"/>
    <x v="1"/>
  </r>
  <r>
    <s v="Total produktion"/>
    <s v="Vestdanmark"/>
    <x v="42"/>
    <x v="2"/>
    <n v="2777977.7276885756"/>
    <x v="1"/>
  </r>
  <r>
    <s v="Total produktion"/>
    <s v="Vestdanmark"/>
    <x v="43"/>
    <x v="2"/>
    <n v="0"/>
    <x v="1"/>
  </r>
  <r>
    <s v="Total produktion"/>
    <s v="Vestdanmark"/>
    <x v="44"/>
    <x v="2"/>
    <n v="8615.5317224824212"/>
    <x v="1"/>
  </r>
  <r>
    <s v="Total produktion"/>
    <s v="Vestdanmark"/>
    <x v="45"/>
    <x v="2"/>
    <n v="173658.75124992887"/>
    <x v="1"/>
  </r>
  <r>
    <s v="Total produktion"/>
    <s v="Vestdanmark"/>
    <x v="46"/>
    <x v="2"/>
    <n v="875858.53682385711"/>
    <x v="1"/>
  </r>
  <r>
    <s v="Total produktion"/>
    <s v="Vestdanmark"/>
    <x v="47"/>
    <x v="2"/>
    <n v="27058.278671061176"/>
    <x v="1"/>
  </r>
  <r>
    <s v="Total produktion"/>
    <s v="Vestdanmark"/>
    <x v="6"/>
    <x v="2"/>
    <n v="0"/>
    <x v="1"/>
  </r>
  <r>
    <s v="Total produktion"/>
    <s v="Vestdanmark"/>
    <x v="7"/>
    <x v="2"/>
    <n v="15876779.698401188"/>
    <x v="1"/>
  </r>
  <r>
    <s v="Total produktion"/>
    <s v="Vestdanmark"/>
    <x v="8"/>
    <x v="2"/>
    <n v="0"/>
    <x v="1"/>
  </r>
  <r>
    <s v="Total produktion"/>
    <s v="Vestdanmark"/>
    <x v="9"/>
    <x v="2"/>
    <n v="195311.08677284906"/>
    <x v="1"/>
  </r>
  <r>
    <s v="Total produktion"/>
    <s v="Vestdanmark"/>
    <x v="0"/>
    <x v="2"/>
    <n v="2472139.9027212341"/>
    <x v="1"/>
  </r>
  <r>
    <s v="Total produktion"/>
    <s v="Vestdanmark"/>
    <x v="4"/>
    <x v="2"/>
    <n v="524881.97503939818"/>
    <x v="1"/>
  </r>
  <r>
    <s v="Total produktion"/>
    <s v="Vestdanmark"/>
    <x v="10"/>
    <x v="2"/>
    <n v="0"/>
    <x v="1"/>
  </r>
  <r>
    <s v="Total produktion"/>
    <s v="Vestdanmark"/>
    <x v="11"/>
    <x v="2"/>
    <n v="519697.07047323068"/>
    <x v="1"/>
  </r>
  <r>
    <s v="Total produktion"/>
    <s v="Vestdanmark"/>
    <x v="12"/>
    <x v="2"/>
    <n v="799246.10341905511"/>
    <x v="1"/>
  </r>
  <r>
    <s v="Total produktion"/>
    <s v="Vestdanmark"/>
    <x v="13"/>
    <x v="2"/>
    <n v="2219060.1160318404"/>
    <x v="1"/>
  </r>
  <r>
    <s v="Total produktion"/>
    <s v="Vestdanmark"/>
    <x v="14"/>
    <x v="2"/>
    <n v="7229942.8575624535"/>
    <x v="1"/>
  </r>
  <r>
    <s v="Total produktion"/>
    <s v="Vestdanmark"/>
    <x v="15"/>
    <x v="2"/>
    <n v="0"/>
    <x v="1"/>
  </r>
  <r>
    <s v="Total produktion"/>
    <s v="Vestdanmark"/>
    <x v="16"/>
    <x v="2"/>
    <n v="12735406.502549823"/>
    <x v="1"/>
  </r>
  <r>
    <s v="Total produktion"/>
    <s v="Vestdanmark"/>
    <x v="17"/>
    <x v="2"/>
    <n v="1590883.4700780637"/>
    <x v="1"/>
  </r>
  <r>
    <s v="Total produktion"/>
    <s v="Vestdanmark"/>
    <x v="18"/>
    <x v="2"/>
    <n v="8073553.0948329801"/>
    <x v="1"/>
  </r>
  <r>
    <s v="Total produktion"/>
    <s v="Vestdanmark"/>
    <x v="19"/>
    <x v="2"/>
    <n v="3069579.4456842686"/>
    <x v="1"/>
  </r>
  <r>
    <s v="Total produktion"/>
    <s v="Vestdanmark"/>
    <x v="20"/>
    <x v="2"/>
    <n v="209595.14629167612"/>
    <x v="1"/>
  </r>
  <r>
    <s v="Total produktion"/>
    <s v="Vestdanmark"/>
    <x v="21"/>
    <x v="2"/>
    <n v="102788.11573768182"/>
    <x v="1"/>
  </r>
  <r>
    <s v="Total produktion"/>
    <s v="Vestdanmark"/>
    <x v="22"/>
    <x v="2"/>
    <n v="1679487.6572035907"/>
    <x v="1"/>
  </r>
  <r>
    <s v="Total produktion"/>
    <s v="Vestdanmark"/>
    <x v="2"/>
    <x v="2"/>
    <n v="156208.30290017457"/>
    <x v="1"/>
  </r>
  <r>
    <s v="Total produktion"/>
    <s v="Vestdanmark"/>
    <x v="23"/>
    <x v="2"/>
    <n v="691667.15613501775"/>
    <x v="1"/>
  </r>
  <r>
    <s v="Total produktion"/>
    <s v="Vestdanmark"/>
    <x v="24"/>
    <x v="2"/>
    <n v="172916.78903375444"/>
    <x v="1"/>
  </r>
  <r>
    <s v="Total produktion"/>
    <s v="Vestdanmark"/>
    <x v="25"/>
    <x v="2"/>
    <n v="4779961.9648844432"/>
    <x v="1"/>
  </r>
  <r>
    <s v="Total produktion"/>
    <s v="Vestdanmark"/>
    <x v="26"/>
    <x v="2"/>
    <n v="513134.62537753029"/>
    <x v="1"/>
  </r>
  <r>
    <s v="Total produktion"/>
    <s v="Vestdanmark"/>
    <x v="27"/>
    <x v="2"/>
    <n v="256567.31268876515"/>
    <x v="1"/>
  </r>
  <r>
    <s v="Total produktion"/>
    <s v="Vestdanmark"/>
    <x v="1"/>
    <x v="2"/>
    <n v="164203.0801208097"/>
    <x v="1"/>
  </r>
  <r>
    <s v="Total produktion"/>
    <s v="Vestdanmark"/>
    <x v="28"/>
    <x v="2"/>
    <n v="405287.95144951041"/>
    <x v="1"/>
  </r>
  <r>
    <s v="Total produktion"/>
    <s v="Vestdanmark"/>
    <x v="29"/>
    <x v="2"/>
    <n v="185567.16171821824"/>
    <x v="1"/>
  </r>
  <r>
    <s v="Total produktion"/>
    <s v="Vestdanmark"/>
    <x v="30"/>
    <x v="2"/>
    <n v="126100.24826746272"/>
    <x v="1"/>
  </r>
  <r>
    <s v="Total produktion"/>
    <s v="Vestdanmark"/>
    <x v="31"/>
    <x v="2"/>
    <n v="4121832.5977837904"/>
    <x v="1"/>
  </r>
  <r>
    <s v="Total produktion"/>
    <s v="Vestdanmark"/>
    <x v="32"/>
    <x v="2"/>
    <n v="14432291.767579561"/>
    <x v="1"/>
  </r>
  <r>
    <s v="Total produktion"/>
    <s v="Vestdanmark"/>
    <x v="33"/>
    <x v="2"/>
    <n v="1340150.8748835563"/>
    <x v="1"/>
  </r>
  <r>
    <s v="Total produktion"/>
    <s v="Vestdanmark"/>
    <x v="34"/>
    <x v="2"/>
    <n v="84600"/>
    <x v="1"/>
  </r>
  <r>
    <s v="Total produktion"/>
    <s v="Vestdanmark"/>
    <x v="35"/>
    <x v="2"/>
    <n v="0"/>
    <x v="1"/>
  </r>
  <r>
    <s v="Total produktion"/>
    <s v="Vestdanmark"/>
    <x v="3"/>
    <x v="2"/>
    <n v="1300426.7371168283"/>
    <x v="1"/>
  </r>
  <r>
    <s v="Total produktion"/>
    <s v="Vestdanmark"/>
    <x v="36"/>
    <x v="2"/>
    <n v="402679.73456313973"/>
    <x v="1"/>
  </r>
  <r>
    <s v="Total produktion"/>
    <s v="Østdanmark"/>
    <x v="37"/>
    <x v="0"/>
    <n v="18450.007031483605"/>
    <x v="1"/>
  </r>
  <r>
    <s v="Total produktion"/>
    <s v="Østdanmark"/>
    <x v="38"/>
    <x v="0"/>
    <n v="26972.495538657848"/>
    <x v="1"/>
  </r>
  <r>
    <s v="Total produktion"/>
    <s v="Østdanmark"/>
    <x v="5"/>
    <x v="0"/>
    <n v="165083.0224523381"/>
    <x v="1"/>
  </r>
  <r>
    <s v="Total produktion"/>
    <s v="Østdanmark"/>
    <x v="39"/>
    <x v="0"/>
    <n v="110817068.59908372"/>
    <x v="1"/>
  </r>
  <r>
    <s v="Total produktion"/>
    <s v="Østdanmark"/>
    <x v="40"/>
    <x v="0"/>
    <n v="2463073.3914116896"/>
    <x v="1"/>
  </r>
  <r>
    <s v="Total produktion"/>
    <s v="Østdanmark"/>
    <x v="41"/>
    <x v="0"/>
    <n v="0"/>
    <x v="1"/>
  </r>
  <r>
    <s v="Total produktion"/>
    <s v="Østdanmark"/>
    <x v="42"/>
    <x v="0"/>
    <n v="332759.92297580565"/>
    <x v="1"/>
  </r>
  <r>
    <s v="Total produktion"/>
    <s v="Østdanmark"/>
    <x v="43"/>
    <x v="0"/>
    <n v="0"/>
    <x v="1"/>
  </r>
  <r>
    <s v="Total produktion"/>
    <s v="Østdanmark"/>
    <x v="44"/>
    <x v="0"/>
    <n v="675.387643904882"/>
    <x v="1"/>
  </r>
  <r>
    <s v="Total produktion"/>
    <s v="Østdanmark"/>
    <x v="45"/>
    <x v="0"/>
    <n v="15969.006082579654"/>
    <x v="1"/>
  </r>
  <r>
    <s v="Total produktion"/>
    <s v="Østdanmark"/>
    <x v="46"/>
    <x v="0"/>
    <n v="620445.82725004398"/>
    <x v="1"/>
  </r>
  <r>
    <s v="Total produktion"/>
    <s v="Østdanmark"/>
    <x v="47"/>
    <x v="0"/>
    <n v="15780.226177538038"/>
    <x v="1"/>
  </r>
  <r>
    <s v="Total produktion"/>
    <s v="Østdanmark"/>
    <x v="6"/>
    <x v="0"/>
    <n v="0"/>
    <x v="1"/>
  </r>
  <r>
    <s v="Total produktion"/>
    <s v="Østdanmark"/>
    <x v="7"/>
    <x v="0"/>
    <n v="2148848.2010935447"/>
    <x v="1"/>
  </r>
  <r>
    <s v="Total produktion"/>
    <s v="Østdanmark"/>
    <x v="8"/>
    <x v="0"/>
    <n v="0"/>
    <x v="1"/>
  </r>
  <r>
    <s v="Total produktion"/>
    <s v="Østdanmark"/>
    <x v="9"/>
    <x v="0"/>
    <n v="95299.46904386401"/>
    <x v="1"/>
  </r>
  <r>
    <s v="Total produktion"/>
    <s v="Østdanmark"/>
    <x v="0"/>
    <x v="0"/>
    <n v="954412.72069157928"/>
    <x v="1"/>
  </r>
  <r>
    <s v="Total produktion"/>
    <s v="Østdanmark"/>
    <x v="4"/>
    <x v="0"/>
    <n v="452346.51233766804"/>
    <x v="1"/>
  </r>
  <r>
    <s v="Total produktion"/>
    <s v="Østdanmark"/>
    <x v="10"/>
    <x v="0"/>
    <n v="0"/>
    <x v="1"/>
  </r>
  <r>
    <s v="Total produktion"/>
    <s v="Østdanmark"/>
    <x v="11"/>
    <x v="0"/>
    <n v="200279.74928693369"/>
    <x v="1"/>
  </r>
  <r>
    <s v="Total produktion"/>
    <s v="Østdanmark"/>
    <x v="12"/>
    <x v="0"/>
    <n v="145627.35347864506"/>
    <x v="1"/>
  </r>
  <r>
    <s v="Total produktion"/>
    <s v="Østdanmark"/>
    <x v="13"/>
    <x v="0"/>
    <n v="116539.79424410909"/>
    <x v="1"/>
  </r>
  <r>
    <s v="Total produktion"/>
    <s v="Østdanmark"/>
    <x v="14"/>
    <x v="0"/>
    <n v="2268650.5850062412"/>
    <x v="1"/>
  </r>
  <r>
    <s v="Total produktion"/>
    <s v="Østdanmark"/>
    <x v="15"/>
    <x v="0"/>
    <n v="0"/>
    <x v="1"/>
  </r>
  <r>
    <s v="Total produktion"/>
    <s v="Østdanmark"/>
    <x v="16"/>
    <x v="0"/>
    <n v="925084.21922943438"/>
    <x v="1"/>
  </r>
  <r>
    <s v="Total produktion"/>
    <s v="Østdanmark"/>
    <x v="17"/>
    <x v="0"/>
    <n v="115489.08079619991"/>
    <x v="1"/>
  </r>
  <r>
    <s v="Total produktion"/>
    <s v="Østdanmark"/>
    <x v="18"/>
    <x v="0"/>
    <n v="365245.73356828612"/>
    <x v="1"/>
  </r>
  <r>
    <s v="Total produktion"/>
    <s v="Østdanmark"/>
    <x v="19"/>
    <x v="0"/>
    <n v="222833.98833453824"/>
    <x v="1"/>
  </r>
  <r>
    <s v="Total produktion"/>
    <s v="Østdanmark"/>
    <x v="20"/>
    <x v="0"/>
    <n v="1.1976865502381491"/>
    <x v="1"/>
  </r>
  <r>
    <s v="Total produktion"/>
    <s v="Østdanmark"/>
    <x v="21"/>
    <x v="0"/>
    <n v="7577.0634215631153"/>
    <x v="1"/>
  </r>
  <r>
    <s v="Total produktion"/>
    <s v="Østdanmark"/>
    <x v="22"/>
    <x v="0"/>
    <n v="395448.91426064254"/>
    <x v="1"/>
  </r>
  <r>
    <s v="Total produktion"/>
    <s v="Østdanmark"/>
    <x v="2"/>
    <x v="0"/>
    <n v="38860.356190289756"/>
    <x v="1"/>
  </r>
  <r>
    <s v="Total produktion"/>
    <s v="Østdanmark"/>
    <x v="23"/>
    <x v="0"/>
    <n v="0"/>
    <x v="1"/>
  </r>
  <r>
    <s v="Total produktion"/>
    <s v="Østdanmark"/>
    <x v="24"/>
    <x v="0"/>
    <n v="0"/>
    <x v="1"/>
  </r>
  <r>
    <s v="Total produktion"/>
    <s v="Østdanmark"/>
    <x v="25"/>
    <x v="0"/>
    <n v="346998.01962126989"/>
    <x v="1"/>
  </r>
  <r>
    <s v="Total produktion"/>
    <s v="Østdanmark"/>
    <x v="26"/>
    <x v="0"/>
    <n v="192563.22613808865"/>
    <x v="1"/>
  </r>
  <r>
    <s v="Total produktion"/>
    <s v="Østdanmark"/>
    <x v="27"/>
    <x v="0"/>
    <n v="96281.613069044324"/>
    <x v="1"/>
  </r>
  <r>
    <s v="Total produktion"/>
    <s v="Østdanmark"/>
    <x v="1"/>
    <x v="0"/>
    <n v="61620.23236418837"/>
    <x v="1"/>
  </r>
  <r>
    <s v="Total produktion"/>
    <s v="Østdanmark"/>
    <x v="28"/>
    <x v="0"/>
    <n v="2233316.4654569654"/>
    <x v="1"/>
  </r>
  <r>
    <s v="Total produktion"/>
    <s v="Østdanmark"/>
    <x v="29"/>
    <x v="0"/>
    <n v="23179.475218292017"/>
    <x v="1"/>
  </r>
  <r>
    <s v="Total produktion"/>
    <s v="Østdanmark"/>
    <x v="30"/>
    <x v="0"/>
    <n v="18923.903166389329"/>
    <x v="1"/>
  </r>
  <r>
    <s v="Total produktion"/>
    <s v="Østdanmark"/>
    <x v="31"/>
    <x v="0"/>
    <n v="3186961.3614372411"/>
    <x v="1"/>
  </r>
  <r>
    <s v="Total produktion"/>
    <s v="Østdanmark"/>
    <x v="32"/>
    <x v="0"/>
    <n v="2304461.4931079326"/>
    <x v="1"/>
  </r>
  <r>
    <s v="Total produktion"/>
    <s v="Østdanmark"/>
    <x v="33"/>
    <x v="0"/>
    <n v="206750.71206041813"/>
    <x v="1"/>
  </r>
  <r>
    <s v="Total produktion"/>
    <s v="Østdanmark"/>
    <x v="34"/>
    <x v="0"/>
    <n v="0"/>
    <x v="1"/>
  </r>
  <r>
    <s v="Total produktion"/>
    <s v="Østdanmark"/>
    <x v="35"/>
    <x v="0"/>
    <n v="0"/>
    <x v="1"/>
  </r>
  <r>
    <s v="Total produktion"/>
    <s v="Østdanmark"/>
    <x v="3"/>
    <x v="0"/>
    <n v="364819.33528776863"/>
    <x v="1"/>
  </r>
  <r>
    <s v="Total produktion"/>
    <s v="Østdanmark"/>
    <x v="36"/>
    <x v="0"/>
    <n v="112332.11179209981"/>
    <x v="1"/>
  </r>
  <r>
    <s v="Total produktion"/>
    <s v="Østdanmark"/>
    <x v="37"/>
    <x v="1"/>
    <n v="17943.479437897957"/>
    <x v="1"/>
  </r>
  <r>
    <s v="Total produktion"/>
    <s v="Østdanmark"/>
    <x v="38"/>
    <x v="1"/>
    <n v="27822.019382684251"/>
    <x v="1"/>
  </r>
  <r>
    <s v="Total produktion"/>
    <s v="Østdanmark"/>
    <x v="5"/>
    <x v="1"/>
    <n v="168912.745758362"/>
    <x v="1"/>
  </r>
  <r>
    <s v="Total produktion"/>
    <s v="Østdanmark"/>
    <x v="39"/>
    <x v="1"/>
    <n v="108882911.96949236"/>
    <x v="1"/>
  </r>
  <r>
    <s v="Total produktion"/>
    <s v="Østdanmark"/>
    <x v="40"/>
    <x v="1"/>
    <n v="3476895.5141731915"/>
    <x v="1"/>
  </r>
  <r>
    <s v="Total produktion"/>
    <s v="Østdanmark"/>
    <x v="41"/>
    <x v="1"/>
    <n v="0"/>
    <x v="1"/>
  </r>
  <r>
    <s v="Total produktion"/>
    <s v="Østdanmark"/>
    <x v="42"/>
    <x v="1"/>
    <n v="358055.10959218151"/>
    <x v="1"/>
  </r>
  <r>
    <s v="Total produktion"/>
    <s v="Østdanmark"/>
    <x v="43"/>
    <x v="1"/>
    <n v="0"/>
    <x v="1"/>
  </r>
  <r>
    <s v="Total produktion"/>
    <s v="Østdanmark"/>
    <x v="44"/>
    <x v="1"/>
    <n v="700.20192515285464"/>
    <x v="1"/>
  </r>
  <r>
    <s v="Total produktion"/>
    <s v="Østdanmark"/>
    <x v="45"/>
    <x v="1"/>
    <n v="15244.045659594452"/>
    <x v="1"/>
  </r>
  <r>
    <s v="Total produktion"/>
    <s v="Østdanmark"/>
    <x v="46"/>
    <x v="1"/>
    <n v="616848.66776647209"/>
    <x v="1"/>
  </r>
  <r>
    <s v="Total produktion"/>
    <s v="Østdanmark"/>
    <x v="47"/>
    <x v="1"/>
    <n v="16252.445828118489"/>
    <x v="1"/>
  </r>
  <r>
    <s v="Total produktion"/>
    <s v="Østdanmark"/>
    <x v="6"/>
    <x v="1"/>
    <n v="0"/>
    <x v="1"/>
  </r>
  <r>
    <s v="Total produktion"/>
    <s v="Østdanmark"/>
    <x v="7"/>
    <x v="1"/>
    <n v="2190067.1267959499"/>
    <x v="1"/>
  </r>
  <r>
    <s v="Total produktion"/>
    <s v="Østdanmark"/>
    <x v="8"/>
    <x v="1"/>
    <n v="0"/>
    <x v="1"/>
  </r>
  <r>
    <s v="Total produktion"/>
    <s v="Østdanmark"/>
    <x v="9"/>
    <x v="1"/>
    <n v="99033.251035448469"/>
    <x v="1"/>
  </r>
  <r>
    <s v="Total produktion"/>
    <s v="Østdanmark"/>
    <x v="0"/>
    <x v="1"/>
    <n v="913460.75580354175"/>
    <x v="1"/>
  </r>
  <r>
    <s v="Total produktion"/>
    <s v="Østdanmark"/>
    <x v="4"/>
    <x v="1"/>
    <n v="456074.89013160887"/>
    <x v="1"/>
  </r>
  <r>
    <s v="Total produktion"/>
    <s v="Østdanmark"/>
    <x v="10"/>
    <x v="1"/>
    <n v="0"/>
    <x v="1"/>
  </r>
  <r>
    <s v="Total produktion"/>
    <s v="Østdanmark"/>
    <x v="11"/>
    <x v="1"/>
    <n v="202910.9816220197"/>
    <x v="1"/>
  </r>
  <r>
    <s v="Total produktion"/>
    <s v="Østdanmark"/>
    <x v="12"/>
    <x v="1"/>
    <n v="149985.21864489527"/>
    <x v="1"/>
  </r>
  <r>
    <s v="Total produktion"/>
    <s v="Østdanmark"/>
    <x v="13"/>
    <x v="1"/>
    <n v="119364.66155188564"/>
    <x v="1"/>
  </r>
  <r>
    <s v="Total produktion"/>
    <s v="Østdanmark"/>
    <x v="14"/>
    <x v="1"/>
    <n v="2351117.8896644833"/>
    <x v="1"/>
  </r>
  <r>
    <s v="Total produktion"/>
    <s v="Østdanmark"/>
    <x v="15"/>
    <x v="1"/>
    <n v="0"/>
    <x v="1"/>
  </r>
  <r>
    <s v="Total produktion"/>
    <s v="Østdanmark"/>
    <x v="16"/>
    <x v="1"/>
    <n v="922789.17266620893"/>
    <x v="1"/>
  </r>
  <r>
    <s v="Total produktion"/>
    <s v="Østdanmark"/>
    <x v="17"/>
    <x v="1"/>
    <n v="115210.53389359287"/>
    <x v="1"/>
  </r>
  <r>
    <s v="Total produktion"/>
    <s v="Østdanmark"/>
    <x v="18"/>
    <x v="1"/>
    <n v="379043.4170971053"/>
    <x v="1"/>
  </r>
  <r>
    <s v="Total produktion"/>
    <s v="Østdanmark"/>
    <x v="19"/>
    <x v="1"/>
    <n v="222296.53737538058"/>
    <x v="1"/>
  </r>
  <r>
    <s v="Total produktion"/>
    <s v="Østdanmark"/>
    <x v="20"/>
    <x v="1"/>
    <n v="69865.048763892031"/>
    <x v="1"/>
  </r>
  <r>
    <s v="Total produktion"/>
    <s v="Østdanmark"/>
    <x v="21"/>
    <x v="1"/>
    <n v="7545.7953205064359"/>
    <x v="1"/>
  </r>
  <r>
    <s v="Total produktion"/>
    <s v="Østdanmark"/>
    <x v="22"/>
    <x v="1"/>
    <n v="407282.63235908083"/>
    <x v="1"/>
  </r>
  <r>
    <s v="Total produktion"/>
    <s v="Østdanmark"/>
    <x v="2"/>
    <x v="1"/>
    <n v="36685.53498024369"/>
    <x v="1"/>
  </r>
  <r>
    <s v="Total produktion"/>
    <s v="Østdanmark"/>
    <x v="23"/>
    <x v="1"/>
    <n v="313485.64701266348"/>
    <x v="1"/>
  </r>
  <r>
    <s v="Total produktion"/>
    <s v="Østdanmark"/>
    <x v="24"/>
    <x v="1"/>
    <n v="78371.41175316587"/>
    <x v="1"/>
  </r>
  <r>
    <s v="Total produktion"/>
    <s v="Østdanmark"/>
    <x v="25"/>
    <x v="1"/>
    <n v="346161.09873740864"/>
    <x v="1"/>
  </r>
  <r>
    <s v="Total produktion"/>
    <s v="Østdanmark"/>
    <x v="26"/>
    <x v="1"/>
    <n v="199998.99511830622"/>
    <x v="1"/>
  </r>
  <r>
    <s v="Total produktion"/>
    <s v="Østdanmark"/>
    <x v="27"/>
    <x v="1"/>
    <n v="99999.497559153111"/>
    <x v="1"/>
  </r>
  <r>
    <s v="Total produktion"/>
    <s v="Østdanmark"/>
    <x v="1"/>
    <x v="1"/>
    <n v="63999.678437857991"/>
    <x v="1"/>
  </r>
  <r>
    <s v="Total produktion"/>
    <s v="Østdanmark"/>
    <x v="28"/>
    <x v="1"/>
    <n v="2341570.5873990189"/>
    <x v="1"/>
  </r>
  <r>
    <s v="Total produktion"/>
    <s v="Østdanmark"/>
    <x v="29"/>
    <x v="1"/>
    <n v="22535.823292320583"/>
    <x v="1"/>
  </r>
  <r>
    <s v="Total produktion"/>
    <s v="Østdanmark"/>
    <x v="30"/>
    <x v="1"/>
    <n v="18290.426254310609"/>
    <x v="1"/>
  </r>
  <r>
    <s v="Total produktion"/>
    <s v="Østdanmark"/>
    <x v="31"/>
    <x v="1"/>
    <n v="3344054.0907642334"/>
    <x v="1"/>
  </r>
  <r>
    <s v="Total produktion"/>
    <s v="Østdanmark"/>
    <x v="32"/>
    <x v="1"/>
    <n v="2184299.8380428459"/>
    <x v="1"/>
  </r>
  <r>
    <s v="Total produktion"/>
    <s v="Østdanmark"/>
    <x v="33"/>
    <x v="1"/>
    <n v="199670.11202830033"/>
    <x v="1"/>
  </r>
  <r>
    <s v="Total produktion"/>
    <s v="Østdanmark"/>
    <x v="34"/>
    <x v="1"/>
    <n v="36000"/>
    <x v="1"/>
  </r>
  <r>
    <s v="Total produktion"/>
    <s v="Østdanmark"/>
    <x v="35"/>
    <x v="1"/>
    <n v="0"/>
    <x v="1"/>
  </r>
  <r>
    <s v="Total produktion"/>
    <s v="Østdanmark"/>
    <x v="3"/>
    <x v="1"/>
    <n v="374305.40059225931"/>
    <x v="1"/>
  </r>
  <r>
    <s v="Total produktion"/>
    <s v="Østdanmark"/>
    <x v="36"/>
    <x v="1"/>
    <n v="115255.93154350696"/>
    <x v="1"/>
  </r>
  <r>
    <s v="Total produktion"/>
    <s v="Østdanmark"/>
    <x v="37"/>
    <x v="2"/>
    <n v="17476.099590900943"/>
    <x v="1"/>
  </r>
  <r>
    <s v="Total produktion"/>
    <s v="Østdanmark"/>
    <x v="38"/>
    <x v="2"/>
    <n v="29033.512174787396"/>
    <x v="1"/>
  </r>
  <r>
    <s v="Total produktion"/>
    <s v="Østdanmark"/>
    <x v="5"/>
    <x v="2"/>
    <n v="172292.68030975034"/>
    <x v="1"/>
  </r>
  <r>
    <s v="Total produktion"/>
    <s v="Østdanmark"/>
    <x v="39"/>
    <x v="2"/>
    <n v="109925380.77342734"/>
    <x v="1"/>
  </r>
  <r>
    <s v="Total produktion"/>
    <s v="Østdanmark"/>
    <x v="40"/>
    <x v="2"/>
    <n v="3486410.0951459426"/>
    <x v="1"/>
  </r>
  <r>
    <s v="Total produktion"/>
    <s v="Østdanmark"/>
    <x v="41"/>
    <x v="2"/>
    <n v="0"/>
    <x v="1"/>
  </r>
  <r>
    <s v="Total produktion"/>
    <s v="Østdanmark"/>
    <x v="42"/>
    <x v="2"/>
    <n v="377058.10701599991"/>
    <x v="1"/>
  </r>
  <r>
    <s v="Total produktion"/>
    <s v="Østdanmark"/>
    <x v="43"/>
    <x v="2"/>
    <n v="0"/>
    <x v="1"/>
  </r>
  <r>
    <s v="Total produktion"/>
    <s v="Østdanmark"/>
    <x v="44"/>
    <x v="2"/>
    <n v="723.09839736855315"/>
    <x v="1"/>
  </r>
  <r>
    <s v="Total produktion"/>
    <s v="Østdanmark"/>
    <x v="45"/>
    <x v="2"/>
    <n v="14575.114892812006"/>
    <x v="1"/>
  </r>
  <r>
    <s v="Total produktion"/>
    <s v="Østdanmark"/>
    <x v="46"/>
    <x v="2"/>
    <n v="643841.92913449777"/>
    <x v="1"/>
  </r>
  <r>
    <s v="Total produktion"/>
    <s v="Østdanmark"/>
    <x v="47"/>
    <x v="2"/>
    <n v="16960.47518117967"/>
    <x v="1"/>
  </r>
  <r>
    <s v="Total produktion"/>
    <s v="Østdanmark"/>
    <x v="6"/>
    <x v="2"/>
    <n v="0"/>
    <x v="1"/>
  </r>
  <r>
    <s v="Total produktion"/>
    <s v="Østdanmark"/>
    <x v="7"/>
    <x v="2"/>
    <n v="2316052.657411973"/>
    <x v="1"/>
  </r>
  <r>
    <s v="Total produktion"/>
    <s v="Østdanmark"/>
    <x v="8"/>
    <x v="2"/>
    <n v="0"/>
    <x v="1"/>
  </r>
  <r>
    <s v="Total produktion"/>
    <s v="Østdanmark"/>
    <x v="9"/>
    <x v="2"/>
    <n v="102639.03258822189"/>
    <x v="1"/>
  </r>
  <r>
    <s v="Total produktion"/>
    <s v="Østdanmark"/>
    <x v="0"/>
    <x v="2"/>
    <n v="891643.35549802275"/>
    <x v="1"/>
  </r>
  <r>
    <s v="Total produktion"/>
    <s v="Østdanmark"/>
    <x v="4"/>
    <x v="2"/>
    <n v="457927.02496060182"/>
    <x v="1"/>
  </r>
  <r>
    <s v="Total produktion"/>
    <s v="Østdanmark"/>
    <x v="10"/>
    <x v="2"/>
    <n v="0"/>
    <x v="1"/>
  </r>
  <r>
    <s v="Total produktion"/>
    <s v="Østdanmark"/>
    <x v="11"/>
    <x v="2"/>
    <n v="203334.81459864558"/>
    <x v="1"/>
  </r>
  <r>
    <s v="Total produktion"/>
    <s v="Østdanmark"/>
    <x v="12"/>
    <x v="2"/>
    <n v="156519.24671974403"/>
    <x v="1"/>
  </r>
  <r>
    <s v="Total produktion"/>
    <s v="Østdanmark"/>
    <x v="13"/>
    <x v="2"/>
    <n v="124569.78287380376"/>
    <x v="1"/>
  </r>
  <r>
    <s v="Total produktion"/>
    <s v="Østdanmark"/>
    <x v="14"/>
    <x v="2"/>
    <n v="2464599.5522227166"/>
    <x v="1"/>
  </r>
  <r>
    <s v="Total produktion"/>
    <s v="Østdanmark"/>
    <x v="15"/>
    <x v="2"/>
    <n v="0"/>
    <x v="1"/>
  </r>
  <r>
    <s v="Total produktion"/>
    <s v="Østdanmark"/>
    <x v="16"/>
    <x v="2"/>
    <n v="905156.40673249087"/>
    <x v="1"/>
  </r>
  <r>
    <s v="Total produktion"/>
    <s v="Østdanmark"/>
    <x v="17"/>
    <x v="2"/>
    <n v="113070.46736338305"/>
    <x v="1"/>
  </r>
  <r>
    <s v="Total produktion"/>
    <s v="Østdanmark"/>
    <x v="18"/>
    <x v="2"/>
    <n v="400101.5722830625"/>
    <x v="1"/>
  </r>
  <r>
    <s v="Total produktion"/>
    <s v="Østdanmark"/>
    <x v="19"/>
    <x v="2"/>
    <n v="218167.31964379738"/>
    <x v="1"/>
  </r>
  <r>
    <s v="Total produktion"/>
    <s v="Østdanmark"/>
    <x v="20"/>
    <x v="2"/>
    <n v="69865.048763892031"/>
    <x v="1"/>
  </r>
  <r>
    <s v="Total produktion"/>
    <s v="Østdanmark"/>
    <x v="21"/>
    <x v="2"/>
    <n v="7305.5635465813803"/>
    <x v="1"/>
  </r>
  <r>
    <s v="Total produktion"/>
    <s v="Østdanmark"/>
    <x v="22"/>
    <x v="2"/>
    <n v="425025.68849672051"/>
    <x v="1"/>
  </r>
  <r>
    <s v="Total produktion"/>
    <s v="Østdanmark"/>
    <x v="2"/>
    <x v="2"/>
    <n v="38302.056150445307"/>
    <x v="1"/>
  </r>
  <r>
    <s v="Total produktion"/>
    <s v="Østdanmark"/>
    <x v="23"/>
    <x v="2"/>
    <n v="299532.84386498242"/>
    <x v="1"/>
  </r>
  <r>
    <s v="Total produktion"/>
    <s v="Østdanmark"/>
    <x v="24"/>
    <x v="2"/>
    <n v="74883.210966245606"/>
    <x v="1"/>
  </r>
  <r>
    <s v="Total produktion"/>
    <s v="Østdanmark"/>
    <x v="25"/>
    <x v="2"/>
    <n v="339731.06359710812"/>
    <x v="1"/>
  </r>
  <r>
    <s v="Total produktion"/>
    <s v="Østdanmark"/>
    <x v="26"/>
    <x v="2"/>
    <n v="208509.82134975796"/>
    <x v="1"/>
  </r>
  <r>
    <s v="Total produktion"/>
    <s v="Østdanmark"/>
    <x v="27"/>
    <x v="2"/>
    <n v="104254.91067487898"/>
    <x v="1"/>
  </r>
  <r>
    <s v="Total produktion"/>
    <s v="Østdanmark"/>
    <x v="1"/>
    <x v="2"/>
    <n v="66723.142831922552"/>
    <x v="1"/>
  </r>
  <r>
    <s v="Total produktion"/>
    <s v="Østdanmark"/>
    <x v="28"/>
    <x v="2"/>
    <n v="2443369.1487319623"/>
    <x v="1"/>
  </r>
  <r>
    <s v="Total produktion"/>
    <s v="Østdanmark"/>
    <x v="29"/>
    <x v="2"/>
    <n v="21894.979482137918"/>
    <x v="1"/>
  </r>
  <r>
    <s v="Total produktion"/>
    <s v="Østdanmark"/>
    <x v="30"/>
    <x v="2"/>
    <n v="17785.773783011035"/>
    <x v="1"/>
  </r>
  <r>
    <s v="Total produktion"/>
    <s v="Østdanmark"/>
    <x v="31"/>
    <x v="2"/>
    <n v="3500281.4918378997"/>
    <x v="1"/>
  </r>
  <r>
    <s v="Total produktion"/>
    <s v="Østdanmark"/>
    <x v="32"/>
    <x v="2"/>
    <n v="2091197.4416372697"/>
    <x v="1"/>
  </r>
  <r>
    <s v="Total produktion"/>
    <s v="Østdanmark"/>
    <x v="33"/>
    <x v="2"/>
    <n v="194183.99559105173"/>
    <x v="1"/>
  </r>
  <r>
    <s v="Total produktion"/>
    <s v="Østdanmark"/>
    <x v="34"/>
    <x v="2"/>
    <n v="36000"/>
    <x v="1"/>
  </r>
  <r>
    <s v="Total produktion"/>
    <s v="Østdanmark"/>
    <x v="35"/>
    <x v="2"/>
    <n v="0"/>
    <x v="1"/>
  </r>
  <r>
    <s v="Total produktion"/>
    <s v="Østdanmark"/>
    <x v="3"/>
    <x v="2"/>
    <n v="378747.98285372939"/>
    <x v="1"/>
  </r>
  <r>
    <s v="Total produktion"/>
    <s v="Østdanmark"/>
    <x v="36"/>
    <x v="2"/>
    <n v="117136.32021245168"/>
    <x v="1"/>
  </r>
  <r>
    <s v="Ubrugt"/>
    <s v="Vestdanmark"/>
    <x v="37"/>
    <x v="0"/>
    <n v="185027.43463784308"/>
    <x v="2"/>
  </r>
  <r>
    <s v="Ubrugt"/>
    <s v="Vestdanmark"/>
    <x v="38"/>
    <x v="0"/>
    <n v="193898.88574926884"/>
    <x v="2"/>
  </r>
  <r>
    <s v="Ubrugt"/>
    <s v="Vestdanmark"/>
    <x v="5"/>
    <x v="0"/>
    <n v="-199952.34120163022"/>
    <x v="2"/>
  </r>
  <r>
    <s v="Ubrugt"/>
    <s v="Vestdanmark"/>
    <x v="39"/>
    <x v="0"/>
    <n v="0"/>
    <x v="2"/>
  </r>
  <r>
    <s v="Ubrugt"/>
    <s v="Vestdanmark"/>
    <x v="40"/>
    <x v="0"/>
    <n v="2569317.8008686416"/>
    <x v="2"/>
  </r>
  <r>
    <s v="Ubrugt"/>
    <s v="Vestdanmark"/>
    <x v="41"/>
    <x v="0"/>
    <n v="0"/>
    <x v="2"/>
  </r>
  <r>
    <s v="Ubrugt"/>
    <s v="Vestdanmark"/>
    <x v="42"/>
    <x v="0"/>
    <n v="1198807.4305444965"/>
    <x v="2"/>
  </r>
  <r>
    <s v="Ubrugt"/>
    <s v="Vestdanmark"/>
    <x v="43"/>
    <x v="0"/>
    <n v="0"/>
    <x v="2"/>
  </r>
  <r>
    <s v="Ubrugt"/>
    <s v="Vestdanmark"/>
    <x v="44"/>
    <x v="0"/>
    <n v="0"/>
    <x v="2"/>
  </r>
  <r>
    <s v="Ubrugt"/>
    <s v="Vestdanmark"/>
    <x v="45"/>
    <x v="0"/>
    <n v="151426.86140259454"/>
    <x v="2"/>
  </r>
  <r>
    <s v="Ubrugt"/>
    <s v="Vestdanmark"/>
    <x v="46"/>
    <x v="0"/>
    <n v="887836.84200071916"/>
    <x v="2"/>
  </r>
  <r>
    <s v="Ubrugt"/>
    <s v="Vestdanmark"/>
    <x v="47"/>
    <x v="0"/>
    <n v="-223604.86394482077"/>
    <x v="2"/>
  </r>
  <r>
    <s v="Ubrugt"/>
    <s v="Vestdanmark"/>
    <x v="6"/>
    <x v="0"/>
    <n v="-114193.60000000001"/>
    <x v="2"/>
  </r>
  <r>
    <s v="Ubrugt"/>
    <s v="Vestdanmark"/>
    <x v="7"/>
    <x v="0"/>
    <n v="3451069.2602304816"/>
    <x v="2"/>
  </r>
  <r>
    <s v="Ubrugt"/>
    <s v="Vestdanmark"/>
    <x v="8"/>
    <x v="0"/>
    <n v="0"/>
    <x v="2"/>
  </r>
  <r>
    <s v="Ubrugt"/>
    <s v="Vestdanmark"/>
    <x v="9"/>
    <x v="0"/>
    <n v="-76351.578443047096"/>
    <x v="2"/>
  </r>
  <r>
    <s v="Ubrugt"/>
    <s v="Vestdanmark"/>
    <x v="0"/>
    <x v="0"/>
    <n v="0"/>
    <x v="2"/>
  </r>
  <r>
    <s v="Ubrugt"/>
    <s v="Vestdanmark"/>
    <x v="4"/>
    <x v="0"/>
    <n v="0"/>
    <x v="2"/>
  </r>
  <r>
    <s v="Ubrugt"/>
    <s v="Vestdanmark"/>
    <x v="10"/>
    <x v="0"/>
    <n v="-4828427.5390456235"/>
    <x v="2"/>
  </r>
  <r>
    <s v="Ubrugt"/>
    <s v="Vestdanmark"/>
    <x v="11"/>
    <x v="0"/>
    <n v="-203061.53166372905"/>
    <x v="2"/>
  </r>
  <r>
    <s v="Ubrugt"/>
    <s v="Vestdanmark"/>
    <x v="12"/>
    <x v="0"/>
    <n v="766472.09789043549"/>
    <x v="2"/>
  </r>
  <r>
    <s v="Ubrugt"/>
    <s v="Vestdanmark"/>
    <x v="13"/>
    <x v="0"/>
    <n v="2027113.3294623662"/>
    <x v="2"/>
  </r>
  <r>
    <s v="Ubrugt"/>
    <s v="Vestdanmark"/>
    <x v="14"/>
    <x v="0"/>
    <n v="675046.7637937516"/>
    <x v="2"/>
  </r>
  <r>
    <s v="Ubrugt"/>
    <s v="Vestdanmark"/>
    <x v="15"/>
    <x v="0"/>
    <n v="-569996.93502990273"/>
    <x v="2"/>
  </r>
  <r>
    <s v="Ubrugt"/>
    <s v="Vestdanmark"/>
    <x v="16"/>
    <x v="0"/>
    <n v="0"/>
    <x v="2"/>
  </r>
  <r>
    <s v="Ubrugt"/>
    <s v="Vestdanmark"/>
    <x v="17"/>
    <x v="0"/>
    <n v="122443.54553678865"/>
    <x v="2"/>
  </r>
  <r>
    <s v="Ubrugt"/>
    <s v="Vestdanmark"/>
    <x v="18"/>
    <x v="0"/>
    <n v="1618746.6633055378"/>
    <x v="2"/>
  </r>
  <r>
    <s v="Ubrugt"/>
    <s v="Vestdanmark"/>
    <x v="19"/>
    <x v="0"/>
    <n v="2703717.1158706988"/>
    <x v="2"/>
  </r>
  <r>
    <s v="Ubrugt"/>
    <s v="Vestdanmark"/>
    <x v="20"/>
    <x v="0"/>
    <n v="878.90231344976178"/>
    <x v="2"/>
  </r>
  <r>
    <s v="Ubrugt"/>
    <s v="Vestdanmark"/>
    <x v="21"/>
    <x v="0"/>
    <n v="50014.542046090508"/>
    <x v="2"/>
  </r>
  <r>
    <s v="Ubrugt"/>
    <s v="Vestdanmark"/>
    <x v="22"/>
    <x v="0"/>
    <n v="1610618.3345669576"/>
    <x v="2"/>
  </r>
  <r>
    <s v="Ubrugt"/>
    <s v="Vestdanmark"/>
    <x v="2"/>
    <x v="0"/>
    <n v="0"/>
    <x v="2"/>
  </r>
  <r>
    <s v="Ubrugt"/>
    <s v="Vestdanmark"/>
    <x v="23"/>
    <x v="0"/>
    <n v="0"/>
    <x v="2"/>
  </r>
  <r>
    <s v="Ubrugt"/>
    <s v="Vestdanmark"/>
    <x v="24"/>
    <x v="0"/>
    <n v="0"/>
    <x v="2"/>
  </r>
  <r>
    <s v="Ubrugt"/>
    <s v="Vestdanmark"/>
    <x v="25"/>
    <x v="0"/>
    <n v="4922001.9803787302"/>
    <x v="2"/>
  </r>
  <r>
    <s v="Ubrugt"/>
    <s v="Vestdanmark"/>
    <x v="26"/>
    <x v="0"/>
    <n v="0"/>
    <x v="2"/>
  </r>
  <r>
    <s v="Ubrugt"/>
    <s v="Vestdanmark"/>
    <x v="27"/>
    <x v="0"/>
    <n v="28781.895095316839"/>
    <x v="2"/>
  </r>
  <r>
    <s v="Ubrugt"/>
    <s v="Vestdanmark"/>
    <x v="1"/>
    <x v="0"/>
    <n v="0"/>
    <x v="2"/>
  </r>
  <r>
    <s v="Ubrugt"/>
    <s v="Vestdanmark"/>
    <x v="28"/>
    <x v="0"/>
    <n v="-467792.00917977782"/>
    <x v="2"/>
  </r>
  <r>
    <s v="Ubrugt"/>
    <s v="Vestdanmark"/>
    <x v="29"/>
    <x v="0"/>
    <n v="193830.89221723122"/>
    <x v="2"/>
  </r>
  <r>
    <s v="Ubrugt"/>
    <s v="Vestdanmark"/>
    <x v="30"/>
    <x v="0"/>
    <n v="91860.340866184866"/>
    <x v="2"/>
  </r>
  <r>
    <s v="Ubrugt"/>
    <s v="Vestdanmark"/>
    <x v="31"/>
    <x v="0"/>
    <n v="2390013.9527756004"/>
    <x v="2"/>
  </r>
  <r>
    <s v="Ubrugt"/>
    <s v="Vestdanmark"/>
    <x v="32"/>
    <x v="0"/>
    <n v="0"/>
    <x v="2"/>
  </r>
  <r>
    <s v="Ubrugt"/>
    <s v="Vestdanmark"/>
    <x v="33"/>
    <x v="0"/>
    <n v="1276456.3476501952"/>
    <x v="2"/>
  </r>
  <r>
    <s v="Ubrugt"/>
    <s v="Vestdanmark"/>
    <x v="34"/>
    <x v="0"/>
    <n v="76.5"/>
    <x v="2"/>
  </r>
  <r>
    <s v="Ubrugt"/>
    <s v="Vestdanmark"/>
    <x v="35"/>
    <x v="0"/>
    <n v="0"/>
    <x v="2"/>
  </r>
  <r>
    <s v="Ubrugt"/>
    <s v="Vestdanmark"/>
    <x v="3"/>
    <x v="0"/>
    <n v="0"/>
    <x v="2"/>
  </r>
  <r>
    <s v="Ubrugt"/>
    <s v="Vestdanmark"/>
    <x v="36"/>
    <x v="0"/>
    <n v="0"/>
    <x v="2"/>
  </r>
  <r>
    <s v="Ubrugt"/>
    <s v="Vestdanmark"/>
    <x v="37"/>
    <x v="1"/>
    <n v="181212.16529988745"/>
    <x v="2"/>
  </r>
  <r>
    <s v="Ubrugt"/>
    <s v="Vestdanmark"/>
    <x v="38"/>
    <x v="1"/>
    <n v="196556.66261860073"/>
    <x v="2"/>
  </r>
  <r>
    <s v="Ubrugt"/>
    <s v="Vestdanmark"/>
    <x v="5"/>
    <x v="1"/>
    <n v="-1.5144408156629652E-2"/>
    <x v="2"/>
  </r>
  <r>
    <s v="Ubrugt"/>
    <s v="Vestdanmark"/>
    <x v="39"/>
    <x v="1"/>
    <n v="0"/>
    <x v="2"/>
  </r>
  <r>
    <s v="Ubrugt"/>
    <s v="Vestdanmark"/>
    <x v="40"/>
    <x v="1"/>
    <n v="2492411.3703390844"/>
    <x v="2"/>
  </r>
  <r>
    <s v="Ubrugt"/>
    <s v="Vestdanmark"/>
    <x v="41"/>
    <x v="1"/>
    <n v="0"/>
    <x v="2"/>
  </r>
  <r>
    <s v="Ubrugt"/>
    <s v="Vestdanmark"/>
    <x v="42"/>
    <x v="1"/>
    <n v="824301.95073542721"/>
    <x v="2"/>
  </r>
  <r>
    <s v="Ubrugt"/>
    <s v="Vestdanmark"/>
    <x v="43"/>
    <x v="1"/>
    <n v="0"/>
    <x v="2"/>
  </r>
  <r>
    <s v="Ubrugt"/>
    <s v="Vestdanmark"/>
    <x v="44"/>
    <x v="1"/>
    <n v="0"/>
    <x v="2"/>
  </r>
  <r>
    <s v="Ubrugt"/>
    <s v="Vestdanmark"/>
    <x v="45"/>
    <x v="1"/>
    <n v="146334.12296443019"/>
    <x v="2"/>
  </r>
  <r>
    <s v="Ubrugt"/>
    <s v="Vestdanmark"/>
    <x v="46"/>
    <x v="1"/>
    <n v="846105.68171460775"/>
    <x v="2"/>
  </r>
  <r>
    <s v="Ubrugt"/>
    <s v="Vestdanmark"/>
    <x v="47"/>
    <x v="1"/>
    <n v="-231769.07589124783"/>
    <x v="2"/>
  </r>
  <r>
    <s v="Ubrugt"/>
    <s v="Vestdanmark"/>
    <x v="6"/>
    <x v="1"/>
    <n v="-114193.60000000001"/>
    <x v="2"/>
  </r>
  <r>
    <s v="Ubrugt"/>
    <s v="Vestdanmark"/>
    <x v="7"/>
    <x v="1"/>
    <n v="2825697.6151468866"/>
    <x v="2"/>
  </r>
  <r>
    <s v="Ubrugt"/>
    <s v="Vestdanmark"/>
    <x v="8"/>
    <x v="1"/>
    <n v="0"/>
    <x v="2"/>
  </r>
  <r>
    <s v="Ubrugt"/>
    <s v="Vestdanmark"/>
    <x v="9"/>
    <x v="1"/>
    <n v="-80019.404261215212"/>
    <x v="2"/>
  </r>
  <r>
    <s v="Ubrugt"/>
    <s v="Vestdanmark"/>
    <x v="0"/>
    <x v="1"/>
    <n v="-169430.53805185249"/>
    <x v="2"/>
  </r>
  <r>
    <s v="Ubrugt"/>
    <s v="Vestdanmark"/>
    <x v="4"/>
    <x v="1"/>
    <n v="0"/>
    <x v="2"/>
  </r>
  <r>
    <s v="Ubrugt"/>
    <s v="Vestdanmark"/>
    <x v="10"/>
    <x v="1"/>
    <n v="-4828427.5390456226"/>
    <x v="2"/>
  </r>
  <r>
    <s v="Ubrugt"/>
    <s v="Vestdanmark"/>
    <x v="11"/>
    <x v="1"/>
    <n v="0.29027753113768995"/>
    <x v="2"/>
  </r>
  <r>
    <s v="Ubrugt"/>
    <s v="Vestdanmark"/>
    <x v="12"/>
    <x v="1"/>
    <n v="772542.01819557324"/>
    <x v="2"/>
  </r>
  <r>
    <s v="Ubrugt"/>
    <s v="Vestdanmark"/>
    <x v="13"/>
    <x v="1"/>
    <n v="2021120.5870712018"/>
    <x v="2"/>
  </r>
  <r>
    <s v="Ubrugt"/>
    <s v="Vestdanmark"/>
    <x v="14"/>
    <x v="1"/>
    <n v="779356.54353173263"/>
    <x v="2"/>
  </r>
  <r>
    <s v="Ubrugt"/>
    <s v="Vestdanmark"/>
    <x v="15"/>
    <x v="1"/>
    <n v="-526030.44340698363"/>
    <x v="2"/>
  </r>
  <r>
    <s v="Ubrugt"/>
    <s v="Vestdanmark"/>
    <x v="16"/>
    <x v="1"/>
    <n v="0"/>
    <x v="2"/>
  </r>
  <r>
    <s v="Ubrugt"/>
    <s v="Vestdanmark"/>
    <x v="17"/>
    <x v="1"/>
    <n v="105279.69169965154"/>
    <x v="2"/>
  </r>
  <r>
    <s v="Ubrugt"/>
    <s v="Vestdanmark"/>
    <x v="18"/>
    <x v="1"/>
    <n v="1743817.6702617025"/>
    <x v="2"/>
  </r>
  <r>
    <s v="Ubrugt"/>
    <s v="Vestdanmark"/>
    <x v="19"/>
    <x v="1"/>
    <n v="2655270.0055985088"/>
    <x v="2"/>
  </r>
  <r>
    <s v="Ubrugt"/>
    <s v="Vestdanmark"/>
    <x v="20"/>
    <x v="1"/>
    <n v="209595.14629167612"/>
    <x v="2"/>
  </r>
  <r>
    <s v="Ubrugt"/>
    <s v="Vestdanmark"/>
    <x v="21"/>
    <x v="1"/>
    <n v="46139.885502582598"/>
    <x v="2"/>
  </r>
  <r>
    <s v="Ubrugt"/>
    <s v="Vestdanmark"/>
    <x v="22"/>
    <x v="1"/>
    <n v="1623373.2997636329"/>
    <x v="2"/>
  </r>
  <r>
    <s v="Ubrugt"/>
    <s v="Vestdanmark"/>
    <x v="2"/>
    <x v="1"/>
    <n v="0"/>
    <x v="2"/>
  </r>
  <r>
    <s v="Ubrugt"/>
    <s v="Vestdanmark"/>
    <x v="23"/>
    <x v="1"/>
    <n v="0"/>
    <x v="2"/>
  </r>
  <r>
    <s v="Ubrugt"/>
    <s v="Vestdanmark"/>
    <x v="24"/>
    <x v="1"/>
    <n v="0"/>
    <x v="2"/>
  </r>
  <r>
    <s v="Ubrugt"/>
    <s v="Vestdanmark"/>
    <x v="25"/>
    <x v="1"/>
    <n v="4870431.535367866"/>
    <x v="2"/>
  </r>
  <r>
    <s v="Ubrugt"/>
    <s v="Vestdanmark"/>
    <x v="26"/>
    <x v="1"/>
    <n v="0"/>
    <x v="2"/>
  </r>
  <r>
    <s v="Ubrugt"/>
    <s v="Vestdanmark"/>
    <x v="27"/>
    <x v="1"/>
    <n v="34160.982965822855"/>
    <x v="2"/>
  </r>
  <r>
    <s v="Ubrugt"/>
    <s v="Vestdanmark"/>
    <x v="1"/>
    <x v="1"/>
    <n v="0"/>
    <x v="2"/>
  </r>
  <r>
    <s v="Ubrugt"/>
    <s v="Vestdanmark"/>
    <x v="28"/>
    <x v="1"/>
    <n v="-453420.69621106045"/>
    <x v="2"/>
  </r>
  <r>
    <s v="Ubrugt"/>
    <s v="Vestdanmark"/>
    <x v="29"/>
    <x v="1"/>
    <n v="191123.07715634341"/>
    <x v="2"/>
  </r>
  <r>
    <s v="Ubrugt"/>
    <s v="Vestdanmark"/>
    <x v="30"/>
    <x v="1"/>
    <n v="90277.592701158952"/>
    <x v="2"/>
  </r>
  <r>
    <s v="Ubrugt"/>
    <s v="Vestdanmark"/>
    <x v="31"/>
    <x v="1"/>
    <n v="2466809.8451226354"/>
    <x v="2"/>
  </r>
  <r>
    <s v="Ubrugt"/>
    <s v="Vestdanmark"/>
    <x v="32"/>
    <x v="1"/>
    <n v="0"/>
    <x v="2"/>
  </r>
  <r>
    <s v="Ubrugt"/>
    <s v="Vestdanmark"/>
    <x v="33"/>
    <x v="1"/>
    <n v="1256137.4817331168"/>
    <x v="2"/>
  </r>
  <r>
    <s v="Ubrugt"/>
    <s v="Vestdanmark"/>
    <x v="34"/>
    <x v="1"/>
    <n v="84600"/>
    <x v="2"/>
  </r>
  <r>
    <s v="Ubrugt"/>
    <s v="Vestdanmark"/>
    <x v="35"/>
    <x v="1"/>
    <n v="0"/>
    <x v="2"/>
  </r>
  <r>
    <s v="Ubrugt"/>
    <s v="Vestdanmark"/>
    <x v="3"/>
    <x v="1"/>
    <n v="0"/>
    <x v="2"/>
  </r>
  <r>
    <s v="Ubrugt"/>
    <s v="Vestdanmark"/>
    <x v="36"/>
    <x v="1"/>
    <n v="0"/>
    <x v="2"/>
  </r>
  <r>
    <s v="Ubrugt"/>
    <s v="Vestdanmark"/>
    <x v="37"/>
    <x v="2"/>
    <n v="174373.27010647443"/>
    <x v="2"/>
  </r>
  <r>
    <s v="Ubrugt"/>
    <s v="Vestdanmark"/>
    <x v="38"/>
    <x v="2"/>
    <n v="205564.90482907367"/>
    <x v="2"/>
  </r>
  <r>
    <s v="Ubrugt"/>
    <s v="Vestdanmark"/>
    <x v="5"/>
    <x v="2"/>
    <n v="-9.8743131762603298E-2"/>
    <x v="2"/>
  </r>
  <r>
    <s v="Ubrugt"/>
    <s v="Vestdanmark"/>
    <x v="39"/>
    <x v="2"/>
    <n v="0"/>
    <x v="2"/>
  </r>
  <r>
    <s v="Ubrugt"/>
    <s v="Vestdanmark"/>
    <x v="40"/>
    <x v="2"/>
    <n v="2602459.5699189715"/>
    <x v="2"/>
  </r>
  <r>
    <s v="Ubrugt"/>
    <s v="Vestdanmark"/>
    <x v="41"/>
    <x v="2"/>
    <n v="0"/>
    <x v="2"/>
  </r>
  <r>
    <s v="Ubrugt"/>
    <s v="Vestdanmark"/>
    <x v="42"/>
    <x v="2"/>
    <n v="863157.36538895033"/>
    <x v="2"/>
  </r>
  <r>
    <s v="Ubrugt"/>
    <s v="Vestdanmark"/>
    <x v="43"/>
    <x v="2"/>
    <n v="0"/>
    <x v="2"/>
  </r>
  <r>
    <s v="Ubrugt"/>
    <s v="Vestdanmark"/>
    <x v="44"/>
    <x v="2"/>
    <n v="0"/>
    <x v="2"/>
  </r>
  <r>
    <s v="Ubrugt"/>
    <s v="Vestdanmark"/>
    <x v="45"/>
    <x v="2"/>
    <n v="136987.951622947"/>
    <x v="2"/>
  </r>
  <r>
    <s v="Ubrugt"/>
    <s v="Vestdanmark"/>
    <x v="46"/>
    <x v="2"/>
    <n v="875858.53682385711"/>
    <x v="2"/>
  </r>
  <r>
    <s v="Ubrugt"/>
    <s v="Vestdanmark"/>
    <x v="47"/>
    <x v="2"/>
    <n v="-240920.64167996027"/>
    <x v="2"/>
  </r>
  <r>
    <s v="Ubrugt"/>
    <s v="Vestdanmark"/>
    <x v="6"/>
    <x v="2"/>
    <n v="-114193.60000000001"/>
    <x v="2"/>
  </r>
  <r>
    <s v="Ubrugt"/>
    <s v="Vestdanmark"/>
    <x v="7"/>
    <x v="2"/>
    <n v="3564319.9661919698"/>
    <x v="2"/>
  </r>
  <r>
    <s v="Ubrugt"/>
    <s v="Vestdanmark"/>
    <x v="8"/>
    <x v="2"/>
    <n v="0"/>
    <x v="2"/>
  </r>
  <r>
    <s v="Ubrugt"/>
    <s v="Vestdanmark"/>
    <x v="9"/>
    <x v="2"/>
    <n v="-85361.571910589206"/>
    <x v="2"/>
  </r>
  <r>
    <s v="Ubrugt"/>
    <s v="Vestdanmark"/>
    <x v="0"/>
    <x v="2"/>
    <n v="-173008.05877394183"/>
    <x v="2"/>
  </r>
  <r>
    <s v="Ubrugt"/>
    <s v="Vestdanmark"/>
    <x v="4"/>
    <x v="2"/>
    <n v="0"/>
    <x v="2"/>
  </r>
  <r>
    <s v="Ubrugt"/>
    <s v="Vestdanmark"/>
    <x v="10"/>
    <x v="2"/>
    <n v="-4828427.5390456226"/>
    <x v="2"/>
  </r>
  <r>
    <s v="Ubrugt"/>
    <s v="Vestdanmark"/>
    <x v="11"/>
    <x v="2"/>
    <n v="-8.2607434829697013E-2"/>
    <x v="2"/>
  </r>
  <r>
    <s v="Ubrugt"/>
    <s v="Vestdanmark"/>
    <x v="12"/>
    <x v="2"/>
    <n v="799246.10341905511"/>
    <x v="2"/>
  </r>
  <r>
    <s v="Ubrugt"/>
    <s v="Vestdanmark"/>
    <x v="13"/>
    <x v="2"/>
    <n v="2090712.3173374038"/>
    <x v="2"/>
  </r>
  <r>
    <s v="Ubrugt"/>
    <s v="Vestdanmark"/>
    <x v="14"/>
    <x v="2"/>
    <n v="1040433.6024588319"/>
    <x v="2"/>
  </r>
  <r>
    <s v="Ubrugt"/>
    <s v="Vestdanmark"/>
    <x v="15"/>
    <x v="2"/>
    <n v="-505395.5229247805"/>
    <x v="2"/>
  </r>
  <r>
    <s v="Ubrugt"/>
    <s v="Vestdanmark"/>
    <x v="16"/>
    <x v="2"/>
    <n v="0"/>
    <x v="2"/>
  </r>
  <r>
    <s v="Ubrugt"/>
    <s v="Vestdanmark"/>
    <x v="17"/>
    <x v="2"/>
    <n v="75169.296411052346"/>
    <x v="2"/>
  </r>
  <r>
    <s v="Ubrugt"/>
    <s v="Vestdanmark"/>
    <x v="18"/>
    <x v="2"/>
    <n v="2102056.1857260419"/>
    <x v="2"/>
  </r>
  <r>
    <s v="Ubrugt"/>
    <s v="Vestdanmark"/>
    <x v="19"/>
    <x v="2"/>
    <n v="2578754.8968308186"/>
    <x v="2"/>
  </r>
  <r>
    <s v="Ubrugt"/>
    <s v="Vestdanmark"/>
    <x v="20"/>
    <x v="2"/>
    <n v="209595.14629167612"/>
    <x v="2"/>
  </r>
  <r>
    <s v="Ubrugt"/>
    <s v="Vestdanmark"/>
    <x v="21"/>
    <x v="2"/>
    <n v="40419.548064407238"/>
    <x v="2"/>
  </r>
  <r>
    <s v="Ubrugt"/>
    <s v="Vestdanmark"/>
    <x v="22"/>
    <x v="2"/>
    <n v="1679487.6572035907"/>
    <x v="2"/>
  </r>
  <r>
    <s v="Ubrugt"/>
    <s v="Vestdanmark"/>
    <x v="2"/>
    <x v="2"/>
    <n v="0"/>
    <x v="2"/>
  </r>
  <r>
    <s v="Ubrugt"/>
    <s v="Vestdanmark"/>
    <x v="23"/>
    <x v="2"/>
    <n v="0"/>
    <x v="2"/>
  </r>
  <r>
    <s v="Ubrugt"/>
    <s v="Vestdanmark"/>
    <x v="24"/>
    <x v="2"/>
    <n v="0"/>
    <x v="2"/>
  </r>
  <r>
    <s v="Ubrugt"/>
    <s v="Vestdanmark"/>
    <x v="25"/>
    <x v="2"/>
    <n v="4779961.9648844432"/>
    <x v="2"/>
  </r>
  <r>
    <s v="Ubrugt"/>
    <s v="Vestdanmark"/>
    <x v="26"/>
    <x v="2"/>
    <n v="0"/>
    <x v="2"/>
  </r>
  <r>
    <s v="Ubrugt"/>
    <s v="Vestdanmark"/>
    <x v="27"/>
    <x v="2"/>
    <n v="42468.206597502896"/>
    <x v="2"/>
  </r>
  <r>
    <s v="Ubrugt"/>
    <s v="Vestdanmark"/>
    <x v="1"/>
    <x v="2"/>
    <n v="0"/>
    <x v="2"/>
  </r>
  <r>
    <s v="Ubrugt"/>
    <s v="Vestdanmark"/>
    <x v="28"/>
    <x v="2"/>
    <n v="-439955.08594285394"/>
    <x v="2"/>
  </r>
  <r>
    <s v="Ubrugt"/>
    <s v="Vestdanmark"/>
    <x v="29"/>
    <x v="2"/>
    <n v="185567.16171821824"/>
    <x v="2"/>
  </r>
  <r>
    <s v="Ubrugt"/>
    <s v="Vestdanmark"/>
    <x v="30"/>
    <x v="2"/>
    <n v="86684.513254845398"/>
    <x v="2"/>
  </r>
  <r>
    <s v="Ubrugt"/>
    <s v="Vestdanmark"/>
    <x v="31"/>
    <x v="2"/>
    <n v="2558632.3494776348"/>
    <x v="2"/>
  </r>
  <r>
    <s v="Ubrugt"/>
    <s v="Vestdanmark"/>
    <x v="32"/>
    <x v="2"/>
    <n v="0"/>
    <x v="2"/>
  </r>
  <r>
    <s v="Ubrugt"/>
    <s v="Vestdanmark"/>
    <x v="33"/>
    <x v="2"/>
    <n v="1213523.7829408473"/>
    <x v="2"/>
  </r>
  <r>
    <s v="Ubrugt"/>
    <s v="Vestdanmark"/>
    <x v="34"/>
    <x v="2"/>
    <n v="84600"/>
    <x v="2"/>
  </r>
  <r>
    <s v="Ubrugt"/>
    <s v="Vestdanmark"/>
    <x v="35"/>
    <x v="2"/>
    <n v="0"/>
    <x v="2"/>
  </r>
  <r>
    <s v="Ubrugt"/>
    <s v="Vestdanmark"/>
    <x v="3"/>
    <x v="2"/>
    <n v="0"/>
    <x v="2"/>
  </r>
  <r>
    <s v="Ubrugt"/>
    <s v="Vestdanmark"/>
    <x v="36"/>
    <x v="2"/>
    <n v="0"/>
    <x v="2"/>
  </r>
  <r>
    <s v="Ubrugt"/>
    <s v="Østdanmark"/>
    <x v="37"/>
    <x v="0"/>
    <n v="-8430.5352358472264"/>
    <x v="2"/>
  </r>
  <r>
    <s v="Ubrugt"/>
    <s v="Østdanmark"/>
    <x v="38"/>
    <x v="0"/>
    <n v="19055.87878491775"/>
    <x v="2"/>
  </r>
  <r>
    <s v="Ubrugt"/>
    <s v="Østdanmark"/>
    <x v="5"/>
    <x v="0"/>
    <n v="-170507.33327986751"/>
    <x v="2"/>
  </r>
  <r>
    <s v="Ubrugt"/>
    <s v="Østdanmark"/>
    <x v="39"/>
    <x v="0"/>
    <n v="0"/>
    <x v="2"/>
  </r>
  <r>
    <s v="Ubrugt"/>
    <s v="Østdanmark"/>
    <x v="40"/>
    <x v="0"/>
    <n v="661211.27137287101"/>
    <x v="2"/>
  </r>
  <r>
    <s v="Ubrugt"/>
    <s v="Østdanmark"/>
    <x v="41"/>
    <x v="0"/>
    <n v="0"/>
    <x v="2"/>
  </r>
  <r>
    <s v="Ubrugt"/>
    <s v="Østdanmark"/>
    <x v="42"/>
    <x v="0"/>
    <n v="153410.57659836096"/>
    <x v="2"/>
  </r>
  <r>
    <s v="Ubrugt"/>
    <s v="Østdanmark"/>
    <x v="43"/>
    <x v="0"/>
    <n v="0"/>
    <x v="2"/>
  </r>
  <r>
    <s v="Ubrugt"/>
    <s v="Østdanmark"/>
    <x v="44"/>
    <x v="0"/>
    <n v="0"/>
    <x v="2"/>
  </r>
  <r>
    <s v="Ubrugt"/>
    <s v="Østdanmark"/>
    <x v="45"/>
    <x v="0"/>
    <n v="-13151.581373695415"/>
    <x v="2"/>
  </r>
  <r>
    <s v="Ubrugt"/>
    <s v="Østdanmark"/>
    <x v="46"/>
    <x v="0"/>
    <n v="620445.82725004398"/>
    <x v="2"/>
  </r>
  <r>
    <s v="Ubrugt"/>
    <s v="Østdanmark"/>
    <x v="47"/>
    <x v="0"/>
    <n v="-197024.06677216437"/>
    <x v="2"/>
  </r>
  <r>
    <s v="Ubrugt"/>
    <s v="Østdanmark"/>
    <x v="6"/>
    <x v="0"/>
    <n v="-28548.400000000001"/>
    <x v="2"/>
  </r>
  <r>
    <s v="Ubrugt"/>
    <s v="Østdanmark"/>
    <x v="7"/>
    <x v="0"/>
    <n v="636502.29333281773"/>
    <x v="2"/>
  </r>
  <r>
    <s v="Ubrugt"/>
    <s v="Østdanmark"/>
    <x v="8"/>
    <x v="0"/>
    <n v="0"/>
    <x v="2"/>
  </r>
  <r>
    <s v="Ubrugt"/>
    <s v="Østdanmark"/>
    <x v="9"/>
    <x v="0"/>
    <n v="-127585.02725608747"/>
    <x v="2"/>
  </r>
  <r>
    <s v="Ubrugt"/>
    <s v="Østdanmark"/>
    <x v="0"/>
    <x v="0"/>
    <n v="0"/>
    <x v="2"/>
  </r>
  <r>
    <s v="Ubrugt"/>
    <s v="Østdanmark"/>
    <x v="4"/>
    <x v="0"/>
    <n v="0"/>
    <x v="2"/>
  </r>
  <r>
    <s v="Ubrugt"/>
    <s v="Østdanmark"/>
    <x v="10"/>
    <x v="0"/>
    <n v="-592646.72642582108"/>
    <x v="2"/>
  </r>
  <r>
    <s v="Ubrugt"/>
    <s v="Østdanmark"/>
    <x v="11"/>
    <x v="0"/>
    <n v="-79270.498677373223"/>
    <x v="2"/>
  </r>
  <r>
    <s v="Ubrugt"/>
    <s v="Østdanmark"/>
    <x v="12"/>
    <x v="0"/>
    <n v="145627.35347864506"/>
    <x v="2"/>
  </r>
  <r>
    <s v="Ubrugt"/>
    <s v="Østdanmark"/>
    <x v="13"/>
    <x v="0"/>
    <n v="14617.738147146345"/>
    <x v="2"/>
  </r>
  <r>
    <s v="Ubrugt"/>
    <s v="Østdanmark"/>
    <x v="14"/>
    <x v="0"/>
    <n v="1301921.4452316216"/>
    <x v="2"/>
  </r>
  <r>
    <s v="Ubrugt"/>
    <s v="Østdanmark"/>
    <x v="15"/>
    <x v="0"/>
    <n v="-374820.3560243976"/>
    <x v="2"/>
  </r>
  <r>
    <s v="Ubrugt"/>
    <s v="Østdanmark"/>
    <x v="16"/>
    <x v="0"/>
    <n v="0"/>
    <x v="2"/>
  </r>
  <r>
    <s v="Ubrugt"/>
    <s v="Østdanmark"/>
    <x v="17"/>
    <x v="0"/>
    <n v="-70551.412916692323"/>
    <x v="2"/>
  </r>
  <r>
    <s v="Ubrugt"/>
    <s v="Østdanmark"/>
    <x v="18"/>
    <x v="0"/>
    <n v="-344258.58126598754"/>
    <x v="2"/>
  </r>
  <r>
    <s v="Ubrugt"/>
    <s v="Østdanmark"/>
    <x v="19"/>
    <x v="0"/>
    <n v="-166933.87454175885"/>
    <x v="2"/>
  </r>
  <r>
    <s v="Ubrugt"/>
    <s v="Østdanmark"/>
    <x v="20"/>
    <x v="0"/>
    <n v="1.1976865502381491"/>
    <x v="2"/>
  </r>
  <r>
    <s v="Ubrugt"/>
    <s v="Østdanmark"/>
    <x v="21"/>
    <x v="0"/>
    <n v="-41950.335705993944"/>
    <x v="2"/>
  </r>
  <r>
    <s v="Ubrugt"/>
    <s v="Østdanmark"/>
    <x v="22"/>
    <x v="0"/>
    <n v="395448.91426064254"/>
    <x v="2"/>
  </r>
  <r>
    <s v="Ubrugt"/>
    <s v="Østdanmark"/>
    <x v="2"/>
    <x v="0"/>
    <n v="0"/>
    <x v="2"/>
  </r>
  <r>
    <s v="Ubrugt"/>
    <s v="Østdanmark"/>
    <x v="23"/>
    <x v="0"/>
    <n v="0"/>
    <x v="2"/>
  </r>
  <r>
    <s v="Ubrugt"/>
    <s v="Østdanmark"/>
    <x v="24"/>
    <x v="0"/>
    <n v="0"/>
    <x v="2"/>
  </r>
  <r>
    <s v="Ubrugt"/>
    <s v="Østdanmark"/>
    <x v="25"/>
    <x v="0"/>
    <n v="346998.01962126989"/>
    <x v="2"/>
  </r>
  <r>
    <s v="Ubrugt"/>
    <s v="Østdanmark"/>
    <x v="26"/>
    <x v="0"/>
    <n v="0"/>
    <x v="2"/>
  </r>
  <r>
    <s v="Ubrugt"/>
    <s v="Østdanmark"/>
    <x v="27"/>
    <x v="0"/>
    <n v="70002.843567045958"/>
    <x v="2"/>
  </r>
  <r>
    <s v="Ubrugt"/>
    <s v="Østdanmark"/>
    <x v="1"/>
    <x v="0"/>
    <n v="0"/>
    <x v="2"/>
  </r>
  <r>
    <s v="Ubrugt"/>
    <s v="Østdanmark"/>
    <x v="28"/>
    <x v="0"/>
    <n v="2105567.5565972263"/>
    <x v="2"/>
  </r>
  <r>
    <s v="Ubrugt"/>
    <s v="Østdanmark"/>
    <x v="29"/>
    <x v="0"/>
    <n v="23179.475218292017"/>
    <x v="2"/>
  </r>
  <r>
    <s v="Ubrugt"/>
    <s v="Østdanmark"/>
    <x v="30"/>
    <x v="0"/>
    <n v="14085.970705770382"/>
    <x v="2"/>
  </r>
  <r>
    <s v="Ubrugt"/>
    <s v="Østdanmark"/>
    <x v="31"/>
    <x v="0"/>
    <n v="1978309.9489030582"/>
    <x v="2"/>
  </r>
  <r>
    <s v="Ubrugt"/>
    <s v="Østdanmark"/>
    <x v="32"/>
    <x v="0"/>
    <n v="0"/>
    <x v="2"/>
  </r>
  <r>
    <s v="Ubrugt"/>
    <s v="Østdanmark"/>
    <x v="33"/>
    <x v="0"/>
    <n v="106195.08352871139"/>
    <x v="2"/>
  </r>
  <r>
    <s v="Ubrugt"/>
    <s v="Østdanmark"/>
    <x v="34"/>
    <x v="0"/>
    <n v="0"/>
    <x v="2"/>
  </r>
  <r>
    <s v="Ubrugt"/>
    <s v="Østdanmark"/>
    <x v="35"/>
    <x v="0"/>
    <n v="0"/>
    <x v="2"/>
  </r>
  <r>
    <s v="Ubrugt"/>
    <s v="Østdanmark"/>
    <x v="3"/>
    <x v="0"/>
    <n v="0"/>
    <x v="2"/>
  </r>
  <r>
    <s v="Ubrugt"/>
    <s v="Østdanmark"/>
    <x v="36"/>
    <x v="0"/>
    <n v="0"/>
    <x v="2"/>
  </r>
  <r>
    <s v="Ubrugt"/>
    <s v="Østdanmark"/>
    <x v="37"/>
    <x v="1"/>
    <n v="-10265.860686730583"/>
    <x v="2"/>
  </r>
  <r>
    <s v="Ubrugt"/>
    <s v="Østdanmark"/>
    <x v="38"/>
    <x v="1"/>
    <n v="19905.402628944154"/>
    <x v="2"/>
  </r>
  <r>
    <s v="Ubrugt"/>
    <s v="Østdanmark"/>
    <x v="5"/>
    <x v="1"/>
    <n v="-1.3112847955198959E-2"/>
    <x v="2"/>
  </r>
  <r>
    <s v="Ubrugt"/>
    <s v="Østdanmark"/>
    <x v="39"/>
    <x v="1"/>
    <n v="0"/>
    <x v="2"/>
  </r>
  <r>
    <s v="Ubrugt"/>
    <s v="Østdanmark"/>
    <x v="40"/>
    <x v="1"/>
    <n v="428944.9243349079"/>
    <x v="2"/>
  </r>
  <r>
    <s v="Ubrugt"/>
    <s v="Østdanmark"/>
    <x v="41"/>
    <x v="1"/>
    <n v="0"/>
    <x v="2"/>
  </r>
  <r>
    <s v="Ubrugt"/>
    <s v="Østdanmark"/>
    <x v="42"/>
    <x v="1"/>
    <n v="111252.83762328496"/>
    <x v="2"/>
  </r>
  <r>
    <s v="Ubrugt"/>
    <s v="Østdanmark"/>
    <x v="43"/>
    <x v="1"/>
    <n v="0"/>
    <x v="2"/>
  </r>
  <r>
    <s v="Ubrugt"/>
    <s v="Østdanmark"/>
    <x v="44"/>
    <x v="1"/>
    <n v="0"/>
    <x v="2"/>
  </r>
  <r>
    <s v="Ubrugt"/>
    <s v="Østdanmark"/>
    <x v="45"/>
    <x v="1"/>
    <n v="-15316.072808753132"/>
    <x v="2"/>
  </r>
  <r>
    <s v="Ubrugt"/>
    <s v="Østdanmark"/>
    <x v="46"/>
    <x v="1"/>
    <n v="616848.66776647209"/>
    <x v="2"/>
  </r>
  <r>
    <s v="Ubrugt"/>
    <s v="Østdanmark"/>
    <x v="47"/>
    <x v="1"/>
    <n v="-207071.49682519081"/>
    <x v="2"/>
  </r>
  <r>
    <s v="Ubrugt"/>
    <s v="Østdanmark"/>
    <x v="6"/>
    <x v="1"/>
    <n v="-28548.400000000001"/>
    <x v="2"/>
  </r>
  <r>
    <s v="Ubrugt"/>
    <s v="Østdanmark"/>
    <x v="7"/>
    <x v="1"/>
    <n v="677170.61715940293"/>
    <x v="2"/>
  </r>
  <r>
    <s v="Ubrugt"/>
    <s v="Østdanmark"/>
    <x v="8"/>
    <x v="1"/>
    <n v="0"/>
    <x v="2"/>
  </r>
  <r>
    <s v="Ubrugt"/>
    <s v="Østdanmark"/>
    <x v="9"/>
    <x v="1"/>
    <n v="-134869.1941645965"/>
    <x v="2"/>
  </r>
  <r>
    <s v="Ubrugt"/>
    <s v="Østdanmark"/>
    <x v="0"/>
    <x v="1"/>
    <n v="169430.53805185249"/>
    <x v="2"/>
  </r>
  <r>
    <s v="Ubrugt"/>
    <s v="Østdanmark"/>
    <x v="4"/>
    <x v="1"/>
    <n v="0"/>
    <x v="2"/>
  </r>
  <r>
    <s v="Ubrugt"/>
    <s v="Østdanmark"/>
    <x v="10"/>
    <x v="1"/>
    <n v="-592646.72642582119"/>
    <x v="2"/>
  </r>
  <r>
    <s v="Ubrugt"/>
    <s v="Østdanmark"/>
    <x v="11"/>
    <x v="1"/>
    <n v="0.11260809309897013"/>
    <x v="2"/>
  </r>
  <r>
    <s v="Ubrugt"/>
    <s v="Østdanmark"/>
    <x v="12"/>
    <x v="1"/>
    <n v="149985.21864489527"/>
    <x v="2"/>
  </r>
  <r>
    <s v="Ubrugt"/>
    <s v="Østdanmark"/>
    <x v="13"/>
    <x v="1"/>
    <n v="12404.246912669085"/>
    <x v="2"/>
  </r>
  <r>
    <s v="Ubrugt"/>
    <s v="Østdanmark"/>
    <x v="14"/>
    <x v="1"/>
    <n v="1372305.1790962531"/>
    <x v="2"/>
  </r>
  <r>
    <s v="Ubrugt"/>
    <s v="Østdanmark"/>
    <x v="15"/>
    <x v="1"/>
    <n v="-357676.21912352787"/>
    <x v="2"/>
  </r>
  <r>
    <s v="Ubrugt"/>
    <s v="Østdanmark"/>
    <x v="16"/>
    <x v="1"/>
    <n v="0"/>
    <x v="2"/>
  </r>
  <r>
    <s v="Ubrugt"/>
    <s v="Østdanmark"/>
    <x v="17"/>
    <x v="1"/>
    <n v="-70829.959819299416"/>
    <x v="2"/>
  </r>
  <r>
    <s v="Ubrugt"/>
    <s v="Østdanmark"/>
    <x v="18"/>
    <x v="1"/>
    <n v="-330764.08941566444"/>
    <x v="2"/>
  </r>
  <r>
    <s v="Ubrugt"/>
    <s v="Østdanmark"/>
    <x v="19"/>
    <x v="1"/>
    <n v="-186738.89443173329"/>
    <x v="2"/>
  </r>
  <r>
    <s v="Ubrugt"/>
    <s v="Østdanmark"/>
    <x v="20"/>
    <x v="1"/>
    <n v="69865.048763892031"/>
    <x v="2"/>
  </r>
  <r>
    <s v="Ubrugt"/>
    <s v="Østdanmark"/>
    <x v="21"/>
    <x v="1"/>
    <n v="-44429.913859121647"/>
    <x v="2"/>
  </r>
  <r>
    <s v="Ubrugt"/>
    <s v="Østdanmark"/>
    <x v="22"/>
    <x v="1"/>
    <n v="407282.63235908083"/>
    <x v="2"/>
  </r>
  <r>
    <s v="Ubrugt"/>
    <s v="Østdanmark"/>
    <x v="2"/>
    <x v="1"/>
    <n v="0"/>
    <x v="2"/>
  </r>
  <r>
    <s v="Ubrugt"/>
    <s v="Østdanmark"/>
    <x v="23"/>
    <x v="1"/>
    <n v="0"/>
    <x v="2"/>
  </r>
  <r>
    <s v="Ubrugt"/>
    <s v="Østdanmark"/>
    <x v="24"/>
    <x v="1"/>
    <n v="0"/>
    <x v="2"/>
  </r>
  <r>
    <s v="Ubrugt"/>
    <s v="Østdanmark"/>
    <x v="25"/>
    <x v="1"/>
    <n v="346161.09873740864"/>
    <x v="2"/>
  </r>
  <r>
    <s v="Ubrugt"/>
    <s v="Østdanmark"/>
    <x v="26"/>
    <x v="1"/>
    <n v="0"/>
    <x v="2"/>
  </r>
  <r>
    <s v="Ubrugt"/>
    <s v="Østdanmark"/>
    <x v="27"/>
    <x v="1"/>
    <n v="73720.728057154731"/>
    <x v="2"/>
  </r>
  <r>
    <s v="Ubrugt"/>
    <s v="Østdanmark"/>
    <x v="1"/>
    <x v="1"/>
    <n v="0"/>
    <x v="2"/>
  </r>
  <r>
    <s v="Ubrugt"/>
    <s v="Østdanmark"/>
    <x v="28"/>
    <x v="1"/>
    <n v="2213786.1498668916"/>
    <x v="2"/>
  </r>
  <r>
    <s v="Ubrugt"/>
    <s v="Østdanmark"/>
    <x v="29"/>
    <x v="1"/>
    <n v="22535.823292320583"/>
    <x v="2"/>
  </r>
  <r>
    <s v="Ubrugt"/>
    <s v="Østdanmark"/>
    <x v="30"/>
    <x v="1"/>
    <n v="13452.493793691661"/>
    <x v="2"/>
  </r>
  <r>
    <s v="Ubrugt"/>
    <s v="Østdanmark"/>
    <x v="31"/>
    <x v="1"/>
    <n v="2075825.4422153998"/>
    <x v="2"/>
  </r>
  <r>
    <s v="Ubrugt"/>
    <s v="Østdanmark"/>
    <x v="32"/>
    <x v="1"/>
    <n v="0"/>
    <x v="2"/>
  </r>
  <r>
    <s v="Ubrugt"/>
    <s v="Østdanmark"/>
    <x v="33"/>
    <x v="1"/>
    <n v="94143.6721787524"/>
    <x v="2"/>
  </r>
  <r>
    <s v="Ubrugt"/>
    <s v="Østdanmark"/>
    <x v="34"/>
    <x v="1"/>
    <n v="36000"/>
    <x v="2"/>
  </r>
  <r>
    <s v="Ubrugt"/>
    <s v="Østdanmark"/>
    <x v="35"/>
    <x v="1"/>
    <n v="0"/>
    <x v="2"/>
  </r>
  <r>
    <s v="Ubrugt"/>
    <s v="Østdanmark"/>
    <x v="3"/>
    <x v="1"/>
    <n v="0"/>
    <x v="2"/>
  </r>
  <r>
    <s v="Ubrugt"/>
    <s v="Østdanmark"/>
    <x v="36"/>
    <x v="1"/>
    <n v="0"/>
    <x v="2"/>
  </r>
  <r>
    <s v="Ubrugt"/>
    <s v="Østdanmark"/>
    <x v="37"/>
    <x v="2"/>
    <n v="-12055.902429201011"/>
    <x v="2"/>
  </r>
  <r>
    <s v="Ubrugt"/>
    <s v="Østdanmark"/>
    <x v="38"/>
    <x v="2"/>
    <n v="21116.895421047298"/>
    <x v="2"/>
  </r>
  <r>
    <s v="Ubrugt"/>
    <s v="Østdanmark"/>
    <x v="5"/>
    <x v="2"/>
    <n v="-8.6147268739296123E-2"/>
    <x v="2"/>
  </r>
  <r>
    <s v="Ubrugt"/>
    <s v="Østdanmark"/>
    <x v="39"/>
    <x v="2"/>
    <n v="0"/>
    <x v="2"/>
  </r>
  <r>
    <s v="Ubrugt"/>
    <s v="Østdanmark"/>
    <x v="40"/>
    <x v="2"/>
    <n v="457686.68202167284"/>
    <x v="2"/>
  </r>
  <r>
    <s v="Ubrugt"/>
    <s v="Østdanmark"/>
    <x v="41"/>
    <x v="2"/>
    <n v="0"/>
    <x v="2"/>
  </r>
  <r>
    <s v="Ubrugt"/>
    <s v="Østdanmark"/>
    <x v="42"/>
    <x v="2"/>
    <n v="117157.3403942571"/>
    <x v="2"/>
  </r>
  <r>
    <s v="Ubrugt"/>
    <s v="Østdanmark"/>
    <x v="43"/>
    <x v="2"/>
    <n v="0"/>
    <x v="2"/>
  </r>
  <r>
    <s v="Ubrugt"/>
    <s v="Østdanmark"/>
    <x v="44"/>
    <x v="2"/>
    <n v="0"/>
    <x v="2"/>
  </r>
  <r>
    <s v="Ubrugt"/>
    <s v="Østdanmark"/>
    <x v="45"/>
    <x v="2"/>
    <n v="-17417.887295631779"/>
    <x v="2"/>
  </r>
  <r>
    <s v="Ubrugt"/>
    <s v="Østdanmark"/>
    <x v="46"/>
    <x v="2"/>
    <n v="643841.92913449777"/>
    <x v="2"/>
  </r>
  <r>
    <s v="Ubrugt"/>
    <s v="Østdanmark"/>
    <x v="47"/>
    <x v="2"/>
    <n v="-216834.54081129414"/>
    <x v="2"/>
  </r>
  <r>
    <s v="Ubrugt"/>
    <s v="Østdanmark"/>
    <x v="6"/>
    <x v="2"/>
    <n v="-28548.400000000001"/>
    <x v="2"/>
  </r>
  <r>
    <s v="Ubrugt"/>
    <s v="Østdanmark"/>
    <x v="7"/>
    <x v="2"/>
    <n v="803077.40435117879"/>
    <x v="2"/>
  </r>
  <r>
    <s v="Ubrugt"/>
    <s v="Østdanmark"/>
    <x v="8"/>
    <x v="2"/>
    <n v="0"/>
    <x v="2"/>
  </r>
  <r>
    <s v="Ubrugt"/>
    <s v="Østdanmark"/>
    <x v="9"/>
    <x v="2"/>
    <n v="-142230.48416179014"/>
    <x v="2"/>
  </r>
  <r>
    <s v="Ubrugt"/>
    <s v="Østdanmark"/>
    <x v="0"/>
    <x v="2"/>
    <n v="173008.05877394183"/>
    <x v="2"/>
  </r>
  <r>
    <s v="Ubrugt"/>
    <s v="Østdanmark"/>
    <x v="4"/>
    <x v="2"/>
    <n v="0"/>
    <x v="2"/>
  </r>
  <r>
    <s v="Ubrugt"/>
    <s v="Østdanmark"/>
    <x v="10"/>
    <x v="2"/>
    <n v="-592646.72642582108"/>
    <x v="2"/>
  </r>
  <r>
    <s v="Ubrugt"/>
    <s v="Østdanmark"/>
    <x v="11"/>
    <x v="2"/>
    <n v="-3.2320689118932933E-2"/>
    <x v="2"/>
  </r>
  <r>
    <s v="Ubrugt"/>
    <s v="Østdanmark"/>
    <x v="12"/>
    <x v="2"/>
    <n v="156519.24671974403"/>
    <x v="2"/>
  </r>
  <r>
    <s v="Ubrugt"/>
    <s v="Østdanmark"/>
    <x v="13"/>
    <x v="2"/>
    <n v="12594.27521425052"/>
    <x v="2"/>
  </r>
  <r>
    <s v="Ubrugt"/>
    <s v="Østdanmark"/>
    <x v="14"/>
    <x v="2"/>
    <n v="1473766.428557412"/>
    <x v="2"/>
  </r>
  <r>
    <s v="Ubrugt"/>
    <s v="Østdanmark"/>
    <x v="15"/>
    <x v="2"/>
    <n v="-347024.50444099988"/>
    <x v="2"/>
  </r>
  <r>
    <s v="Ubrugt"/>
    <s v="Østdanmark"/>
    <x v="16"/>
    <x v="2"/>
    <n v="0"/>
    <x v="2"/>
  </r>
  <r>
    <s v="Ubrugt"/>
    <s v="Østdanmark"/>
    <x v="17"/>
    <x v="2"/>
    <n v="-72970.026349509179"/>
    <x v="2"/>
  </r>
  <r>
    <s v="Ubrugt"/>
    <s v="Østdanmark"/>
    <x v="18"/>
    <x v="2"/>
    <n v="-309834.56618924951"/>
    <x v="2"/>
  </r>
  <r>
    <s v="Ubrugt"/>
    <s v="Østdanmark"/>
    <x v="19"/>
    <x v="2"/>
    <n v="-210046.70964768095"/>
    <x v="2"/>
  </r>
  <r>
    <s v="Ubrugt"/>
    <s v="Østdanmark"/>
    <x v="20"/>
    <x v="2"/>
    <n v="69865.048763892031"/>
    <x v="2"/>
  </r>
  <r>
    <s v="Ubrugt"/>
    <s v="Østdanmark"/>
    <x v="21"/>
    <x v="2"/>
    <n v="-47107.150175456467"/>
    <x v="2"/>
  </r>
  <r>
    <s v="Ubrugt"/>
    <s v="Østdanmark"/>
    <x v="22"/>
    <x v="2"/>
    <n v="425025.68849672051"/>
    <x v="2"/>
  </r>
  <r>
    <s v="Ubrugt"/>
    <s v="Østdanmark"/>
    <x v="2"/>
    <x v="2"/>
    <n v="0"/>
    <x v="2"/>
  </r>
  <r>
    <s v="Ubrugt"/>
    <s v="Østdanmark"/>
    <x v="23"/>
    <x v="2"/>
    <n v="0"/>
    <x v="2"/>
  </r>
  <r>
    <s v="Ubrugt"/>
    <s v="Østdanmark"/>
    <x v="24"/>
    <x v="2"/>
    <n v="0"/>
    <x v="2"/>
  </r>
  <r>
    <s v="Ubrugt"/>
    <s v="Østdanmark"/>
    <x v="25"/>
    <x v="2"/>
    <n v="339731.06359710812"/>
    <x v="2"/>
  </r>
  <r>
    <s v="Ubrugt"/>
    <s v="Østdanmark"/>
    <x v="26"/>
    <x v="2"/>
    <n v="0"/>
    <x v="2"/>
  </r>
  <r>
    <s v="Ubrugt"/>
    <s v="Østdanmark"/>
    <x v="27"/>
    <x v="2"/>
    <n v="77976.141172880598"/>
    <x v="2"/>
  </r>
  <r>
    <s v="Ubrugt"/>
    <s v="Østdanmark"/>
    <x v="1"/>
    <x v="2"/>
    <n v="0"/>
    <x v="2"/>
  </r>
  <r>
    <s v="Ubrugt"/>
    <s v="Østdanmark"/>
    <x v="28"/>
    <x v="2"/>
    <n v="2315553.6916386709"/>
    <x v="2"/>
  </r>
  <r>
    <s v="Ubrugt"/>
    <s v="Østdanmark"/>
    <x v="29"/>
    <x v="2"/>
    <n v="21894.979482137918"/>
    <x v="2"/>
  </r>
  <r>
    <s v="Ubrugt"/>
    <s v="Østdanmark"/>
    <x v="30"/>
    <x v="2"/>
    <n v="12947.841322392087"/>
    <x v="2"/>
  </r>
  <r>
    <s v="Ubrugt"/>
    <s v="Østdanmark"/>
    <x v="31"/>
    <x v="2"/>
    <n v="2172803.782014261"/>
    <x v="2"/>
  </r>
  <r>
    <s v="Ubrugt"/>
    <s v="Østdanmark"/>
    <x v="32"/>
    <x v="2"/>
    <n v="0"/>
    <x v="2"/>
  </r>
  <r>
    <s v="Ubrugt"/>
    <s v="Østdanmark"/>
    <x v="33"/>
    <x v="2"/>
    <n v="83709.698034187008"/>
    <x v="2"/>
  </r>
  <r>
    <s v="Ubrugt"/>
    <s v="Østdanmark"/>
    <x v="34"/>
    <x v="2"/>
    <n v="36000"/>
    <x v="2"/>
  </r>
  <r>
    <s v="Ubrugt"/>
    <s v="Østdanmark"/>
    <x v="35"/>
    <x v="2"/>
    <n v="0"/>
    <x v="2"/>
  </r>
  <r>
    <s v="Ubrugt"/>
    <s v="Østdanmark"/>
    <x v="3"/>
    <x v="2"/>
    <n v="0"/>
    <x v="2"/>
  </r>
  <r>
    <s v="Ubrugt"/>
    <s v="Østdanmark"/>
    <x v="36"/>
    <x v="2"/>
    <n v="0"/>
    <x v="2"/>
  </r>
  <r>
    <s v="Fødevarer"/>
    <s v="Vestdanmark"/>
    <x v="14"/>
    <x v="0"/>
    <n v="286329.90483694919"/>
    <x v="3"/>
  </r>
  <r>
    <s v="Fødevarer"/>
    <s v="Vestdanmark"/>
    <x v="9"/>
    <x v="0"/>
    <n v="261374.54615849949"/>
    <x v="3"/>
  </r>
  <r>
    <s v="Fødevarer"/>
    <s v="Vestdanmark"/>
    <x v="13"/>
    <x v="0"/>
    <n v="119523.03367046962"/>
    <x v="3"/>
  </r>
  <r>
    <s v="Fødevarer"/>
    <s v="Vestdanmark"/>
    <x v="33"/>
    <x v="0"/>
    <n v="117920.63695532705"/>
    <x v="3"/>
  </r>
  <r>
    <s v="Fødevarer"/>
    <s v="Vestdanmark"/>
    <x v="21"/>
    <x v="0"/>
    <n v="58080.313724265572"/>
    <x v="3"/>
  </r>
  <r>
    <s v="Fødevarer"/>
    <s v="Vestdanmark"/>
    <x v="38"/>
    <x v="0"/>
    <n v="0"/>
    <x v="3"/>
  </r>
  <r>
    <s v="Fødevarer"/>
    <s v="Vestdanmark"/>
    <x v="20"/>
    <x v="0"/>
    <n v="0"/>
    <x v="3"/>
  </r>
  <r>
    <s v="Fødevarer"/>
    <s v="Vestdanmark"/>
    <x v="34"/>
    <x v="0"/>
    <n v="0"/>
    <x v="3"/>
  </r>
  <r>
    <s v="Fødevarer"/>
    <s v="Vestdanmark"/>
    <x v="48"/>
    <x v="0"/>
    <n v="0"/>
    <x v="3"/>
  </r>
  <r>
    <s v="Fødevarer"/>
    <s v="Vestdanmark"/>
    <x v="19"/>
    <x v="0"/>
    <n v="457077.09579476295"/>
    <x v="3"/>
  </r>
  <r>
    <s v="Fødevarer"/>
    <s v="Vestdanmark"/>
    <x v="45"/>
    <x v="0"/>
    <n v="34149.438191562753"/>
    <x v="3"/>
  </r>
  <r>
    <s v="Fødevarer"/>
    <s v="Vestdanmark"/>
    <x v="37"/>
    <x v="0"/>
    <n v="31522.55833067331"/>
    <x v="3"/>
  </r>
  <r>
    <s v="Fødevarer"/>
    <s v="Vestdanmark"/>
    <x v="47"/>
    <x v="0"/>
    <n v="249553.58678449702"/>
    <x v="3"/>
  </r>
  <r>
    <s v="Fødevarer"/>
    <s v="Vestdanmark"/>
    <x v="49"/>
    <x v="0"/>
    <n v="48597.277426454682"/>
    <x v="3"/>
  </r>
  <r>
    <s v="Fødevarer"/>
    <s v="Vestdanmark"/>
    <x v="14"/>
    <x v="1"/>
    <n v="295933.04302308214"/>
    <x v="3"/>
  </r>
  <r>
    <s v="Fødevarer"/>
    <s v="Vestdanmark"/>
    <x v="9"/>
    <x v="1"/>
    <n v="270140.71358529059"/>
    <x v="3"/>
  </r>
  <r>
    <s v="Fødevarer"/>
    <s v="Vestdanmark"/>
    <x v="13"/>
    <x v="1"/>
    <n v="123531.68309679118"/>
    <x v="3"/>
  </r>
  <r>
    <s v="Fødevarer"/>
    <s v="Vestdanmark"/>
    <x v="33"/>
    <x v="1"/>
    <n v="121875.54404868034"/>
    <x v="3"/>
  </r>
  <r>
    <s v="Fødevarer"/>
    <s v="Vestdanmark"/>
    <x v="21"/>
    <x v="1"/>
    <n v="60028.253038902265"/>
    <x v="3"/>
  </r>
  <r>
    <s v="Fødevarer"/>
    <s v="Vestdanmark"/>
    <x v="38"/>
    <x v="1"/>
    <n v="0"/>
    <x v="3"/>
  </r>
  <r>
    <s v="Fødevarer"/>
    <s v="Vestdanmark"/>
    <x v="20"/>
    <x v="1"/>
    <n v="0"/>
    <x v="3"/>
  </r>
  <r>
    <s v="Fødevarer"/>
    <s v="Vestdanmark"/>
    <x v="34"/>
    <x v="1"/>
    <n v="0"/>
    <x v="3"/>
  </r>
  <r>
    <s v="Fødevarer"/>
    <s v="Vestdanmark"/>
    <x v="48"/>
    <x v="1"/>
    <n v="0"/>
    <x v="3"/>
  </r>
  <r>
    <s v="Fødevarer"/>
    <s v="Vestdanmark"/>
    <x v="19"/>
    <x v="1"/>
    <n v="472406.87601849809"/>
    <x v="3"/>
  </r>
  <r>
    <s v="Fødevarer"/>
    <s v="Vestdanmark"/>
    <x v="45"/>
    <x v="1"/>
    <n v="35294.766599083188"/>
    <x v="3"/>
  </r>
  <r>
    <s v="Fødevarer"/>
    <s v="Vestdanmark"/>
    <x v="37"/>
    <x v="1"/>
    <n v="32579.784552999867"/>
    <x v="3"/>
  </r>
  <r>
    <s v="Fødevarer"/>
    <s v="Vestdanmark"/>
    <x v="47"/>
    <x v="1"/>
    <n v="257923.29437791562"/>
    <x v="3"/>
  </r>
  <r>
    <s v="Fødevarer"/>
    <s v="Vestdanmark"/>
    <x v="49"/>
    <x v="1"/>
    <n v="50227.167852541468"/>
    <x v="3"/>
  </r>
  <r>
    <s v="Fødevarer"/>
    <s v="Vestdanmark"/>
    <x v="14"/>
    <x v="2"/>
    <n v="307470.55071854044"/>
    <x v="3"/>
  </r>
  <r>
    <s v="Fødevarer"/>
    <s v="Vestdanmark"/>
    <x v="9"/>
    <x v="2"/>
    <n v="280672.65868343826"/>
    <x v="3"/>
  </r>
  <r>
    <s v="Fødevarer"/>
    <s v="Vestdanmark"/>
    <x v="13"/>
    <x v="2"/>
    <n v="128347.79869443661"/>
    <x v="3"/>
  </r>
  <r>
    <s v="Fødevarer"/>
    <s v="Vestdanmark"/>
    <x v="33"/>
    <x v="2"/>
    <n v="126627.09194270898"/>
    <x v="3"/>
  </r>
  <r>
    <s v="Fødevarer"/>
    <s v="Vestdanmark"/>
    <x v="21"/>
    <x v="2"/>
    <n v="62368.567673274578"/>
    <x v="3"/>
  </r>
  <r>
    <s v="Fødevarer"/>
    <s v="Vestdanmark"/>
    <x v="38"/>
    <x v="2"/>
    <n v="0"/>
    <x v="3"/>
  </r>
  <r>
    <s v="Fødevarer"/>
    <s v="Vestdanmark"/>
    <x v="20"/>
    <x v="2"/>
    <n v="0"/>
    <x v="3"/>
  </r>
  <r>
    <s v="Fødevarer"/>
    <s v="Vestdanmark"/>
    <x v="34"/>
    <x v="2"/>
    <n v="0"/>
    <x v="3"/>
  </r>
  <r>
    <s v="Fødevarer"/>
    <s v="Vestdanmark"/>
    <x v="48"/>
    <x v="2"/>
    <n v="0"/>
    <x v="3"/>
  </r>
  <r>
    <s v="Fødevarer"/>
    <s v="Vestdanmark"/>
    <x v="19"/>
    <x v="2"/>
    <n v="490824.54885344987"/>
    <x v="3"/>
  </r>
  <r>
    <s v="Fødevarer"/>
    <s v="Vestdanmark"/>
    <x v="45"/>
    <x v="2"/>
    <n v="36670.799626981883"/>
    <x v="3"/>
  </r>
  <r>
    <s v="Fødevarer"/>
    <s v="Vestdanmark"/>
    <x v="37"/>
    <x v="2"/>
    <n v="33849.968886444818"/>
    <x v="3"/>
  </r>
  <r>
    <s v="Fødevarer"/>
    <s v="Vestdanmark"/>
    <x v="47"/>
    <x v="2"/>
    <n v="267978.92035102146"/>
    <x v="3"/>
  </r>
  <r>
    <s v="Fødevarer"/>
    <s v="Vestdanmark"/>
    <x v="49"/>
    <x v="2"/>
    <n v="52185.36869993576"/>
    <x v="3"/>
  </r>
  <r>
    <s v="Fødevarer"/>
    <s v="Østdanmark"/>
    <x v="14"/>
    <x v="0"/>
    <n v="244164.92559492172"/>
    <x v="3"/>
  </r>
  <r>
    <s v="Fødevarer"/>
    <s v="Østdanmark"/>
    <x v="9"/>
    <x v="0"/>
    <n v="222884.49629995148"/>
    <x v="3"/>
  </r>
  <r>
    <s v="Fødevarer"/>
    <s v="Østdanmark"/>
    <x v="13"/>
    <x v="0"/>
    <n v="101922.05609696274"/>
    <x v="3"/>
  </r>
  <r>
    <s v="Fødevarer"/>
    <s v="Østdanmark"/>
    <x v="33"/>
    <x v="0"/>
    <n v="100555.62853170674"/>
    <x v="3"/>
  </r>
  <r>
    <s v="Fødevarer"/>
    <s v="Østdanmark"/>
    <x v="21"/>
    <x v="0"/>
    <n v="49527.399127557059"/>
    <x v="3"/>
  </r>
  <r>
    <s v="Fødevarer"/>
    <s v="Østdanmark"/>
    <x v="38"/>
    <x v="0"/>
    <n v="0"/>
    <x v="3"/>
  </r>
  <r>
    <s v="Fødevarer"/>
    <s v="Østdanmark"/>
    <x v="20"/>
    <x v="0"/>
    <n v="0"/>
    <x v="3"/>
  </r>
  <r>
    <s v="Fødevarer"/>
    <s v="Østdanmark"/>
    <x v="34"/>
    <x v="0"/>
    <n v="0"/>
    <x v="3"/>
  </r>
  <r>
    <s v="Fødevarer"/>
    <s v="Østdanmark"/>
    <x v="48"/>
    <x v="0"/>
    <n v="0"/>
    <x v="3"/>
  </r>
  <r>
    <s v="Fødevarer"/>
    <s v="Østdanmark"/>
    <x v="19"/>
    <x v="0"/>
    <n v="389767.86287629709"/>
    <x v="3"/>
  </r>
  <r>
    <s v="Fødevarer"/>
    <s v="Østdanmark"/>
    <x v="45"/>
    <x v="0"/>
    <n v="29120.587456275069"/>
    <x v="3"/>
  </r>
  <r>
    <s v="Fødevarer"/>
    <s v="Østdanmark"/>
    <x v="37"/>
    <x v="0"/>
    <n v="26880.542267330831"/>
    <x v="3"/>
  </r>
  <r>
    <s v="Fødevarer"/>
    <s v="Østdanmark"/>
    <x v="47"/>
    <x v="0"/>
    <n v="212804.29294970242"/>
    <x v="3"/>
  </r>
  <r>
    <s v="Fødevarer"/>
    <s v="Østdanmark"/>
    <x v="49"/>
    <x v="0"/>
    <n v="41440.835995468369"/>
    <x v="3"/>
  </r>
  <r>
    <s v="Fødevarer"/>
    <s v="Østdanmark"/>
    <x v="14"/>
    <x v="1"/>
    <n v="256234.83946537593"/>
    <x v="3"/>
  </r>
  <r>
    <s v="Fødevarer"/>
    <s v="Østdanmark"/>
    <x v="9"/>
    <x v="1"/>
    <n v="233902.44520004498"/>
    <x v="3"/>
  </r>
  <r>
    <s v="Fødevarer"/>
    <s v="Østdanmark"/>
    <x v="13"/>
    <x v="1"/>
    <n v="106960.41463921656"/>
    <x v="3"/>
  </r>
  <r>
    <s v="Fødevarer"/>
    <s v="Østdanmark"/>
    <x v="33"/>
    <x v="1"/>
    <n v="105526.43984954793"/>
    <x v="3"/>
  </r>
  <r>
    <s v="Fødevarer"/>
    <s v="Østdanmark"/>
    <x v="21"/>
    <x v="1"/>
    <n v="51975.70917962808"/>
    <x v="3"/>
  </r>
  <r>
    <s v="Fødevarer"/>
    <s v="Østdanmark"/>
    <x v="38"/>
    <x v="1"/>
    <n v="0"/>
    <x v="3"/>
  </r>
  <r>
    <s v="Fødevarer"/>
    <s v="Østdanmark"/>
    <x v="20"/>
    <x v="1"/>
    <n v="0"/>
    <x v="3"/>
  </r>
  <r>
    <s v="Fødevarer"/>
    <s v="Østdanmark"/>
    <x v="34"/>
    <x v="1"/>
    <n v="0"/>
    <x v="3"/>
  </r>
  <r>
    <s v="Fødevarer"/>
    <s v="Østdanmark"/>
    <x v="48"/>
    <x v="1"/>
    <n v="0"/>
    <x v="3"/>
  </r>
  <r>
    <s v="Fødevarer"/>
    <s v="Østdanmark"/>
    <x v="19"/>
    <x v="1"/>
    <n v="409035.43180711387"/>
    <x v="3"/>
  </r>
  <r>
    <s v="Fødevarer"/>
    <s v="Østdanmark"/>
    <x v="45"/>
    <x v="1"/>
    <n v="30560.118468347584"/>
    <x v="3"/>
  </r>
  <r>
    <s v="Fødevarer"/>
    <s v="Østdanmark"/>
    <x v="37"/>
    <x v="1"/>
    <n v="28209.340124628539"/>
    <x v="3"/>
  </r>
  <r>
    <s v="Fødevarer"/>
    <s v="Østdanmark"/>
    <x v="47"/>
    <x v="1"/>
    <n v="223323.94265330929"/>
    <x v="3"/>
  </r>
  <r>
    <s v="Fødevarer"/>
    <s v="Østdanmark"/>
    <x v="49"/>
    <x v="1"/>
    <n v="43489.39935880233"/>
    <x v="3"/>
  </r>
  <r>
    <s v="Fødevarer"/>
    <s v="Østdanmark"/>
    <x v="14"/>
    <x v="2"/>
    <n v="268249.01834925939"/>
    <x v="3"/>
  </r>
  <r>
    <s v="Fødevarer"/>
    <s v="Østdanmark"/>
    <x v="9"/>
    <x v="2"/>
    <n v="244869.51675001203"/>
    <x v="3"/>
  </r>
  <r>
    <s v="Fødevarer"/>
    <s v="Østdanmark"/>
    <x v="13"/>
    <x v="2"/>
    <n v="111975.50765955324"/>
    <x v="3"/>
  </r>
  <r>
    <s v="Fødevarer"/>
    <s v="Østdanmark"/>
    <x v="33"/>
    <x v="2"/>
    <n v="110474.29755686472"/>
    <x v="3"/>
  </r>
  <r>
    <s v="Fødevarer"/>
    <s v="Østdanmark"/>
    <x v="21"/>
    <x v="2"/>
    <n v="54412.71372203785"/>
    <x v="3"/>
  </r>
  <r>
    <s v="Fødevarer"/>
    <s v="Østdanmark"/>
    <x v="38"/>
    <x v="2"/>
    <n v="0"/>
    <x v="3"/>
  </r>
  <r>
    <s v="Fødevarer"/>
    <s v="Østdanmark"/>
    <x v="20"/>
    <x v="2"/>
    <n v="0"/>
    <x v="3"/>
  </r>
  <r>
    <s v="Fødevarer"/>
    <s v="Østdanmark"/>
    <x v="34"/>
    <x v="2"/>
    <n v="0"/>
    <x v="3"/>
  </r>
  <r>
    <s v="Fødevarer"/>
    <s v="Østdanmark"/>
    <x v="48"/>
    <x v="2"/>
    <n v="0"/>
    <x v="3"/>
  </r>
  <r>
    <s v="Fødevarer"/>
    <s v="Østdanmark"/>
    <x v="19"/>
    <x v="2"/>
    <n v="428214.02929147833"/>
    <x v="3"/>
  </r>
  <r>
    <s v="Fødevarer"/>
    <s v="Østdanmark"/>
    <x v="45"/>
    <x v="2"/>
    <n v="31993.002188443785"/>
    <x v="3"/>
  </r>
  <r>
    <s v="Fødevarer"/>
    <s v="Østdanmark"/>
    <x v="37"/>
    <x v="2"/>
    <n v="29532.002020101954"/>
    <x v="3"/>
  </r>
  <r>
    <s v="Fødevarer"/>
    <s v="Østdanmark"/>
    <x v="47"/>
    <x v="2"/>
    <n v="233795.01599247381"/>
    <x v="3"/>
  </r>
  <r>
    <s v="Fødevarer"/>
    <s v="Østdanmark"/>
    <x v="49"/>
    <x v="2"/>
    <n v="45528.503114323845"/>
    <x v="3"/>
  </r>
  <r>
    <s v="Biogas"/>
    <s v="Vestdanmark"/>
    <x v="32"/>
    <x v="0"/>
    <n v="2534442.072977222"/>
    <x v="4"/>
  </r>
  <r>
    <s v="Biogas"/>
    <s v="Vestdanmark"/>
    <x v="16"/>
    <x v="0"/>
    <n v="4066864.6068164087"/>
    <x v="4"/>
  </r>
  <r>
    <s v="Biogas"/>
    <s v="Vestdanmark"/>
    <x v="44"/>
    <x v="0"/>
    <n v="4103.8061780475591"/>
    <x v="4"/>
  </r>
  <r>
    <s v="Biogas"/>
    <s v="Vestdanmark"/>
    <x v="31"/>
    <x v="0"/>
    <n v="1460182.5874658169"/>
    <x v="4"/>
  </r>
  <r>
    <s v="Biogas"/>
    <s v="Vestdanmark"/>
    <x v="5"/>
    <x v="0"/>
    <n v="393543.64426779439"/>
    <x v="4"/>
  </r>
  <r>
    <s v="Biogas"/>
    <s v="Vestdanmark"/>
    <x v="11"/>
    <x v="0"/>
    <n v="716103.75203569303"/>
    <x v="4"/>
  </r>
  <r>
    <s v="Biogas"/>
    <s v="Vestdanmark"/>
    <x v="42"/>
    <x v="0"/>
    <n v="671194.67155029252"/>
    <x v="4"/>
  </r>
  <r>
    <s v="Biogas"/>
    <s v="Vestdanmark"/>
    <x v="41"/>
    <x v="0"/>
    <n v="0"/>
    <x v="4"/>
  </r>
  <r>
    <s v="Biogas"/>
    <s v="Vestdanmark"/>
    <x v="0"/>
    <x v="0"/>
    <n v="53194.904606816119"/>
    <x v="4"/>
  </r>
  <r>
    <s v="Biogas"/>
    <s v="Vestdanmark"/>
    <x v="14"/>
    <x v="0"/>
    <n v="2843.3935258054057"/>
    <x v="4"/>
  </r>
  <r>
    <s v="Biogas"/>
    <s v="Vestdanmark"/>
    <x v="7"/>
    <x v="0"/>
    <n v="75399.16825098735"/>
    <x v="4"/>
  </r>
  <r>
    <s v="Biogas"/>
    <s v="Vestdanmark"/>
    <x v="18"/>
    <x v="0"/>
    <n v="314874.94627501385"/>
    <x v="4"/>
  </r>
  <r>
    <s v="Biogas"/>
    <s v="Vestdanmark"/>
    <x v="28"/>
    <x v="0"/>
    <n v="4141.9679702877811"/>
    <x v="4"/>
  </r>
  <r>
    <s v="Biogas"/>
    <s v="Vestdanmark"/>
    <x v="4"/>
    <x v="0"/>
    <n v="42.099811904105366"/>
    <x v="4"/>
  </r>
  <r>
    <s v="Biogas"/>
    <s v="Vestdanmark"/>
    <x v="6"/>
    <x v="0"/>
    <n v="114193.60000000001"/>
    <x v="4"/>
  </r>
  <r>
    <s v="Biogas"/>
    <s v="Vestdanmark"/>
    <x v="20"/>
    <x v="0"/>
    <n v="0"/>
    <x v="4"/>
  </r>
  <r>
    <s v="Biogas"/>
    <s v="Vestdanmark"/>
    <x v="34"/>
    <x v="0"/>
    <n v="0"/>
    <x v="4"/>
  </r>
  <r>
    <s v="Biogas"/>
    <s v="Vestdanmark"/>
    <x v="32"/>
    <x v="1"/>
    <n v="7989661.5832169671"/>
    <x v="4"/>
  </r>
  <r>
    <s v="Biogas"/>
    <s v="Vestdanmark"/>
    <x v="16"/>
    <x v="1"/>
    <n v="9867457.5006151944"/>
    <x v="4"/>
  </r>
  <r>
    <s v="Biogas"/>
    <s v="Vestdanmark"/>
    <x v="44"/>
    <x v="1"/>
    <n v="4171.3630677727415"/>
    <x v="4"/>
  </r>
  <r>
    <s v="Biogas"/>
    <s v="Vestdanmark"/>
    <x v="31"/>
    <x v="1"/>
    <n v="1507101.1523820646"/>
    <x v="4"/>
  </r>
  <r>
    <s v="Biogas"/>
    <s v="Vestdanmark"/>
    <x v="5"/>
    <x v="1"/>
    <n v="195082.24112879002"/>
    <x v="4"/>
  </r>
  <r>
    <s v="Biogas"/>
    <s v="Vestdanmark"/>
    <x v="11"/>
    <x v="1"/>
    <n v="523057.13098607323"/>
    <x v="4"/>
  </r>
  <r>
    <s v="Biogas"/>
    <s v="Vestdanmark"/>
    <x v="42"/>
    <x v="1"/>
    <n v="1326462.9092294232"/>
    <x v="4"/>
  </r>
  <r>
    <s v="Biogas"/>
    <s v="Vestdanmark"/>
    <x v="41"/>
    <x v="1"/>
    <n v="0"/>
    <x v="4"/>
  </r>
  <r>
    <s v="Biogas"/>
    <s v="Vestdanmark"/>
    <x v="0"/>
    <x v="1"/>
    <n v="52612.768387947704"/>
    <x v="4"/>
  </r>
  <r>
    <s v="Biogas"/>
    <s v="Vestdanmark"/>
    <x v="14"/>
    <x v="1"/>
    <n v="2829.7366026494124"/>
    <x v="4"/>
  </r>
  <r>
    <s v="Biogas"/>
    <s v="Vestdanmark"/>
    <x v="7"/>
    <x v="1"/>
    <n v="74848.566375167473"/>
    <x v="4"/>
  </r>
  <r>
    <s v="Biogas"/>
    <s v="Vestdanmark"/>
    <x v="18"/>
    <x v="1"/>
    <n v="314571.75459651783"/>
    <x v="4"/>
  </r>
  <r>
    <s v="Biogas"/>
    <s v="Vestdanmark"/>
    <x v="28"/>
    <x v="1"/>
    <n v="4106.4392978995693"/>
    <x v="4"/>
  </r>
  <r>
    <s v="Biogas"/>
    <s v="Vestdanmark"/>
    <x v="4"/>
    <x v="1"/>
    <n v="41.80391161429587"/>
    <x v="4"/>
  </r>
  <r>
    <s v="Biogas"/>
    <s v="Vestdanmark"/>
    <x v="6"/>
    <x v="1"/>
    <n v="114193.60000000001"/>
    <x v="4"/>
  </r>
  <r>
    <s v="Biogas"/>
    <s v="Vestdanmark"/>
    <x v="20"/>
    <x v="1"/>
    <n v="0"/>
    <x v="4"/>
  </r>
  <r>
    <s v="Biogas"/>
    <s v="Vestdanmark"/>
    <x v="34"/>
    <x v="1"/>
    <n v="0"/>
    <x v="4"/>
  </r>
  <r>
    <s v="Biogas"/>
    <s v="Vestdanmark"/>
    <x v="32"/>
    <x v="2"/>
    <n v="7649114.6368171675"/>
    <x v="4"/>
  </r>
  <r>
    <s v="Biogas"/>
    <s v="Vestdanmark"/>
    <x v="16"/>
    <x v="2"/>
    <n v="9678908.9419378657"/>
    <x v="4"/>
  </r>
  <r>
    <s v="Biogas"/>
    <s v="Vestdanmark"/>
    <x v="44"/>
    <x v="2"/>
    <n v="4307.7658612412106"/>
    <x v="4"/>
  </r>
  <r>
    <s v="Biogas"/>
    <s v="Vestdanmark"/>
    <x v="31"/>
    <x v="2"/>
    <n v="1563200.2483061554"/>
    <x v="4"/>
  </r>
  <r>
    <s v="Biogas"/>
    <s v="Vestdanmark"/>
    <x v="5"/>
    <x v="2"/>
    <n v="197484.23354298095"/>
    <x v="4"/>
  </r>
  <r>
    <s v="Biogas"/>
    <s v="Vestdanmark"/>
    <x v="11"/>
    <x v="2"/>
    <n v="519697.15308066551"/>
    <x v="4"/>
  </r>
  <r>
    <s v="Biogas"/>
    <s v="Vestdanmark"/>
    <x v="42"/>
    <x v="2"/>
    <n v="1388988.8638442878"/>
    <x v="4"/>
  </r>
  <r>
    <s v="Biogas"/>
    <s v="Vestdanmark"/>
    <x v="41"/>
    <x v="2"/>
    <n v="0"/>
    <x v="4"/>
  </r>
  <r>
    <s v="Biogas"/>
    <s v="Vestdanmark"/>
    <x v="0"/>
    <x v="2"/>
    <n v="52328.555353121381"/>
    <x v="4"/>
  </r>
  <r>
    <s v="Biogas"/>
    <s v="Vestdanmark"/>
    <x v="14"/>
    <x v="2"/>
    <n v="2823.5023894581141"/>
    <x v="4"/>
  </r>
  <r>
    <s v="Biogas"/>
    <s v="Vestdanmark"/>
    <x v="7"/>
    <x v="2"/>
    <n v="74769.822950919988"/>
    <x v="4"/>
  </r>
  <r>
    <s v="Biogas"/>
    <s v="Vestdanmark"/>
    <x v="18"/>
    <x v="2"/>
    <n v="314443.12263697549"/>
    <x v="4"/>
  </r>
  <r>
    <s v="Biogas"/>
    <s v="Vestdanmark"/>
    <x v="28"/>
    <x v="2"/>
    <n v="4075.4197367354768"/>
    <x v="4"/>
  </r>
  <r>
    <s v="Biogas"/>
    <s v="Vestdanmark"/>
    <x v="4"/>
    <x v="2"/>
    <n v="41.656918132692169"/>
    <x v="4"/>
  </r>
  <r>
    <s v="Biogas"/>
    <s v="Vestdanmark"/>
    <x v="6"/>
    <x v="2"/>
    <n v="114193.60000000001"/>
    <x v="4"/>
  </r>
  <r>
    <s v="Biogas"/>
    <s v="Vestdanmark"/>
    <x v="20"/>
    <x v="2"/>
    <n v="0"/>
    <x v="4"/>
  </r>
  <r>
    <s v="Biogas"/>
    <s v="Vestdanmark"/>
    <x v="34"/>
    <x v="2"/>
    <n v="0"/>
    <x v="4"/>
  </r>
  <r>
    <s v="Biogas"/>
    <s v="Østdanmark"/>
    <x v="32"/>
    <x v="0"/>
    <n v="380427.26035611134"/>
    <x v="4"/>
  </r>
  <r>
    <s v="Biogas"/>
    <s v="Østdanmark"/>
    <x v="16"/>
    <x v="0"/>
    <n v="286645.05985025823"/>
    <x v="4"/>
  </r>
  <r>
    <s v="Biogas"/>
    <s v="Østdanmark"/>
    <x v="44"/>
    <x v="0"/>
    <n v="337.693821952441"/>
    <x v="4"/>
  </r>
  <r>
    <s v="Biogas"/>
    <s v="Østdanmark"/>
    <x v="31"/>
    <x v="0"/>
    <n v="1208651.4125341829"/>
    <x v="4"/>
  </r>
  <r>
    <s v="Biogas"/>
    <s v="Østdanmark"/>
    <x v="5"/>
    <x v="0"/>
    <n v="335590.35573220561"/>
    <x v="4"/>
  </r>
  <r>
    <s v="Biogas"/>
    <s v="Østdanmark"/>
    <x v="11"/>
    <x v="0"/>
    <n v="279550.24796430691"/>
    <x v="4"/>
  </r>
  <r>
    <s v="Biogas"/>
    <s v="Østdanmark"/>
    <x v="42"/>
    <x v="0"/>
    <n v="85892.328449707566"/>
    <x v="4"/>
  </r>
  <r>
    <s v="Biogas"/>
    <s v="Østdanmark"/>
    <x v="41"/>
    <x v="0"/>
    <n v="0"/>
    <x v="4"/>
  </r>
  <r>
    <s v="Biogas"/>
    <s v="Østdanmark"/>
    <x v="0"/>
    <x v="0"/>
    <n v="22739.095393183845"/>
    <x v="4"/>
  </r>
  <r>
    <s v="Biogas"/>
    <s v="Østdanmark"/>
    <x v="14"/>
    <x v="0"/>
    <n v="942.6064741945944"/>
    <x v="4"/>
  </r>
  <r>
    <s v="Biogas"/>
    <s v="Østdanmark"/>
    <x v="7"/>
    <x v="0"/>
    <n v="10277.831749012612"/>
    <x v="4"/>
  </r>
  <r>
    <s v="Biogas"/>
    <s v="Østdanmark"/>
    <x v="18"/>
    <x v="0"/>
    <n v="15151.053724986185"/>
    <x v="4"/>
  </r>
  <r>
    <s v="Biogas"/>
    <s v="Østdanmark"/>
    <x v="28"/>
    <x v="0"/>
    <n v="24503.032029712213"/>
    <x v="4"/>
  </r>
  <r>
    <s v="Biogas"/>
    <s v="Østdanmark"/>
    <x v="4"/>
    <x v="0"/>
    <n v="35.900188095894634"/>
    <x v="4"/>
  </r>
  <r>
    <s v="Biogas"/>
    <s v="Østdanmark"/>
    <x v="6"/>
    <x v="0"/>
    <n v="28548.400000000001"/>
    <x v="4"/>
  </r>
  <r>
    <s v="Biogas"/>
    <s v="Østdanmark"/>
    <x v="20"/>
    <x v="0"/>
    <n v="0"/>
    <x v="4"/>
  </r>
  <r>
    <s v="Biogas"/>
    <s v="Østdanmark"/>
    <x v="34"/>
    <x v="0"/>
    <n v="0"/>
    <x v="4"/>
  </r>
  <r>
    <s v="Biogas"/>
    <s v="Østdanmark"/>
    <x v="32"/>
    <x v="1"/>
    <n v="1157678.9141627084"/>
    <x v="4"/>
  </r>
  <r>
    <s v="Biogas"/>
    <s v="Østdanmark"/>
    <x v="16"/>
    <x v="1"/>
    <n v="701319.77122631879"/>
    <x v="4"/>
  </r>
  <r>
    <s v="Biogas"/>
    <s v="Østdanmark"/>
    <x v="44"/>
    <x v="1"/>
    <n v="350.10096257642732"/>
    <x v="4"/>
  </r>
  <r>
    <s v="Biogas"/>
    <s v="Østdanmark"/>
    <x v="31"/>
    <x v="1"/>
    <n v="1268228.6485488336"/>
    <x v="4"/>
  </r>
  <r>
    <s v="Biogas"/>
    <s v="Østdanmark"/>
    <x v="5"/>
    <x v="1"/>
    <n v="168912.75887120995"/>
    <x v="4"/>
  </r>
  <r>
    <s v="Biogas"/>
    <s v="Østdanmark"/>
    <x v="11"/>
    <x v="1"/>
    <n v="202910.8690139266"/>
    <x v="4"/>
  </r>
  <r>
    <s v="Biogas"/>
    <s v="Østdanmark"/>
    <x v="42"/>
    <x v="1"/>
    <n v="179027.55479609076"/>
    <x v="4"/>
  </r>
  <r>
    <s v="Biogas"/>
    <s v="Østdanmark"/>
    <x v="41"/>
    <x v="1"/>
    <n v="0"/>
    <x v="4"/>
  </r>
  <r>
    <s v="Biogas"/>
    <s v="Østdanmark"/>
    <x v="0"/>
    <x v="1"/>
    <n v="23321.231612052248"/>
    <x v="4"/>
  </r>
  <r>
    <s v="Biogas"/>
    <s v="Østdanmark"/>
    <x v="14"/>
    <x v="1"/>
    <n v="956.26339735058798"/>
    <x v="4"/>
  </r>
  <r>
    <s v="Biogas"/>
    <s v="Østdanmark"/>
    <x v="7"/>
    <x v="1"/>
    <n v="10828.433624832505"/>
    <x v="4"/>
  </r>
  <r>
    <s v="Biogas"/>
    <s v="Østdanmark"/>
    <x v="18"/>
    <x v="1"/>
    <n v="15454.245403482159"/>
    <x v="4"/>
  </r>
  <r>
    <s v="Biogas"/>
    <s v="Østdanmark"/>
    <x v="28"/>
    <x v="1"/>
    <n v="24538.560702100436"/>
    <x v="4"/>
  </r>
  <r>
    <s v="Biogas"/>
    <s v="Østdanmark"/>
    <x v="4"/>
    <x v="1"/>
    <n v="36.19608838570413"/>
    <x v="4"/>
  </r>
  <r>
    <s v="Biogas"/>
    <s v="Østdanmark"/>
    <x v="6"/>
    <x v="1"/>
    <n v="28548.400000000001"/>
    <x v="4"/>
  </r>
  <r>
    <s v="Biogas"/>
    <s v="Østdanmark"/>
    <x v="20"/>
    <x v="1"/>
    <n v="0"/>
    <x v="4"/>
  </r>
  <r>
    <s v="Biogas"/>
    <s v="Østdanmark"/>
    <x v="34"/>
    <x v="1"/>
    <n v="0"/>
    <x v="4"/>
  </r>
  <r>
    <s v="Biogas"/>
    <s v="Østdanmark"/>
    <x v="32"/>
    <x v="2"/>
    <n v="1108334.6440677529"/>
    <x v="4"/>
  </r>
  <r>
    <s v="Biogas"/>
    <s v="Østdanmark"/>
    <x v="16"/>
    <x v="2"/>
    <n v="687918.86911669304"/>
    <x v="4"/>
  </r>
  <r>
    <s v="Biogas"/>
    <s v="Østdanmark"/>
    <x v="44"/>
    <x v="2"/>
    <n v="361.54919868427658"/>
    <x v="4"/>
  </r>
  <r>
    <s v="Biogas"/>
    <s v="Østdanmark"/>
    <x v="31"/>
    <x v="2"/>
    <n v="1327477.7098236387"/>
    <x v="4"/>
  </r>
  <r>
    <s v="Biogas"/>
    <s v="Østdanmark"/>
    <x v="5"/>
    <x v="2"/>
    <n v="172292.76645701908"/>
    <x v="4"/>
  </r>
  <r>
    <s v="Biogas"/>
    <s v="Østdanmark"/>
    <x v="11"/>
    <x v="2"/>
    <n v="203334.8469193347"/>
    <x v="4"/>
  </r>
  <r>
    <s v="Biogas"/>
    <s v="Østdanmark"/>
    <x v="42"/>
    <x v="2"/>
    <n v="188529.05350799995"/>
    <x v="4"/>
  </r>
  <r>
    <s v="Biogas"/>
    <s v="Østdanmark"/>
    <x v="41"/>
    <x v="2"/>
    <n v="0"/>
    <x v="4"/>
  </r>
  <r>
    <s v="Biogas"/>
    <s v="Østdanmark"/>
    <x v="0"/>
    <x v="2"/>
    <n v="23605.444646878634"/>
    <x v="4"/>
  </r>
  <r>
    <s v="Biogas"/>
    <s v="Østdanmark"/>
    <x v="14"/>
    <x v="2"/>
    <n v="962.49761054188616"/>
    <x v="4"/>
  </r>
  <r>
    <s v="Biogas"/>
    <s v="Østdanmark"/>
    <x v="7"/>
    <x v="2"/>
    <n v="10907.177049080014"/>
    <x v="4"/>
  </r>
  <r>
    <s v="Biogas"/>
    <s v="Østdanmark"/>
    <x v="18"/>
    <x v="2"/>
    <n v="15582.87736302456"/>
    <x v="4"/>
  </r>
  <r>
    <s v="Biogas"/>
    <s v="Østdanmark"/>
    <x v="28"/>
    <x v="2"/>
    <n v="24569.580263264521"/>
    <x v="4"/>
  </r>
  <r>
    <s v="Biogas"/>
    <s v="Østdanmark"/>
    <x v="4"/>
    <x v="2"/>
    <n v="36.343081867307831"/>
    <x v="4"/>
  </r>
  <r>
    <s v="Biogas"/>
    <s v="Østdanmark"/>
    <x v="6"/>
    <x v="2"/>
    <n v="28548.400000000001"/>
    <x v="4"/>
  </r>
  <r>
    <s v="Biogas"/>
    <s v="Østdanmark"/>
    <x v="20"/>
    <x v="2"/>
    <n v="0"/>
    <x v="4"/>
  </r>
  <r>
    <s v="Biogas"/>
    <s v="Østdanmark"/>
    <x v="34"/>
    <x v="2"/>
    <n v="0"/>
    <x v="4"/>
  </r>
  <r>
    <s v="Strøelse"/>
    <s v="Vestdanmark"/>
    <x v="0"/>
    <x v="0"/>
    <n v="728216.84089200001"/>
    <x v="5"/>
  </r>
  <r>
    <s v="Strøelse"/>
    <s v="Vestdanmark"/>
    <x v="0"/>
    <x v="1"/>
    <n v="726974.95402379602"/>
    <x v="5"/>
  </r>
  <r>
    <s v="Strøelse"/>
    <s v="Vestdanmark"/>
    <x v="0"/>
    <x v="2"/>
    <n v="724013.50560011622"/>
    <x v="5"/>
  </r>
  <r>
    <s v="Strøelse"/>
    <s v="Østdanmark"/>
    <x v="0"/>
    <x v="0"/>
    <n v="104128.58905499999"/>
    <x v="5"/>
  </r>
  <r>
    <s v="Strøelse"/>
    <s v="Østdanmark"/>
    <x v="0"/>
    <x v="1"/>
    <n v="103520.85960187271"/>
    <x v="5"/>
  </r>
  <r>
    <s v="Strøelse"/>
    <s v="Østdanmark"/>
    <x v="0"/>
    <x v="2"/>
    <n v="103062.42440743271"/>
    <x v="5"/>
  </r>
  <r>
    <s v="Foder"/>
    <s v="Vestdanmark"/>
    <x v="14"/>
    <x v="0"/>
    <n v="5879215.2019956242"/>
    <x v="5"/>
  </r>
  <r>
    <s v="Foder"/>
    <s v="Vestdanmark"/>
    <x v="0"/>
    <x v="0"/>
    <n v="773085.89354292618"/>
    <x v="5"/>
  </r>
  <r>
    <s v="Foder"/>
    <s v="Vestdanmark"/>
    <x v="13"/>
    <x v="0"/>
    <n v="0"/>
    <x v="5"/>
  </r>
  <r>
    <s v="Foder"/>
    <s v="Vestdanmark"/>
    <x v="38"/>
    <x v="0"/>
    <n v="64498.47547519199"/>
    <x v="5"/>
  </r>
  <r>
    <s v="Foder"/>
    <s v="Vestdanmark"/>
    <x v="28"/>
    <x v="0"/>
    <n v="841167.61765562883"/>
    <x v="5"/>
  </r>
  <r>
    <s v="Foder"/>
    <s v="Vestdanmark"/>
    <x v="18"/>
    <x v="0"/>
    <n v="5657053.7864699634"/>
    <x v="5"/>
  </r>
  <r>
    <s v="Foder"/>
    <s v="Vestdanmark"/>
    <x v="27"/>
    <x v="0"/>
    <n v="214099.10609126228"/>
    <x v="5"/>
  </r>
  <r>
    <s v="Foder"/>
    <s v="Vestdanmark"/>
    <x v="34"/>
    <x v="0"/>
    <n v="0"/>
    <x v="5"/>
  </r>
  <r>
    <s v="Foder"/>
    <s v="Vestdanmark"/>
    <x v="20"/>
    <x v="0"/>
    <n v="0"/>
    <x v="5"/>
  </r>
  <r>
    <s v="Foder"/>
    <s v="Vestdanmark"/>
    <x v="7"/>
    <x v="0"/>
    <n v="12237689.9092583"/>
    <x v="5"/>
  </r>
  <r>
    <s v="Foder"/>
    <s v="Vestdanmark"/>
    <x v="17"/>
    <x v="0"/>
    <n v="1515714.1736670118"/>
    <x v="5"/>
  </r>
  <r>
    <s v="Foder"/>
    <s v="Vestdanmark"/>
    <x v="43"/>
    <x v="0"/>
    <n v="0"/>
    <x v="5"/>
  </r>
  <r>
    <s v="Foder"/>
    <s v="Vestdanmark"/>
    <x v="8"/>
    <x v="0"/>
    <n v="0"/>
    <x v="5"/>
  </r>
  <r>
    <s v="Foder"/>
    <s v="Vestdanmark"/>
    <x v="30"/>
    <x v="0"/>
    <n v="39415.735012617326"/>
    <x v="5"/>
  </r>
  <r>
    <s v="Foder"/>
    <s v="Vestdanmark"/>
    <x v="10"/>
    <x v="0"/>
    <n v="4828427.5390456235"/>
    <x v="5"/>
  </r>
  <r>
    <s v="Foder"/>
    <s v="Vestdanmark"/>
    <x v="14"/>
    <x v="1"/>
    <n v="5879215.2019956233"/>
    <x v="5"/>
  </r>
  <r>
    <s v="Foder"/>
    <s v="Vestdanmark"/>
    <x v="0"/>
    <x v="1"/>
    <n v="773085.89354292606"/>
    <x v="5"/>
  </r>
  <r>
    <s v="Foder"/>
    <s v="Vestdanmark"/>
    <x v="13"/>
    <x v="1"/>
    <n v="0"/>
    <x v="5"/>
  </r>
  <r>
    <s v="Foder"/>
    <s v="Vestdanmark"/>
    <x v="38"/>
    <x v="1"/>
    <n v="64498.475475191975"/>
    <x v="5"/>
  </r>
  <r>
    <s v="Foder"/>
    <s v="Vestdanmark"/>
    <x v="28"/>
    <x v="1"/>
    <n v="841167.61765562883"/>
    <x v="5"/>
  </r>
  <r>
    <s v="Foder"/>
    <s v="Vestdanmark"/>
    <x v="18"/>
    <x v="1"/>
    <n v="5657053.7864699624"/>
    <x v="5"/>
  </r>
  <r>
    <s v="Foder"/>
    <s v="Vestdanmark"/>
    <x v="27"/>
    <x v="1"/>
    <n v="214099.10609126225"/>
    <x v="5"/>
  </r>
  <r>
    <s v="Foder"/>
    <s v="Vestdanmark"/>
    <x v="34"/>
    <x v="1"/>
    <n v="0"/>
    <x v="5"/>
  </r>
  <r>
    <s v="Foder"/>
    <s v="Vestdanmark"/>
    <x v="20"/>
    <x v="1"/>
    <n v="0"/>
    <x v="5"/>
  </r>
  <r>
    <s v="Foder"/>
    <s v="Vestdanmark"/>
    <x v="7"/>
    <x v="1"/>
    <n v="12237689.909258299"/>
    <x v="5"/>
  </r>
  <r>
    <s v="Foder"/>
    <s v="Vestdanmark"/>
    <x v="17"/>
    <x v="1"/>
    <n v="1515714.1736670113"/>
    <x v="5"/>
  </r>
  <r>
    <s v="Foder"/>
    <s v="Vestdanmark"/>
    <x v="43"/>
    <x v="1"/>
    <n v="0"/>
    <x v="5"/>
  </r>
  <r>
    <s v="Foder"/>
    <s v="Vestdanmark"/>
    <x v="8"/>
    <x v="1"/>
    <n v="0"/>
    <x v="5"/>
  </r>
  <r>
    <s v="Foder"/>
    <s v="Vestdanmark"/>
    <x v="30"/>
    <x v="1"/>
    <n v="39415.735012617326"/>
    <x v="5"/>
  </r>
  <r>
    <s v="Foder"/>
    <s v="Vestdanmark"/>
    <x v="10"/>
    <x v="1"/>
    <n v="4828427.5390456226"/>
    <x v="5"/>
  </r>
  <r>
    <s v="Foder"/>
    <s v="Vestdanmark"/>
    <x v="14"/>
    <x v="2"/>
    <n v="5879215.2019956233"/>
    <x v="5"/>
  </r>
  <r>
    <s v="Foder"/>
    <s v="Vestdanmark"/>
    <x v="0"/>
    <x v="2"/>
    <n v="773085.89354292606"/>
    <x v="5"/>
  </r>
  <r>
    <s v="Foder"/>
    <s v="Vestdanmark"/>
    <x v="13"/>
    <x v="2"/>
    <n v="0"/>
    <x v="5"/>
  </r>
  <r>
    <s v="Foder"/>
    <s v="Vestdanmark"/>
    <x v="38"/>
    <x v="2"/>
    <n v="64498.475475191975"/>
    <x v="5"/>
  </r>
  <r>
    <s v="Foder"/>
    <s v="Vestdanmark"/>
    <x v="28"/>
    <x v="2"/>
    <n v="841167.61765562883"/>
    <x v="5"/>
  </r>
  <r>
    <s v="Foder"/>
    <s v="Vestdanmark"/>
    <x v="18"/>
    <x v="2"/>
    <n v="5657053.7864699624"/>
    <x v="5"/>
  </r>
  <r>
    <s v="Foder"/>
    <s v="Vestdanmark"/>
    <x v="27"/>
    <x v="2"/>
    <n v="214099.10609126225"/>
    <x v="5"/>
  </r>
  <r>
    <s v="Foder"/>
    <s v="Vestdanmark"/>
    <x v="34"/>
    <x v="2"/>
    <n v="0"/>
    <x v="5"/>
  </r>
  <r>
    <s v="Foder"/>
    <s v="Vestdanmark"/>
    <x v="20"/>
    <x v="2"/>
    <n v="0"/>
    <x v="5"/>
  </r>
  <r>
    <s v="Foder"/>
    <s v="Vestdanmark"/>
    <x v="7"/>
    <x v="2"/>
    <n v="12237689.909258299"/>
    <x v="5"/>
  </r>
  <r>
    <s v="Foder"/>
    <s v="Vestdanmark"/>
    <x v="17"/>
    <x v="2"/>
    <n v="1515714.1736670113"/>
    <x v="5"/>
  </r>
  <r>
    <s v="Foder"/>
    <s v="Vestdanmark"/>
    <x v="43"/>
    <x v="2"/>
    <n v="0"/>
    <x v="5"/>
  </r>
  <r>
    <s v="Foder"/>
    <s v="Vestdanmark"/>
    <x v="8"/>
    <x v="2"/>
    <n v="0"/>
    <x v="5"/>
  </r>
  <r>
    <s v="Foder"/>
    <s v="Vestdanmark"/>
    <x v="30"/>
    <x v="2"/>
    <n v="39415.735012617326"/>
    <x v="5"/>
  </r>
  <r>
    <s v="Foder"/>
    <s v="Vestdanmark"/>
    <x v="10"/>
    <x v="2"/>
    <n v="4828427.5390456226"/>
    <x v="5"/>
  </r>
  <r>
    <s v="Foder"/>
    <s v="Østdanmark"/>
    <x v="14"/>
    <x v="0"/>
    <n v="721621.60770550335"/>
    <x v="5"/>
  </r>
  <r>
    <s v="Foder"/>
    <s v="Østdanmark"/>
    <x v="0"/>
    <x v="0"/>
    <n v="94889.448034412548"/>
    <x v="5"/>
  </r>
  <r>
    <s v="Foder"/>
    <s v="Østdanmark"/>
    <x v="13"/>
    <x v="0"/>
    <n v="0"/>
    <x v="5"/>
  </r>
  <r>
    <s v="Foder"/>
    <s v="Østdanmark"/>
    <x v="38"/>
    <x v="0"/>
    <n v="7916.616753740097"/>
    <x v="5"/>
  </r>
  <r>
    <s v="Foder"/>
    <s v="Østdanmark"/>
    <x v="28"/>
    <x v="0"/>
    <n v="103245.87683002709"/>
    <x v="5"/>
  </r>
  <r>
    <s v="Foder"/>
    <s v="Østdanmark"/>
    <x v="18"/>
    <x v="0"/>
    <n v="694353.2611092875"/>
    <x v="5"/>
  </r>
  <r>
    <s v="Foder"/>
    <s v="Østdanmark"/>
    <x v="27"/>
    <x v="0"/>
    <n v="26278.769501998373"/>
    <x v="5"/>
  </r>
  <r>
    <s v="Foder"/>
    <s v="Østdanmark"/>
    <x v="34"/>
    <x v="0"/>
    <n v="0"/>
    <x v="5"/>
  </r>
  <r>
    <s v="Foder"/>
    <s v="Østdanmark"/>
    <x v="20"/>
    <x v="0"/>
    <n v="0"/>
    <x v="5"/>
  </r>
  <r>
    <s v="Foder"/>
    <s v="Østdanmark"/>
    <x v="7"/>
    <x v="0"/>
    <n v="1502068.0760117143"/>
    <x v="5"/>
  </r>
  <r>
    <s v="Foder"/>
    <s v="Østdanmark"/>
    <x v="17"/>
    <x v="0"/>
    <n v="186040.49371289223"/>
    <x v="5"/>
  </r>
  <r>
    <s v="Foder"/>
    <s v="Østdanmark"/>
    <x v="43"/>
    <x v="0"/>
    <n v="0"/>
    <x v="5"/>
  </r>
  <r>
    <s v="Foder"/>
    <s v="Østdanmark"/>
    <x v="8"/>
    <x v="0"/>
    <n v="0"/>
    <x v="5"/>
  </r>
  <r>
    <s v="Foder"/>
    <s v="Østdanmark"/>
    <x v="30"/>
    <x v="0"/>
    <n v="4837.9324606189475"/>
    <x v="5"/>
  </r>
  <r>
    <s v="Foder"/>
    <s v="Østdanmark"/>
    <x v="10"/>
    <x v="0"/>
    <n v="592646.72642582108"/>
    <x v="5"/>
  </r>
  <r>
    <s v="Foder"/>
    <s v="Østdanmark"/>
    <x v="14"/>
    <x v="1"/>
    <n v="721621.60770550347"/>
    <x v="5"/>
  </r>
  <r>
    <s v="Foder"/>
    <s v="Østdanmark"/>
    <x v="0"/>
    <x v="1"/>
    <n v="94889.448034412562"/>
    <x v="5"/>
  </r>
  <r>
    <s v="Foder"/>
    <s v="Østdanmark"/>
    <x v="13"/>
    <x v="1"/>
    <n v="0"/>
    <x v="5"/>
  </r>
  <r>
    <s v="Foder"/>
    <s v="Østdanmark"/>
    <x v="38"/>
    <x v="1"/>
    <n v="7916.616753740097"/>
    <x v="5"/>
  </r>
  <r>
    <s v="Foder"/>
    <s v="Østdanmark"/>
    <x v="28"/>
    <x v="1"/>
    <n v="103245.8768300271"/>
    <x v="5"/>
  </r>
  <r>
    <s v="Foder"/>
    <s v="Østdanmark"/>
    <x v="18"/>
    <x v="1"/>
    <n v="694353.26110928762"/>
    <x v="5"/>
  </r>
  <r>
    <s v="Foder"/>
    <s v="Østdanmark"/>
    <x v="27"/>
    <x v="1"/>
    <n v="26278.769501998377"/>
    <x v="5"/>
  </r>
  <r>
    <s v="Foder"/>
    <s v="Østdanmark"/>
    <x v="34"/>
    <x v="1"/>
    <n v="0"/>
    <x v="5"/>
  </r>
  <r>
    <s v="Foder"/>
    <s v="Østdanmark"/>
    <x v="20"/>
    <x v="1"/>
    <n v="0"/>
    <x v="5"/>
  </r>
  <r>
    <s v="Foder"/>
    <s v="Østdanmark"/>
    <x v="7"/>
    <x v="1"/>
    <n v="1502068.0760117145"/>
    <x v="5"/>
  </r>
  <r>
    <s v="Foder"/>
    <s v="Østdanmark"/>
    <x v="17"/>
    <x v="1"/>
    <n v="186040.49371289229"/>
    <x v="5"/>
  </r>
  <r>
    <s v="Foder"/>
    <s v="Østdanmark"/>
    <x v="43"/>
    <x v="1"/>
    <n v="0"/>
    <x v="5"/>
  </r>
  <r>
    <s v="Foder"/>
    <s v="Østdanmark"/>
    <x v="8"/>
    <x v="1"/>
    <n v="0"/>
    <x v="5"/>
  </r>
  <r>
    <s v="Foder"/>
    <s v="Østdanmark"/>
    <x v="30"/>
    <x v="1"/>
    <n v="4837.9324606189484"/>
    <x v="5"/>
  </r>
  <r>
    <s v="Foder"/>
    <s v="Østdanmark"/>
    <x v="10"/>
    <x v="1"/>
    <n v="592646.72642582119"/>
    <x v="5"/>
  </r>
  <r>
    <s v="Foder"/>
    <s v="Østdanmark"/>
    <x v="14"/>
    <x v="2"/>
    <n v="721621.60770550335"/>
    <x v="5"/>
  </r>
  <r>
    <s v="Foder"/>
    <s v="Østdanmark"/>
    <x v="0"/>
    <x v="2"/>
    <n v="94889.448034412548"/>
    <x v="5"/>
  </r>
  <r>
    <s v="Foder"/>
    <s v="Østdanmark"/>
    <x v="13"/>
    <x v="2"/>
    <n v="0"/>
    <x v="5"/>
  </r>
  <r>
    <s v="Foder"/>
    <s v="Østdanmark"/>
    <x v="38"/>
    <x v="2"/>
    <n v="7916.616753740097"/>
    <x v="5"/>
  </r>
  <r>
    <s v="Foder"/>
    <s v="Østdanmark"/>
    <x v="28"/>
    <x v="2"/>
    <n v="103245.87683002709"/>
    <x v="5"/>
  </r>
  <r>
    <s v="Foder"/>
    <s v="Østdanmark"/>
    <x v="18"/>
    <x v="2"/>
    <n v="694353.2611092875"/>
    <x v="5"/>
  </r>
  <r>
    <s v="Foder"/>
    <s v="Østdanmark"/>
    <x v="27"/>
    <x v="2"/>
    <n v="26278.769501998373"/>
    <x v="5"/>
  </r>
  <r>
    <s v="Foder"/>
    <s v="Østdanmark"/>
    <x v="34"/>
    <x v="2"/>
    <n v="0"/>
    <x v="5"/>
  </r>
  <r>
    <s v="Foder"/>
    <s v="Østdanmark"/>
    <x v="20"/>
    <x v="2"/>
    <n v="0"/>
    <x v="5"/>
  </r>
  <r>
    <s v="Foder"/>
    <s v="Østdanmark"/>
    <x v="7"/>
    <x v="2"/>
    <n v="1502068.0760117143"/>
    <x v="5"/>
  </r>
  <r>
    <s v="Foder"/>
    <s v="Østdanmark"/>
    <x v="17"/>
    <x v="2"/>
    <n v="186040.49371289223"/>
    <x v="5"/>
  </r>
  <r>
    <s v="Foder"/>
    <s v="Østdanmark"/>
    <x v="43"/>
    <x v="2"/>
    <n v="0"/>
    <x v="5"/>
  </r>
  <r>
    <s v="Foder"/>
    <s v="Østdanmark"/>
    <x v="8"/>
    <x v="2"/>
    <n v="0"/>
    <x v="5"/>
  </r>
  <r>
    <s v="Foder"/>
    <s v="Østdanmark"/>
    <x v="30"/>
    <x v="2"/>
    <n v="4837.9324606189475"/>
    <x v="5"/>
  </r>
  <r>
    <s v="Foder"/>
    <s v="Østdanmark"/>
    <x v="10"/>
    <x v="2"/>
    <n v="592646.72642582108"/>
    <x v="5"/>
  </r>
  <r>
    <s v="Energi"/>
    <s v="Vestdanmark"/>
    <x v="0"/>
    <x v="0"/>
    <n v="1162838.9310658486"/>
    <x v="2"/>
  </r>
  <r>
    <s v="Energi"/>
    <s v="Vestdanmark"/>
    <x v="1"/>
    <x v="0"/>
    <n v="80830.79719489353"/>
    <x v="2"/>
  </r>
  <r>
    <s v="Energi"/>
    <s v="Vestdanmark"/>
    <x v="2"/>
    <x v="0"/>
    <n v="171006.78248665464"/>
    <x v="2"/>
  </r>
  <r>
    <s v="Energi"/>
    <s v="Vestdanmark"/>
    <x v="3"/>
    <x v="0"/>
    <n v="1246372.8717247061"/>
    <x v="2"/>
  </r>
  <r>
    <s v="Energi"/>
    <s v="Vestdanmark"/>
    <x v="4"/>
    <x v="0"/>
    <n v="530420.38785042788"/>
    <x v="2"/>
  </r>
  <r>
    <s v="Energi"/>
    <s v="Vestdanmark"/>
    <x v="5"/>
    <x v="0"/>
    <n v="0"/>
    <x v="2"/>
  </r>
  <r>
    <s v="Materialer"/>
    <s v="Vestdanmark"/>
    <x v="0"/>
    <x v="0"/>
    <n v="0"/>
    <x v="3"/>
  </r>
  <r>
    <s v="Materialer"/>
    <s v="Vestdanmark"/>
    <x v="1"/>
    <x v="0"/>
    <n v="74613.043564517109"/>
    <x v="3"/>
  </r>
  <r>
    <s v="Materialer"/>
    <s v="Vestdanmark"/>
    <x v="2"/>
    <x v="0"/>
    <n v="0"/>
    <x v="3"/>
  </r>
  <r>
    <s v="Materialer"/>
    <s v="Vestdanmark"/>
    <x v="36"/>
    <x v="0"/>
    <n v="383772.68751608918"/>
    <x v="3"/>
  </r>
  <r>
    <s v="Materialer"/>
    <s v="Vestdanmark"/>
    <x v="4"/>
    <x v="0"/>
    <n v="0"/>
    <x v="3"/>
  </r>
  <r>
    <s v="Materialer"/>
    <s v="Vestdanmark"/>
    <x v="5"/>
    <x v="0"/>
    <n v="0"/>
    <x v="3"/>
  </r>
  <r>
    <s v="Energi"/>
    <s v="Østdanmark"/>
    <x v="0"/>
    <x v="0"/>
    <n v="732655.58820898295"/>
    <x v="2"/>
  </r>
  <r>
    <s v="Energi"/>
    <s v="Østdanmark"/>
    <x v="1"/>
    <x v="0"/>
    <n v="32042.520829377954"/>
    <x v="2"/>
  </r>
  <r>
    <s v="Energi"/>
    <s v="Østdanmark"/>
    <x v="2"/>
    <x v="0"/>
    <n v="38860.356190289756"/>
    <x v="2"/>
  </r>
  <r>
    <s v="Energi"/>
    <s v="Østdanmark"/>
    <x v="3"/>
    <x v="0"/>
    <n v="364819.33528776863"/>
    <x v="2"/>
  </r>
  <r>
    <s v="Energi"/>
    <s v="Østdanmark"/>
    <x v="4"/>
    <x v="0"/>
    <n v="452310.61214957217"/>
    <x v="2"/>
  </r>
  <r>
    <s v="Energi"/>
    <s v="Østdanmark"/>
    <x v="5"/>
    <x v="0"/>
    <n v="0"/>
    <x v="2"/>
  </r>
  <r>
    <s v="Materialer"/>
    <s v="Østdanmark"/>
    <x v="0"/>
    <x v="0"/>
    <n v="0"/>
    <x v="3"/>
  </r>
  <r>
    <s v="Materialer"/>
    <s v="Østdanmark"/>
    <x v="1"/>
    <x v="0"/>
    <n v="29577.711534810416"/>
    <x v="3"/>
  </r>
  <r>
    <s v="Materialer"/>
    <s v="Østdanmark"/>
    <x v="2"/>
    <x v="0"/>
    <n v="0"/>
    <x v="3"/>
  </r>
  <r>
    <s v="Materialer"/>
    <s v="Østdanmark"/>
    <x v="36"/>
    <x v="0"/>
    <n v="112332.11179209981"/>
    <x v="3"/>
  </r>
  <r>
    <s v="Materialer"/>
    <s v="Østdanmark"/>
    <x v="4"/>
    <x v="0"/>
    <n v="0"/>
    <x v="3"/>
  </r>
  <r>
    <s v="Materialer"/>
    <s v="Østdanmark"/>
    <x v="5"/>
    <x v="0"/>
    <n v="0"/>
    <x v="3"/>
  </r>
  <r>
    <s v="Energi"/>
    <s v="Vestdanmark"/>
    <x v="0"/>
    <x v="1"/>
    <n v="0"/>
    <x v="2"/>
  </r>
  <r>
    <s v="Energi"/>
    <s v="Vestdanmark"/>
    <x v="1"/>
    <x v="1"/>
    <n v="158886.45699653446"/>
    <x v="2"/>
  </r>
  <r>
    <s v="Energi"/>
    <s v="Vestdanmark"/>
    <x v="2"/>
    <x v="1"/>
    <n v="150770.56779806415"/>
    <x v="2"/>
  </r>
  <r>
    <s v="Energi"/>
    <s v="Vestdanmark"/>
    <x v="3"/>
    <x v="1"/>
    <n v="814733.66742430395"/>
    <x v="2"/>
  </r>
  <r>
    <s v="Energi"/>
    <s v="Vestdanmark"/>
    <x v="4"/>
    <x v="1"/>
    <n v="526692.30595677684"/>
    <x v="2"/>
  </r>
  <r>
    <s v="Energi"/>
    <s v="Vestdanmark"/>
    <x v="5"/>
    <x v="1"/>
    <n v="0"/>
    <x v="2"/>
  </r>
  <r>
    <s v="Materialer"/>
    <s v="Vestdanmark"/>
    <x v="0"/>
    <x v="1"/>
    <n v="0"/>
    <x v="3"/>
  </r>
  <r>
    <s v="Materialer"/>
    <s v="Vestdanmark"/>
    <x v="1"/>
    <x v="1"/>
    <n v="0"/>
    <x v="3"/>
  </r>
  <r>
    <s v="Materialer"/>
    <s v="Vestdanmark"/>
    <x v="2"/>
    <x v="1"/>
    <n v="0"/>
    <x v="3"/>
  </r>
  <r>
    <s v="Materialer"/>
    <s v="Vestdanmark"/>
    <x v="36"/>
    <x v="1"/>
    <n v="393797.26280683634"/>
    <x v="3"/>
  </r>
  <r>
    <s v="Materialer"/>
    <s v="Vestdanmark"/>
    <x v="4"/>
    <x v="1"/>
    <n v="0"/>
    <x v="3"/>
  </r>
  <r>
    <s v="Materialer"/>
    <s v="Vestdanmark"/>
    <x v="5"/>
    <x v="1"/>
    <n v="0"/>
    <x v="3"/>
  </r>
  <r>
    <s v="Energi"/>
    <s v="Østdanmark"/>
    <x v="0"/>
    <x v="1"/>
    <n v="3257.3870612006867"/>
    <x v="2"/>
  </r>
  <r>
    <s v="Energi"/>
    <s v="Østdanmark"/>
    <x v="1"/>
    <x v="1"/>
    <n v="63999.678437857991"/>
    <x v="2"/>
  </r>
  <r>
    <s v="Energi"/>
    <s v="Østdanmark"/>
    <x v="2"/>
    <x v="1"/>
    <n v="36685.53498024369"/>
    <x v="2"/>
  </r>
  <r>
    <s v="Energi"/>
    <s v="Østdanmark"/>
    <x v="3"/>
    <x v="1"/>
    <n v="238457.04460976622"/>
    <x v="2"/>
  </r>
  <r>
    <s v="Energi"/>
    <s v="Østdanmark"/>
    <x v="4"/>
    <x v="1"/>
    <n v="456038.69404322316"/>
    <x v="2"/>
  </r>
  <r>
    <s v="Energi"/>
    <s v="Østdanmark"/>
    <x v="5"/>
    <x v="1"/>
    <n v="0"/>
    <x v="2"/>
  </r>
  <r>
    <s v="Materialer"/>
    <s v="Østdanmark"/>
    <x v="0"/>
    <x v="1"/>
    <n v="0"/>
    <x v="3"/>
  </r>
  <r>
    <s v="Materialer"/>
    <s v="Østdanmark"/>
    <x v="1"/>
    <x v="1"/>
    <n v="0"/>
    <x v="3"/>
  </r>
  <r>
    <s v="Materialer"/>
    <s v="Østdanmark"/>
    <x v="2"/>
    <x v="1"/>
    <n v="0"/>
    <x v="3"/>
  </r>
  <r>
    <s v="Materialer"/>
    <s v="Østdanmark"/>
    <x v="36"/>
    <x v="1"/>
    <n v="115255.93154350696"/>
    <x v="3"/>
  </r>
  <r>
    <s v="Materialer"/>
    <s v="Østdanmark"/>
    <x v="4"/>
    <x v="1"/>
    <n v="0"/>
    <x v="3"/>
  </r>
  <r>
    <s v="Materialer"/>
    <s v="Østdanmark"/>
    <x v="5"/>
    <x v="1"/>
    <n v="0"/>
    <x v="3"/>
  </r>
  <r>
    <s v="Energi"/>
    <s v="Vestdanmark"/>
    <x v="0"/>
    <x v="2"/>
    <n v="0"/>
    <x v="2"/>
  </r>
  <r>
    <s v="Energi"/>
    <s v="Vestdanmark"/>
    <x v="1"/>
    <x v="2"/>
    <n v="164203.0801208097"/>
    <x v="2"/>
  </r>
  <r>
    <s v="Energi"/>
    <s v="Vestdanmark"/>
    <x v="2"/>
    <x v="2"/>
    <n v="156208.30290017457"/>
    <x v="2"/>
  </r>
  <r>
    <s v="Energi"/>
    <s v="Vestdanmark"/>
    <x v="3"/>
    <x v="2"/>
    <n v="835760.35488128709"/>
    <x v="2"/>
  </r>
  <r>
    <s v="Energi"/>
    <s v="Vestdanmark"/>
    <x v="4"/>
    <x v="2"/>
    <n v="524840.3181212655"/>
    <x v="2"/>
  </r>
  <r>
    <s v="Energi"/>
    <s v="Vestdanmark"/>
    <x v="5"/>
    <x v="2"/>
    <n v="0"/>
    <x v="2"/>
  </r>
  <r>
    <s v="Materialer"/>
    <s v="Vestdanmark"/>
    <x v="0"/>
    <x v="2"/>
    <n v="0"/>
    <x v="3"/>
  </r>
  <r>
    <s v="Materialer"/>
    <s v="Vestdanmark"/>
    <x v="1"/>
    <x v="2"/>
    <n v="0"/>
    <x v="3"/>
  </r>
  <r>
    <s v="Materialer"/>
    <s v="Vestdanmark"/>
    <x v="2"/>
    <x v="2"/>
    <n v="0"/>
    <x v="3"/>
  </r>
  <r>
    <s v="Materialer"/>
    <s v="Vestdanmark"/>
    <x v="36"/>
    <x v="2"/>
    <n v="402679.73456313973"/>
    <x v="3"/>
  </r>
  <r>
    <s v="Materialer"/>
    <s v="Vestdanmark"/>
    <x v="4"/>
    <x v="2"/>
    <n v="0"/>
    <x v="3"/>
  </r>
  <r>
    <s v="Materialer"/>
    <s v="Vestdanmark"/>
    <x v="5"/>
    <x v="2"/>
    <n v="0"/>
    <x v="3"/>
  </r>
  <r>
    <s v="Energi"/>
    <s v="Østdanmark"/>
    <x v="0"/>
    <x v="2"/>
    <n v="2797.9866343690082"/>
    <x v="2"/>
  </r>
  <r>
    <s v="Energi"/>
    <s v="Østdanmark"/>
    <x v="1"/>
    <x v="2"/>
    <n v="66723.142831922552"/>
    <x v="2"/>
  </r>
  <r>
    <s v="Energi"/>
    <s v="Østdanmark"/>
    <x v="2"/>
    <x v="2"/>
    <n v="38302.056150445307"/>
    <x v="2"/>
  </r>
  <r>
    <s v="Energi"/>
    <s v="Østdanmark"/>
    <x v="3"/>
    <x v="2"/>
    <n v="243414.36508927055"/>
    <x v="2"/>
  </r>
  <r>
    <s v="Energi"/>
    <s v="Østdanmark"/>
    <x v="4"/>
    <x v="2"/>
    <n v="457890.6818787345"/>
    <x v="2"/>
  </r>
  <r>
    <s v="Energi"/>
    <s v="Østdanmark"/>
    <x v="5"/>
    <x v="2"/>
    <n v="0"/>
    <x v="2"/>
  </r>
  <r>
    <s v="Materialer"/>
    <s v="Østdanmark"/>
    <x v="0"/>
    <x v="2"/>
    <n v="0"/>
    <x v="3"/>
  </r>
  <r>
    <s v="Materialer"/>
    <s v="Østdanmark"/>
    <x v="1"/>
    <x v="2"/>
    <n v="0"/>
    <x v="3"/>
  </r>
  <r>
    <s v="Materialer"/>
    <s v="Østdanmark"/>
    <x v="2"/>
    <x v="2"/>
    <n v="0"/>
    <x v="3"/>
  </r>
  <r>
    <s v="Materialer"/>
    <s v="Østdanmark"/>
    <x v="36"/>
    <x v="2"/>
    <n v="117136.32021245168"/>
    <x v="3"/>
  </r>
  <r>
    <s v="Materialer"/>
    <s v="Østdanmark"/>
    <x v="4"/>
    <x v="2"/>
    <n v="0"/>
    <x v="3"/>
  </r>
  <r>
    <s v="Materialer"/>
    <s v="Østdanmark"/>
    <x v="5"/>
    <x v="2"/>
    <n v="0"/>
    <x v="3"/>
  </r>
  <r>
    <s v="Gødning"/>
    <s v="Vestdanmark"/>
    <x v="32"/>
    <x v="0"/>
    <n v="12818096.433914844"/>
    <x v="5"/>
  </r>
  <r>
    <s v="Gødning"/>
    <s v="Vestdanmark"/>
    <x v="16"/>
    <x v="0"/>
    <n v="9058051.1739541572"/>
    <x v="5"/>
  </r>
  <r>
    <s v="Gødning"/>
    <s v="Vestdanmark"/>
    <x v="44"/>
    <x v="0"/>
    <n v="4103.8061780475591"/>
    <x v="5"/>
  </r>
  <r>
    <s v="Gødning"/>
    <s v="Vestdanmark"/>
    <x v="42"/>
    <x v="0"/>
    <n v="730307.97492940596"/>
    <x v="5"/>
  </r>
  <r>
    <s v="Gødning"/>
    <s v="Vestdanmark"/>
    <x v="40"/>
    <x v="0"/>
    <n v="7001629.6154696662"/>
    <x v="5"/>
  </r>
  <r>
    <s v="Gødning"/>
    <s v="Vestdanmark"/>
    <x v="15"/>
    <x v="0"/>
    <n v="569996.93502990273"/>
    <x v="5"/>
  </r>
  <r>
    <s v="Gødning"/>
    <s v="Vestdanmark"/>
    <x v="32"/>
    <x v="1"/>
    <n v="7085171.5926641021"/>
    <x v="5"/>
  </r>
  <r>
    <s v="Gødning"/>
    <s v="Vestdanmark"/>
    <x v="16"/>
    <x v="1"/>
    <n v="3116039.2107205875"/>
    <x v="5"/>
  </r>
  <r>
    <s v="Gødning"/>
    <s v="Vestdanmark"/>
    <x v="44"/>
    <x v="1"/>
    <n v="4171.3630677727415"/>
    <x v="5"/>
  </r>
  <r>
    <s v="Gødning"/>
    <s v="Vestdanmark"/>
    <x v="42"/>
    <x v="1"/>
    <n v="502160.95849399589"/>
    <x v="5"/>
  </r>
  <r>
    <s v="Gødning"/>
    <s v="Vestdanmark"/>
    <x v="40"/>
    <x v="1"/>
    <n v="17710307.956490289"/>
    <x v="5"/>
  </r>
  <r>
    <s v="Gødning"/>
    <s v="Vestdanmark"/>
    <x v="15"/>
    <x v="1"/>
    <n v="526030.44340698363"/>
    <x v="5"/>
  </r>
  <r>
    <s v="Gødning"/>
    <s v="Vestdanmark"/>
    <x v="32"/>
    <x v="2"/>
    <n v="6783177.1307623936"/>
    <x v="5"/>
  </r>
  <r>
    <s v="Gødning"/>
    <s v="Vestdanmark"/>
    <x v="16"/>
    <x v="2"/>
    <n v="3056497.5606119577"/>
    <x v="5"/>
  </r>
  <r>
    <s v="Gødning"/>
    <s v="Vestdanmark"/>
    <x v="44"/>
    <x v="2"/>
    <n v="4307.7658612412106"/>
    <x v="5"/>
  </r>
  <r>
    <s v="Gødning"/>
    <s v="Vestdanmark"/>
    <x v="42"/>
    <x v="2"/>
    <n v="525831.49845533748"/>
    <x v="5"/>
  </r>
  <r>
    <s v="Gødning"/>
    <s v="Vestdanmark"/>
    <x v="40"/>
    <x v="2"/>
    <n v="17221672.687320314"/>
    <x v="5"/>
  </r>
  <r>
    <s v="Gødning"/>
    <s v="Vestdanmark"/>
    <x v="15"/>
    <x v="2"/>
    <n v="505395.5229247805"/>
    <x v="5"/>
  </r>
  <r>
    <s v="Gødning"/>
    <s v="Østdanmark"/>
    <x v="32"/>
    <x v="0"/>
    <n v="1924034.2327518209"/>
    <x v="5"/>
  </r>
  <r>
    <s v="Gødning"/>
    <s v="Østdanmark"/>
    <x v="16"/>
    <x v="0"/>
    <n v="638439.1593791761"/>
    <x v="5"/>
  </r>
  <r>
    <s v="Gødning"/>
    <s v="Østdanmark"/>
    <x v="44"/>
    <x v="0"/>
    <n v="337.693821952441"/>
    <x v="5"/>
  </r>
  <r>
    <s v="Gødning"/>
    <s v="Østdanmark"/>
    <x v="42"/>
    <x v="0"/>
    <n v="93457.017927737121"/>
    <x v="5"/>
  </r>
  <r>
    <s v="Gødning"/>
    <s v="Østdanmark"/>
    <x v="40"/>
    <x v="0"/>
    <n v="1801862.1200388186"/>
    <x v="5"/>
  </r>
  <r>
    <s v="Gødning"/>
    <s v="Østdanmark"/>
    <x v="15"/>
    <x v="0"/>
    <n v="374820.3560243976"/>
    <x v="5"/>
  </r>
  <r>
    <s v="Gødning"/>
    <s v="Østdanmark"/>
    <x v="32"/>
    <x v="1"/>
    <n v="1026620.9238801375"/>
    <x v="5"/>
  </r>
  <r>
    <s v="Gødning"/>
    <s v="Østdanmark"/>
    <x v="16"/>
    <x v="1"/>
    <n v="221469.40143989015"/>
    <x v="5"/>
  </r>
  <r>
    <s v="Gødning"/>
    <s v="Østdanmark"/>
    <x v="44"/>
    <x v="1"/>
    <n v="350.10096257642732"/>
    <x v="5"/>
  </r>
  <r>
    <s v="Gødning"/>
    <s v="Østdanmark"/>
    <x v="42"/>
    <x v="1"/>
    <n v="67774.717172805787"/>
    <x v="5"/>
  </r>
  <r>
    <s v="Gødning"/>
    <s v="Østdanmark"/>
    <x v="40"/>
    <x v="1"/>
    <n v="3047950.5898382836"/>
    <x v="5"/>
  </r>
  <r>
    <s v="Gødning"/>
    <s v="Østdanmark"/>
    <x v="15"/>
    <x v="1"/>
    <n v="357676.21912352787"/>
    <x v="5"/>
  </r>
  <r>
    <s v="Gødning"/>
    <s v="Østdanmark"/>
    <x v="32"/>
    <x v="2"/>
    <n v="982862.79756951681"/>
    <x v="5"/>
  </r>
  <r>
    <s v="Gødning"/>
    <s v="Østdanmark"/>
    <x v="16"/>
    <x v="2"/>
    <n v="217237.5376157978"/>
    <x v="5"/>
  </r>
  <r>
    <s v="Gødning"/>
    <s v="Østdanmark"/>
    <x v="44"/>
    <x v="2"/>
    <n v="361.54919868427658"/>
    <x v="5"/>
  </r>
  <r>
    <s v="Gødning"/>
    <s v="Østdanmark"/>
    <x v="42"/>
    <x v="2"/>
    <n v="71371.713113742837"/>
    <x v="5"/>
  </r>
  <r>
    <s v="Gødning"/>
    <s v="Østdanmark"/>
    <x v="40"/>
    <x v="2"/>
    <n v="3028723.4131242698"/>
    <x v="5"/>
  </r>
  <r>
    <s v="Gødning"/>
    <s v="Østdanmark"/>
    <x v="15"/>
    <x v="2"/>
    <n v="347024.50444099988"/>
    <x v="5"/>
  </r>
  <r>
    <s v="Proteinproces"/>
    <s v="Vestdanmark"/>
    <x v="7"/>
    <x v="0"/>
    <n v="0"/>
    <x v="6"/>
  </r>
  <r>
    <s v="Proteinproces"/>
    <s v="Vestdanmark"/>
    <x v="7"/>
    <x v="1"/>
    <n v="0"/>
    <x v="6"/>
  </r>
  <r>
    <s v="Proteinproces"/>
    <s v="Vestdanmark"/>
    <x v="7"/>
    <x v="2"/>
    <n v="0"/>
    <x v="6"/>
  </r>
  <r>
    <s v="Proteinproces"/>
    <s v="Østdanmark"/>
    <x v="7"/>
    <x v="0"/>
    <n v="0"/>
    <x v="6"/>
  </r>
  <r>
    <s v="Proteinproces"/>
    <s v="Østdanmark"/>
    <x v="7"/>
    <x v="1"/>
    <n v="0"/>
    <x v="6"/>
  </r>
  <r>
    <s v="Proteinproces"/>
    <s v="Østdanmark"/>
    <x v="7"/>
    <x v="2"/>
    <n v="0"/>
    <x v="6"/>
  </r>
  <r>
    <s v="Rapskageproduktion"/>
    <s v="Vestdanmark"/>
    <x v="26"/>
    <x v="0"/>
    <n v="485762.00237315823"/>
    <x v="3"/>
  </r>
  <r>
    <s v="Rapskageproduktion"/>
    <s v="Vestdanmark"/>
    <x v="26"/>
    <x v="1"/>
    <n v="496520.17811417021"/>
    <x v="3"/>
  </r>
  <r>
    <s v="Rapskageproduktion"/>
    <s v="Vestdanmark"/>
    <x v="26"/>
    <x v="2"/>
    <n v="513134.62537753029"/>
    <x v="3"/>
  </r>
  <r>
    <s v="Rapskageproduktion"/>
    <s v="Østdanmark"/>
    <x v="26"/>
    <x v="0"/>
    <n v="192563.22613808865"/>
    <x v="3"/>
  </r>
  <r>
    <s v="Rapskageproduktion"/>
    <s v="Østdanmark"/>
    <x v="26"/>
    <x v="1"/>
    <n v="199998.99511830622"/>
    <x v="3"/>
  </r>
  <r>
    <s v="Rapskageproduktion"/>
    <s v="Østdanmark"/>
    <x v="26"/>
    <x v="2"/>
    <n v="208509.82134975796"/>
    <x v="3"/>
  </r>
  <r>
    <s v="Pyrolyseproces"/>
    <s v="Vestdanmark"/>
    <x v="0"/>
    <x v="0"/>
    <n v="0"/>
    <x v="7"/>
  </r>
  <r>
    <s v="Pyrolyseproces"/>
    <s v="Vestdanmark"/>
    <x v="0"/>
    <x v="1"/>
    <n v="1170958.7085578479"/>
    <x v="7"/>
  </r>
  <r>
    <s v="Pyrolyseproces"/>
    <s v="Vestdanmark"/>
    <x v="0"/>
    <x v="2"/>
    <n v="1095720.0069990121"/>
    <x v="7"/>
  </r>
  <r>
    <s v="Pyrolyseproces"/>
    <s v="Østdanmark"/>
    <x v="0"/>
    <x v="0"/>
    <n v="0"/>
    <x v="7"/>
  </r>
  <r>
    <s v="Pyrolyseproces"/>
    <s v="Østdanmark"/>
    <x v="0"/>
    <x v="1"/>
    <n v="519041.29144215106"/>
    <x v="7"/>
  </r>
  <r>
    <s v="Pyrolyseproces"/>
    <s v="Østdanmark"/>
    <x v="0"/>
    <x v="2"/>
    <n v="494279.99300098803"/>
    <x v="7"/>
  </r>
  <r>
    <s v="Pyrolyseproces"/>
    <s v="Vestdanmark"/>
    <x v="3"/>
    <x v="0"/>
    <n v="0"/>
    <x v="7"/>
  </r>
  <r>
    <s v="Pyrolyseproces"/>
    <s v="Vestdanmark"/>
    <x v="3"/>
    <x v="1"/>
    <n v="464151.6440175068"/>
    <x v="7"/>
  </r>
  <r>
    <s v="Pyrolyseproces"/>
    <s v="Vestdanmark"/>
    <x v="3"/>
    <x v="2"/>
    <n v="464666.38223554124"/>
    <x v="7"/>
  </r>
  <r>
    <s v="Pyrolyseproces"/>
    <s v="Østdanmark"/>
    <x v="3"/>
    <x v="0"/>
    <n v="0"/>
    <x v="7"/>
  </r>
  <r>
    <s v="Pyrolyseproces"/>
    <s v="Østdanmark"/>
    <x v="3"/>
    <x v="1"/>
    <n v="135848.35598249309"/>
    <x v="7"/>
  </r>
  <r>
    <s v="Pyrolyseproces"/>
    <s v="Østdanmark"/>
    <x v="3"/>
    <x v="2"/>
    <n v="135333.61776445885"/>
    <x v="7"/>
  </r>
  <r>
    <s v="Energi"/>
    <s v="Vestdanmark"/>
    <x v="23"/>
    <x v="0"/>
    <n v="0"/>
    <x v="2"/>
  </r>
  <r>
    <s v="Energi"/>
    <s v="Vestdanmark"/>
    <x v="24"/>
    <x v="0"/>
    <n v="0"/>
    <x v="2"/>
  </r>
  <r>
    <s v="Energi"/>
    <s v="Vestdanmark"/>
    <x v="23"/>
    <x v="1"/>
    <n v="733714.35298733599"/>
    <x v="2"/>
  </r>
  <r>
    <s v="Energi"/>
    <s v="Vestdanmark"/>
    <x v="24"/>
    <x v="1"/>
    <n v="183428.588246834"/>
    <x v="2"/>
  </r>
  <r>
    <s v="Energi"/>
    <s v="Vestdanmark"/>
    <x v="23"/>
    <x v="2"/>
    <n v="691667.15613501775"/>
    <x v="2"/>
  </r>
  <r>
    <s v="Energi"/>
    <s v="Vestdanmark"/>
    <x v="24"/>
    <x v="2"/>
    <n v="172916.78903375444"/>
    <x v="2"/>
  </r>
  <r>
    <s v="Energi"/>
    <s v="Østdanmark"/>
    <x v="23"/>
    <x v="0"/>
    <n v="0"/>
    <x v="2"/>
  </r>
  <r>
    <s v="Energi"/>
    <s v="Østdanmark"/>
    <x v="24"/>
    <x v="0"/>
    <n v="0"/>
    <x v="2"/>
  </r>
  <r>
    <s v="Energi"/>
    <s v="Østdanmark"/>
    <x v="23"/>
    <x v="1"/>
    <n v="313485.64701266348"/>
    <x v="2"/>
  </r>
  <r>
    <s v="Energi"/>
    <s v="Østdanmark"/>
    <x v="24"/>
    <x v="1"/>
    <n v="78371.41175316587"/>
    <x v="2"/>
  </r>
  <r>
    <s v="Energi"/>
    <s v="Østdanmark"/>
    <x v="23"/>
    <x v="2"/>
    <n v="299532.84386498242"/>
    <x v="2"/>
  </r>
  <r>
    <s v="Energi"/>
    <s v="Østdanmark"/>
    <x v="24"/>
    <x v="2"/>
    <n v="74883.210966245606"/>
    <x v="2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</r>
  <r>
    <x v="47"/>
    <x v="0"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61055.13809379272"/>
    <n v="64498.475475191975"/>
    <n v="0"/>
    <n v="0"/>
    <n v="0"/>
    <n v="0"/>
    <n v="0"/>
    <n v="0"/>
    <n v="196556.66261860073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444724.81529689"/>
    <n v="0"/>
    <n v="0"/>
    <n v="0"/>
    <n v="0"/>
    <n v="0"/>
    <n v="500444724.81529689"/>
    <n v="0"/>
    <n v="0"/>
    <n v="0"/>
    <n v="500444724.81529689"/>
    <n v="0"/>
    <n v="0"/>
    <n v="0"/>
    <n v="0"/>
    <n v="0"/>
    <n v="0"/>
    <n v="0"/>
    <n v="0"/>
  </r>
  <r>
    <x v="4"/>
    <x v="10"/>
    <n v="0"/>
    <x v="1"/>
    <s v="Vestdanmark"/>
    <n v="20202719.326829374"/>
    <n v="0"/>
    <n v="0"/>
    <n v="0"/>
    <n v="0"/>
    <n v="17710307.956490289"/>
    <n v="0"/>
    <n v="0"/>
    <n v="2492411.3703390844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846105.68171460775"/>
    <n v="0"/>
    <n v="0"/>
    <n v="0"/>
    <n v="0"/>
    <n v="0"/>
    <n v="0"/>
    <n v="0"/>
    <n v="846105.68171460775"/>
    <n v="0"/>
    <n v="0"/>
    <n v="0"/>
    <n v="0"/>
    <n v="0"/>
    <n v="0"/>
    <n v="0"/>
    <n v="0"/>
    <n v="0"/>
    <n v="0"/>
  </r>
  <r>
    <x v="11"/>
    <x v="10"/>
    <n v="0"/>
    <x v="1"/>
    <s v="Vestdanmark"/>
    <n v="26154.218486667774"/>
    <n v="0"/>
    <n v="0"/>
    <n v="257923.29437791562"/>
    <n v="0"/>
    <n v="0"/>
    <n v="0"/>
    <n v="0"/>
    <n v="-231769.075891247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5138236.090780353"/>
    <n v="12237689.909258299"/>
    <n v="0"/>
    <n v="0"/>
    <n v="74848.566375167473"/>
    <n v="0"/>
    <n v="0"/>
    <n v="0"/>
    <n v="2825697.6151468866"/>
    <n v="2825697.6151468866"/>
    <n v="74848.566375167473"/>
    <n v="5.1989303996683782"/>
    <n v="5.3366424057278898"/>
    <n v="0.13771200605951125"/>
    <n v="5.1989303996683782"/>
    <n v="791195.33224112832"/>
    <n v="812152.93082617526"/>
    <n v="20957.598585046893"/>
    <n v="791195.33224112832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0121.30932407538"/>
    <n v="0"/>
    <n v="0"/>
    <n v="270140.71358529059"/>
    <n v="0"/>
    <n v="0"/>
    <n v="0"/>
    <n v="0"/>
    <n v="-80019.404261215212"/>
    <n v="0"/>
    <n v="0"/>
    <n v="0"/>
    <n v="0"/>
    <n v="0"/>
    <n v="0"/>
    <n v="0"/>
    <n v="0"/>
    <n v="0"/>
    <n v="0"/>
  </r>
  <r>
    <x v="16"/>
    <x v="5"/>
    <n v="1"/>
    <x v="1"/>
    <s v="Vestdanmark"/>
    <n v="2554201.7864606651"/>
    <n v="773085.89354292606"/>
    <n v="726974.95402379602"/>
    <n v="0"/>
    <n v="52612.768387947704"/>
    <n v="0"/>
    <n v="0"/>
    <n v="1170958.7085578479"/>
    <n v="-169430.53805185249"/>
    <n v="0"/>
    <n v="52612.768387947704"/>
    <n v="0"/>
    <n v="0.30334102065144802"/>
    <n v="0.30334102065144802"/>
    <n v="0"/>
    <n v="0"/>
    <n v="44720.853129755546"/>
    <n v="44720.853129755546"/>
    <n v="0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772542.01819557324"/>
    <n v="0"/>
    <n v="0"/>
    <n v="0"/>
    <n v="0"/>
    <n v="0"/>
    <n v="0"/>
    <n v="0"/>
    <n v="772542.01819557324"/>
    <n v="0"/>
    <n v="0"/>
    <n v="0"/>
    <n v="0"/>
    <n v="0"/>
    <n v="0"/>
    <n v="0"/>
    <n v="0"/>
    <n v="0"/>
    <n v="0"/>
  </r>
  <r>
    <x v="21"/>
    <x v="10"/>
    <n v="0"/>
    <x v="1"/>
    <s v="Vestdanmark"/>
    <n v="2144652.2701679929"/>
    <n v="0"/>
    <n v="0"/>
    <n v="123531.68309679118"/>
    <n v="0"/>
    <n v="0"/>
    <n v="0"/>
    <n v="0"/>
    <n v="2021120.5870712018"/>
    <n v="0"/>
    <n v="0"/>
    <n v="0"/>
    <n v="0"/>
    <n v="0"/>
    <n v="0"/>
    <n v="0"/>
    <n v="0"/>
    <n v="0"/>
    <n v="0"/>
  </r>
  <r>
    <x v="22"/>
    <x v="5"/>
    <n v="1"/>
    <x v="1"/>
    <s v="Vestdanmark"/>
    <n v="6957334.5251530875"/>
    <n v="5879215.2019956233"/>
    <n v="0"/>
    <n v="295933.04302308214"/>
    <n v="2829.7366026494124"/>
    <n v="0"/>
    <n v="0"/>
    <n v="0"/>
    <n v="779356.54353173263"/>
    <n v="779356.54353173263"/>
    <n v="2829.7366026494124"/>
    <n v="2.6691870516800904"/>
    <n v="2.6788785033810401"/>
    <n v="9.6914517009498678E-3"/>
    <n v="2.6691870516800904"/>
    <n v="241600.52849483711"/>
    <n v="242477.74684165843"/>
    <n v="877.21834682131782"/>
    <n v="241600.52849483711"/>
  </r>
  <r>
    <x v="23"/>
    <x v="10"/>
    <n v="0"/>
    <x v="1"/>
    <s v="Vestdanmark"/>
    <n v="0"/>
    <n v="0"/>
    <n v="0"/>
    <n v="0"/>
    <n v="0"/>
    <n v="526030.44340698363"/>
    <n v="0"/>
    <n v="0"/>
    <n v="-526030.44340698363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715443.2113281824"/>
    <n v="5657053.7864699624"/>
    <n v="0"/>
    <n v="0"/>
    <n v="314571.75459651783"/>
    <n v="0"/>
    <n v="0"/>
    <n v="0"/>
    <n v="1743817.6702617025"/>
    <n v="1413053.5808460382"/>
    <n v="314571.75459651783"/>
    <n v="5.0728623552372776"/>
    <n v="6.2021749542387763"/>
    <n v="1.1293125990014992"/>
    <n v="5.0728623552372767"/>
    <n v="423916.07425381144"/>
    <n v="518287.60063276679"/>
    <n v="94371.526378955343"/>
    <n v="423916.07425381144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23373.2997636329"/>
    <n v="0"/>
    <n v="0"/>
    <n v="0"/>
    <n v="0"/>
    <n v="0"/>
    <n v="0"/>
    <n v="0"/>
    <n v="1623373.2997636329"/>
    <n v="0"/>
    <n v="0"/>
    <n v="0"/>
    <n v="0"/>
    <n v="0"/>
    <n v="0"/>
    <n v="0"/>
    <n v="0"/>
    <n v="0"/>
    <n v="0"/>
  </r>
  <r>
    <x v="31"/>
    <x v="7"/>
    <n v="1"/>
    <x v="1"/>
    <s v="Vestdanmark"/>
    <n v="150770.56779806415"/>
    <n v="0"/>
    <n v="0"/>
    <n v="0"/>
    <n v="0"/>
    <n v="0"/>
    <n v="150770.56779806415"/>
    <n v="0"/>
    <n v="0"/>
    <n v="0"/>
    <n v="150770.56779806415"/>
    <n v="0"/>
    <n v="2.7741784474843798"/>
    <n v="0"/>
    <n v="2.7741784474843798"/>
    <n v="0"/>
    <n v="62569.785636196626"/>
    <n v="0"/>
    <n v="62569.785636196626"/>
  </r>
  <r>
    <x v="32"/>
    <x v="8"/>
    <n v="1"/>
    <x v="1"/>
    <s v="Vestdanmark"/>
    <n v="733714.35298733599"/>
    <n v="0"/>
    <n v="0"/>
    <n v="0"/>
    <n v="0"/>
    <n v="0"/>
    <n v="733714.35298733599"/>
    <n v="0"/>
    <n v="0"/>
    <n v="0"/>
    <n v="733714.35298733599"/>
    <n v="0"/>
    <n v="6.5751287661279392"/>
    <n v="0"/>
    <n v="6.5751287661279392"/>
    <n v="0"/>
    <n v="0"/>
    <n v="0"/>
    <n v="0"/>
  </r>
  <r>
    <x v="33"/>
    <x v="8"/>
    <n v="1"/>
    <x v="1"/>
    <s v="Vestdanmark"/>
    <n v="183428.588246834"/>
    <n v="0"/>
    <n v="0"/>
    <n v="0"/>
    <n v="0"/>
    <n v="0"/>
    <n v="183428.588246834"/>
    <n v="0"/>
    <n v="0"/>
    <n v="0"/>
    <n v="183428.588246834"/>
    <n v="0"/>
    <n v="6.1024070901318126"/>
    <n v="0"/>
    <n v="6.1024070901318126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496520.17811417021"/>
    <n v="0"/>
    <n v="0"/>
    <n v="0"/>
    <n v="0"/>
    <n v="0"/>
    <n v="0"/>
    <n v="496520.1781141702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48260.0890570851"/>
    <n v="214099.10609126225"/>
    <n v="0"/>
    <n v="0"/>
    <n v="0"/>
    <n v="0"/>
    <n v="0"/>
    <n v="0"/>
    <n v="34160.982965822855"/>
    <n v="0"/>
    <n v="0"/>
    <n v="0"/>
    <n v="0"/>
    <n v="0"/>
    <n v="0"/>
    <n v="0"/>
    <n v="0"/>
    <n v="0"/>
    <n v="0"/>
  </r>
  <r>
    <x v="37"/>
    <x v="9"/>
    <n v="1"/>
    <x v="1"/>
    <s v="Vestdanmark"/>
    <n v="158886.45699653446"/>
    <n v="0"/>
    <n v="0"/>
    <n v="0"/>
    <n v="0"/>
    <n v="0"/>
    <n v="158886.45699653446"/>
    <n v="0"/>
    <n v="0"/>
    <n v="0"/>
    <n v="158886.45699653446"/>
    <n v="0"/>
    <n v="5.5610259948787055"/>
    <n v="0"/>
    <n v="5.5610259948787055"/>
    <n v="0"/>
    <n v="0"/>
    <n v="0"/>
    <n v="0"/>
  </r>
  <r>
    <x v="38"/>
    <x v="4"/>
    <n v="1"/>
    <x v="1"/>
    <s v="Vestdanmark"/>
    <n v="391853.36074246798"/>
    <n v="841167.61765562883"/>
    <n v="0"/>
    <n v="0"/>
    <n v="4106.4392978995693"/>
    <n v="0"/>
    <n v="0"/>
    <n v="0"/>
    <n v="-453420.69621106045"/>
    <n v="0"/>
    <n v="4106.4392978995693"/>
    <n v="0"/>
    <n v="1.1145040512071347E-2"/>
    <n v="1.1145040512071347E-2"/>
    <n v="0"/>
    <n v="0"/>
    <n v="821.28785957991386"/>
    <n v="821.28785957991386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1278885.3114418108"/>
    <n v="0"/>
    <n v="0"/>
    <n v="0"/>
    <n v="0"/>
    <n v="0"/>
    <n v="814733.66742430395"/>
    <n v="464151.6440175068"/>
    <n v="0"/>
    <n v="0"/>
    <n v="814733.66742430395"/>
    <n v="0"/>
    <n v="21.752179931587531"/>
    <n v="0"/>
    <n v="21.752179931587531"/>
    <n v="0"/>
    <n v="668081.60728792916"/>
    <n v="0"/>
    <n v="668081.60728792916"/>
  </r>
  <r>
    <x v="47"/>
    <x v="10"/>
    <n v="0"/>
    <x v="1"/>
    <s v="Vestdanmark"/>
    <n v="393797.26280683634"/>
    <n v="0"/>
    <n v="0"/>
    <n v="0"/>
    <n v="0"/>
    <n v="0"/>
    <n v="0"/>
    <n v="393797.26280683634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70063.38030426565"/>
    <n v="64498.475475191975"/>
    <n v="0"/>
    <n v="0"/>
    <n v="0"/>
    <n v="0"/>
    <n v="0"/>
    <n v="0"/>
    <n v="205564.90482907367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050490.32948744"/>
    <n v="0"/>
    <n v="0"/>
    <n v="0"/>
    <n v="0"/>
    <n v="0"/>
    <n v="498050490.32948744"/>
    <n v="0"/>
    <n v="0"/>
    <n v="0"/>
    <n v="498050490.32948744"/>
    <n v="0"/>
    <n v="0"/>
    <n v="0"/>
    <n v="0"/>
    <n v="0"/>
    <n v="0"/>
    <n v="0"/>
    <n v="0"/>
  </r>
  <r>
    <x v="4"/>
    <x v="10"/>
    <n v="0"/>
    <x v="2"/>
    <s v="Vestdanmark"/>
    <n v="19824132.257239286"/>
    <n v="0"/>
    <n v="0"/>
    <n v="0"/>
    <n v="0"/>
    <n v="17221672.687320314"/>
    <n v="0"/>
    <n v="0"/>
    <n v="2602459.5699189715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75858.53682385711"/>
    <n v="0"/>
    <n v="0"/>
    <n v="0"/>
    <n v="0"/>
    <n v="0"/>
    <n v="0"/>
    <n v="0"/>
    <n v="875858.53682385711"/>
    <n v="0"/>
    <n v="0"/>
    <n v="0"/>
    <n v="0"/>
    <n v="0"/>
    <n v="0"/>
    <n v="0"/>
    <n v="0"/>
    <n v="0"/>
    <n v="0"/>
  </r>
  <r>
    <x v="11"/>
    <x v="10"/>
    <n v="0"/>
    <x v="2"/>
    <s v="Vestdanmark"/>
    <n v="27058.278671061176"/>
    <n v="0"/>
    <n v="0"/>
    <n v="267978.92035102146"/>
    <n v="0"/>
    <n v="0"/>
    <n v="0"/>
    <n v="0"/>
    <n v="-240920.64167996027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5876779.698401188"/>
    <n v="12237689.909258299"/>
    <n v="0"/>
    <n v="0"/>
    <n v="74769.822950919988"/>
    <n v="0"/>
    <n v="0"/>
    <n v="0"/>
    <n v="3564319.9661919698"/>
    <n v="3564319.9661919698"/>
    <n v="74769.822950919988"/>
    <n v="6.5579031977974509"/>
    <n v="6.6954703257992749"/>
    <n v="0.13756712800182391"/>
    <n v="6.5579031977974509"/>
    <n v="998009.59053375165"/>
    <n v="1018945.1409600093"/>
    <n v="20935.5504262576"/>
    <n v="998009.5905337517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5311.08677284906"/>
    <n v="0"/>
    <n v="0"/>
    <n v="280672.65868343826"/>
    <n v="0"/>
    <n v="0"/>
    <n v="0"/>
    <n v="0"/>
    <n v="-85361.571910589206"/>
    <n v="0"/>
    <n v="0"/>
    <n v="0"/>
    <n v="0"/>
    <n v="0"/>
    <n v="0"/>
    <n v="0"/>
    <n v="0"/>
    <n v="0"/>
    <n v="0"/>
  </r>
  <r>
    <x v="16"/>
    <x v="5"/>
    <n v="1"/>
    <x v="2"/>
    <s v="Vestdanmark"/>
    <n v="2472139.9027212341"/>
    <n v="773085.89354292606"/>
    <n v="724013.50560011622"/>
    <n v="0"/>
    <n v="52328.555353121381"/>
    <n v="0"/>
    <n v="0"/>
    <n v="1095720.0069990121"/>
    <n v="-173008.05877394183"/>
    <n v="0"/>
    <n v="52328.555353121381"/>
    <n v="0"/>
    <n v="0.30170237903063546"/>
    <n v="0.30170237903063546"/>
    <n v="0"/>
    <n v="0"/>
    <n v="44479.272050153173"/>
    <n v="44479.272050153173"/>
    <n v="0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99246.10341905511"/>
    <n v="0"/>
    <n v="0"/>
    <n v="0"/>
    <n v="0"/>
    <n v="0"/>
    <n v="0"/>
    <n v="0"/>
    <n v="799246.10341905511"/>
    <n v="0"/>
    <n v="0"/>
    <n v="0"/>
    <n v="0"/>
    <n v="0"/>
    <n v="0"/>
    <n v="0"/>
    <n v="0"/>
    <n v="0"/>
    <n v="0"/>
  </r>
  <r>
    <x v="21"/>
    <x v="10"/>
    <n v="0"/>
    <x v="2"/>
    <s v="Vestdanmark"/>
    <n v="2219060.1160318404"/>
    <n v="0"/>
    <n v="0"/>
    <n v="128347.79869443661"/>
    <n v="0"/>
    <n v="0"/>
    <n v="0"/>
    <n v="0"/>
    <n v="2090712.3173374038"/>
    <n v="0"/>
    <n v="0"/>
    <n v="0"/>
    <n v="0"/>
    <n v="0"/>
    <n v="0"/>
    <n v="0"/>
    <n v="0"/>
    <n v="0"/>
    <n v="0"/>
  </r>
  <r>
    <x v="22"/>
    <x v="5"/>
    <n v="1"/>
    <x v="2"/>
    <s v="Vestdanmark"/>
    <n v="7229942.8575624535"/>
    <n v="5879215.2019956233"/>
    <n v="0"/>
    <n v="307470.55071854044"/>
    <n v="2823.5023894581141"/>
    <n v="0"/>
    <n v="0"/>
    <n v="0"/>
    <n v="1040433.6024588319"/>
    <n v="1040433.6024588319"/>
    <n v="2823.5023894581141"/>
    <n v="3.5633394277171555"/>
    <n v="3.573009528110715"/>
    <n v="9.6701003935595175E-3"/>
    <n v="3.5633394277171555"/>
    <n v="322534.41676223784"/>
    <n v="323409.70250296989"/>
    <n v="875.28574073201537"/>
    <n v="322534.41676223784"/>
  </r>
  <r>
    <x v="23"/>
    <x v="10"/>
    <n v="0"/>
    <x v="2"/>
    <s v="Vestdanmark"/>
    <n v="0"/>
    <n v="0"/>
    <n v="0"/>
    <n v="0"/>
    <n v="0"/>
    <n v="505395.5229247805"/>
    <n v="0"/>
    <n v="0"/>
    <n v="-505395.5229247805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073553.0948329801"/>
    <n v="5657053.7864699624"/>
    <n v="0"/>
    <n v="0"/>
    <n v="314443.12263697549"/>
    <n v="0"/>
    <n v="0"/>
    <n v="0"/>
    <n v="2102056.1857260419"/>
    <n v="1792221.6195367924"/>
    <n v="314443.12263697549"/>
    <n v="6.4340756141370852"/>
    <n v="7.5629264244038268"/>
    <n v="1.1288508102667421"/>
    <n v="6.4340756141370843"/>
    <n v="537666.48586103774"/>
    <n v="631999.42265213025"/>
    <n v="94332.936791092638"/>
    <n v="537666.48586103762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79487.6572035907"/>
    <n v="0"/>
    <n v="0"/>
    <n v="0"/>
    <n v="0"/>
    <n v="0"/>
    <n v="0"/>
    <n v="0"/>
    <n v="1679487.6572035907"/>
    <n v="0"/>
    <n v="0"/>
    <n v="0"/>
    <n v="0"/>
    <n v="0"/>
    <n v="0"/>
    <n v="0"/>
    <n v="0"/>
    <n v="0"/>
    <n v="0"/>
  </r>
  <r>
    <x v="31"/>
    <x v="7"/>
    <n v="1"/>
    <x v="2"/>
    <s v="Vestdanmark"/>
    <n v="156208.30290017457"/>
    <n v="0"/>
    <n v="0"/>
    <n v="0"/>
    <n v="0"/>
    <n v="0"/>
    <n v="156208.30290017457"/>
    <n v="0"/>
    <n v="0"/>
    <n v="0"/>
    <n v="156208.30290017457"/>
    <n v="0"/>
    <n v="2.8742327733632118"/>
    <n v="0"/>
    <n v="2.8742327733632118"/>
    <n v="0"/>
    <n v="64826.445703572455"/>
    <n v="0"/>
    <n v="64826.445703572455"/>
  </r>
  <r>
    <x v="32"/>
    <x v="8"/>
    <n v="1"/>
    <x v="2"/>
    <s v="Vestdanmark"/>
    <n v="691667.15613501775"/>
    <n v="0"/>
    <n v="0"/>
    <n v="0"/>
    <n v="0"/>
    <n v="0"/>
    <n v="691667.15613501775"/>
    <n v="0"/>
    <n v="0"/>
    <n v="0"/>
    <n v="691667.15613501775"/>
    <n v="0"/>
    <n v="6.1983258149070934"/>
    <n v="0"/>
    <n v="6.1983258149070934"/>
    <n v="0"/>
    <n v="0"/>
    <n v="0"/>
    <n v="0"/>
  </r>
  <r>
    <x v="33"/>
    <x v="8"/>
    <n v="1"/>
    <x v="2"/>
    <s v="Vestdanmark"/>
    <n v="172916.78903375444"/>
    <n v="0"/>
    <n v="0"/>
    <n v="0"/>
    <n v="0"/>
    <n v="0"/>
    <n v="172916.78903375444"/>
    <n v="0"/>
    <n v="0"/>
    <n v="0"/>
    <n v="172916.78903375444"/>
    <n v="0"/>
    <n v="5.7526945471686748"/>
    <n v="0"/>
    <n v="5.7526945471686748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13134.62537753029"/>
    <n v="0"/>
    <n v="0"/>
    <n v="0"/>
    <n v="0"/>
    <n v="0"/>
    <n v="0"/>
    <n v="513134.62537753029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56567.31268876515"/>
    <n v="214099.10609126225"/>
    <n v="0"/>
    <n v="0"/>
    <n v="0"/>
    <n v="0"/>
    <n v="0"/>
    <n v="0"/>
    <n v="42468.206597502896"/>
    <n v="0"/>
    <n v="0"/>
    <n v="0"/>
    <n v="0"/>
    <n v="0"/>
    <n v="0"/>
    <n v="0"/>
    <n v="0"/>
    <n v="0"/>
    <n v="0"/>
  </r>
  <r>
    <x v="37"/>
    <x v="9"/>
    <n v="1"/>
    <x v="2"/>
    <s v="Vestdanmark"/>
    <n v="164203.0801208097"/>
    <n v="0"/>
    <n v="0"/>
    <n v="0"/>
    <n v="0"/>
    <n v="0"/>
    <n v="164203.0801208097"/>
    <n v="0"/>
    <n v="0"/>
    <n v="0"/>
    <n v="164203.0801208097"/>
    <n v="0"/>
    <n v="5.7471078042283388"/>
    <n v="0"/>
    <n v="5.7471078042283388"/>
    <n v="0"/>
    <n v="0"/>
    <n v="0"/>
    <n v="0"/>
  </r>
  <r>
    <x v="38"/>
    <x v="4"/>
    <n v="1"/>
    <x v="2"/>
    <s v="Vestdanmark"/>
    <n v="405287.95144951041"/>
    <n v="841167.61765562883"/>
    <n v="0"/>
    <n v="0"/>
    <n v="4075.4197367354768"/>
    <n v="0"/>
    <n v="0"/>
    <n v="0"/>
    <n v="-439955.08594285394"/>
    <n v="0"/>
    <n v="4075.4197367354768"/>
    <n v="0"/>
    <n v="1.1060852182289553E-2"/>
    <n v="1.1060852182289553E-2"/>
    <n v="0"/>
    <n v="0"/>
    <n v="815.08394734709543"/>
    <n v="815.08394734709543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1300426.7371168283"/>
    <n v="0"/>
    <n v="0"/>
    <n v="0"/>
    <n v="0"/>
    <n v="0"/>
    <n v="835760.35488128709"/>
    <n v="464666.38223554124"/>
    <n v="0"/>
    <n v="0"/>
    <n v="835760.35488128709"/>
    <n v="0"/>
    <n v="22.313561285049332"/>
    <n v="0"/>
    <n v="22.313561285049332"/>
    <n v="0"/>
    <n v="685323.49100265536"/>
    <n v="0"/>
    <n v="685323.49100265536"/>
  </r>
  <r>
    <x v="47"/>
    <x v="10"/>
    <n v="0"/>
    <x v="2"/>
    <s v="Vestdanmark"/>
    <n v="402679.73456313973"/>
    <n v="0"/>
    <n v="0"/>
    <n v="0"/>
    <n v="0"/>
    <n v="0"/>
    <n v="0"/>
    <n v="402679.734563139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</r>
  <r>
    <x v="47"/>
    <x v="0"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7822.019382684251"/>
    <n v="7916.616753740097"/>
    <n v="0"/>
    <n v="0"/>
    <n v="0"/>
    <n v="0"/>
    <n v="0"/>
    <n v="0"/>
    <n v="19905.40262894415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882911.96949236"/>
    <n v="0"/>
    <n v="0"/>
    <n v="0"/>
    <n v="0"/>
    <n v="0"/>
    <n v="108882911.96949236"/>
    <n v="0"/>
    <n v="0"/>
    <n v="0"/>
    <n v="108882911.96949236"/>
    <n v="0"/>
    <n v="0"/>
    <n v="0"/>
    <n v="0"/>
    <n v="0"/>
    <n v="0"/>
    <n v="0"/>
    <n v="0"/>
  </r>
  <r>
    <x v="4"/>
    <x v="10"/>
    <n v="0"/>
    <x v="1"/>
    <s v="Østdanmark"/>
    <n v="3476895.5141731915"/>
    <n v="0"/>
    <n v="0"/>
    <n v="0"/>
    <n v="0"/>
    <n v="3047950.5898382836"/>
    <n v="0"/>
    <n v="0"/>
    <n v="428944.9243349079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16848.66776647209"/>
    <n v="0"/>
    <n v="0"/>
    <n v="0"/>
    <n v="0"/>
    <n v="0"/>
    <n v="0"/>
    <n v="0"/>
    <n v="616848.66776647209"/>
    <n v="0"/>
    <n v="0"/>
    <n v="0"/>
    <n v="0"/>
    <n v="0"/>
    <n v="0"/>
    <n v="0"/>
    <n v="0"/>
    <n v="0"/>
    <n v="0"/>
  </r>
  <r>
    <x v="11"/>
    <x v="10"/>
    <n v="0"/>
    <x v="1"/>
    <s v="Østdanmark"/>
    <n v="16252.445828118489"/>
    <n v="0"/>
    <n v="0"/>
    <n v="223323.94265330929"/>
    <n v="0"/>
    <n v="0"/>
    <n v="0"/>
    <n v="0"/>
    <n v="-207071.49682519081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067.1267959499"/>
    <n v="1502068.0760117145"/>
    <n v="0"/>
    <n v="0"/>
    <n v="10828.433624832505"/>
    <n v="0"/>
    <n v="0"/>
    <n v="0"/>
    <n v="677170.61715940293"/>
    <n v="677170.61715940293"/>
    <n v="10828.433624832505"/>
    <n v="1.2459092892461565"/>
    <n v="1.2658322535616453"/>
    <n v="1.9922964315488706E-2"/>
    <n v="1.2459092892461565"/>
    <n v="189607.77280463284"/>
    <n v="192639.73421958595"/>
    <n v="3031.9614149531017"/>
    <n v="189607.77280463284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9033.251035448469"/>
    <n v="0"/>
    <n v="0"/>
    <n v="233902.44520004498"/>
    <n v="0"/>
    <n v="0"/>
    <n v="0"/>
    <n v="0"/>
    <n v="-134869.1941645965"/>
    <n v="0"/>
    <n v="0"/>
    <n v="0"/>
    <n v="0"/>
    <n v="0"/>
    <n v="0"/>
    <n v="0"/>
    <n v="0"/>
    <n v="0"/>
    <n v="0"/>
  </r>
  <r>
    <x v="16"/>
    <x v="5"/>
    <n v="1"/>
    <x v="1"/>
    <s v="Østdanmark"/>
    <n v="913460.75580354175"/>
    <n v="94889.448034412562"/>
    <n v="103520.85960187271"/>
    <n v="0"/>
    <n v="23321.231612052248"/>
    <n v="0"/>
    <n v="3257.3870612006867"/>
    <n v="519041.29144215106"/>
    <n v="169430.53805185249"/>
    <n v="0"/>
    <n v="26578.618673252935"/>
    <n v="0"/>
    <n v="0.16812721554472404"/>
    <n v="0.13445949370855173"/>
    <n v="3.366772183617231E-2"/>
    <n v="0"/>
    <n v="22591.825872264995"/>
    <n v="19823.046870244412"/>
    <n v="2768.77900202058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49985.21864489527"/>
    <n v="0"/>
    <n v="0"/>
    <n v="0"/>
    <n v="0"/>
    <n v="0"/>
    <n v="0"/>
    <n v="0"/>
    <n v="149985.21864489527"/>
    <n v="0"/>
    <n v="0"/>
    <n v="0"/>
    <n v="0"/>
    <n v="0"/>
    <n v="0"/>
    <n v="0"/>
    <n v="0"/>
    <n v="0"/>
    <n v="0"/>
  </r>
  <r>
    <x v="21"/>
    <x v="10"/>
    <n v="0"/>
    <x v="1"/>
    <s v="Østdanmark"/>
    <n v="119364.66155188564"/>
    <n v="0"/>
    <n v="0"/>
    <n v="106960.41463921656"/>
    <n v="0"/>
    <n v="0"/>
    <n v="0"/>
    <n v="0"/>
    <n v="12404.246912669085"/>
    <n v="0"/>
    <n v="0"/>
    <n v="0"/>
    <n v="0"/>
    <n v="0"/>
    <n v="0"/>
    <n v="0"/>
    <n v="0"/>
    <n v="0"/>
    <n v="0"/>
  </r>
  <r>
    <x v="22"/>
    <x v="5"/>
    <n v="1"/>
    <x v="1"/>
    <s v="Østdanmark"/>
    <n v="2351117.8896644833"/>
    <n v="721621.60770550347"/>
    <n v="0"/>
    <n v="256234.83946537593"/>
    <n v="956.26339735058798"/>
    <n v="0"/>
    <n v="0"/>
    <n v="0"/>
    <n v="1372305.1790962531"/>
    <n v="1372305.1790962531"/>
    <n v="956.26339735058798"/>
    <n v="4.6999531156795946"/>
    <n v="4.7032281839386449"/>
    <n v="3.2750682590501354E-3"/>
    <n v="4.6999531156795946"/>
    <n v="425414.60551983846"/>
    <n v="425711.04717301717"/>
    <n v="296.44165317868226"/>
    <n v="425414.60551983851"/>
  </r>
  <r>
    <x v="23"/>
    <x v="10"/>
    <n v="0"/>
    <x v="1"/>
    <s v="Østdanmark"/>
    <n v="0"/>
    <n v="0"/>
    <n v="0"/>
    <n v="0"/>
    <n v="0"/>
    <n v="357676.21912352787"/>
    <n v="0"/>
    <n v="0"/>
    <n v="-357676.21912352787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79043.4170971053"/>
    <n v="694353.26110928762"/>
    <n v="0"/>
    <n v="0"/>
    <n v="15454.245403482159"/>
    <n v="0"/>
    <n v="0"/>
    <n v="0"/>
    <n v="-330764.08941566444"/>
    <n v="0"/>
    <n v="15454.245403482159"/>
    <n v="0"/>
    <n v="5.5480740998500956E-2"/>
    <n v="5.5480740998500956E-2"/>
    <n v="0"/>
    <n v="0"/>
    <n v="4636.2736210446474"/>
    <n v="4636.2736210446474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07282.63235908083"/>
    <n v="0"/>
    <n v="0"/>
    <n v="0"/>
    <n v="0"/>
    <n v="0"/>
    <n v="0"/>
    <n v="0"/>
    <n v="407282.63235908083"/>
    <n v="0"/>
    <n v="0"/>
    <n v="0"/>
    <n v="0"/>
    <n v="0"/>
    <n v="0"/>
    <n v="0"/>
    <n v="0"/>
    <n v="0"/>
    <n v="0"/>
  </r>
  <r>
    <x v="31"/>
    <x v="7"/>
    <n v="1"/>
    <x v="1"/>
    <s v="Østdanmark"/>
    <n v="36685.53498024369"/>
    <n v="0"/>
    <n v="0"/>
    <n v="0"/>
    <n v="0"/>
    <n v="0"/>
    <n v="36685.53498024369"/>
    <n v="0"/>
    <n v="0"/>
    <n v="0"/>
    <n v="36685.53498024369"/>
    <n v="0"/>
    <n v="0.67501384363648376"/>
    <n v="0"/>
    <n v="0.67501384363648376"/>
    <n v="0"/>
    <n v="15224.497016801133"/>
    <n v="0"/>
    <n v="15224.497016801133"/>
  </r>
  <r>
    <x v="32"/>
    <x v="8"/>
    <n v="1"/>
    <x v="1"/>
    <s v="Østdanmark"/>
    <n v="313485.64701266348"/>
    <n v="0"/>
    <n v="0"/>
    <n v="0"/>
    <n v="0"/>
    <n v="0"/>
    <n v="313485.64701266348"/>
    <n v="0"/>
    <n v="0"/>
    <n v="0"/>
    <n v="313485.64701266348"/>
    <n v="0"/>
    <n v="2.8092792338720534"/>
    <n v="0"/>
    <n v="2.8092792338720534"/>
    <n v="0"/>
    <n v="0"/>
    <n v="0"/>
    <n v="0"/>
  </r>
  <r>
    <x v="33"/>
    <x v="8"/>
    <n v="1"/>
    <x v="1"/>
    <s v="Østdanmark"/>
    <n v="78371.41175316587"/>
    <n v="0"/>
    <n v="0"/>
    <n v="0"/>
    <n v="0"/>
    <n v="0"/>
    <n v="78371.41175316587"/>
    <n v="0"/>
    <n v="0"/>
    <n v="0"/>
    <n v="78371.41175316587"/>
    <n v="0"/>
    <n v="2.6073049098681804"/>
    <n v="0"/>
    <n v="2.6073049098681804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99998.99511830622"/>
    <n v="0"/>
    <n v="0"/>
    <n v="0"/>
    <n v="0"/>
    <n v="0"/>
    <n v="0"/>
    <n v="199998.9951183062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99999.497559153111"/>
    <n v="26278.769501998377"/>
    <n v="0"/>
    <n v="0"/>
    <n v="0"/>
    <n v="0"/>
    <n v="0"/>
    <n v="0"/>
    <n v="73720.728057154731"/>
    <n v="0"/>
    <n v="0"/>
    <n v="0"/>
    <n v="0"/>
    <n v="0"/>
    <n v="0"/>
    <n v="0"/>
    <n v="0"/>
    <n v="0"/>
    <n v="0"/>
  </r>
  <r>
    <x v="37"/>
    <x v="9"/>
    <n v="1"/>
    <x v="1"/>
    <s v="Østdanmark"/>
    <n v="63999.678437857991"/>
    <n v="0"/>
    <n v="0"/>
    <n v="0"/>
    <n v="0"/>
    <n v="0"/>
    <n v="63999.678437857991"/>
    <n v="0"/>
    <n v="0"/>
    <n v="0"/>
    <n v="63999.678437857991"/>
    <n v="0"/>
    <n v="2.2399887453250296"/>
    <n v="0"/>
    <n v="2.2399887453250296"/>
    <n v="0"/>
    <n v="0"/>
    <n v="0"/>
    <n v="0"/>
  </r>
  <r>
    <x v="38"/>
    <x v="4"/>
    <n v="1"/>
    <x v="1"/>
    <s v="Østdanmark"/>
    <n v="2341570.5873990189"/>
    <n v="103245.8768300271"/>
    <n v="0"/>
    <n v="0"/>
    <n v="24538.560702100436"/>
    <n v="0"/>
    <n v="0"/>
    <n v="0"/>
    <n v="2213786.1498668916"/>
    <n v="1760365.4536558311"/>
    <n v="24538.560702100436"/>
    <n v="4.7777022558400715"/>
    <n v="4.8443008911280003"/>
    <n v="6.659863528792867E-2"/>
    <n v="4.7777022558400715"/>
    <n v="352073.09073116624"/>
    <n v="356980.80287158629"/>
    <n v="4907.7121404200871"/>
    <n v="352073.09073116619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374305.40059225931"/>
    <n v="0"/>
    <n v="0"/>
    <n v="0"/>
    <n v="0"/>
    <n v="0"/>
    <n v="238457.04460976622"/>
    <n v="135848.35598249309"/>
    <n v="0"/>
    <n v="0"/>
    <n v="238457.04460976622"/>
    <n v="0"/>
    <n v="6.3664492431057473"/>
    <n v="0"/>
    <n v="6.3664492431057473"/>
    <n v="0"/>
    <n v="195534.7765800083"/>
    <n v="0"/>
    <n v="195534.7765800083"/>
  </r>
  <r>
    <x v="47"/>
    <x v="10"/>
    <n v="0"/>
    <x v="1"/>
    <s v="Østdanmark"/>
    <n v="115255.93154350696"/>
    <n v="0"/>
    <n v="0"/>
    <n v="0"/>
    <n v="0"/>
    <n v="0"/>
    <n v="0"/>
    <n v="115255.93154350696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033.512174787396"/>
    <n v="7916.616753740097"/>
    <n v="0"/>
    <n v="0"/>
    <n v="0"/>
    <n v="0"/>
    <n v="0"/>
    <n v="0"/>
    <n v="21116.895421047298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925380.77342734"/>
    <n v="0"/>
    <n v="0"/>
    <n v="0"/>
    <n v="0"/>
    <n v="0"/>
    <n v="109925380.77342734"/>
    <n v="0"/>
    <n v="0"/>
    <n v="0"/>
    <n v="109925380.77342734"/>
    <n v="0"/>
    <n v="0"/>
    <n v="0"/>
    <n v="0"/>
    <n v="0"/>
    <n v="0"/>
    <n v="0"/>
    <n v="0"/>
  </r>
  <r>
    <x v="4"/>
    <x v="10"/>
    <n v="0"/>
    <x v="2"/>
    <s v="Østdanmark"/>
    <n v="3486410.0951459426"/>
    <n v="0"/>
    <n v="0"/>
    <n v="0"/>
    <n v="0"/>
    <n v="3028723.4131242698"/>
    <n v="0"/>
    <n v="0"/>
    <n v="457686.6820216728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43841.92913449777"/>
    <n v="0"/>
    <n v="0"/>
    <n v="0"/>
    <n v="0"/>
    <n v="0"/>
    <n v="0"/>
    <n v="0"/>
    <n v="643841.92913449777"/>
    <n v="0"/>
    <n v="0"/>
    <n v="0"/>
    <n v="0"/>
    <n v="0"/>
    <n v="0"/>
    <n v="0"/>
    <n v="0"/>
    <n v="0"/>
    <n v="0"/>
  </r>
  <r>
    <x v="11"/>
    <x v="10"/>
    <n v="0"/>
    <x v="2"/>
    <s v="Østdanmark"/>
    <n v="16960.47518117967"/>
    <n v="0"/>
    <n v="0"/>
    <n v="233795.01599247381"/>
    <n v="0"/>
    <n v="0"/>
    <n v="0"/>
    <n v="0"/>
    <n v="-216834.5408112941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16052.657411973"/>
    <n v="1502068.0760117143"/>
    <n v="0"/>
    <n v="0"/>
    <n v="10907.177049080014"/>
    <n v="0"/>
    <n v="0"/>
    <n v="0"/>
    <n v="803077.40435117879"/>
    <n v="803077.40435117879"/>
    <n v="10907.177049080014"/>
    <n v="1.4775620393306252"/>
    <n v="1.4976298817038014"/>
    <n v="2.006784237317609E-2"/>
    <n v="1.4775620393306252"/>
    <n v="224861.67321833008"/>
    <n v="227915.6827920725"/>
    <n v="3054.009573742404"/>
    <n v="224861.67321833011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2639.03258822189"/>
    <n v="0"/>
    <n v="0"/>
    <n v="244869.51675001203"/>
    <n v="0"/>
    <n v="0"/>
    <n v="0"/>
    <n v="0"/>
    <n v="-142230.48416179014"/>
    <n v="0"/>
    <n v="0"/>
    <n v="0"/>
    <n v="0"/>
    <n v="0"/>
    <n v="0"/>
    <n v="0"/>
    <n v="0"/>
    <n v="0"/>
    <n v="0"/>
  </r>
  <r>
    <x v="16"/>
    <x v="5"/>
    <n v="1"/>
    <x v="2"/>
    <s v="Østdanmark"/>
    <n v="891643.35549802275"/>
    <n v="94889.448034412548"/>
    <n v="103062.42440743271"/>
    <n v="0"/>
    <n v="23605.444646878634"/>
    <n v="0"/>
    <n v="2797.9866343690082"/>
    <n v="494279.99300098803"/>
    <n v="173008.05877394183"/>
    <n v="0"/>
    <n v="26403.431281247642"/>
    <n v="0"/>
    <n v="0.16501758332168909"/>
    <n v="0.13609813532936466"/>
    <n v="2.8919447992324432E-2"/>
    <n v="0"/>
    <n v="22442.916589060496"/>
    <n v="20064.627949846839"/>
    <n v="2378.288639213657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6519.24671974403"/>
    <n v="0"/>
    <n v="0"/>
    <n v="0"/>
    <n v="0"/>
    <n v="0"/>
    <n v="0"/>
    <n v="0"/>
    <n v="156519.24671974403"/>
    <n v="0"/>
    <n v="0"/>
    <n v="0"/>
    <n v="0"/>
    <n v="0"/>
    <n v="0"/>
    <n v="0"/>
    <n v="0"/>
    <n v="0"/>
    <n v="0"/>
  </r>
  <r>
    <x v="21"/>
    <x v="10"/>
    <n v="0"/>
    <x v="2"/>
    <s v="Østdanmark"/>
    <n v="124569.78287380376"/>
    <n v="0"/>
    <n v="0"/>
    <n v="111975.50765955324"/>
    <n v="0"/>
    <n v="0"/>
    <n v="0"/>
    <n v="0"/>
    <n v="12594.27521425052"/>
    <n v="0"/>
    <n v="0"/>
    <n v="0"/>
    <n v="0"/>
    <n v="0"/>
    <n v="0"/>
    <n v="0"/>
    <n v="0"/>
    <n v="0"/>
    <n v="0"/>
  </r>
  <r>
    <x v="22"/>
    <x v="5"/>
    <n v="1"/>
    <x v="2"/>
    <s v="Østdanmark"/>
    <n v="2464599.5522227166"/>
    <n v="721621.60770550335"/>
    <n v="0"/>
    <n v="268249.01834925939"/>
    <n v="962.49761054188616"/>
    <n v="0"/>
    <n v="0"/>
    <n v="0"/>
    <n v="1473766.428557412"/>
    <n v="1473766.428557412"/>
    <n v="962.49761054188616"/>
    <n v="5.0474436905091391"/>
    <n v="5.05074011007558"/>
    <n v="3.2964195664404849E-3"/>
    <n v="5.0474436905091391"/>
    <n v="456867.59285279771"/>
    <n v="457165.96711206576"/>
    <n v="298.37425926798471"/>
    <n v="456867.59285279777"/>
  </r>
  <r>
    <x v="23"/>
    <x v="10"/>
    <n v="0"/>
    <x v="2"/>
    <s v="Østdanmark"/>
    <n v="0"/>
    <n v="0"/>
    <n v="0"/>
    <n v="0"/>
    <n v="0"/>
    <n v="347024.50444099988"/>
    <n v="0"/>
    <n v="0"/>
    <n v="-347024.50444099988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00101.5722830625"/>
    <n v="694353.2611092875"/>
    <n v="0"/>
    <n v="0"/>
    <n v="15582.87736302456"/>
    <n v="0"/>
    <n v="0"/>
    <n v="0"/>
    <n v="-309834.56618924951"/>
    <n v="0"/>
    <n v="15582.87736302456"/>
    <n v="0"/>
    <n v="5.5942529733258174E-2"/>
    <n v="5.5942529733258174E-2"/>
    <n v="0"/>
    <n v="0"/>
    <n v="4674.8632089073681"/>
    <n v="4674.8632089073681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25025.68849672051"/>
    <n v="0"/>
    <n v="0"/>
    <n v="0"/>
    <n v="0"/>
    <n v="0"/>
    <n v="0"/>
    <n v="0"/>
    <n v="425025.68849672051"/>
    <n v="0"/>
    <n v="0"/>
    <n v="0"/>
    <n v="0"/>
    <n v="0"/>
    <n v="0"/>
    <n v="0"/>
    <n v="0"/>
    <n v="0"/>
    <n v="0"/>
  </r>
  <r>
    <x v="31"/>
    <x v="7"/>
    <n v="1"/>
    <x v="2"/>
    <s v="Østdanmark"/>
    <n v="38302.056150445307"/>
    <n v="0"/>
    <n v="0"/>
    <n v="0"/>
    <n v="0"/>
    <n v="0"/>
    <n v="38302.056150445307"/>
    <n v="0"/>
    <n v="0"/>
    <n v="0"/>
    <n v="38302.056150445307"/>
    <n v="0"/>
    <n v="0.70475783316819351"/>
    <n v="0"/>
    <n v="0.70475783316819351"/>
    <n v="0"/>
    <n v="15895.353302434803"/>
    <n v="0"/>
    <n v="15895.353302434803"/>
  </r>
  <r>
    <x v="32"/>
    <x v="8"/>
    <n v="1"/>
    <x v="2"/>
    <s v="Østdanmark"/>
    <n v="299532.84386498242"/>
    <n v="0"/>
    <n v="0"/>
    <n v="0"/>
    <n v="0"/>
    <n v="0"/>
    <n v="299532.84386498242"/>
    <n v="0"/>
    <n v="0"/>
    <n v="0"/>
    <n v="299532.84386498242"/>
    <n v="0"/>
    <n v="2.6842421850929061"/>
    <n v="0"/>
    <n v="2.6842421850929061"/>
    <n v="0"/>
    <n v="0"/>
    <n v="0"/>
    <n v="0"/>
  </r>
  <r>
    <x v="33"/>
    <x v="8"/>
    <n v="1"/>
    <x v="2"/>
    <s v="Østdanmark"/>
    <n v="74883.210966245606"/>
    <n v="0"/>
    <n v="0"/>
    <n v="0"/>
    <n v="0"/>
    <n v="0"/>
    <n v="74883.210966245606"/>
    <n v="0"/>
    <n v="0"/>
    <n v="0"/>
    <n v="74883.210966245606"/>
    <n v="0"/>
    <n v="2.4912574528313245"/>
    <n v="0"/>
    <n v="2.4912574528313245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08509.82134975796"/>
    <n v="0"/>
    <n v="0"/>
    <n v="0"/>
    <n v="0"/>
    <n v="0"/>
    <n v="0"/>
    <n v="208509.82134975796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4254.91067487898"/>
    <n v="26278.769501998373"/>
    <n v="0"/>
    <n v="0"/>
    <n v="0"/>
    <n v="0"/>
    <n v="0"/>
    <n v="0"/>
    <n v="77976.141172880598"/>
    <n v="0"/>
    <n v="0"/>
    <n v="0"/>
    <n v="0"/>
    <n v="0"/>
    <n v="0"/>
    <n v="0"/>
    <n v="0"/>
    <n v="0"/>
    <n v="0"/>
  </r>
  <r>
    <x v="37"/>
    <x v="9"/>
    <n v="1"/>
    <x v="2"/>
    <s v="Østdanmark"/>
    <n v="66723.142831922552"/>
    <n v="0"/>
    <n v="0"/>
    <n v="0"/>
    <n v="0"/>
    <n v="0"/>
    <n v="66723.142831922552"/>
    <n v="0"/>
    <n v="0"/>
    <n v="0"/>
    <n v="66723.142831922552"/>
    <n v="0"/>
    <n v="2.335309999117289"/>
    <n v="0"/>
    <n v="2.335309999117289"/>
    <n v="0"/>
    <n v="0"/>
    <n v="0"/>
    <n v="0"/>
  </r>
  <r>
    <x v="38"/>
    <x v="4"/>
    <n v="1"/>
    <x v="2"/>
    <s v="Østdanmark"/>
    <n v="2443369.1487319623"/>
    <n v="103245.87683002709"/>
    <n v="0"/>
    <n v="0"/>
    <n v="24569.580263264521"/>
    <n v="0"/>
    <n v="0"/>
    <n v="0"/>
    <n v="2315553.6916386709"/>
    <n v="1875598.6056958169"/>
    <n v="24569.580263264521"/>
    <n v="5.0904496398026753"/>
    <n v="5.1571324634203854"/>
    <n v="6.6682823617710441E-2"/>
    <n v="5.0904496398026753"/>
    <n v="375119.72113916342"/>
    <n v="380033.63719181629"/>
    <n v="4913.9160526529049"/>
    <n v="375119.72113916336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378747.98285372939"/>
    <n v="0"/>
    <n v="0"/>
    <n v="0"/>
    <n v="0"/>
    <n v="0"/>
    <n v="243414.36508927055"/>
    <n v="135333.61776445885"/>
    <n v="0"/>
    <n v="0"/>
    <n v="243414.36508927055"/>
    <n v="0"/>
    <n v="6.4988023437080873"/>
    <n v="0"/>
    <n v="6.4988023437080873"/>
    <n v="0"/>
    <n v="199599.77937320183"/>
    <n v="0"/>
    <n v="199599.77937320183"/>
  </r>
  <r>
    <x v="47"/>
    <x v="10"/>
    <n v="0"/>
    <x v="2"/>
    <s v="Østdanmark"/>
    <n v="117136.32021245168"/>
    <n v="0"/>
    <n v="0"/>
    <n v="0"/>
    <n v="0"/>
    <n v="0"/>
    <n v="0"/>
    <n v="117136.32021245168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898437.662623612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512119.54588872992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306090.7414171454"/>
    <s v="CO2 - atmosfære"/>
    <x v="0"/>
  </r>
  <r>
    <s v="Vestdanmark"/>
    <x v="1"/>
    <n v="5058223.5325662289"/>
    <s v="Landbrug"/>
    <x v="1"/>
  </r>
  <r>
    <s v="Vestdanmark"/>
    <x v="1"/>
    <n v="4119534.2534635281"/>
    <s v="Landbrug"/>
    <x v="2"/>
  </r>
  <r>
    <s v="Vestdanmark"/>
    <x v="1"/>
    <n v="474070.94597125764"/>
    <s v="Landbrug"/>
    <x v="2"/>
  </r>
  <r>
    <s v="Vestdanmark"/>
    <x v="1"/>
    <n v="1993557.3993097667"/>
    <s v="Landbrug"/>
    <x v="2"/>
  </r>
  <r>
    <s v="Vestdanmark"/>
    <x v="1"/>
    <n v="-37462.493699251529"/>
    <s v="Hav"/>
    <x v="3"/>
  </r>
  <r>
    <s v="Vestdanmark"/>
    <x v="1"/>
    <n v="-562953.24312714196"/>
    <s v="Skov"/>
    <x v="4"/>
  </r>
  <r>
    <s v="Vestdanmark"/>
    <x v="1"/>
    <n v="-491700.52207964001"/>
    <s v="HWP"/>
    <x v="5"/>
  </r>
  <r>
    <s v="Vestdanmark"/>
    <x v="1"/>
    <n v="-392052.52197022288"/>
    <s v="Biogasanlæg"/>
    <x v="6"/>
  </r>
  <r>
    <s v="Vestdanmark"/>
    <x v="1"/>
    <n v="-855126.60901738319"/>
    <s v="Pyrolyseproces"/>
    <x v="7"/>
  </r>
  <r>
    <s v="Vestdanmark"/>
    <x v="2"/>
    <n v="8276765.8464813447"/>
    <s v="CO2 - atmosfære"/>
    <x v="0"/>
  </r>
  <r>
    <s v="Vestdanmark"/>
    <x v="2"/>
    <n v="5037270.6270728866"/>
    <s v="Landbrug"/>
    <x v="1"/>
  </r>
  <r>
    <s v="Vestdanmark"/>
    <x v="2"/>
    <n v="4045327.6130633573"/>
    <s v="Landbrug"/>
    <x v="2"/>
  </r>
  <r>
    <s v="Vestdanmark"/>
    <x v="2"/>
    <n v="474070.94597125758"/>
    <s v="Landbrug"/>
    <x v="2"/>
  </r>
  <r>
    <s v="Vestdanmark"/>
    <x v="2"/>
    <n v="1993557.3993097665"/>
    <s v="Landbrug"/>
    <x v="2"/>
  </r>
  <r>
    <s v="Vestdanmark"/>
    <x v="2"/>
    <n v="-37462.493699251529"/>
    <s v="Hav"/>
    <x v="3"/>
  </r>
  <r>
    <s v="Vestdanmark"/>
    <x v="2"/>
    <n v="-1462018.5833266545"/>
    <s v="Skov"/>
    <x v="4"/>
  </r>
  <r>
    <s v="Vestdanmark"/>
    <x v="2"/>
    <n v="-585688.17983469937"/>
    <s v="HWP"/>
    <x v="5"/>
  </r>
  <r>
    <s v="Vestdanmark"/>
    <x v="2"/>
    <n v="-382169.87986558012"/>
    <s v="Biogasanlæg"/>
    <x v="6"/>
  </r>
  <r>
    <s v="Vestdanmark"/>
    <x v="2"/>
    <n v="-806121.60220974078"/>
    <s v="Pyrolyseproces"/>
    <x v="7"/>
  </r>
  <r>
    <s v="Østdanmark"/>
    <x v="0"/>
    <n v="1956373.2159223468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49899.8546562291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336078.0827955685"/>
    <s v="CO2 - atmosfære"/>
    <x v="0"/>
  </r>
  <r>
    <s v="Østdanmark"/>
    <x v="1"/>
    <n v="449093.3493058047"/>
    <s v="Landbrug"/>
    <x v="1"/>
  </r>
  <r>
    <s v="Østdanmark"/>
    <x v="1"/>
    <n v="1223140.5576160988"/>
    <s v="Landbrug"/>
    <x v="2"/>
  </r>
  <r>
    <s v="Østdanmark"/>
    <x v="1"/>
    <n v="72000.85600683518"/>
    <s v="Landbrug"/>
    <x v="2"/>
  </r>
  <r>
    <s v="Østdanmark"/>
    <x v="1"/>
    <n v="302709.4517060318"/>
    <s v="Landbrug"/>
    <x v="2"/>
  </r>
  <r>
    <s v="Østdanmark"/>
    <x v="1"/>
    <n v="-12810.937899750508"/>
    <s v="Hav"/>
    <x v="3"/>
  </r>
  <r>
    <s v="Østdanmark"/>
    <x v="1"/>
    <n v="-153527.22082078955"/>
    <s v="Skov"/>
    <x v="4"/>
  </r>
  <r>
    <s v="Østdanmark"/>
    <x v="1"/>
    <n v="-143796.15689152962"/>
    <s v="HWP"/>
    <x v="5"/>
  </r>
  <r>
    <s v="Østdanmark"/>
    <x v="1"/>
    <n v="-35371.758577849541"/>
    <s v="Biogasanlæg"/>
    <x v="6"/>
  </r>
  <r>
    <s v="Østdanmark"/>
    <x v="1"/>
    <n v="-365360.05764928274"/>
    <s v="Pyrolyseproces"/>
    <x v="7"/>
  </r>
  <r>
    <s v="Østdanmark"/>
    <x v="2"/>
    <n v="1122119.8581544412"/>
    <s v="CO2 - atmosfære"/>
    <x v="0"/>
  </r>
  <r>
    <s v="Østdanmark"/>
    <x v="2"/>
    <n v="447960.28277222451"/>
    <s v="Landbrug"/>
    <x v="1"/>
  </r>
  <r>
    <s v="Østdanmark"/>
    <x v="2"/>
    <n v="1211847.0543273001"/>
    <s v="Landbrug"/>
    <x v="2"/>
  </r>
  <r>
    <s v="Østdanmark"/>
    <x v="2"/>
    <n v="72000.856006835165"/>
    <s v="Landbrug"/>
    <x v="2"/>
  </r>
  <r>
    <s v="Østdanmark"/>
    <x v="2"/>
    <n v="302709.45170603163"/>
    <s v="Landbrug"/>
    <x v="2"/>
  </r>
  <r>
    <s v="Østdanmark"/>
    <x v="2"/>
    <n v="-12810.937899750508"/>
    <s v="Hav"/>
    <x v="3"/>
  </r>
  <r>
    <s v="Østdanmark"/>
    <x v="2"/>
    <n v="-351993.1153895192"/>
    <s v="Skov"/>
    <x v="4"/>
  </r>
  <r>
    <s v="Østdanmark"/>
    <x v="2"/>
    <n v="-164145.95083423867"/>
    <s v="HWP"/>
    <x v="5"/>
  </r>
  <r>
    <s v="Østdanmark"/>
    <x v="2"/>
    <n v="-34349.384744182549"/>
    <s v="Biogasanlæg"/>
    <x v="6"/>
  </r>
  <r>
    <s v="Østdanmark"/>
    <x v="2"/>
    <n v="-349098.39779025922"/>
    <s v="Pyrolyseproces"/>
    <x v="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n v="0"/>
    <x v="1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61055.13809379272"/>
    <n v="64498.475475191975"/>
    <n v="0"/>
    <n v="0"/>
    <n v="0"/>
    <n v="0"/>
    <n v="0"/>
    <n v="0"/>
    <n v="196556.6626186007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444724.81529689"/>
    <n v="0"/>
    <n v="0"/>
    <n v="0"/>
    <n v="0"/>
    <n v="0"/>
    <n v="500444724.81529689"/>
    <n v="0"/>
    <n v="0"/>
    <n v="0"/>
    <n v="500444724.81529689"/>
    <n v="0"/>
    <n v="0"/>
    <n v="0"/>
    <n v="0"/>
    <n v="0"/>
    <n v="0"/>
    <n v="0"/>
    <n v="0"/>
    <n v="0"/>
    <x v="1"/>
  </r>
  <r>
    <x v="4"/>
    <s v=""/>
    <n v="0"/>
    <x v="1"/>
    <s v="Vestdanmark"/>
    <n v="20202719.326829374"/>
    <n v="0"/>
    <n v="0"/>
    <n v="0"/>
    <n v="0"/>
    <n v="17710307.956490289"/>
    <n v="0"/>
    <n v="0"/>
    <n v="2492411.370339084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846105.68171460775"/>
    <n v="0"/>
    <n v="0"/>
    <n v="0"/>
    <n v="0"/>
    <n v="0"/>
    <n v="0"/>
    <n v="0"/>
    <n v="846105.68171460775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6154.218486667774"/>
    <n v="0"/>
    <n v="0"/>
    <n v="257923.29437791562"/>
    <n v="0"/>
    <n v="0"/>
    <n v="0"/>
    <n v="0"/>
    <n v="-231769.075891247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5138236.090780353"/>
    <n v="12237689.909258299"/>
    <n v="0"/>
    <n v="0"/>
    <n v="74848.566375167473"/>
    <n v="0"/>
    <n v="0"/>
    <n v="0"/>
    <n v="2825697.6151468866"/>
    <n v="2825697.6151468866"/>
    <n v="74848.566375167473"/>
    <n v="5.1989303996683782"/>
    <n v="5.3366424057278898"/>
    <n v="0.13771200605951125"/>
    <n v="5.1989303996683782"/>
    <n v="791195.33224112832"/>
    <n v="812152.93082617526"/>
    <n v="20957.598585046893"/>
    <n v="791195.33224112832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0121.30932407538"/>
    <n v="0"/>
    <n v="0"/>
    <n v="270140.71358529059"/>
    <n v="0"/>
    <n v="0"/>
    <n v="0"/>
    <n v="0"/>
    <n v="-80019.40426121521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554201.7864606651"/>
    <n v="773085.89354292606"/>
    <n v="726974.95402379602"/>
    <n v="0"/>
    <n v="52612.768387947704"/>
    <n v="0"/>
    <n v="0"/>
    <n v="1170958.7085578479"/>
    <n v="-169430.53805185249"/>
    <n v="0"/>
    <n v="52612.768387947704"/>
    <n v="0"/>
    <n v="0.30334102065144802"/>
    <n v="0.30334102065144802"/>
    <n v="0"/>
    <n v="0"/>
    <n v="44720.853129755546"/>
    <n v="44720.853129755546"/>
    <n v="0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772542.01819557324"/>
    <n v="0"/>
    <n v="0"/>
    <n v="0"/>
    <n v="0"/>
    <n v="0"/>
    <n v="0"/>
    <n v="0"/>
    <n v="772542.01819557324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144652.2701679929"/>
    <n v="0"/>
    <n v="0"/>
    <n v="123531.68309679118"/>
    <n v="0"/>
    <n v="0"/>
    <n v="0"/>
    <n v="0"/>
    <n v="2021120.587071201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6957334.5251530875"/>
    <n v="5879215.2019956233"/>
    <n v="0"/>
    <n v="295933.04302308214"/>
    <n v="2829.7366026494124"/>
    <n v="0"/>
    <n v="0"/>
    <n v="0"/>
    <n v="779356.54353173263"/>
    <n v="779356.54353173263"/>
    <n v="2829.7366026494124"/>
    <n v="2.6691870516800904"/>
    <n v="2.6788785033810401"/>
    <n v="9.6914517009498678E-3"/>
    <n v="2.6691870516800904"/>
    <n v="241600.52849483711"/>
    <n v="242477.74684165843"/>
    <n v="877.21834682131782"/>
    <n v="241600.52849483711"/>
    <n v="0"/>
    <x v="0"/>
  </r>
  <r>
    <x v="23"/>
    <s v=""/>
    <n v="0"/>
    <x v="1"/>
    <s v="Vestdanmark"/>
    <n v="0"/>
    <n v="0"/>
    <n v="0"/>
    <n v="0"/>
    <n v="0"/>
    <n v="526030.44340698363"/>
    <n v="0"/>
    <n v="0"/>
    <n v="-526030.4434069836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715443.2113281824"/>
    <n v="5657053.7864699624"/>
    <n v="0"/>
    <n v="0"/>
    <n v="314571.75459651783"/>
    <n v="0"/>
    <n v="0"/>
    <n v="0"/>
    <n v="1743817.6702617025"/>
    <n v="1413053.5808460382"/>
    <n v="314571.75459651783"/>
    <n v="5.0728623552372776"/>
    <n v="6.2021749542387763"/>
    <n v="1.1293125990014992"/>
    <n v="5.0728623552372767"/>
    <n v="423916.07425381144"/>
    <n v="518287.60063276679"/>
    <n v="94371.526378955343"/>
    <n v="423916.07425381144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23373.2997636329"/>
    <n v="0"/>
    <n v="0"/>
    <n v="0"/>
    <n v="0"/>
    <n v="0"/>
    <n v="0"/>
    <n v="0"/>
    <n v="1623373.2997636329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0770.56779806415"/>
    <n v="0"/>
    <n v="0"/>
    <n v="0"/>
    <n v="0"/>
    <n v="0"/>
    <n v="150770.56779806415"/>
    <n v="0"/>
    <n v="0"/>
    <n v="0"/>
    <n v="150770.56779806415"/>
    <n v="0"/>
    <n v="2.7741784474843798"/>
    <n v="0"/>
    <n v="2.7741784474843798"/>
    <n v="0"/>
    <n v="62569.785636196626"/>
    <n v="0"/>
    <n v="62569.785636196626"/>
    <n v="0"/>
    <x v="1"/>
  </r>
  <r>
    <x v="32"/>
    <s v="Pyrolyseprodukter"/>
    <n v="1"/>
    <x v="1"/>
    <s v="Vestdanmark"/>
    <n v="733714.35298733599"/>
    <n v="0"/>
    <n v="0"/>
    <n v="0"/>
    <n v="0"/>
    <n v="0"/>
    <n v="733714.35298733599"/>
    <n v="0"/>
    <n v="0"/>
    <n v="0"/>
    <n v="733714.35298733599"/>
    <n v="0"/>
    <n v="6.5751287661279392"/>
    <n v="0"/>
    <n v="6.5751287661279392"/>
    <n v="0"/>
    <n v="0"/>
    <n v="0"/>
    <n v="0"/>
    <n v="0"/>
    <x v="1"/>
  </r>
  <r>
    <x v="33"/>
    <s v="Pyrolyseprodukter"/>
    <n v="1"/>
    <x v="1"/>
    <s v="Vestdanmark"/>
    <n v="183428.588246834"/>
    <n v="0"/>
    <n v="0"/>
    <n v="0"/>
    <n v="0"/>
    <n v="0"/>
    <n v="183428.588246834"/>
    <n v="0"/>
    <n v="0"/>
    <n v="0"/>
    <n v="183428.588246834"/>
    <n v="0"/>
    <n v="6.1024070901318126"/>
    <n v="0"/>
    <n v="6.1024070901318126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96520.17811417021"/>
    <n v="0"/>
    <n v="0"/>
    <n v="0"/>
    <n v="0"/>
    <n v="0"/>
    <n v="0"/>
    <n v="496520.1781141702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48260.0890570851"/>
    <n v="214099.10609126225"/>
    <n v="0"/>
    <n v="0"/>
    <n v="0"/>
    <n v="0"/>
    <n v="0"/>
    <n v="0"/>
    <n v="34160.98296582285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8886.45699653446"/>
    <n v="0"/>
    <n v="0"/>
    <n v="0"/>
    <n v="0"/>
    <n v="0"/>
    <n v="158886.45699653446"/>
    <n v="0"/>
    <n v="0"/>
    <n v="0"/>
    <n v="158886.45699653446"/>
    <n v="0"/>
    <n v="5.5610259948787055"/>
    <n v="0"/>
    <n v="5.5610259948787055"/>
    <n v="0"/>
    <n v="0"/>
    <n v="0"/>
    <n v="0"/>
    <n v="0"/>
    <x v="1"/>
  </r>
  <r>
    <x v="38"/>
    <s v="Græs og urter"/>
    <n v="1"/>
    <x v="1"/>
    <s v="Vestdanmark"/>
    <n v="391853.36074246798"/>
    <n v="841167.61765562883"/>
    <n v="0"/>
    <n v="0"/>
    <n v="4106.4392978995693"/>
    <n v="0"/>
    <n v="0"/>
    <n v="0"/>
    <n v="-453420.69621106045"/>
    <n v="0"/>
    <n v="4106.4392978995693"/>
    <n v="0"/>
    <n v="1.1145040512071347E-2"/>
    <n v="1.1145040512071347E-2"/>
    <n v="0"/>
    <n v="0"/>
    <n v="821.28785957991386"/>
    <n v="821.28785957991386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1278885.3114418108"/>
    <n v="0"/>
    <n v="0"/>
    <n v="0"/>
    <n v="0"/>
    <n v="0"/>
    <n v="814733.66742430395"/>
    <n v="464151.6440175068"/>
    <n v="0"/>
    <n v="0"/>
    <n v="814733.66742430395"/>
    <n v="0"/>
    <n v="21.752179931587531"/>
    <n v="0"/>
    <n v="21.752179931587531"/>
    <n v="0"/>
    <n v="668081.60728792916"/>
    <n v="0"/>
    <n v="668081.60728792916"/>
    <n v="0"/>
    <x v="1"/>
  </r>
  <r>
    <x v="47"/>
    <s v=""/>
    <n v="0"/>
    <x v="1"/>
    <s v="Vestdanmark"/>
    <n v="393797.26280683634"/>
    <n v="0"/>
    <n v="0"/>
    <n v="0"/>
    <n v="0"/>
    <n v="0"/>
    <n v="0"/>
    <n v="393797.2628068363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0063.38030426565"/>
    <n v="64498.475475191975"/>
    <n v="0"/>
    <n v="0"/>
    <n v="0"/>
    <n v="0"/>
    <n v="0"/>
    <n v="0"/>
    <n v="205564.9048290736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050490.32948744"/>
    <n v="0"/>
    <n v="0"/>
    <n v="0"/>
    <n v="0"/>
    <n v="0"/>
    <n v="498050490.32948744"/>
    <n v="0"/>
    <n v="0"/>
    <n v="0"/>
    <n v="498050490.32948744"/>
    <n v="0"/>
    <n v="0"/>
    <n v="0"/>
    <n v="0"/>
    <n v="0"/>
    <n v="0"/>
    <n v="0"/>
    <n v="0"/>
    <n v="0"/>
    <x v="1"/>
  </r>
  <r>
    <x v="4"/>
    <s v=""/>
    <n v="0"/>
    <x v="2"/>
    <s v="Vestdanmark"/>
    <n v="19824132.257239286"/>
    <n v="0"/>
    <n v="0"/>
    <n v="0"/>
    <n v="0"/>
    <n v="17221672.687320314"/>
    <n v="0"/>
    <n v="0"/>
    <n v="2602459.569918971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75858.53682385711"/>
    <n v="0"/>
    <n v="0"/>
    <n v="0"/>
    <n v="0"/>
    <n v="0"/>
    <n v="0"/>
    <n v="0"/>
    <n v="875858.53682385711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7058.278671061176"/>
    <n v="0"/>
    <n v="0"/>
    <n v="267978.92035102146"/>
    <n v="0"/>
    <n v="0"/>
    <n v="0"/>
    <n v="0"/>
    <n v="-240920.64167996027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5876779.698401188"/>
    <n v="12237689.909258299"/>
    <n v="0"/>
    <n v="0"/>
    <n v="74769.822950919988"/>
    <n v="0"/>
    <n v="0"/>
    <n v="0"/>
    <n v="3564319.9661919698"/>
    <n v="3564319.9661919698"/>
    <n v="74769.822950919988"/>
    <n v="6.5579031977974509"/>
    <n v="6.6954703257992749"/>
    <n v="0.13756712800182391"/>
    <n v="6.5579031977974509"/>
    <n v="998009.59053375165"/>
    <n v="1018945.1409600093"/>
    <n v="20935.5504262576"/>
    <n v="998009.5905337517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5311.08677284906"/>
    <n v="0"/>
    <n v="0"/>
    <n v="280672.65868343826"/>
    <n v="0"/>
    <n v="0"/>
    <n v="0"/>
    <n v="0"/>
    <n v="-85361.571910589206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472139.9027212341"/>
    <n v="773085.89354292606"/>
    <n v="724013.50560011622"/>
    <n v="0"/>
    <n v="52328.555353121381"/>
    <n v="0"/>
    <n v="0"/>
    <n v="1095720.0069990121"/>
    <n v="-173008.05877394183"/>
    <n v="0"/>
    <n v="52328.555353121381"/>
    <n v="0"/>
    <n v="0.30170237903063546"/>
    <n v="0.30170237903063546"/>
    <n v="0"/>
    <n v="0"/>
    <n v="44479.272050153173"/>
    <n v="44479.272050153173"/>
    <n v="0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99246.10341905511"/>
    <n v="0"/>
    <n v="0"/>
    <n v="0"/>
    <n v="0"/>
    <n v="0"/>
    <n v="0"/>
    <n v="0"/>
    <n v="799246.1034190551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219060.1160318404"/>
    <n v="0"/>
    <n v="0"/>
    <n v="128347.79869443661"/>
    <n v="0"/>
    <n v="0"/>
    <n v="0"/>
    <n v="0"/>
    <n v="2090712.317337403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229942.8575624535"/>
    <n v="5879215.2019956233"/>
    <n v="0"/>
    <n v="307470.55071854044"/>
    <n v="2823.5023894581141"/>
    <n v="0"/>
    <n v="0"/>
    <n v="0"/>
    <n v="1040433.6024588319"/>
    <n v="1040433.6024588319"/>
    <n v="2823.5023894581141"/>
    <n v="3.5633394277171555"/>
    <n v="3.573009528110715"/>
    <n v="9.6701003935595175E-3"/>
    <n v="3.5633394277171555"/>
    <n v="322534.41676223784"/>
    <n v="323409.70250296989"/>
    <n v="875.28574073201537"/>
    <n v="322534.41676223784"/>
    <n v="0"/>
    <x v="0"/>
  </r>
  <r>
    <x v="23"/>
    <s v=""/>
    <n v="0"/>
    <x v="2"/>
    <s v="Vestdanmark"/>
    <n v="0"/>
    <n v="0"/>
    <n v="0"/>
    <n v="0"/>
    <n v="0"/>
    <n v="505395.5229247805"/>
    <n v="0"/>
    <n v="0"/>
    <n v="-505395.522924780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073553.0948329801"/>
    <n v="5657053.7864699624"/>
    <n v="0"/>
    <n v="0"/>
    <n v="314443.12263697549"/>
    <n v="0"/>
    <n v="0"/>
    <n v="0"/>
    <n v="2102056.1857260419"/>
    <n v="1792221.6195367924"/>
    <n v="314443.12263697549"/>
    <n v="6.4340756141370852"/>
    <n v="7.5629264244038268"/>
    <n v="1.1288508102667421"/>
    <n v="6.4340756141370843"/>
    <n v="537666.48586103774"/>
    <n v="631999.42265213025"/>
    <n v="94332.936791092638"/>
    <n v="537666.48586103762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79487.6572035907"/>
    <n v="0"/>
    <n v="0"/>
    <n v="0"/>
    <n v="0"/>
    <n v="0"/>
    <n v="0"/>
    <n v="0"/>
    <n v="1679487.6572035907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6208.30290017457"/>
    <n v="0"/>
    <n v="0"/>
    <n v="0"/>
    <n v="0"/>
    <n v="0"/>
    <n v="156208.30290017457"/>
    <n v="0"/>
    <n v="0"/>
    <n v="0"/>
    <n v="156208.30290017457"/>
    <n v="0"/>
    <n v="2.8742327733632118"/>
    <n v="0"/>
    <n v="2.8742327733632118"/>
    <n v="0"/>
    <n v="64826.445703572455"/>
    <n v="0"/>
    <n v="64826.445703572455"/>
    <n v="0"/>
    <x v="1"/>
  </r>
  <r>
    <x v="32"/>
    <s v="Pyrolyseprodukter"/>
    <n v="1"/>
    <x v="2"/>
    <s v="Vestdanmark"/>
    <n v="691667.15613501775"/>
    <n v="0"/>
    <n v="0"/>
    <n v="0"/>
    <n v="0"/>
    <n v="0"/>
    <n v="691667.15613501775"/>
    <n v="0"/>
    <n v="0"/>
    <n v="0"/>
    <n v="691667.15613501775"/>
    <n v="0"/>
    <n v="6.1983258149070934"/>
    <n v="0"/>
    <n v="6.1983258149070934"/>
    <n v="0"/>
    <n v="0"/>
    <n v="0"/>
    <n v="0"/>
    <n v="0"/>
    <x v="1"/>
  </r>
  <r>
    <x v="33"/>
    <s v="Pyrolyseprodukter"/>
    <n v="1"/>
    <x v="2"/>
    <s v="Vestdanmark"/>
    <n v="172916.78903375444"/>
    <n v="0"/>
    <n v="0"/>
    <n v="0"/>
    <n v="0"/>
    <n v="0"/>
    <n v="172916.78903375444"/>
    <n v="0"/>
    <n v="0"/>
    <n v="0"/>
    <n v="172916.78903375444"/>
    <n v="0"/>
    <n v="5.7526945471686748"/>
    <n v="0"/>
    <n v="5.7526945471686748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13134.62537753029"/>
    <n v="0"/>
    <n v="0"/>
    <n v="0"/>
    <n v="0"/>
    <n v="0"/>
    <n v="0"/>
    <n v="513134.6253775302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56567.31268876515"/>
    <n v="214099.10609126225"/>
    <n v="0"/>
    <n v="0"/>
    <n v="0"/>
    <n v="0"/>
    <n v="0"/>
    <n v="0"/>
    <n v="42468.206597502896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4203.0801208097"/>
    <n v="0"/>
    <n v="0"/>
    <n v="0"/>
    <n v="0"/>
    <n v="0"/>
    <n v="164203.0801208097"/>
    <n v="0"/>
    <n v="0"/>
    <n v="0"/>
    <n v="164203.0801208097"/>
    <n v="0"/>
    <n v="5.7471078042283388"/>
    <n v="0"/>
    <n v="5.7471078042283388"/>
    <n v="0"/>
    <n v="0"/>
    <n v="0"/>
    <n v="0"/>
    <n v="0"/>
    <x v="1"/>
  </r>
  <r>
    <x v="38"/>
    <s v="Græs og urter"/>
    <n v="1"/>
    <x v="2"/>
    <s v="Vestdanmark"/>
    <n v="405287.95144951041"/>
    <n v="841167.61765562883"/>
    <n v="0"/>
    <n v="0"/>
    <n v="4075.4197367354768"/>
    <n v="0"/>
    <n v="0"/>
    <n v="0"/>
    <n v="-439955.08594285394"/>
    <n v="0"/>
    <n v="4075.4197367354768"/>
    <n v="0"/>
    <n v="1.1060852182289553E-2"/>
    <n v="1.1060852182289553E-2"/>
    <n v="0"/>
    <n v="0"/>
    <n v="815.08394734709543"/>
    <n v="815.08394734709543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1300426.7371168283"/>
    <n v="0"/>
    <n v="0"/>
    <n v="0"/>
    <n v="0"/>
    <n v="0"/>
    <n v="835760.35488128709"/>
    <n v="464666.38223554124"/>
    <n v="0"/>
    <n v="0"/>
    <n v="835760.35488128709"/>
    <n v="0"/>
    <n v="22.313561285049332"/>
    <n v="0"/>
    <n v="22.313561285049332"/>
    <n v="0"/>
    <n v="685323.49100265536"/>
    <n v="0"/>
    <n v="685323.49100265536"/>
    <n v="0"/>
    <x v="1"/>
  </r>
  <r>
    <x v="47"/>
    <s v=""/>
    <n v="0"/>
    <x v="2"/>
    <s v="Vestdanmark"/>
    <n v="402679.73456313973"/>
    <n v="0"/>
    <n v="0"/>
    <n v="0"/>
    <n v="0"/>
    <n v="0"/>
    <n v="0"/>
    <n v="402679.734563139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n v="0"/>
    <x v="1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7822.019382684251"/>
    <n v="7916.616753740097"/>
    <n v="0"/>
    <n v="0"/>
    <n v="0"/>
    <n v="0"/>
    <n v="0"/>
    <n v="0"/>
    <n v="19905.40262894415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882911.96949236"/>
    <n v="0"/>
    <n v="0"/>
    <n v="0"/>
    <n v="0"/>
    <n v="0"/>
    <n v="108882911.96949236"/>
    <n v="0"/>
    <n v="0"/>
    <n v="0"/>
    <n v="108882911.96949236"/>
    <n v="0"/>
    <n v="0"/>
    <n v="0"/>
    <n v="0"/>
    <n v="0"/>
    <n v="0"/>
    <n v="0"/>
    <n v="0"/>
    <n v="0"/>
    <x v="1"/>
  </r>
  <r>
    <x v="4"/>
    <s v=""/>
    <n v="0"/>
    <x v="1"/>
    <s v="Østdanmark"/>
    <n v="3476895.5141731915"/>
    <n v="0"/>
    <n v="0"/>
    <n v="0"/>
    <n v="0"/>
    <n v="3047950.5898382836"/>
    <n v="0"/>
    <n v="0"/>
    <n v="428944.9243349079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16848.66776647209"/>
    <n v="0"/>
    <n v="0"/>
    <n v="0"/>
    <n v="0"/>
    <n v="0"/>
    <n v="0"/>
    <n v="0"/>
    <n v="616848.66776647209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252.445828118489"/>
    <n v="0"/>
    <n v="0"/>
    <n v="223323.94265330929"/>
    <n v="0"/>
    <n v="0"/>
    <n v="0"/>
    <n v="0"/>
    <n v="-207071.49682519081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067.1267959499"/>
    <n v="1502068.0760117145"/>
    <n v="0"/>
    <n v="0"/>
    <n v="10828.433624832505"/>
    <n v="0"/>
    <n v="0"/>
    <n v="0"/>
    <n v="677170.61715940293"/>
    <n v="677170.61715940293"/>
    <n v="10828.433624832505"/>
    <n v="1.2459092892461565"/>
    <n v="1.2658322535616453"/>
    <n v="1.9922964315488706E-2"/>
    <n v="1.2459092892461565"/>
    <n v="189607.77280463284"/>
    <n v="192639.73421958595"/>
    <n v="3031.9614149531017"/>
    <n v="189607.77280463284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9033.251035448469"/>
    <n v="0"/>
    <n v="0"/>
    <n v="233902.44520004498"/>
    <n v="0"/>
    <n v="0"/>
    <n v="0"/>
    <n v="0"/>
    <n v="-134869.194164596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13460.75580354175"/>
    <n v="94889.448034412562"/>
    <n v="103520.85960187271"/>
    <n v="0"/>
    <n v="23321.231612052248"/>
    <n v="0"/>
    <n v="3257.3870612006867"/>
    <n v="519041.29144215106"/>
    <n v="169430.53805185249"/>
    <n v="0"/>
    <n v="26578.618673252935"/>
    <n v="0"/>
    <n v="0.16812721554472404"/>
    <n v="0.13445949370855173"/>
    <n v="3.366772183617231E-2"/>
    <n v="0"/>
    <n v="22591.825872264995"/>
    <n v="19823.046870244412"/>
    <n v="2768.77900202058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49985.21864489527"/>
    <n v="0"/>
    <n v="0"/>
    <n v="0"/>
    <n v="0"/>
    <n v="0"/>
    <n v="0"/>
    <n v="0"/>
    <n v="149985.2186448952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19364.66155188564"/>
    <n v="0"/>
    <n v="0"/>
    <n v="106960.41463921656"/>
    <n v="0"/>
    <n v="0"/>
    <n v="0"/>
    <n v="0"/>
    <n v="12404.246912669085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51117.8896644833"/>
    <n v="721621.60770550347"/>
    <n v="0"/>
    <n v="256234.83946537593"/>
    <n v="956.26339735058798"/>
    <n v="0"/>
    <n v="0"/>
    <n v="0"/>
    <n v="1372305.1790962531"/>
    <n v="1372305.1790962531"/>
    <n v="956.26339735058798"/>
    <n v="4.6999531156795946"/>
    <n v="4.7032281839386449"/>
    <n v="3.2750682590501354E-3"/>
    <n v="4.6999531156795946"/>
    <n v="425414.60551983846"/>
    <n v="425711.04717301717"/>
    <n v="296.44165317868226"/>
    <n v="425414.60551983851"/>
    <n v="0"/>
    <x v="0"/>
  </r>
  <r>
    <x v="23"/>
    <s v=""/>
    <n v="0"/>
    <x v="1"/>
    <s v="Østdanmark"/>
    <n v="0"/>
    <n v="0"/>
    <n v="0"/>
    <n v="0"/>
    <n v="0"/>
    <n v="357676.21912352787"/>
    <n v="0"/>
    <n v="0"/>
    <n v="-357676.2191235278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79043.4170971053"/>
    <n v="694353.26110928762"/>
    <n v="0"/>
    <n v="0"/>
    <n v="15454.245403482159"/>
    <n v="0"/>
    <n v="0"/>
    <n v="0"/>
    <n v="-330764.08941566444"/>
    <n v="0"/>
    <n v="15454.245403482159"/>
    <n v="0"/>
    <n v="5.5480740998500956E-2"/>
    <n v="5.5480740998500956E-2"/>
    <n v="0"/>
    <n v="0"/>
    <n v="4636.2736210446474"/>
    <n v="4636.2736210446474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07282.63235908083"/>
    <n v="0"/>
    <n v="0"/>
    <n v="0"/>
    <n v="0"/>
    <n v="0"/>
    <n v="0"/>
    <n v="0"/>
    <n v="407282.6323590808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6685.53498024369"/>
    <n v="0"/>
    <n v="0"/>
    <n v="0"/>
    <n v="0"/>
    <n v="0"/>
    <n v="36685.53498024369"/>
    <n v="0"/>
    <n v="0"/>
    <n v="0"/>
    <n v="36685.53498024369"/>
    <n v="0"/>
    <n v="0.67501384363648376"/>
    <n v="0"/>
    <n v="0.67501384363648376"/>
    <n v="0"/>
    <n v="15224.497016801133"/>
    <n v="0"/>
    <n v="15224.497016801133"/>
    <n v="0"/>
    <x v="1"/>
  </r>
  <r>
    <x v="32"/>
    <s v="Pyrolyseprodukter"/>
    <n v="1"/>
    <x v="1"/>
    <s v="Østdanmark"/>
    <n v="313485.64701266348"/>
    <n v="0"/>
    <n v="0"/>
    <n v="0"/>
    <n v="0"/>
    <n v="0"/>
    <n v="313485.64701266348"/>
    <n v="0"/>
    <n v="0"/>
    <n v="0"/>
    <n v="313485.64701266348"/>
    <n v="0"/>
    <n v="2.8092792338720534"/>
    <n v="0"/>
    <n v="2.8092792338720534"/>
    <n v="0"/>
    <n v="0"/>
    <n v="0"/>
    <n v="0"/>
    <n v="0"/>
    <x v="1"/>
  </r>
  <r>
    <x v="33"/>
    <s v="Pyrolyseprodukter"/>
    <n v="1"/>
    <x v="1"/>
    <s v="Østdanmark"/>
    <n v="78371.41175316587"/>
    <n v="0"/>
    <n v="0"/>
    <n v="0"/>
    <n v="0"/>
    <n v="0"/>
    <n v="78371.41175316587"/>
    <n v="0"/>
    <n v="0"/>
    <n v="0"/>
    <n v="78371.41175316587"/>
    <n v="0"/>
    <n v="2.6073049098681804"/>
    <n v="0"/>
    <n v="2.6073049098681804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99998.99511830622"/>
    <n v="0"/>
    <n v="0"/>
    <n v="0"/>
    <n v="0"/>
    <n v="0"/>
    <n v="0"/>
    <n v="199998.9951183062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99999.497559153111"/>
    <n v="26278.769501998377"/>
    <n v="0"/>
    <n v="0"/>
    <n v="0"/>
    <n v="0"/>
    <n v="0"/>
    <n v="0"/>
    <n v="73720.728057154731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3999.678437857991"/>
    <n v="0"/>
    <n v="0"/>
    <n v="0"/>
    <n v="0"/>
    <n v="0"/>
    <n v="63999.678437857991"/>
    <n v="0"/>
    <n v="0"/>
    <n v="0"/>
    <n v="63999.678437857991"/>
    <n v="0"/>
    <n v="2.2399887453250296"/>
    <n v="0"/>
    <n v="2.2399887453250296"/>
    <n v="0"/>
    <n v="0"/>
    <n v="0"/>
    <n v="0"/>
    <n v="0"/>
    <x v="1"/>
  </r>
  <r>
    <x v="38"/>
    <s v="Græs og urter"/>
    <n v="1"/>
    <x v="1"/>
    <s v="Østdanmark"/>
    <n v="2341570.5873990189"/>
    <n v="103245.8768300271"/>
    <n v="0"/>
    <n v="0"/>
    <n v="24538.560702100436"/>
    <n v="0"/>
    <n v="0"/>
    <n v="0"/>
    <n v="2213786.1498668916"/>
    <n v="1760365.4536558311"/>
    <n v="24538.560702100436"/>
    <n v="4.7777022558400715"/>
    <n v="4.8443008911280003"/>
    <n v="6.659863528792867E-2"/>
    <n v="4.7777022558400715"/>
    <n v="352073.09073116624"/>
    <n v="356980.80287158629"/>
    <n v="4907.7121404200871"/>
    <n v="352073.09073116619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374305.40059225931"/>
    <n v="0"/>
    <n v="0"/>
    <n v="0"/>
    <n v="0"/>
    <n v="0"/>
    <n v="238457.04460976622"/>
    <n v="135848.35598249309"/>
    <n v="0"/>
    <n v="0"/>
    <n v="238457.04460976622"/>
    <n v="0"/>
    <n v="6.3664492431057473"/>
    <n v="0"/>
    <n v="6.3664492431057473"/>
    <n v="0"/>
    <n v="195534.7765800083"/>
    <n v="0"/>
    <n v="195534.7765800083"/>
    <n v="0"/>
    <x v="1"/>
  </r>
  <r>
    <x v="47"/>
    <s v=""/>
    <n v="0"/>
    <x v="1"/>
    <s v="Østdanmark"/>
    <n v="115255.93154350696"/>
    <n v="0"/>
    <n v="0"/>
    <n v="0"/>
    <n v="0"/>
    <n v="0"/>
    <n v="0"/>
    <n v="115255.9315435069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033.512174787396"/>
    <n v="7916.616753740097"/>
    <n v="0"/>
    <n v="0"/>
    <n v="0"/>
    <n v="0"/>
    <n v="0"/>
    <n v="0"/>
    <n v="21116.895421047298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925380.77342734"/>
    <n v="0"/>
    <n v="0"/>
    <n v="0"/>
    <n v="0"/>
    <n v="0"/>
    <n v="109925380.77342734"/>
    <n v="0"/>
    <n v="0"/>
    <n v="0"/>
    <n v="109925380.77342734"/>
    <n v="0"/>
    <n v="0"/>
    <n v="0"/>
    <n v="0"/>
    <n v="0"/>
    <n v="0"/>
    <n v="0"/>
    <n v="0"/>
    <n v="0"/>
    <x v="1"/>
  </r>
  <r>
    <x v="4"/>
    <s v=""/>
    <n v="0"/>
    <x v="2"/>
    <s v="Østdanmark"/>
    <n v="3486410.0951459426"/>
    <n v="0"/>
    <n v="0"/>
    <n v="0"/>
    <n v="0"/>
    <n v="3028723.4131242698"/>
    <n v="0"/>
    <n v="0"/>
    <n v="457686.6820216728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43841.92913449777"/>
    <n v="0"/>
    <n v="0"/>
    <n v="0"/>
    <n v="0"/>
    <n v="0"/>
    <n v="0"/>
    <n v="0"/>
    <n v="643841.92913449777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960.47518117967"/>
    <n v="0"/>
    <n v="0"/>
    <n v="233795.01599247381"/>
    <n v="0"/>
    <n v="0"/>
    <n v="0"/>
    <n v="0"/>
    <n v="-216834.5408112941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16052.657411973"/>
    <n v="1502068.0760117143"/>
    <n v="0"/>
    <n v="0"/>
    <n v="10907.177049080014"/>
    <n v="0"/>
    <n v="0"/>
    <n v="0"/>
    <n v="803077.40435117879"/>
    <n v="803077.40435117879"/>
    <n v="10907.177049080014"/>
    <n v="1.4775620393306252"/>
    <n v="1.4976298817038014"/>
    <n v="2.006784237317609E-2"/>
    <n v="1.4775620393306252"/>
    <n v="224861.67321833008"/>
    <n v="227915.6827920725"/>
    <n v="3054.009573742404"/>
    <n v="224861.67321833011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2639.03258822189"/>
    <n v="0"/>
    <n v="0"/>
    <n v="244869.51675001203"/>
    <n v="0"/>
    <n v="0"/>
    <n v="0"/>
    <n v="0"/>
    <n v="-142230.4841617901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91643.35549802275"/>
    <n v="94889.448034412548"/>
    <n v="103062.42440743271"/>
    <n v="0"/>
    <n v="23605.444646878634"/>
    <n v="0"/>
    <n v="2797.9866343690082"/>
    <n v="494279.99300098803"/>
    <n v="173008.05877394183"/>
    <n v="0"/>
    <n v="26403.431281247642"/>
    <n v="0"/>
    <n v="0.16501758332168909"/>
    <n v="0.13609813532936466"/>
    <n v="2.8919447992324432E-2"/>
    <n v="0"/>
    <n v="22442.916589060496"/>
    <n v="20064.627949846839"/>
    <n v="2378.288639213657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6519.24671974403"/>
    <n v="0"/>
    <n v="0"/>
    <n v="0"/>
    <n v="0"/>
    <n v="0"/>
    <n v="0"/>
    <n v="0"/>
    <n v="156519.2467197440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4569.78287380376"/>
    <n v="0"/>
    <n v="0"/>
    <n v="111975.50765955324"/>
    <n v="0"/>
    <n v="0"/>
    <n v="0"/>
    <n v="0"/>
    <n v="12594.2752142505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464599.5522227166"/>
    <n v="721621.60770550335"/>
    <n v="0"/>
    <n v="268249.01834925939"/>
    <n v="962.49761054188616"/>
    <n v="0"/>
    <n v="0"/>
    <n v="0"/>
    <n v="1473766.428557412"/>
    <n v="1473766.428557412"/>
    <n v="962.49761054188616"/>
    <n v="5.0474436905091391"/>
    <n v="5.05074011007558"/>
    <n v="3.2964195664404849E-3"/>
    <n v="5.0474436905091391"/>
    <n v="456867.59285279771"/>
    <n v="457165.96711206576"/>
    <n v="298.37425926798471"/>
    <n v="456867.59285279777"/>
    <n v="0"/>
    <x v="0"/>
  </r>
  <r>
    <x v="23"/>
    <s v=""/>
    <n v="0"/>
    <x v="2"/>
    <s v="Østdanmark"/>
    <n v="0"/>
    <n v="0"/>
    <n v="0"/>
    <n v="0"/>
    <n v="0"/>
    <n v="347024.50444099988"/>
    <n v="0"/>
    <n v="0"/>
    <n v="-347024.5044409998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0101.5722830625"/>
    <n v="694353.2611092875"/>
    <n v="0"/>
    <n v="0"/>
    <n v="15582.87736302456"/>
    <n v="0"/>
    <n v="0"/>
    <n v="0"/>
    <n v="-309834.56618924951"/>
    <n v="0"/>
    <n v="15582.87736302456"/>
    <n v="0"/>
    <n v="5.5942529733258174E-2"/>
    <n v="5.5942529733258174E-2"/>
    <n v="0"/>
    <n v="0"/>
    <n v="4674.8632089073681"/>
    <n v="4674.8632089073681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25025.68849672051"/>
    <n v="0"/>
    <n v="0"/>
    <n v="0"/>
    <n v="0"/>
    <n v="0"/>
    <n v="0"/>
    <n v="0"/>
    <n v="425025.6884967205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302.056150445307"/>
    <n v="0"/>
    <n v="0"/>
    <n v="0"/>
    <n v="0"/>
    <n v="0"/>
    <n v="38302.056150445307"/>
    <n v="0"/>
    <n v="0"/>
    <n v="0"/>
    <n v="38302.056150445307"/>
    <n v="0"/>
    <n v="0.70475783316819351"/>
    <n v="0"/>
    <n v="0.70475783316819351"/>
    <n v="0"/>
    <n v="15895.353302434803"/>
    <n v="0"/>
    <n v="15895.353302434803"/>
    <n v="0"/>
    <x v="1"/>
  </r>
  <r>
    <x v="32"/>
    <s v="Pyrolyseprodukter"/>
    <n v="1"/>
    <x v="2"/>
    <s v="Østdanmark"/>
    <n v="299532.84386498242"/>
    <n v="0"/>
    <n v="0"/>
    <n v="0"/>
    <n v="0"/>
    <n v="0"/>
    <n v="299532.84386498242"/>
    <n v="0"/>
    <n v="0"/>
    <n v="0"/>
    <n v="299532.84386498242"/>
    <n v="0"/>
    <n v="2.6842421850929061"/>
    <n v="0"/>
    <n v="2.6842421850929061"/>
    <n v="0"/>
    <n v="0"/>
    <n v="0"/>
    <n v="0"/>
    <n v="0"/>
    <x v="1"/>
  </r>
  <r>
    <x v="33"/>
    <s v="Pyrolyseprodukter"/>
    <n v="1"/>
    <x v="2"/>
    <s v="Østdanmark"/>
    <n v="74883.210966245606"/>
    <n v="0"/>
    <n v="0"/>
    <n v="0"/>
    <n v="0"/>
    <n v="0"/>
    <n v="74883.210966245606"/>
    <n v="0"/>
    <n v="0"/>
    <n v="0"/>
    <n v="74883.210966245606"/>
    <n v="0"/>
    <n v="2.4912574528313245"/>
    <n v="0"/>
    <n v="2.4912574528313245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08509.82134975796"/>
    <n v="0"/>
    <n v="0"/>
    <n v="0"/>
    <n v="0"/>
    <n v="0"/>
    <n v="0"/>
    <n v="208509.8213497579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4254.91067487898"/>
    <n v="26278.769501998373"/>
    <n v="0"/>
    <n v="0"/>
    <n v="0"/>
    <n v="0"/>
    <n v="0"/>
    <n v="0"/>
    <n v="77976.141172880598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6723.142831922552"/>
    <n v="0"/>
    <n v="0"/>
    <n v="0"/>
    <n v="0"/>
    <n v="0"/>
    <n v="66723.142831922552"/>
    <n v="0"/>
    <n v="0"/>
    <n v="0"/>
    <n v="66723.142831922552"/>
    <n v="0"/>
    <n v="2.335309999117289"/>
    <n v="0"/>
    <n v="2.335309999117289"/>
    <n v="0"/>
    <n v="0"/>
    <n v="0"/>
    <n v="0"/>
    <n v="0"/>
    <x v="1"/>
  </r>
  <r>
    <x v="38"/>
    <s v="Græs og urter"/>
    <n v="1"/>
    <x v="2"/>
    <s v="Østdanmark"/>
    <n v="2443369.1487319623"/>
    <n v="103245.87683002709"/>
    <n v="0"/>
    <n v="0"/>
    <n v="24569.580263264521"/>
    <n v="0"/>
    <n v="0"/>
    <n v="0"/>
    <n v="2315553.6916386709"/>
    <n v="1875598.6056958169"/>
    <n v="24569.580263264521"/>
    <n v="5.0904496398026753"/>
    <n v="5.1571324634203854"/>
    <n v="6.6682823617710441E-2"/>
    <n v="5.0904496398026753"/>
    <n v="375119.72113916342"/>
    <n v="380033.63719181629"/>
    <n v="4913.9160526529049"/>
    <n v="375119.72113916336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378747.98285372939"/>
    <n v="0"/>
    <n v="0"/>
    <n v="0"/>
    <n v="0"/>
    <n v="0"/>
    <n v="243414.36508927055"/>
    <n v="135333.61776445885"/>
    <n v="0"/>
    <n v="0"/>
    <n v="243414.36508927055"/>
    <n v="0"/>
    <n v="6.4988023437080873"/>
    <n v="0"/>
    <n v="6.4988023437080873"/>
    <n v="0"/>
    <n v="199599.77937320183"/>
    <n v="0"/>
    <n v="199599.77937320183"/>
    <n v="0"/>
    <x v="1"/>
  </r>
  <r>
    <x v="47"/>
    <s v=""/>
    <n v="0"/>
    <x v="2"/>
    <s v="Østdanmark"/>
    <n v="117136.32021245168"/>
    <n v="0"/>
    <n v="0"/>
    <n v="0"/>
    <n v="0"/>
    <n v="0"/>
    <n v="0"/>
    <n v="117136.32021245168"/>
    <n v="0"/>
    <n v="0"/>
    <n v="0"/>
    <n v="0"/>
    <n v="0"/>
    <n v="0"/>
    <n v="0"/>
    <n v="0"/>
    <n v="0"/>
    <n v="0"/>
    <n v="0"/>
    <n v="0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x v="0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61055.13809379272"/>
    <n v="64498.475475191975"/>
    <n v="0"/>
    <n v="0"/>
    <n v="0"/>
    <n v="0"/>
    <n v="0"/>
    <n v="0"/>
    <n v="196556.66261860073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444724.81529689"/>
    <n v="0"/>
    <n v="0"/>
    <n v="0"/>
    <n v="0"/>
    <n v="0"/>
    <n v="500444724.81529689"/>
    <n v="0"/>
    <n v="0"/>
    <n v="0"/>
    <n v="500444724.81529689"/>
    <n v="0"/>
    <n v="0"/>
    <n v="0"/>
    <n v="0"/>
    <n v="0"/>
    <n v="0"/>
    <n v="0"/>
    <n v="0"/>
    <x v="0"/>
  </r>
  <r>
    <x v="4"/>
    <s v=""/>
    <n v="0"/>
    <x v="1"/>
    <s v="Vestdanmark"/>
    <n v="20202719.326829374"/>
    <n v="0"/>
    <n v="0"/>
    <n v="0"/>
    <n v="0"/>
    <n v="17710307.956490289"/>
    <n v="0"/>
    <n v="0"/>
    <n v="2492411.370339084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846105.68171460775"/>
    <n v="0"/>
    <n v="0"/>
    <n v="0"/>
    <n v="0"/>
    <n v="0"/>
    <n v="0"/>
    <n v="0"/>
    <n v="846105.68171460775"/>
    <n v="0"/>
    <n v="0"/>
    <n v="0"/>
    <n v="0"/>
    <n v="0"/>
    <n v="0"/>
    <n v="0"/>
    <n v="0"/>
    <n v="0"/>
    <n v="0"/>
    <x v="0"/>
  </r>
  <r>
    <x v="11"/>
    <s v=""/>
    <n v="0"/>
    <x v="1"/>
    <s v="Vestdanmark"/>
    <n v="26154.218486667774"/>
    <n v="0"/>
    <n v="0"/>
    <n v="257923.29437791562"/>
    <n v="0"/>
    <n v="0"/>
    <n v="0"/>
    <n v="0"/>
    <n v="-231769.075891247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5138236.090780353"/>
    <n v="12237689.909258299"/>
    <n v="0"/>
    <n v="0"/>
    <n v="74848.566375167473"/>
    <n v="0"/>
    <n v="0"/>
    <n v="0"/>
    <n v="2825697.6151468866"/>
    <n v="2825697.6151468866"/>
    <n v="74848.566375167473"/>
    <n v="5.1989303996683782"/>
    <n v="5.3366424057278898"/>
    <n v="0.13771200605951125"/>
    <n v="5.1989303996683782"/>
    <n v="791195.33224112832"/>
    <n v="812152.93082617526"/>
    <n v="20957.598585046893"/>
    <n v="791195.33224112832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0121.30932407538"/>
    <n v="0"/>
    <n v="0"/>
    <n v="270140.71358529059"/>
    <n v="0"/>
    <n v="0"/>
    <n v="0"/>
    <n v="0"/>
    <n v="-80019.40426121521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554201.7864606651"/>
    <n v="773085.89354292606"/>
    <n v="726974.95402379602"/>
    <n v="0"/>
    <n v="52612.768387947704"/>
    <n v="0"/>
    <n v="0"/>
    <n v="1170958.7085578479"/>
    <n v="-169430.53805185249"/>
    <n v="0"/>
    <n v="52612.768387947704"/>
    <n v="0"/>
    <n v="0.30334102065144802"/>
    <n v="0.30334102065144802"/>
    <n v="0"/>
    <n v="0"/>
    <n v="44720.853129755546"/>
    <n v="44720.853129755546"/>
    <n v="0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772542.01819557324"/>
    <n v="0"/>
    <n v="0"/>
    <n v="0"/>
    <n v="0"/>
    <n v="0"/>
    <n v="0"/>
    <n v="0"/>
    <n v="772542.01819557324"/>
    <n v="0"/>
    <n v="0"/>
    <n v="0"/>
    <n v="0"/>
    <n v="0"/>
    <n v="0"/>
    <n v="0"/>
    <n v="0"/>
    <n v="0"/>
    <n v="0"/>
    <x v="0"/>
  </r>
  <r>
    <x v="21"/>
    <s v=""/>
    <n v="0"/>
    <x v="1"/>
    <s v="Vestdanmark"/>
    <n v="2144652.2701679929"/>
    <n v="0"/>
    <n v="0"/>
    <n v="123531.68309679118"/>
    <n v="0"/>
    <n v="0"/>
    <n v="0"/>
    <n v="0"/>
    <n v="2021120.587071201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6957334.5251530875"/>
    <n v="5879215.2019956233"/>
    <n v="0"/>
    <n v="295933.04302308214"/>
    <n v="2829.7366026494124"/>
    <n v="0"/>
    <n v="0"/>
    <n v="0"/>
    <n v="779356.54353173263"/>
    <n v="779356.54353173263"/>
    <n v="2829.7366026494124"/>
    <n v="2.6691870516800904"/>
    <n v="2.6788785033810401"/>
    <n v="9.6914517009498678E-3"/>
    <n v="2.6691870516800904"/>
    <n v="241600.52849483711"/>
    <n v="242477.74684165843"/>
    <n v="877.21834682131782"/>
    <n v="241600.52849483711"/>
    <x v="0"/>
  </r>
  <r>
    <x v="23"/>
    <s v=""/>
    <n v="0"/>
    <x v="1"/>
    <s v="Vestdanmark"/>
    <n v="0"/>
    <n v="0"/>
    <n v="0"/>
    <n v="0"/>
    <n v="0"/>
    <n v="526030.44340698363"/>
    <n v="0"/>
    <n v="0"/>
    <n v="-526030.44340698363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715443.2113281824"/>
    <n v="5657053.7864699624"/>
    <n v="0"/>
    <n v="0"/>
    <n v="314571.75459651783"/>
    <n v="0"/>
    <n v="0"/>
    <n v="0"/>
    <n v="1743817.6702617025"/>
    <n v="1413053.5808460382"/>
    <n v="314571.75459651783"/>
    <n v="5.0728623552372776"/>
    <n v="6.2021749542387763"/>
    <n v="1.1293125990014992"/>
    <n v="5.0728623552372767"/>
    <n v="423916.07425381144"/>
    <n v="518287.60063276679"/>
    <n v="94371.526378955343"/>
    <n v="423916.07425381144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23373.2997636329"/>
    <n v="0"/>
    <n v="0"/>
    <n v="0"/>
    <n v="0"/>
    <n v="0"/>
    <n v="0"/>
    <n v="0"/>
    <n v="1623373.2997636329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0770.56779806415"/>
    <n v="0"/>
    <n v="0"/>
    <n v="0"/>
    <n v="0"/>
    <n v="0"/>
    <n v="150770.56779806415"/>
    <n v="0"/>
    <n v="0"/>
    <n v="0"/>
    <n v="150770.56779806415"/>
    <n v="0"/>
    <n v="2.7741784474843798"/>
    <n v="0"/>
    <n v="2.7741784474843798"/>
    <n v="0"/>
    <n v="62569.785636196626"/>
    <n v="0"/>
    <n v="62569.785636196626"/>
    <x v="0"/>
  </r>
  <r>
    <x v="32"/>
    <s v="Pyrolyseprodukter"/>
    <n v="1"/>
    <x v="1"/>
    <s v="Vestdanmark"/>
    <n v="733714.35298733599"/>
    <n v="0"/>
    <n v="0"/>
    <n v="0"/>
    <n v="0"/>
    <n v="0"/>
    <n v="733714.35298733599"/>
    <n v="0"/>
    <n v="0"/>
    <n v="0"/>
    <n v="733714.35298733599"/>
    <n v="0"/>
    <n v="6.5751287661279392"/>
    <n v="0"/>
    <n v="6.5751287661279392"/>
    <n v="0"/>
    <n v="0"/>
    <n v="0"/>
    <n v="0"/>
    <x v="0"/>
  </r>
  <r>
    <x v="33"/>
    <s v="Pyrolyseprodukter"/>
    <n v="1"/>
    <x v="1"/>
    <s v="Vestdanmark"/>
    <n v="183428.588246834"/>
    <n v="0"/>
    <n v="0"/>
    <n v="0"/>
    <n v="0"/>
    <n v="0"/>
    <n v="183428.588246834"/>
    <n v="0"/>
    <n v="0"/>
    <n v="0"/>
    <n v="183428.588246834"/>
    <n v="0"/>
    <n v="6.1024070901318126"/>
    <n v="0"/>
    <n v="6.1024070901318126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496520.17811417021"/>
    <n v="0"/>
    <n v="0"/>
    <n v="0"/>
    <n v="0"/>
    <n v="0"/>
    <n v="0"/>
    <n v="496520.1781141702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48260.0890570851"/>
    <n v="214099.10609126225"/>
    <n v="0"/>
    <n v="0"/>
    <n v="0"/>
    <n v="0"/>
    <n v="0"/>
    <n v="0"/>
    <n v="34160.98296582285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58886.45699653446"/>
    <n v="0"/>
    <n v="0"/>
    <n v="0"/>
    <n v="0"/>
    <n v="0"/>
    <n v="158886.45699653446"/>
    <n v="0"/>
    <n v="0"/>
    <n v="0"/>
    <n v="158886.45699653446"/>
    <n v="0"/>
    <n v="5.5610259948787055"/>
    <n v="0"/>
    <n v="5.5610259948787055"/>
    <n v="0"/>
    <n v="0"/>
    <n v="0"/>
    <n v="0"/>
    <x v="0"/>
  </r>
  <r>
    <x v="38"/>
    <s v="Græs og urter"/>
    <n v="1"/>
    <x v="1"/>
    <s v="Vestdanmark"/>
    <n v="391853.36074246798"/>
    <n v="841167.61765562883"/>
    <n v="0"/>
    <n v="0"/>
    <n v="4106.4392978995693"/>
    <n v="0"/>
    <n v="0"/>
    <n v="0"/>
    <n v="-453420.69621106045"/>
    <n v="0"/>
    <n v="4106.4392978995693"/>
    <n v="0"/>
    <n v="1.1145040512071347E-2"/>
    <n v="1.1145040512071347E-2"/>
    <n v="0"/>
    <n v="0"/>
    <n v="821.28785957991386"/>
    <n v="821.28785957991386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1278885.3114418108"/>
    <n v="0"/>
    <n v="0"/>
    <n v="0"/>
    <n v="0"/>
    <n v="0"/>
    <n v="814733.66742430395"/>
    <n v="464151.6440175068"/>
    <n v="0"/>
    <n v="0"/>
    <n v="814733.66742430395"/>
    <n v="0"/>
    <n v="21.752179931587531"/>
    <n v="0"/>
    <n v="21.752179931587531"/>
    <n v="0"/>
    <n v="668081.60728792916"/>
    <n v="0"/>
    <n v="668081.60728792916"/>
    <x v="0"/>
  </r>
  <r>
    <x v="47"/>
    <s v=""/>
    <n v="0"/>
    <x v="1"/>
    <s v="Vestdanmark"/>
    <n v="393797.26280683634"/>
    <n v="0"/>
    <n v="0"/>
    <n v="0"/>
    <n v="0"/>
    <n v="0"/>
    <n v="0"/>
    <n v="393797.26280683634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70063.38030426565"/>
    <n v="64498.475475191975"/>
    <n v="0"/>
    <n v="0"/>
    <n v="0"/>
    <n v="0"/>
    <n v="0"/>
    <n v="0"/>
    <n v="205564.90482907367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050490.32948744"/>
    <n v="0"/>
    <n v="0"/>
    <n v="0"/>
    <n v="0"/>
    <n v="0"/>
    <n v="498050490.32948744"/>
    <n v="0"/>
    <n v="0"/>
    <n v="0"/>
    <n v="498050490.32948744"/>
    <n v="0"/>
    <n v="0"/>
    <n v="0"/>
    <n v="0"/>
    <n v="0"/>
    <n v="0"/>
    <n v="0"/>
    <n v="0"/>
    <x v="0"/>
  </r>
  <r>
    <x v="4"/>
    <s v=""/>
    <n v="0"/>
    <x v="2"/>
    <s v="Vestdanmark"/>
    <n v="19824132.257239286"/>
    <n v="0"/>
    <n v="0"/>
    <n v="0"/>
    <n v="0"/>
    <n v="17221672.687320314"/>
    <n v="0"/>
    <n v="0"/>
    <n v="2602459.5699189715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75858.53682385711"/>
    <n v="0"/>
    <n v="0"/>
    <n v="0"/>
    <n v="0"/>
    <n v="0"/>
    <n v="0"/>
    <n v="0"/>
    <n v="875858.53682385711"/>
    <n v="0"/>
    <n v="0"/>
    <n v="0"/>
    <n v="0"/>
    <n v="0"/>
    <n v="0"/>
    <n v="0"/>
    <n v="0"/>
    <n v="0"/>
    <n v="0"/>
    <x v="0"/>
  </r>
  <r>
    <x v="11"/>
    <s v=""/>
    <n v="0"/>
    <x v="2"/>
    <s v="Vestdanmark"/>
    <n v="27058.278671061176"/>
    <n v="0"/>
    <n v="0"/>
    <n v="267978.92035102146"/>
    <n v="0"/>
    <n v="0"/>
    <n v="0"/>
    <n v="0"/>
    <n v="-240920.64167996027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5876779.698401188"/>
    <n v="12237689.909258299"/>
    <n v="0"/>
    <n v="0"/>
    <n v="74769.822950919988"/>
    <n v="0"/>
    <n v="0"/>
    <n v="0"/>
    <n v="3564319.9661919698"/>
    <n v="3564319.9661919698"/>
    <n v="74769.822950919988"/>
    <n v="6.5579031977974509"/>
    <n v="6.6954703257992749"/>
    <n v="0.13756712800182391"/>
    <n v="6.5579031977974509"/>
    <n v="998009.59053375165"/>
    <n v="1018945.1409600093"/>
    <n v="20935.5504262576"/>
    <n v="998009.5905337517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5311.08677284906"/>
    <n v="0"/>
    <n v="0"/>
    <n v="280672.65868343826"/>
    <n v="0"/>
    <n v="0"/>
    <n v="0"/>
    <n v="0"/>
    <n v="-85361.571910589206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472139.9027212341"/>
    <n v="773085.89354292606"/>
    <n v="724013.50560011622"/>
    <n v="0"/>
    <n v="52328.555353121381"/>
    <n v="0"/>
    <n v="0"/>
    <n v="1095720.0069990121"/>
    <n v="-173008.05877394183"/>
    <n v="0"/>
    <n v="52328.555353121381"/>
    <n v="0"/>
    <n v="0.30170237903063546"/>
    <n v="0.30170237903063546"/>
    <n v="0"/>
    <n v="0"/>
    <n v="44479.272050153173"/>
    <n v="44479.272050153173"/>
    <n v="0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99246.10341905511"/>
    <n v="0"/>
    <n v="0"/>
    <n v="0"/>
    <n v="0"/>
    <n v="0"/>
    <n v="0"/>
    <n v="0"/>
    <n v="799246.10341905511"/>
    <n v="0"/>
    <n v="0"/>
    <n v="0"/>
    <n v="0"/>
    <n v="0"/>
    <n v="0"/>
    <n v="0"/>
    <n v="0"/>
    <n v="0"/>
    <n v="0"/>
    <x v="0"/>
  </r>
  <r>
    <x v="21"/>
    <s v=""/>
    <n v="0"/>
    <x v="2"/>
    <s v="Vestdanmark"/>
    <n v="2219060.1160318404"/>
    <n v="0"/>
    <n v="0"/>
    <n v="128347.79869443661"/>
    <n v="0"/>
    <n v="0"/>
    <n v="0"/>
    <n v="0"/>
    <n v="2090712.317337403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229942.8575624535"/>
    <n v="5879215.2019956233"/>
    <n v="0"/>
    <n v="307470.55071854044"/>
    <n v="2823.5023894581141"/>
    <n v="0"/>
    <n v="0"/>
    <n v="0"/>
    <n v="1040433.6024588319"/>
    <n v="1040433.6024588319"/>
    <n v="2823.5023894581141"/>
    <n v="3.5633394277171555"/>
    <n v="3.573009528110715"/>
    <n v="9.6701003935595175E-3"/>
    <n v="3.5633394277171555"/>
    <n v="322534.41676223784"/>
    <n v="323409.70250296989"/>
    <n v="875.28574073201537"/>
    <n v="322534.41676223784"/>
    <x v="0"/>
  </r>
  <r>
    <x v="23"/>
    <s v=""/>
    <n v="0"/>
    <x v="2"/>
    <s v="Vestdanmark"/>
    <n v="0"/>
    <n v="0"/>
    <n v="0"/>
    <n v="0"/>
    <n v="0"/>
    <n v="505395.5229247805"/>
    <n v="0"/>
    <n v="0"/>
    <n v="-505395.5229247805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073553.0948329801"/>
    <n v="5657053.7864699624"/>
    <n v="0"/>
    <n v="0"/>
    <n v="314443.12263697549"/>
    <n v="0"/>
    <n v="0"/>
    <n v="0"/>
    <n v="2102056.1857260419"/>
    <n v="1792221.6195367924"/>
    <n v="314443.12263697549"/>
    <n v="6.4340756141370852"/>
    <n v="7.5629264244038268"/>
    <n v="1.1288508102667421"/>
    <n v="6.4340756141370843"/>
    <n v="537666.48586103774"/>
    <n v="631999.42265213025"/>
    <n v="94332.936791092638"/>
    <n v="537666.48586103762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79487.6572035907"/>
    <n v="0"/>
    <n v="0"/>
    <n v="0"/>
    <n v="0"/>
    <n v="0"/>
    <n v="0"/>
    <n v="0"/>
    <n v="1679487.6572035907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6208.30290017457"/>
    <n v="0"/>
    <n v="0"/>
    <n v="0"/>
    <n v="0"/>
    <n v="0"/>
    <n v="156208.30290017457"/>
    <n v="0"/>
    <n v="0"/>
    <n v="0"/>
    <n v="156208.30290017457"/>
    <n v="0"/>
    <n v="2.8742327733632118"/>
    <n v="0"/>
    <n v="2.8742327733632118"/>
    <n v="0"/>
    <n v="64826.445703572455"/>
    <n v="0"/>
    <n v="64826.445703572455"/>
    <x v="0"/>
  </r>
  <r>
    <x v="32"/>
    <s v="Pyrolyseprodukter"/>
    <n v="1"/>
    <x v="2"/>
    <s v="Vestdanmark"/>
    <n v="691667.15613501775"/>
    <n v="0"/>
    <n v="0"/>
    <n v="0"/>
    <n v="0"/>
    <n v="0"/>
    <n v="691667.15613501775"/>
    <n v="0"/>
    <n v="0"/>
    <n v="0"/>
    <n v="691667.15613501775"/>
    <n v="0"/>
    <n v="6.1983258149070934"/>
    <n v="0"/>
    <n v="6.1983258149070934"/>
    <n v="0"/>
    <n v="0"/>
    <n v="0"/>
    <n v="0"/>
    <x v="0"/>
  </r>
  <r>
    <x v="33"/>
    <s v="Pyrolyseprodukter"/>
    <n v="1"/>
    <x v="2"/>
    <s v="Vestdanmark"/>
    <n v="172916.78903375444"/>
    <n v="0"/>
    <n v="0"/>
    <n v="0"/>
    <n v="0"/>
    <n v="0"/>
    <n v="172916.78903375444"/>
    <n v="0"/>
    <n v="0"/>
    <n v="0"/>
    <n v="172916.78903375444"/>
    <n v="0"/>
    <n v="5.7526945471686748"/>
    <n v="0"/>
    <n v="5.7526945471686748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13134.62537753029"/>
    <n v="0"/>
    <n v="0"/>
    <n v="0"/>
    <n v="0"/>
    <n v="0"/>
    <n v="0"/>
    <n v="513134.62537753029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56567.31268876515"/>
    <n v="214099.10609126225"/>
    <n v="0"/>
    <n v="0"/>
    <n v="0"/>
    <n v="0"/>
    <n v="0"/>
    <n v="0"/>
    <n v="42468.206597502896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4203.0801208097"/>
    <n v="0"/>
    <n v="0"/>
    <n v="0"/>
    <n v="0"/>
    <n v="0"/>
    <n v="164203.0801208097"/>
    <n v="0"/>
    <n v="0"/>
    <n v="0"/>
    <n v="164203.0801208097"/>
    <n v="0"/>
    <n v="5.7471078042283388"/>
    <n v="0"/>
    <n v="5.7471078042283388"/>
    <n v="0"/>
    <n v="0"/>
    <n v="0"/>
    <n v="0"/>
    <x v="0"/>
  </r>
  <r>
    <x v="38"/>
    <s v="Græs og urter"/>
    <n v="1"/>
    <x v="2"/>
    <s v="Vestdanmark"/>
    <n v="405287.95144951041"/>
    <n v="841167.61765562883"/>
    <n v="0"/>
    <n v="0"/>
    <n v="4075.4197367354768"/>
    <n v="0"/>
    <n v="0"/>
    <n v="0"/>
    <n v="-439955.08594285394"/>
    <n v="0"/>
    <n v="4075.4197367354768"/>
    <n v="0"/>
    <n v="1.1060852182289553E-2"/>
    <n v="1.1060852182289553E-2"/>
    <n v="0"/>
    <n v="0"/>
    <n v="815.08394734709543"/>
    <n v="815.08394734709543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1300426.7371168283"/>
    <n v="0"/>
    <n v="0"/>
    <n v="0"/>
    <n v="0"/>
    <n v="0"/>
    <n v="835760.35488128709"/>
    <n v="464666.38223554124"/>
    <n v="0"/>
    <n v="0"/>
    <n v="835760.35488128709"/>
    <n v="0"/>
    <n v="22.313561285049332"/>
    <n v="0"/>
    <n v="22.313561285049332"/>
    <n v="0"/>
    <n v="685323.49100265536"/>
    <n v="0"/>
    <n v="685323.49100265536"/>
    <x v="0"/>
  </r>
  <r>
    <x v="47"/>
    <s v=""/>
    <n v="0"/>
    <x v="2"/>
    <s v="Vestdanmark"/>
    <n v="402679.73456313973"/>
    <n v="0"/>
    <n v="0"/>
    <n v="0"/>
    <n v="0"/>
    <n v="0"/>
    <n v="0"/>
    <n v="402679.734563139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x v="0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7822.019382684251"/>
    <n v="7916.616753740097"/>
    <n v="0"/>
    <n v="0"/>
    <n v="0"/>
    <n v="0"/>
    <n v="0"/>
    <n v="0"/>
    <n v="19905.40262894415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882911.96949236"/>
    <n v="0"/>
    <n v="0"/>
    <n v="0"/>
    <n v="0"/>
    <n v="0"/>
    <n v="108882911.96949236"/>
    <n v="0"/>
    <n v="0"/>
    <n v="0"/>
    <n v="108882911.96949236"/>
    <n v="0"/>
    <n v="0"/>
    <n v="0"/>
    <n v="0"/>
    <n v="0"/>
    <n v="0"/>
    <n v="0"/>
    <n v="0"/>
    <x v="0"/>
  </r>
  <r>
    <x v="4"/>
    <s v=""/>
    <n v="0"/>
    <x v="1"/>
    <s v="Østdanmark"/>
    <n v="3476895.5141731915"/>
    <n v="0"/>
    <n v="0"/>
    <n v="0"/>
    <n v="0"/>
    <n v="3047950.5898382836"/>
    <n v="0"/>
    <n v="0"/>
    <n v="428944.9243349079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16848.66776647209"/>
    <n v="0"/>
    <n v="0"/>
    <n v="0"/>
    <n v="0"/>
    <n v="0"/>
    <n v="0"/>
    <n v="0"/>
    <n v="616848.66776647209"/>
    <n v="0"/>
    <n v="0"/>
    <n v="0"/>
    <n v="0"/>
    <n v="0"/>
    <n v="0"/>
    <n v="0"/>
    <n v="0"/>
    <n v="0"/>
    <n v="0"/>
    <x v="0"/>
  </r>
  <r>
    <x v="11"/>
    <s v=""/>
    <n v="0"/>
    <x v="1"/>
    <s v="Østdanmark"/>
    <n v="16252.445828118489"/>
    <n v="0"/>
    <n v="0"/>
    <n v="223323.94265330929"/>
    <n v="0"/>
    <n v="0"/>
    <n v="0"/>
    <n v="0"/>
    <n v="-207071.49682519081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067.1267959499"/>
    <n v="1502068.0760117145"/>
    <n v="0"/>
    <n v="0"/>
    <n v="10828.433624832505"/>
    <n v="0"/>
    <n v="0"/>
    <n v="0"/>
    <n v="677170.61715940293"/>
    <n v="677170.61715940293"/>
    <n v="10828.433624832505"/>
    <n v="1.2459092892461565"/>
    <n v="1.2658322535616453"/>
    <n v="1.9922964315488706E-2"/>
    <n v="1.2459092892461565"/>
    <n v="189607.77280463284"/>
    <n v="192639.73421958595"/>
    <n v="3031.9614149531017"/>
    <n v="189607.77280463284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9033.251035448469"/>
    <n v="0"/>
    <n v="0"/>
    <n v="233902.44520004498"/>
    <n v="0"/>
    <n v="0"/>
    <n v="0"/>
    <n v="0"/>
    <n v="-134869.194164596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13460.75580354175"/>
    <n v="94889.448034412562"/>
    <n v="103520.85960187271"/>
    <n v="0"/>
    <n v="23321.231612052248"/>
    <n v="0"/>
    <n v="3257.3870612006867"/>
    <n v="519041.29144215106"/>
    <n v="169430.53805185249"/>
    <n v="0"/>
    <n v="26578.618673252935"/>
    <n v="0"/>
    <n v="0.16812721554472404"/>
    <n v="0.13445949370855173"/>
    <n v="3.366772183617231E-2"/>
    <n v="0"/>
    <n v="22591.825872264995"/>
    <n v="19823.046870244412"/>
    <n v="2768.77900202058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49985.21864489527"/>
    <n v="0"/>
    <n v="0"/>
    <n v="0"/>
    <n v="0"/>
    <n v="0"/>
    <n v="0"/>
    <n v="0"/>
    <n v="149985.21864489527"/>
    <n v="0"/>
    <n v="0"/>
    <n v="0"/>
    <n v="0"/>
    <n v="0"/>
    <n v="0"/>
    <n v="0"/>
    <n v="0"/>
    <n v="0"/>
    <n v="0"/>
    <x v="0"/>
  </r>
  <r>
    <x v="21"/>
    <s v=""/>
    <n v="0"/>
    <x v="1"/>
    <s v="Østdanmark"/>
    <n v="119364.66155188564"/>
    <n v="0"/>
    <n v="0"/>
    <n v="106960.41463921656"/>
    <n v="0"/>
    <n v="0"/>
    <n v="0"/>
    <n v="0"/>
    <n v="12404.246912669085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51117.8896644833"/>
    <n v="721621.60770550347"/>
    <n v="0"/>
    <n v="256234.83946537593"/>
    <n v="956.26339735058798"/>
    <n v="0"/>
    <n v="0"/>
    <n v="0"/>
    <n v="1372305.1790962531"/>
    <n v="1372305.1790962531"/>
    <n v="956.26339735058798"/>
    <n v="4.6999531156795946"/>
    <n v="4.7032281839386449"/>
    <n v="3.2750682590501354E-3"/>
    <n v="4.6999531156795946"/>
    <n v="425414.60551983846"/>
    <n v="425711.04717301717"/>
    <n v="296.44165317868226"/>
    <n v="425414.60551983851"/>
    <x v="0"/>
  </r>
  <r>
    <x v="23"/>
    <s v=""/>
    <n v="0"/>
    <x v="1"/>
    <s v="Østdanmark"/>
    <n v="0"/>
    <n v="0"/>
    <n v="0"/>
    <n v="0"/>
    <n v="0"/>
    <n v="357676.21912352787"/>
    <n v="0"/>
    <n v="0"/>
    <n v="-357676.21912352787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79043.4170971053"/>
    <n v="694353.26110928762"/>
    <n v="0"/>
    <n v="0"/>
    <n v="15454.245403482159"/>
    <n v="0"/>
    <n v="0"/>
    <n v="0"/>
    <n v="-330764.08941566444"/>
    <n v="0"/>
    <n v="15454.245403482159"/>
    <n v="0"/>
    <n v="5.5480740998500956E-2"/>
    <n v="5.5480740998500956E-2"/>
    <n v="0"/>
    <n v="0"/>
    <n v="4636.2736210446474"/>
    <n v="4636.2736210446474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07282.63235908083"/>
    <n v="0"/>
    <n v="0"/>
    <n v="0"/>
    <n v="0"/>
    <n v="0"/>
    <n v="0"/>
    <n v="0"/>
    <n v="407282.6323590808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6685.53498024369"/>
    <n v="0"/>
    <n v="0"/>
    <n v="0"/>
    <n v="0"/>
    <n v="0"/>
    <n v="36685.53498024369"/>
    <n v="0"/>
    <n v="0"/>
    <n v="0"/>
    <n v="36685.53498024369"/>
    <n v="0"/>
    <n v="0.67501384363648376"/>
    <n v="0"/>
    <n v="0.67501384363648376"/>
    <n v="0"/>
    <n v="15224.497016801133"/>
    <n v="0"/>
    <n v="15224.497016801133"/>
    <x v="0"/>
  </r>
  <r>
    <x v="32"/>
    <s v="Pyrolyseprodukter"/>
    <n v="1"/>
    <x v="1"/>
    <s v="Østdanmark"/>
    <n v="313485.64701266348"/>
    <n v="0"/>
    <n v="0"/>
    <n v="0"/>
    <n v="0"/>
    <n v="0"/>
    <n v="313485.64701266348"/>
    <n v="0"/>
    <n v="0"/>
    <n v="0"/>
    <n v="313485.64701266348"/>
    <n v="0"/>
    <n v="2.8092792338720534"/>
    <n v="0"/>
    <n v="2.8092792338720534"/>
    <n v="0"/>
    <n v="0"/>
    <n v="0"/>
    <n v="0"/>
    <x v="0"/>
  </r>
  <r>
    <x v="33"/>
    <s v="Pyrolyseprodukter"/>
    <n v="1"/>
    <x v="1"/>
    <s v="Østdanmark"/>
    <n v="78371.41175316587"/>
    <n v="0"/>
    <n v="0"/>
    <n v="0"/>
    <n v="0"/>
    <n v="0"/>
    <n v="78371.41175316587"/>
    <n v="0"/>
    <n v="0"/>
    <n v="0"/>
    <n v="78371.41175316587"/>
    <n v="0"/>
    <n v="2.6073049098681804"/>
    <n v="0"/>
    <n v="2.6073049098681804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99998.99511830622"/>
    <n v="0"/>
    <n v="0"/>
    <n v="0"/>
    <n v="0"/>
    <n v="0"/>
    <n v="0"/>
    <n v="199998.9951183062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99999.497559153111"/>
    <n v="26278.769501998377"/>
    <n v="0"/>
    <n v="0"/>
    <n v="0"/>
    <n v="0"/>
    <n v="0"/>
    <n v="0"/>
    <n v="73720.728057154731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3999.678437857991"/>
    <n v="0"/>
    <n v="0"/>
    <n v="0"/>
    <n v="0"/>
    <n v="0"/>
    <n v="63999.678437857991"/>
    <n v="0"/>
    <n v="0"/>
    <n v="0"/>
    <n v="63999.678437857991"/>
    <n v="0"/>
    <n v="2.2399887453250296"/>
    <n v="0"/>
    <n v="2.2399887453250296"/>
    <n v="0"/>
    <n v="0"/>
    <n v="0"/>
    <n v="0"/>
    <x v="0"/>
  </r>
  <r>
    <x v="38"/>
    <s v="Græs og urter"/>
    <n v="1"/>
    <x v="1"/>
    <s v="Østdanmark"/>
    <n v="2341570.5873990189"/>
    <n v="103245.8768300271"/>
    <n v="0"/>
    <n v="0"/>
    <n v="24538.560702100436"/>
    <n v="0"/>
    <n v="0"/>
    <n v="0"/>
    <n v="2213786.1498668916"/>
    <n v="1760365.4536558311"/>
    <n v="24538.560702100436"/>
    <n v="4.7777022558400715"/>
    <n v="4.8443008911280003"/>
    <n v="6.659863528792867E-2"/>
    <n v="4.7777022558400715"/>
    <n v="352073.09073116624"/>
    <n v="356980.80287158629"/>
    <n v="4907.7121404200871"/>
    <n v="352073.09073116619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374305.40059225931"/>
    <n v="0"/>
    <n v="0"/>
    <n v="0"/>
    <n v="0"/>
    <n v="0"/>
    <n v="238457.04460976622"/>
    <n v="135848.35598249309"/>
    <n v="0"/>
    <n v="0"/>
    <n v="238457.04460976622"/>
    <n v="0"/>
    <n v="6.3664492431057473"/>
    <n v="0"/>
    <n v="6.3664492431057473"/>
    <n v="0"/>
    <n v="195534.7765800083"/>
    <n v="0"/>
    <n v="195534.7765800083"/>
    <x v="0"/>
  </r>
  <r>
    <x v="47"/>
    <s v=""/>
    <n v="0"/>
    <x v="1"/>
    <s v="Østdanmark"/>
    <n v="115255.93154350696"/>
    <n v="0"/>
    <n v="0"/>
    <n v="0"/>
    <n v="0"/>
    <n v="0"/>
    <n v="0"/>
    <n v="115255.93154350696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033.512174787396"/>
    <n v="7916.616753740097"/>
    <n v="0"/>
    <n v="0"/>
    <n v="0"/>
    <n v="0"/>
    <n v="0"/>
    <n v="0"/>
    <n v="21116.895421047298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925380.77342734"/>
    <n v="0"/>
    <n v="0"/>
    <n v="0"/>
    <n v="0"/>
    <n v="0"/>
    <n v="109925380.77342734"/>
    <n v="0"/>
    <n v="0"/>
    <n v="0"/>
    <n v="109925380.77342734"/>
    <n v="0"/>
    <n v="0"/>
    <n v="0"/>
    <n v="0"/>
    <n v="0"/>
    <n v="0"/>
    <n v="0"/>
    <n v="0"/>
    <x v="0"/>
  </r>
  <r>
    <x v="4"/>
    <s v=""/>
    <n v="0"/>
    <x v="2"/>
    <s v="Østdanmark"/>
    <n v="3486410.0951459426"/>
    <n v="0"/>
    <n v="0"/>
    <n v="0"/>
    <n v="0"/>
    <n v="3028723.4131242698"/>
    <n v="0"/>
    <n v="0"/>
    <n v="457686.6820216728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43841.92913449777"/>
    <n v="0"/>
    <n v="0"/>
    <n v="0"/>
    <n v="0"/>
    <n v="0"/>
    <n v="0"/>
    <n v="0"/>
    <n v="643841.92913449777"/>
    <n v="0"/>
    <n v="0"/>
    <n v="0"/>
    <n v="0"/>
    <n v="0"/>
    <n v="0"/>
    <n v="0"/>
    <n v="0"/>
    <n v="0"/>
    <n v="0"/>
    <x v="0"/>
  </r>
  <r>
    <x v="11"/>
    <s v=""/>
    <n v="0"/>
    <x v="2"/>
    <s v="Østdanmark"/>
    <n v="16960.47518117967"/>
    <n v="0"/>
    <n v="0"/>
    <n v="233795.01599247381"/>
    <n v="0"/>
    <n v="0"/>
    <n v="0"/>
    <n v="0"/>
    <n v="-216834.5408112941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16052.657411973"/>
    <n v="1502068.0760117143"/>
    <n v="0"/>
    <n v="0"/>
    <n v="10907.177049080014"/>
    <n v="0"/>
    <n v="0"/>
    <n v="0"/>
    <n v="803077.40435117879"/>
    <n v="803077.40435117879"/>
    <n v="10907.177049080014"/>
    <n v="1.4775620393306252"/>
    <n v="1.4976298817038014"/>
    <n v="2.006784237317609E-2"/>
    <n v="1.4775620393306252"/>
    <n v="224861.67321833008"/>
    <n v="227915.6827920725"/>
    <n v="3054.009573742404"/>
    <n v="224861.67321833011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2639.03258822189"/>
    <n v="0"/>
    <n v="0"/>
    <n v="244869.51675001203"/>
    <n v="0"/>
    <n v="0"/>
    <n v="0"/>
    <n v="0"/>
    <n v="-142230.4841617901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91643.35549802275"/>
    <n v="94889.448034412548"/>
    <n v="103062.42440743271"/>
    <n v="0"/>
    <n v="23605.444646878634"/>
    <n v="0"/>
    <n v="2797.9866343690082"/>
    <n v="494279.99300098803"/>
    <n v="173008.05877394183"/>
    <n v="0"/>
    <n v="26403.431281247642"/>
    <n v="0"/>
    <n v="0.16501758332168909"/>
    <n v="0.13609813532936466"/>
    <n v="2.8919447992324432E-2"/>
    <n v="0"/>
    <n v="22442.916589060496"/>
    <n v="20064.627949846839"/>
    <n v="2378.288639213657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6519.24671974403"/>
    <n v="0"/>
    <n v="0"/>
    <n v="0"/>
    <n v="0"/>
    <n v="0"/>
    <n v="0"/>
    <n v="0"/>
    <n v="156519.24671974403"/>
    <n v="0"/>
    <n v="0"/>
    <n v="0"/>
    <n v="0"/>
    <n v="0"/>
    <n v="0"/>
    <n v="0"/>
    <n v="0"/>
    <n v="0"/>
    <n v="0"/>
    <x v="0"/>
  </r>
  <r>
    <x v="21"/>
    <s v=""/>
    <n v="0"/>
    <x v="2"/>
    <s v="Østdanmark"/>
    <n v="124569.78287380376"/>
    <n v="0"/>
    <n v="0"/>
    <n v="111975.50765955324"/>
    <n v="0"/>
    <n v="0"/>
    <n v="0"/>
    <n v="0"/>
    <n v="12594.27521425052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464599.5522227166"/>
    <n v="721621.60770550335"/>
    <n v="0"/>
    <n v="268249.01834925939"/>
    <n v="962.49761054188616"/>
    <n v="0"/>
    <n v="0"/>
    <n v="0"/>
    <n v="1473766.428557412"/>
    <n v="1473766.428557412"/>
    <n v="962.49761054188616"/>
    <n v="5.0474436905091391"/>
    <n v="5.05074011007558"/>
    <n v="3.2964195664404849E-3"/>
    <n v="5.0474436905091391"/>
    <n v="456867.59285279771"/>
    <n v="457165.96711206576"/>
    <n v="298.37425926798471"/>
    <n v="456867.59285279777"/>
    <x v="0"/>
  </r>
  <r>
    <x v="23"/>
    <s v=""/>
    <n v="0"/>
    <x v="2"/>
    <s v="Østdanmark"/>
    <n v="0"/>
    <n v="0"/>
    <n v="0"/>
    <n v="0"/>
    <n v="0"/>
    <n v="347024.50444099988"/>
    <n v="0"/>
    <n v="0"/>
    <n v="-347024.50444099988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0101.5722830625"/>
    <n v="694353.2611092875"/>
    <n v="0"/>
    <n v="0"/>
    <n v="15582.87736302456"/>
    <n v="0"/>
    <n v="0"/>
    <n v="0"/>
    <n v="-309834.56618924951"/>
    <n v="0"/>
    <n v="15582.87736302456"/>
    <n v="0"/>
    <n v="5.5942529733258174E-2"/>
    <n v="5.5942529733258174E-2"/>
    <n v="0"/>
    <n v="0"/>
    <n v="4674.8632089073681"/>
    <n v="4674.8632089073681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25025.68849672051"/>
    <n v="0"/>
    <n v="0"/>
    <n v="0"/>
    <n v="0"/>
    <n v="0"/>
    <n v="0"/>
    <n v="0"/>
    <n v="425025.6884967205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302.056150445307"/>
    <n v="0"/>
    <n v="0"/>
    <n v="0"/>
    <n v="0"/>
    <n v="0"/>
    <n v="38302.056150445307"/>
    <n v="0"/>
    <n v="0"/>
    <n v="0"/>
    <n v="38302.056150445307"/>
    <n v="0"/>
    <n v="0.70475783316819351"/>
    <n v="0"/>
    <n v="0.70475783316819351"/>
    <n v="0"/>
    <n v="15895.353302434803"/>
    <n v="0"/>
    <n v="15895.353302434803"/>
    <x v="0"/>
  </r>
  <r>
    <x v="32"/>
    <s v="Pyrolyseprodukter"/>
    <n v="1"/>
    <x v="2"/>
    <s v="Østdanmark"/>
    <n v="299532.84386498242"/>
    <n v="0"/>
    <n v="0"/>
    <n v="0"/>
    <n v="0"/>
    <n v="0"/>
    <n v="299532.84386498242"/>
    <n v="0"/>
    <n v="0"/>
    <n v="0"/>
    <n v="299532.84386498242"/>
    <n v="0"/>
    <n v="2.6842421850929061"/>
    <n v="0"/>
    <n v="2.6842421850929061"/>
    <n v="0"/>
    <n v="0"/>
    <n v="0"/>
    <n v="0"/>
    <x v="0"/>
  </r>
  <r>
    <x v="33"/>
    <s v="Pyrolyseprodukter"/>
    <n v="1"/>
    <x v="2"/>
    <s v="Østdanmark"/>
    <n v="74883.210966245606"/>
    <n v="0"/>
    <n v="0"/>
    <n v="0"/>
    <n v="0"/>
    <n v="0"/>
    <n v="74883.210966245606"/>
    <n v="0"/>
    <n v="0"/>
    <n v="0"/>
    <n v="74883.210966245606"/>
    <n v="0"/>
    <n v="2.4912574528313245"/>
    <n v="0"/>
    <n v="2.4912574528313245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08509.82134975796"/>
    <n v="0"/>
    <n v="0"/>
    <n v="0"/>
    <n v="0"/>
    <n v="0"/>
    <n v="0"/>
    <n v="208509.82134975796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4254.91067487898"/>
    <n v="26278.769501998373"/>
    <n v="0"/>
    <n v="0"/>
    <n v="0"/>
    <n v="0"/>
    <n v="0"/>
    <n v="0"/>
    <n v="77976.141172880598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6723.142831922552"/>
    <n v="0"/>
    <n v="0"/>
    <n v="0"/>
    <n v="0"/>
    <n v="0"/>
    <n v="66723.142831922552"/>
    <n v="0"/>
    <n v="0"/>
    <n v="0"/>
    <n v="66723.142831922552"/>
    <n v="0"/>
    <n v="2.335309999117289"/>
    <n v="0"/>
    <n v="2.335309999117289"/>
    <n v="0"/>
    <n v="0"/>
    <n v="0"/>
    <n v="0"/>
    <x v="0"/>
  </r>
  <r>
    <x v="38"/>
    <s v="Græs og urter"/>
    <n v="1"/>
    <x v="2"/>
    <s v="Østdanmark"/>
    <n v="2443369.1487319623"/>
    <n v="103245.87683002709"/>
    <n v="0"/>
    <n v="0"/>
    <n v="24569.580263264521"/>
    <n v="0"/>
    <n v="0"/>
    <n v="0"/>
    <n v="2315553.6916386709"/>
    <n v="1875598.6056958169"/>
    <n v="24569.580263264521"/>
    <n v="5.0904496398026753"/>
    <n v="5.1571324634203854"/>
    <n v="6.6682823617710441E-2"/>
    <n v="5.0904496398026753"/>
    <n v="375119.72113916342"/>
    <n v="380033.63719181629"/>
    <n v="4913.9160526529049"/>
    <n v="375119.72113916336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378747.98285372939"/>
    <n v="0"/>
    <n v="0"/>
    <n v="0"/>
    <n v="0"/>
    <n v="0"/>
    <n v="243414.36508927055"/>
    <n v="135333.61776445885"/>
    <n v="0"/>
    <n v="0"/>
    <n v="243414.36508927055"/>
    <n v="0"/>
    <n v="6.4988023437080873"/>
    <n v="0"/>
    <n v="6.4988023437080873"/>
    <n v="0"/>
    <n v="199599.77937320183"/>
    <n v="0"/>
    <n v="199599.77937320183"/>
    <x v="0"/>
  </r>
  <r>
    <x v="47"/>
    <s v=""/>
    <n v="0"/>
    <x v="2"/>
    <s v="Østdanmark"/>
    <n v="117136.32021245168"/>
    <n v="0"/>
    <n v="0"/>
    <n v="0"/>
    <n v="0"/>
    <n v="0"/>
    <n v="0"/>
    <n v="117136.32021245168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25008.15350527631"/>
    <n v="5783307.156071987"/>
    <n v="1876683.1721453597"/>
    <n v="1876683.1721453597"/>
  </r>
  <r>
    <x v="0"/>
    <x v="1"/>
    <x v="1"/>
    <s v="Konventionel"/>
    <x v="0"/>
    <s v="Halm"/>
    <n v="57001.063458112476"/>
    <n v="220024.1049483142"/>
    <n v="64940.741587192955"/>
    <n v="64940.741587192955"/>
  </r>
  <r>
    <x v="0"/>
    <x v="2"/>
    <x v="1"/>
    <s v="Konventionel"/>
    <x v="0"/>
    <s v="Halm"/>
    <n v="95855.333749378595"/>
    <n v="421763.46849726583"/>
    <n v="223956.40177204815"/>
    <n v="223956.40177204815"/>
  </r>
  <r>
    <x v="0"/>
    <x v="3"/>
    <x v="1"/>
    <s v="Konventionel"/>
    <x v="0"/>
    <s v="Græs"/>
    <n v="182765.97349581975"/>
    <n v="9068847.6048625764"/>
    <n v="0"/>
    <n v="9068847.6048625764"/>
  </r>
  <r>
    <x v="0"/>
    <x v="4"/>
    <x v="1"/>
    <s v="Konventionel"/>
    <x v="0"/>
    <s v="Grøntsager"/>
    <n v="7072.6275211969705"/>
    <n v="146757.02106483714"/>
    <n v="0"/>
    <n v="146757.02106483714"/>
  </r>
  <r>
    <x v="0"/>
    <x v="5"/>
    <x v="1"/>
    <s v="Konventionel"/>
    <x v="0"/>
    <s v="Kartofler"/>
    <n v="42132.540125639862"/>
    <n v="1789406.8761296887"/>
    <n v="0"/>
    <n v="1789406.8761296887"/>
  </r>
  <r>
    <x v="0"/>
    <x v="6"/>
    <x v="1"/>
    <s v="Konventionel"/>
    <x v="0"/>
    <s v="Roer"/>
    <n v="4113.0140899338212"/>
    <n v="334197.7418746227"/>
    <n v="0"/>
    <n v="334197.7418746227"/>
  </r>
  <r>
    <x v="0"/>
    <x v="7"/>
    <x v="1"/>
    <s v="Konventionel"/>
    <x v="0"/>
    <s v="Majs"/>
    <n v="140848.54457985575"/>
    <n v="6269168.7192493798"/>
    <n v="0"/>
    <n v="6269168.7192493798"/>
  </r>
  <r>
    <x v="0"/>
    <x v="8"/>
    <x v="1"/>
    <s v="Konventionel"/>
    <x v="0"/>
    <s v="Frugt"/>
    <n v="2588.1309120244514"/>
    <n v="21973.231443087596"/>
    <n v="0"/>
    <n v="21973.231443087596"/>
  </r>
  <r>
    <x v="0"/>
    <x v="9"/>
    <x v="1"/>
    <s v="Konventionel"/>
    <x v="0"/>
    <s v="Øvrige"/>
    <n v="45773.428103778817"/>
    <n v="1363862.477956221"/>
    <n v="0"/>
    <n v="1363862.477956221"/>
  </r>
  <r>
    <x v="0"/>
    <x v="10"/>
    <x v="1"/>
    <s v="Konventionel"/>
    <x v="0"/>
    <s v="Halm"/>
    <n v="48149.620699477739"/>
    <n v="688003.22579727171"/>
    <n v="113633.10485076747"/>
    <n v="113633.10485076747"/>
  </r>
  <r>
    <x v="0"/>
    <x v="11"/>
    <x v="1"/>
    <s v="Konventionel"/>
    <x v="0"/>
    <s v="Juletræer"/>
    <n v="12980.884574298805"/>
    <n v="649044.22871494025"/>
    <n v="0"/>
    <n v="649044.22871494025"/>
  </r>
  <r>
    <x v="0"/>
    <x v="12"/>
    <x v="1"/>
    <s v="Konventionel"/>
    <x v="0"/>
    <s v="Pil &amp; poppel"/>
    <n v="4774.7858364591184"/>
    <n v="116458.19113314923"/>
    <n v="0"/>
    <n v="116458.19113314923"/>
  </r>
  <r>
    <x v="0"/>
    <x v="13"/>
    <x v="1"/>
    <s v="Konventionel"/>
    <x v="0"/>
    <s v="Græs"/>
    <n v="115089.20264514588"/>
    <n v="1587080.1044765618"/>
    <n v="0"/>
    <n v="1587080.1044765618"/>
  </r>
  <r>
    <x v="0"/>
    <x v="0"/>
    <x v="2"/>
    <s v="Konventionel"/>
    <x v="0"/>
    <s v="Halm"/>
    <n v="772683.48766490538"/>
    <n v="5416511.2485309867"/>
    <n v="1757657.9001483051"/>
    <n v="1757657.9001483051"/>
  </r>
  <r>
    <x v="0"/>
    <x v="1"/>
    <x v="2"/>
    <s v="Konventionel"/>
    <x v="0"/>
    <s v="Halm"/>
    <n v="53385.873007788716"/>
    <n v="206069.46981006445"/>
    <n v="60821.991259043607"/>
    <n v="60821.991259043607"/>
  </r>
  <r>
    <x v="0"/>
    <x v="2"/>
    <x v="2"/>
    <s v="Konventionel"/>
    <x v="0"/>
    <s v="Halm"/>
    <n v="89775.88073289227"/>
    <n v="395013.87522472604"/>
    <n v="209752.36774432953"/>
    <n v="209752.36774432953"/>
  </r>
  <r>
    <x v="0"/>
    <x v="3"/>
    <x v="2"/>
    <s v="Konventionel"/>
    <x v="0"/>
    <s v="Græs"/>
    <n v="171174.36867406487"/>
    <n v="8493672.1736070998"/>
    <n v="0"/>
    <n v="8493672.1736070998"/>
  </r>
  <r>
    <x v="0"/>
    <x v="4"/>
    <x v="2"/>
    <s v="Konventionel"/>
    <x v="0"/>
    <s v="Grøntsager"/>
    <n v="6624.0587766485869"/>
    <n v="137449.21961545819"/>
    <n v="0"/>
    <n v="137449.21961545819"/>
  </r>
  <r>
    <x v="0"/>
    <x v="5"/>
    <x v="2"/>
    <s v="Konventionel"/>
    <x v="0"/>
    <s v="Kartofler"/>
    <n v="39460.359161471948"/>
    <n v="1675916.9470324619"/>
    <n v="0"/>
    <n v="1675916.9470324619"/>
  </r>
  <r>
    <x v="0"/>
    <x v="6"/>
    <x v="2"/>
    <s v="Konventionel"/>
    <x v="0"/>
    <s v="Roer"/>
    <n v="3852.1535312373571"/>
    <n v="313001.84812024137"/>
    <n v="0"/>
    <n v="313001.84812024137"/>
  </r>
  <r>
    <x v="0"/>
    <x v="7"/>
    <x v="2"/>
    <s v="Konventionel"/>
    <x v="0"/>
    <s v="Majs"/>
    <n v="131915.47767872189"/>
    <n v="5871557.9114799118"/>
    <n v="0"/>
    <n v="5871557.9114799118"/>
  </r>
  <r>
    <x v="0"/>
    <x v="8"/>
    <x v="2"/>
    <s v="Konventionel"/>
    <x v="0"/>
    <s v="Frugt"/>
    <n v="2423.9833402126687"/>
    <n v="20579.61855840556"/>
    <n v="0"/>
    <n v="20579.61855840556"/>
  </r>
  <r>
    <x v="0"/>
    <x v="9"/>
    <x v="2"/>
    <s v="Konventionel"/>
    <x v="0"/>
    <s v="Øvrige"/>
    <n v="42870.330334717612"/>
    <n v="1277361.9408305315"/>
    <n v="0"/>
    <n v="1277361.9408305315"/>
  </r>
  <r>
    <x v="0"/>
    <x v="10"/>
    <x v="2"/>
    <s v="Konventionel"/>
    <x v="0"/>
    <s v="Halm"/>
    <n v="45095.81716706857"/>
    <n v="644367.85233582708"/>
    <n v="106426.12851428182"/>
    <n v="106426.12851428182"/>
  </r>
  <r>
    <x v="0"/>
    <x v="11"/>
    <x v="2"/>
    <s v="Konventionel"/>
    <x v="0"/>
    <s v="Juletræer"/>
    <n v="12157.595198579604"/>
    <n v="607879.75992898026"/>
    <n v="0"/>
    <n v="607879.75992898026"/>
  </r>
  <r>
    <x v="0"/>
    <x v="12"/>
    <x v="2"/>
    <s v="Konventionel"/>
    <x v="0"/>
    <s v="Pil &amp; poppel"/>
    <n v="4471.9535889345952"/>
    <n v="109072.03875450234"/>
    <n v="0"/>
    <n v="109072.03875450234"/>
  </r>
  <r>
    <x v="0"/>
    <x v="13"/>
    <x v="2"/>
    <s v="Konventionel"/>
    <x v="0"/>
    <s v="Græs"/>
    <n v="107789.87591163928"/>
    <n v="1486422.3888215059"/>
    <n v="0"/>
    <n v="1486422.3888215059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8758.49794591019"/>
    <n v="604740.03730255633"/>
    <n v="196238.14210467954"/>
    <n v="196238.14210467954"/>
  </r>
  <r>
    <x v="0"/>
    <x v="1"/>
    <x v="1"/>
    <s v="Økologisk"/>
    <x v="0"/>
    <s v="Halm"/>
    <n v="8896.1197304568614"/>
    <n v="19573.242630951187"/>
    <n v="5777.0983411959523"/>
    <n v="5777.0983411959523"/>
  </r>
  <r>
    <x v="0"/>
    <x v="2"/>
    <x v="1"/>
    <s v="Økologisk"/>
    <x v="0"/>
    <s v="Halm"/>
    <n v="14960.080989787413"/>
    <n v="36203.395995285544"/>
    <n v="19224.003273496626"/>
    <n v="19224.003273496626"/>
  </r>
  <r>
    <x v="0"/>
    <x v="3"/>
    <x v="1"/>
    <s v="Økologisk"/>
    <x v="0"/>
    <s v="Græs"/>
    <n v="28524.169273914071"/>
    <n v="1103988.0379098607"/>
    <n v="0"/>
    <n v="1103988.0379098607"/>
  </r>
  <r>
    <x v="0"/>
    <x v="4"/>
    <x v="1"/>
    <s v="Økologisk"/>
    <x v="0"/>
    <s v="Grøntsager"/>
    <n v="1103.8204801868108"/>
    <n v="13055.436729409505"/>
    <n v="0"/>
    <n v="13055.436729409505"/>
  </r>
  <r>
    <x v="0"/>
    <x v="5"/>
    <x v="1"/>
    <s v="Økologisk"/>
    <x v="0"/>
    <s v="Kartofler"/>
    <n v="6575.5987479322339"/>
    <n v="159184.80822910933"/>
    <n v="0"/>
    <n v="159184.80822910933"/>
  </r>
  <r>
    <x v="0"/>
    <x v="6"/>
    <x v="1"/>
    <s v="Økologisk"/>
    <x v="0"/>
    <s v="Roer"/>
    <n v="641.91549380470053"/>
    <n v="29730.07657485806"/>
    <n v="0"/>
    <n v="29730.07657485806"/>
  </r>
  <r>
    <x v="0"/>
    <x v="7"/>
    <x v="1"/>
    <s v="Økologisk"/>
    <x v="0"/>
    <s v="Majs"/>
    <n v="21982.142795700031"/>
    <n v="812092.89594438497"/>
    <n v="0"/>
    <n v="812092.89594438497"/>
  </r>
  <r>
    <x v="0"/>
    <x v="8"/>
    <x v="1"/>
    <s v="Økologisk"/>
    <x v="0"/>
    <s v="Frugt"/>
    <n v="403.9279458072844"/>
    <n v="1954.7285081451917"/>
    <n v="0"/>
    <n v="1954.7285081451917"/>
  </r>
  <r>
    <x v="0"/>
    <x v="9"/>
    <x v="1"/>
    <s v="Økologisk"/>
    <x v="0"/>
    <s v="Øvrige"/>
    <n v="7143.829819664903"/>
    <n v="121328.57535113435"/>
    <n v="0"/>
    <n v="121328.57535113435"/>
  </r>
  <r>
    <x v="0"/>
    <x v="10"/>
    <x v="1"/>
    <s v="Økologisk"/>
    <x v="0"/>
    <s v="Halm"/>
    <n v="7514.6806872017278"/>
    <n v="61204.448815144569"/>
    <n v="10108.748460423762"/>
    <n v="10108.748460423762"/>
  </r>
  <r>
    <x v="0"/>
    <x v="11"/>
    <x v="1"/>
    <s v="Økologisk"/>
    <x v="0"/>
    <s v="Juletræer"/>
    <n v="2025.9184017691778"/>
    <n v="57738.674450421568"/>
    <n v="0"/>
    <n v="57738.674450421568"/>
  </r>
  <r>
    <x v="0"/>
    <x v="12"/>
    <x v="1"/>
    <s v="Økologisk"/>
    <x v="0"/>
    <s v="Pil &amp; poppel"/>
    <n v="745.19778950518037"/>
    <n v="10360.066829706166"/>
    <n v="0"/>
    <n v="10360.066829706166"/>
  </r>
  <r>
    <x v="0"/>
    <x v="13"/>
    <x v="1"/>
    <s v="Økologisk"/>
    <x v="0"/>
    <s v="Græs"/>
    <n v="17961.898678722195"/>
    <n v="247694.5827795791"/>
    <n v="0"/>
    <n v="247694.5827795791"/>
  </r>
  <r>
    <x v="0"/>
    <x v="0"/>
    <x v="2"/>
    <s v="Økologisk"/>
    <x v="0"/>
    <s v="Halm"/>
    <n v="163902.5579895254"/>
    <n v="769801.14410940406"/>
    <n v="249800.47126350162"/>
    <n v="249800.47126350162"/>
  </r>
  <r>
    <x v="0"/>
    <x v="1"/>
    <x v="2"/>
    <s v="Økologisk"/>
    <x v="0"/>
    <s v="Halm"/>
    <n v="11324.276092561242"/>
    <n v="24915.672258853247"/>
    <n v="7353.9316704116345"/>
    <n v="7353.9316704116345"/>
  </r>
  <r>
    <x v="0"/>
    <x v="2"/>
    <x v="2"/>
    <s v="Økologisk"/>
    <x v="0"/>
    <s v="Halm"/>
    <n v="19043.36864031048"/>
    <n v="46084.95210955137"/>
    <n v="24471.109570171775"/>
    <n v="24471.109570171775"/>
  </r>
  <r>
    <x v="0"/>
    <x v="3"/>
    <x v="2"/>
    <s v="Økologisk"/>
    <x v="0"/>
    <s v="Græs"/>
    <n v="36309.714567225885"/>
    <n v="1405316.668724084"/>
    <n v="0"/>
    <n v="1405316.668724084"/>
  </r>
  <r>
    <x v="0"/>
    <x v="4"/>
    <x v="2"/>
    <s v="Økologisk"/>
    <x v="0"/>
    <s v="Grøntsager"/>
    <n v="1405.1033768648517"/>
    <n v="16618.860189869036"/>
    <n v="0"/>
    <n v="16618.860189869036"/>
  </r>
  <r>
    <x v="0"/>
    <x v="5"/>
    <x v="2"/>
    <s v="Økologisk"/>
    <x v="0"/>
    <s v="Kartofler"/>
    <n v="8370.3792160698067"/>
    <n v="202633.59450483404"/>
    <n v="0"/>
    <n v="202633.59450483404"/>
  </r>
  <r>
    <x v="0"/>
    <x v="6"/>
    <x v="2"/>
    <s v="Økologisk"/>
    <x v="0"/>
    <s v="Roer"/>
    <n v="817.12347632307581"/>
    <n v="37844.768909083723"/>
    <n v="0"/>
    <n v="37844.768909083723"/>
  </r>
  <r>
    <x v="0"/>
    <x v="7"/>
    <x v="2"/>
    <s v="Økologisk"/>
    <x v="0"/>
    <s v="Majs"/>
    <n v="27982.071022759192"/>
    <n v="1033750.0444150998"/>
    <n v="0"/>
    <n v="1033750.0444150998"/>
  </r>
  <r>
    <x v="0"/>
    <x v="8"/>
    <x v="2"/>
    <s v="Økologisk"/>
    <x v="0"/>
    <s v="Frugt"/>
    <n v="514.1782842875358"/>
    <n v="2488.2629711526724"/>
    <n v="0"/>
    <n v="2488.2629711526724"/>
  </r>
  <r>
    <x v="0"/>
    <x v="9"/>
    <x v="2"/>
    <s v="Økologisk"/>
    <x v="0"/>
    <s v="Øvrige"/>
    <n v="9093.7064346370698"/>
    <n v="154444.67102769154"/>
    <n v="0"/>
    <n v="154444.67102769154"/>
  </r>
  <r>
    <x v="0"/>
    <x v="10"/>
    <x v="2"/>
    <s v="Økologisk"/>
    <x v="0"/>
    <s v="Halm"/>
    <n v="9565.7793990751506"/>
    <n v="77909.931236968187"/>
    <n v="12867.886447635892"/>
    <n v="12867.886447635892"/>
  </r>
  <r>
    <x v="0"/>
    <x v="11"/>
    <x v="2"/>
    <s v="Økologisk"/>
    <x v="0"/>
    <s v="Juletræer"/>
    <n v="2578.8838300017337"/>
    <n v="73498.189155049404"/>
    <n v="0"/>
    <n v="73498.189155049404"/>
  </r>
  <r>
    <x v="0"/>
    <x v="12"/>
    <x v="2"/>
    <s v="Økologisk"/>
    <x v="0"/>
    <s v="Pil &amp; poppel"/>
    <n v="948.59621583461114"/>
    <n v="13187.801049408008"/>
    <n v="0"/>
    <n v="13187.801049408008"/>
  </r>
  <r>
    <x v="0"/>
    <x v="13"/>
    <x v="2"/>
    <s v="Økologisk"/>
    <x v="0"/>
    <s v="Græs"/>
    <n v="22864.519132771969"/>
    <n v="315301.71884092549"/>
    <n v="0"/>
    <n v="315301.71884092549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5183.330289319757"/>
    <n v="43602.174393757792"/>
    <n v="14148.905590774402"/>
    <n v="14148.905590774402"/>
  </r>
  <r>
    <x v="0"/>
    <x v="1"/>
    <x v="1"/>
    <s v="Konventionel"/>
    <x v="1"/>
    <s v="Halm"/>
    <n v="444.33685792416287"/>
    <n v="2058.1683259047222"/>
    <n v="607.47424663730328"/>
    <n v="607.47424663730328"/>
  </r>
  <r>
    <x v="0"/>
    <x v="2"/>
    <x v="1"/>
    <s v="Konventionel"/>
    <x v="1"/>
    <s v="Halm"/>
    <n v="475.78835309799319"/>
    <n v="2512.162504357404"/>
    <n v="1333.9582898137817"/>
    <n v="1333.9582898137817"/>
  </r>
  <r>
    <x v="0"/>
    <x v="3"/>
    <x v="1"/>
    <s v="Konventionel"/>
    <x v="1"/>
    <s v="Græs"/>
    <n v="4390.7428654884925"/>
    <n v="261442.39318264683"/>
    <n v="0"/>
    <n v="261442.39318264683"/>
  </r>
  <r>
    <x v="0"/>
    <x v="4"/>
    <x v="1"/>
    <s v="Konventionel"/>
    <x v="1"/>
    <s v="Grøntsager"/>
    <n v="20.535669535276359"/>
    <n v="511.33817142838126"/>
    <n v="0"/>
    <n v="511.33817142838126"/>
  </r>
  <r>
    <x v="0"/>
    <x v="5"/>
    <x v="1"/>
    <s v="Konventionel"/>
    <x v="1"/>
    <s v="Kartofler"/>
    <n v="324.2049954458069"/>
    <n v="16523.133323450744"/>
    <n v="0"/>
    <n v="16523.133323450744"/>
  </r>
  <r>
    <x v="0"/>
    <x v="6"/>
    <x v="1"/>
    <s v="Konventionel"/>
    <x v="1"/>
    <s v="Roer"/>
    <n v="8.5056216131714635"/>
    <n v="829.33619215711246"/>
    <n v="0"/>
    <n v="829.33619215711246"/>
  </r>
  <r>
    <x v="0"/>
    <x v="7"/>
    <x v="1"/>
    <s v="Konventionel"/>
    <x v="1"/>
    <s v="Majs"/>
    <n v="1097.9479319327927"/>
    <n v="58643.59494039433"/>
    <n v="0"/>
    <n v="58643.59494039433"/>
  </r>
  <r>
    <x v="0"/>
    <x v="8"/>
    <x v="1"/>
    <s v="Konventionel"/>
    <x v="1"/>
    <s v="Frugt"/>
    <n v="18.704486876883038"/>
    <n v="190.56131230168441"/>
    <n v="0"/>
    <n v="190.56131230168441"/>
  </r>
  <r>
    <x v="0"/>
    <x v="9"/>
    <x v="1"/>
    <s v="Konventionel"/>
    <x v="1"/>
    <s v="Øvrige"/>
    <n v="330.80571052233978"/>
    <n v="11828.00191549088"/>
    <n v="0"/>
    <n v="11828.00191549088"/>
  </r>
  <r>
    <x v="0"/>
    <x v="10"/>
    <x v="1"/>
    <s v="Konventionel"/>
    <x v="1"/>
    <s v="Halm"/>
    <n v="816.52604789756163"/>
    <n v="14000.6724058895"/>
    <n v="2312.4017676458943"/>
    <n v="2312.4017676458943"/>
  </r>
  <r>
    <x v="0"/>
    <x v="11"/>
    <x v="1"/>
    <s v="Konventionel"/>
    <x v="1"/>
    <s v="Juletræer"/>
    <n v="93.813177703744969"/>
    <n v="5628.7906622246983"/>
    <n v="0"/>
    <n v="5628.7906622246983"/>
  </r>
  <r>
    <x v="0"/>
    <x v="12"/>
    <x v="1"/>
    <s v="Konventionel"/>
    <x v="1"/>
    <s v="Pil &amp; poppel"/>
    <n v="154.07583062386271"/>
    <n v="4509.5365060642753"/>
    <n v="0"/>
    <n v="4509.5365060642753"/>
  </r>
  <r>
    <x v="0"/>
    <x v="13"/>
    <x v="1"/>
    <s v="Konventionel"/>
    <x v="1"/>
    <s v="Græs"/>
    <n v="18557.480354610747"/>
    <n v="307089.18490809872"/>
    <n v="0"/>
    <n v="307089.18490809872"/>
  </r>
  <r>
    <x v="0"/>
    <x v="0"/>
    <x v="2"/>
    <s v="Konventionel"/>
    <x v="1"/>
    <s v="Halm"/>
    <n v="4943.6387152471661"/>
    <n v="41585.888872659161"/>
    <n v="13494.620939177896"/>
    <n v="13494.620939177896"/>
  </r>
  <r>
    <x v="0"/>
    <x v="1"/>
    <x v="2"/>
    <s v="Konventionel"/>
    <x v="1"/>
    <s v="Halm"/>
    <n v="423.78948877160042"/>
    <n v="1962.9929119900532"/>
    <n v="579.38295199511583"/>
    <n v="579.38295199511583"/>
  </r>
  <r>
    <x v="0"/>
    <x v="2"/>
    <x v="2"/>
    <s v="Konventionel"/>
    <x v="1"/>
    <s v="Halm"/>
    <n v="453.78657954432873"/>
    <n v="2395.9931399940556"/>
    <n v="1272.2723573368435"/>
    <n v="1272.2723573368435"/>
  </r>
  <r>
    <x v="0"/>
    <x v="3"/>
    <x v="2"/>
    <s v="Konventionel"/>
    <x v="1"/>
    <s v="Græs"/>
    <n v="4187.7027329803541"/>
    <n v="249352.57153258222"/>
    <n v="0"/>
    <n v="249352.57153258222"/>
  </r>
  <r>
    <x v="0"/>
    <x v="4"/>
    <x v="2"/>
    <s v="Konventionel"/>
    <x v="1"/>
    <s v="Grøntsager"/>
    <n v="19.586043198384967"/>
    <n v="487.6924756397857"/>
    <n v="0"/>
    <n v="487.6924756397857"/>
  </r>
  <r>
    <x v="0"/>
    <x v="5"/>
    <x v="2"/>
    <s v="Konventionel"/>
    <x v="1"/>
    <s v="Kartofler"/>
    <n v="309.21285692808169"/>
    <n v="15759.057794042614"/>
    <n v="0"/>
    <n v="15759.057794042614"/>
  </r>
  <r>
    <x v="0"/>
    <x v="6"/>
    <x v="2"/>
    <s v="Konventionel"/>
    <x v="1"/>
    <s v="Roer"/>
    <n v="8.1122980703658456"/>
    <n v="790.98538558337304"/>
    <n v="0"/>
    <n v="790.98538558337304"/>
  </r>
  <r>
    <x v="0"/>
    <x v="7"/>
    <x v="2"/>
    <s v="Konventionel"/>
    <x v="1"/>
    <s v="Majs"/>
    <n v="1047.1757732306983"/>
    <n v="55931.752399798053"/>
    <n v="0"/>
    <n v="55931.752399798053"/>
  </r>
  <r>
    <x v="0"/>
    <x v="8"/>
    <x v="2"/>
    <s v="Konventionel"/>
    <x v="1"/>
    <s v="Frugt"/>
    <n v="17.839539506853765"/>
    <n v="181.74922849582617"/>
    <n v="0"/>
    <n v="181.74922849582617"/>
  </r>
  <r>
    <x v="0"/>
    <x v="9"/>
    <x v="2"/>
    <s v="Konventionel"/>
    <x v="1"/>
    <s v="Øvrige"/>
    <n v="315.50833662535302"/>
    <n v="11281.042289341016"/>
    <n v="0"/>
    <n v="11281.042289341016"/>
  </r>
  <r>
    <x v="0"/>
    <x v="10"/>
    <x v="2"/>
    <s v="Konventionel"/>
    <x v="1"/>
    <s v="Halm"/>
    <n v="778.76761793698074"/>
    <n v="13353.242468044898"/>
    <n v="2205.4698939975297"/>
    <n v="2205.4698939975297"/>
  </r>
  <r>
    <x v="0"/>
    <x v="11"/>
    <x v="2"/>
    <s v="Konventionel"/>
    <x v="1"/>
    <s v="Juletræer"/>
    <n v="89.474996075826141"/>
    <n v="5368.4997645495687"/>
    <n v="0"/>
    <n v="5368.4997645495687"/>
  </r>
  <r>
    <x v="0"/>
    <x v="12"/>
    <x v="2"/>
    <s v="Konventionel"/>
    <x v="1"/>
    <s v="Pil &amp; poppel"/>
    <n v="146.95093672218118"/>
    <n v="4301.0030260150588"/>
    <n v="0"/>
    <n v="4301.0030260150588"/>
  </r>
  <r>
    <x v="0"/>
    <x v="13"/>
    <x v="2"/>
    <s v="Konventionel"/>
    <x v="1"/>
    <s v="Græs"/>
    <n v="17699.330974050714"/>
    <n v="292888.52895859123"/>
    <n v="0"/>
    <n v="292888.52895859123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808.95906249499092"/>
    <n v="4559.3256345842683"/>
    <n v="1479.5011684225951"/>
    <n v="1479.5011684225951"/>
  </r>
  <r>
    <x v="0"/>
    <x v="1"/>
    <x v="1"/>
    <s v="Økologisk"/>
    <x v="1"/>
    <s v="Halm"/>
    <n v="69.347370889898258"/>
    <n v="183.09370251834497"/>
    <n v="54.040628067908088"/>
    <n v="54.040628067908088"/>
  </r>
  <r>
    <x v="0"/>
    <x v="2"/>
    <x v="1"/>
    <s v="Økologisk"/>
    <x v="1"/>
    <s v="Halm"/>
    <n v="74.255985743617444"/>
    <n v="215.63938259946508"/>
    <n v="114.50451216031595"/>
    <n v="114.50451216031595"/>
  </r>
  <r>
    <x v="0"/>
    <x v="3"/>
    <x v="1"/>
    <s v="Økologisk"/>
    <x v="1"/>
    <s v="Græs"/>
    <n v="685.26044721496714"/>
    <n v="31826.455493795045"/>
    <n v="0"/>
    <n v="31826.455493795045"/>
  </r>
  <r>
    <x v="0"/>
    <x v="4"/>
    <x v="1"/>
    <s v="Økologisk"/>
    <x v="1"/>
    <s v="Grøntsager"/>
    <n v="3.2049888870084491"/>
    <n v="45.488407273310919"/>
    <n v="0"/>
    <n v="45.488407273310919"/>
  </r>
  <r>
    <x v="0"/>
    <x v="5"/>
    <x v="1"/>
    <s v="Økologisk"/>
    <x v="1"/>
    <s v="Kartofler"/>
    <n v="50.598467497322474"/>
    <n v="1469.8902996988843"/>
    <n v="0"/>
    <n v="1469.8902996988843"/>
  </r>
  <r>
    <x v="0"/>
    <x v="6"/>
    <x v="1"/>
    <s v="Økologisk"/>
    <x v="1"/>
    <s v="Roer"/>
    <n v="1.3274669569689568"/>
    <n v="73.77736414623098"/>
    <n v="0"/>
    <n v="73.77736414623098"/>
  </r>
  <r>
    <x v="0"/>
    <x v="7"/>
    <x v="1"/>
    <s v="Økologisk"/>
    <x v="1"/>
    <s v="Majs"/>
    <n v="171.35603561956884"/>
    <n v="7596.5489168453023"/>
    <n v="0"/>
    <n v="7596.5489168453023"/>
  </r>
  <r>
    <x v="0"/>
    <x v="8"/>
    <x v="1"/>
    <s v="Økologisk"/>
    <x v="1"/>
    <s v="Frugt"/>
    <n v="2.9191973738487977"/>
    <n v="16.952246221519783"/>
    <n v="0"/>
    <n v="16.952246221519783"/>
  </r>
  <r>
    <x v="0"/>
    <x v="9"/>
    <x v="1"/>
    <s v="Økologisk"/>
    <x v="1"/>
    <s v="Øvrige"/>
    <n v="51.628636902330491"/>
    <n v="1052.2135808058074"/>
    <n v="0"/>
    <n v="1052.2135808058074"/>
  </r>
  <r>
    <x v="0"/>
    <x v="10"/>
    <x v="1"/>
    <s v="Økologisk"/>
    <x v="1"/>
    <s v="Halm"/>
    <n v="127.4347011169605"/>
    <n v="1245.4933429285516"/>
    <n v="205.71019193104226"/>
    <n v="205.71019193104226"/>
  </r>
  <r>
    <x v="0"/>
    <x v="11"/>
    <x v="1"/>
    <s v="Økologisk"/>
    <x v="1"/>
    <s v="Juletræer"/>
    <n v="14.641362994226098"/>
    <n v="500.73461440253254"/>
    <n v="0"/>
    <n v="500.73461440253254"/>
  </r>
  <r>
    <x v="0"/>
    <x v="12"/>
    <x v="1"/>
    <s v="Økologisk"/>
    <x v="1"/>
    <s v="Pil &amp; poppel"/>
    <n v="24.046516918175104"/>
    <n v="401.16628224467735"/>
    <n v="0"/>
    <n v="401.16628224467735"/>
  </r>
  <r>
    <x v="0"/>
    <x v="13"/>
    <x v="1"/>
    <s v="Økologisk"/>
    <x v="1"/>
    <s v="Græs"/>
    <n v="2896.2541593901169"/>
    <n v="47927.21382958765"/>
    <n v="0"/>
    <n v="47927.21382958765"/>
  </r>
  <r>
    <x v="0"/>
    <x v="0"/>
    <x v="2"/>
    <s v="Økologisk"/>
    <x v="1"/>
    <s v="Halm"/>
    <n v="1048.6506365675807"/>
    <n v="5910.2369337203481"/>
    <n v="1917.8718849922532"/>
    <n v="1917.8718849922532"/>
  </r>
  <r>
    <x v="0"/>
    <x v="1"/>
    <x v="2"/>
    <s v="Økologisk"/>
    <x v="1"/>
    <s v="Halm"/>
    <n v="89.894740042460697"/>
    <n v="237.34368844970641"/>
    <n v="70.052666013954919"/>
    <n v="70.052666013954919"/>
  </r>
  <r>
    <x v="0"/>
    <x v="2"/>
    <x v="2"/>
    <s v="Økologisk"/>
    <x v="1"/>
    <s v="Halm"/>
    <n v="96.257759297281865"/>
    <n v="279.53253299930651"/>
    <n v="148.43177502263177"/>
    <n v="148.43177502263177"/>
  </r>
  <r>
    <x v="0"/>
    <x v="3"/>
    <x v="2"/>
    <s v="Økologisk"/>
    <x v="1"/>
    <s v="Græs"/>
    <n v="888.30057972310544"/>
    <n v="41256.516380845424"/>
    <n v="0"/>
    <n v="41256.516380845424"/>
  </r>
  <r>
    <x v="0"/>
    <x v="4"/>
    <x v="2"/>
    <s v="Økologisk"/>
    <x v="1"/>
    <s v="Grøntsager"/>
    <n v="4.1546152238998415"/>
    <n v="58.966453872810455"/>
    <n v="0"/>
    <n v="58.966453872810455"/>
  </r>
  <r>
    <x v="0"/>
    <x v="5"/>
    <x v="2"/>
    <s v="Økologisk"/>
    <x v="1"/>
    <s v="Kartofler"/>
    <n v="65.590606015047626"/>
    <n v="1905.4133514615155"/>
    <n v="0"/>
    <n v="1905.4133514615155"/>
  </r>
  <r>
    <x v="0"/>
    <x v="6"/>
    <x v="2"/>
    <s v="Økologisk"/>
    <x v="1"/>
    <s v="Roer"/>
    <n v="1.7207904997745735"/>
    <n v="95.637323893262391"/>
    <n v="0"/>
    <n v="95.637323893262391"/>
  </r>
  <r>
    <x v="0"/>
    <x v="7"/>
    <x v="2"/>
    <s v="Økologisk"/>
    <x v="1"/>
    <s v="Majs"/>
    <n v="222.12819432166324"/>
    <n v="9847.3782255402039"/>
    <n v="0"/>
    <n v="9847.3782255402039"/>
  </r>
  <r>
    <x v="0"/>
    <x v="8"/>
    <x v="2"/>
    <s v="Økologisk"/>
    <x v="1"/>
    <s v="Frugt"/>
    <n v="3.7841447438780711"/>
    <n v="21.975133990858982"/>
    <n v="0"/>
    <n v="21.975133990858982"/>
  </r>
  <r>
    <x v="0"/>
    <x v="9"/>
    <x v="2"/>
    <s v="Økologisk"/>
    <x v="1"/>
    <s v="Øvrige"/>
    <n v="66.926010799317297"/>
    <n v="1363.9805677112315"/>
    <n v="0"/>
    <n v="1363.9805677112315"/>
  </r>
  <r>
    <x v="0"/>
    <x v="10"/>
    <x v="2"/>
    <s v="Økologisk"/>
    <x v="1"/>
    <s v="Halm"/>
    <n v="165.19313107754138"/>
    <n v="1614.5284074999743"/>
    <n v="266.66135991061037"/>
    <n v="266.66135991061037"/>
  </r>
  <r>
    <x v="0"/>
    <x v="11"/>
    <x v="2"/>
    <s v="Økologisk"/>
    <x v="1"/>
    <s v="Juletræer"/>
    <n v="18.979544622144939"/>
    <n v="649.10042607735693"/>
    <n v="0"/>
    <n v="649.10042607735693"/>
  </r>
  <r>
    <x v="0"/>
    <x v="12"/>
    <x v="2"/>
    <s v="Økologisk"/>
    <x v="1"/>
    <s v="Pil &amp; poppel"/>
    <n v="31.171410819856614"/>
    <n v="520.03036587272982"/>
    <n v="0"/>
    <n v="520.03036587272982"/>
  </r>
  <r>
    <x v="0"/>
    <x v="13"/>
    <x v="2"/>
    <s v="Økologisk"/>
    <x v="1"/>
    <s v="Græs"/>
    <n v="3754.4035399501508"/>
    <n v="62127.86977909509"/>
    <n v="0"/>
    <n v="62127.86977909509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4966.8911314840707"/>
    <n v="48745.06956438467"/>
    <n v="15817.775073642822"/>
    <n v="15817.775073642822"/>
  </r>
  <r>
    <x v="0"/>
    <x v="1"/>
    <x v="1"/>
    <s v="Konventionel"/>
    <x v="2"/>
    <s v="Halm"/>
    <n v="285.98972859697193"/>
    <n v="1545.4884933380363"/>
    <n v="456.15533305054169"/>
    <n v="456.15533305054169"/>
  </r>
  <r>
    <x v="0"/>
    <x v="2"/>
    <x v="1"/>
    <s v="Konventionel"/>
    <x v="2"/>
    <s v="Halm"/>
    <n v="370.34374826465734"/>
    <n v="2281.3174893102891"/>
    <n v="1211.3795868237635"/>
    <n v="1211.3795868237635"/>
  </r>
  <r>
    <x v="0"/>
    <x v="3"/>
    <x v="1"/>
    <s v="Konventionel"/>
    <x v="2"/>
    <s v="Græs"/>
    <n v="8541.2959092804958"/>
    <n v="593346.74422589748"/>
    <n v="0"/>
    <n v="593346.74422589748"/>
  </r>
  <r>
    <x v="0"/>
    <x v="4"/>
    <x v="1"/>
    <s v="Konventionel"/>
    <x v="2"/>
    <s v="Grøntsager"/>
    <n v="9.9276550659762517"/>
    <n v="288.39837966661008"/>
    <n v="0"/>
    <n v="288.39837966661008"/>
  </r>
  <r>
    <x v="0"/>
    <x v="5"/>
    <x v="1"/>
    <s v="Konventionel"/>
    <x v="2"/>
    <s v="Kartofler"/>
    <n v="525.47369387009303"/>
    <n v="31244.276597742493"/>
    <n v="0"/>
    <n v="31244.276597742493"/>
  </r>
  <r>
    <x v="0"/>
    <x v="6"/>
    <x v="1"/>
    <s v="Konventionel"/>
    <x v="2"/>
    <s v="Roer"/>
    <n v="5.6825054696542239"/>
    <n v="646.41468190323315"/>
    <n v="0"/>
    <n v="646.41468190323315"/>
  </r>
  <r>
    <x v="0"/>
    <x v="7"/>
    <x v="1"/>
    <s v="Konventionel"/>
    <x v="2"/>
    <s v="Majs"/>
    <n v="706.67518453006278"/>
    <n v="44035.75744880634"/>
    <n v="0"/>
    <n v="44035.75744880634"/>
  </r>
  <r>
    <x v="0"/>
    <x v="8"/>
    <x v="1"/>
    <s v="Konventionel"/>
    <x v="2"/>
    <s v="Frugt"/>
    <n v="20.251163344202688"/>
    <n v="240.70532750919315"/>
    <n v="0"/>
    <n v="240.70532750919315"/>
  </r>
  <r>
    <x v="0"/>
    <x v="9"/>
    <x v="1"/>
    <s v="Konventionel"/>
    <x v="2"/>
    <s v="Øvrige"/>
    <n v="358.16007801114853"/>
    <n v="14940.404431830895"/>
    <n v="0"/>
    <n v="14940.404431830895"/>
  </r>
  <r>
    <x v="0"/>
    <x v="10"/>
    <x v="1"/>
    <s v="Konventionel"/>
    <x v="2"/>
    <s v="Halm"/>
    <n v="1139.5456223124797"/>
    <n v="22795.932216839021"/>
    <n v="3765.058736120433"/>
    <n v="3765.058736120433"/>
  </r>
  <r>
    <x v="0"/>
    <x v="11"/>
    <x v="1"/>
    <s v="Konventionel"/>
    <x v="2"/>
    <s v="Juletræer"/>
    <n v="101.57060164346217"/>
    <n v="7109.9421150423514"/>
    <n v="0"/>
    <n v="7109.9421150423514"/>
  </r>
  <r>
    <x v="0"/>
    <x v="12"/>
    <x v="1"/>
    <s v="Konventionel"/>
    <x v="2"/>
    <s v="Pil &amp; poppel"/>
    <n v="239.75982716991777"/>
    <n v="8186.92092775329"/>
    <n v="0"/>
    <n v="8186.92092775329"/>
  </r>
  <r>
    <x v="0"/>
    <x v="13"/>
    <x v="1"/>
    <s v="Konventionel"/>
    <x v="2"/>
    <s v="Græs"/>
    <n v="35844.49756577162"/>
    <n v="692013.87000478688"/>
    <n v="0"/>
    <n v="692013.87000478688"/>
  </r>
  <r>
    <x v="0"/>
    <x v="0"/>
    <x v="2"/>
    <s v="Konventionel"/>
    <x v="2"/>
    <s v="Halm"/>
    <n v="4737.2083045946338"/>
    <n v="46490.962301291729"/>
    <n v="15086.317266769167"/>
    <n v="15086.317266769167"/>
  </r>
  <r>
    <x v="0"/>
    <x v="1"/>
    <x v="2"/>
    <s v="Konventionel"/>
    <x v="2"/>
    <s v="Halm"/>
    <n v="272.76477004913505"/>
    <n v="1474.0208173455258"/>
    <n v="435.06144481699067"/>
    <n v="435.06144481699067"/>
  </r>
  <r>
    <x v="0"/>
    <x v="2"/>
    <x v="2"/>
    <s v="Konventionel"/>
    <x v="2"/>
    <s v="Halm"/>
    <n v="353.21802580155173"/>
    <n v="2175.8230389375585"/>
    <n v="1155.3620336758438"/>
    <n v="1155.3620336758438"/>
  </r>
  <r>
    <x v="0"/>
    <x v="3"/>
    <x v="2"/>
    <s v="Konventionel"/>
    <x v="2"/>
    <s v="Græs"/>
    <n v="8146.3226880420916"/>
    <n v="565908.74449290789"/>
    <n v="0"/>
    <n v="565908.74449290789"/>
  </r>
  <r>
    <x v="0"/>
    <x v="4"/>
    <x v="2"/>
    <s v="Konventionel"/>
    <x v="2"/>
    <s v="Grøntsager"/>
    <n v="9.4685727507865973"/>
    <n v="275.06203841035062"/>
    <n v="0"/>
    <n v="275.06203841035062"/>
  </r>
  <r>
    <x v="0"/>
    <x v="5"/>
    <x v="2"/>
    <s v="Konventionel"/>
    <x v="2"/>
    <s v="Kartofler"/>
    <n v="501.17433230384597"/>
    <n v="29799.454558540529"/>
    <n v="0"/>
    <n v="29799.454558540529"/>
  </r>
  <r>
    <x v="0"/>
    <x v="6"/>
    <x v="2"/>
    <s v="Konventionel"/>
    <x v="2"/>
    <s v="Roer"/>
    <n v="5.4197306502482476"/>
    <n v="616.52267349152294"/>
    <n v="0"/>
    <n v="616.52267349152294"/>
  </r>
  <r>
    <x v="0"/>
    <x v="7"/>
    <x v="2"/>
    <s v="Konventionel"/>
    <x v="2"/>
    <s v="Majs"/>
    <n v="673.9965632801177"/>
    <n v="41999.421844237251"/>
    <n v="0"/>
    <n v="41999.421844237251"/>
  </r>
  <r>
    <x v="0"/>
    <x v="8"/>
    <x v="2"/>
    <s v="Konventionel"/>
    <x v="2"/>
    <s v="Frugt"/>
    <n v="19.314693362967876"/>
    <n v="229.57444531223621"/>
    <n v="0"/>
    <n v="229.57444531223621"/>
  </r>
  <r>
    <x v="0"/>
    <x v="9"/>
    <x v="2"/>
    <s v="Konventionel"/>
    <x v="2"/>
    <s v="Øvrige"/>
    <n v="341.59776226496825"/>
    <n v="14249.518677757789"/>
    <n v="0"/>
    <n v="14249.518677757789"/>
  </r>
  <r>
    <x v="0"/>
    <x v="10"/>
    <x v="2"/>
    <s v="Konventionel"/>
    <x v="2"/>
    <s v="Halm"/>
    <n v="1086.8498709916714"/>
    <n v="21741.785062303112"/>
    <n v="3590.9519737564824"/>
    <n v="3590.9519737564824"/>
  </r>
  <r>
    <x v="0"/>
    <x v="11"/>
    <x v="2"/>
    <s v="Konventionel"/>
    <x v="2"/>
    <s v="Juletræer"/>
    <n v="96.873695209082399"/>
    <n v="6781.1586646357682"/>
    <n v="0"/>
    <n v="6781.1586646357682"/>
  </r>
  <r>
    <x v="0"/>
    <x v="12"/>
    <x v="2"/>
    <s v="Konventionel"/>
    <x v="2"/>
    <s v="Pil &amp; poppel"/>
    <n v="228.67266753200246"/>
    <n v="7808.3349888976445"/>
    <n v="0"/>
    <n v="7808.3349888976445"/>
  </r>
  <r>
    <x v="0"/>
    <x v="13"/>
    <x v="2"/>
    <s v="Konventionel"/>
    <x v="2"/>
    <s v="Græs"/>
    <n v="34186.94854538911"/>
    <n v="660013.22861728224"/>
    <n v="0"/>
    <n v="660013.22861728224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775.17954075184923"/>
    <n v="5097.1000486688945"/>
    <n v="1654.0089657930564"/>
    <n v="1654.0089657930564"/>
  </r>
  <r>
    <x v="0"/>
    <x v="1"/>
    <x v="1"/>
    <s v="Økologisk"/>
    <x v="2"/>
    <s v="Halm"/>
    <n v="44.634235098949382"/>
    <n v="137.48594169059177"/>
    <n v="40.579367489293865"/>
    <n v="40.579367489293865"/>
  </r>
  <r>
    <x v="0"/>
    <x v="2"/>
    <x v="1"/>
    <s v="Økologisk"/>
    <x v="2"/>
    <s v="Halm"/>
    <n v="57.799313312981205"/>
    <n v="195.82407350438032"/>
    <n v="103.98258303082596"/>
    <n v="103.98258303082596"/>
  </r>
  <r>
    <x v="0"/>
    <x v="3"/>
    <x v="1"/>
    <s v="Økologisk"/>
    <x v="2"/>
    <s v="Græs"/>
    <n v="1333.0346216796149"/>
    <n v="72230.534297094797"/>
    <n v="0"/>
    <n v="72230.534297094797"/>
  </r>
  <r>
    <x v="0"/>
    <x v="4"/>
    <x v="1"/>
    <s v="Økologisk"/>
    <x v="2"/>
    <s v="Grøntsager"/>
    <n v="1.5494028137650797"/>
    <n v="25.655786491729067"/>
    <n v="0"/>
    <n v="25.655786491729067"/>
  </r>
  <r>
    <x v="0"/>
    <x v="5"/>
    <x v="1"/>
    <s v="Økologisk"/>
    <x v="2"/>
    <s v="Kartofler"/>
    <n v="82.010345286083904"/>
    <n v="2779.4763979147801"/>
    <n v="0"/>
    <n v="2779.4763979147801"/>
  </r>
  <r>
    <x v="0"/>
    <x v="6"/>
    <x v="1"/>
    <s v="Økologisk"/>
    <x v="2"/>
    <s v="Roer"/>
    <n v="0.88686501549516794"/>
    <n v="57.504751182027519"/>
    <n v="0"/>
    <n v="57.504751182027519"/>
  </r>
  <r>
    <x v="0"/>
    <x v="7"/>
    <x v="1"/>
    <s v="Økologisk"/>
    <x v="2"/>
    <s v="Majs"/>
    <n v="110.29034671856472"/>
    <n v="5704.2851122991333"/>
    <n v="0"/>
    <n v="5704.2851122991333"/>
  </r>
  <r>
    <x v="0"/>
    <x v="8"/>
    <x v="1"/>
    <s v="Økologisk"/>
    <x v="2"/>
    <s v="Frugt"/>
    <n v="3.1605861866674716"/>
    <n v="21.413034626395852"/>
    <n v="0"/>
    <n v="21.413034626395852"/>
  </r>
  <r>
    <x v="0"/>
    <x v="9"/>
    <x v="1"/>
    <s v="Økologisk"/>
    <x v="2"/>
    <s v="Øvrige"/>
    <n v="55.897815643358449"/>
    <n v="1329.0914693981356"/>
    <n v="0"/>
    <n v="1329.0914693981356"/>
  </r>
  <r>
    <x v="0"/>
    <x v="10"/>
    <x v="1"/>
    <s v="Økologisk"/>
    <x v="2"/>
    <s v="Halm"/>
    <n v="177.84816070772806"/>
    <n v="2027.9155885384534"/>
    <n v="334.93788409765011"/>
    <n v="334.93788409765011"/>
  </r>
  <r>
    <x v="0"/>
    <x v="11"/>
    <x v="1"/>
    <s v="Økologisk"/>
    <x v="2"/>
    <s v="Juletræer"/>
    <n v="15.85205921603167"/>
    <n v="632.49716271966361"/>
    <n v="0"/>
    <n v="632.49716271966361"/>
  </r>
  <r>
    <x v="0"/>
    <x v="12"/>
    <x v="1"/>
    <s v="Økologisk"/>
    <x v="2"/>
    <s v="Pil &amp; poppel"/>
    <n v="37.419163777964044"/>
    <n v="728.304699873544"/>
    <n v="0"/>
    <n v="728.304699873544"/>
  </r>
  <r>
    <x v="0"/>
    <x v="13"/>
    <x v="1"/>
    <s v="Økologisk"/>
    <x v="2"/>
    <s v="Græs"/>
    <n v="5594.2279437909465"/>
    <n v="108002.16468282801"/>
    <n v="0"/>
    <n v="108002.16468282801"/>
  </r>
  <r>
    <x v="0"/>
    <x v="0"/>
    <x v="2"/>
    <s v="Økologisk"/>
    <x v="2"/>
    <s v="Halm"/>
    <n v="1004.8623676412859"/>
    <n v="6607.3519149411577"/>
    <n v="2144.0856963984056"/>
    <n v="2144.0856963984056"/>
  </r>
  <r>
    <x v="0"/>
    <x v="1"/>
    <x v="2"/>
    <s v="Økologisk"/>
    <x v="2"/>
    <s v="Halm"/>
    <n v="57.859193646786231"/>
    <n v="178.2225170063227"/>
    <n v="52.602883782417962"/>
    <n v="52.602883782417962"/>
  </r>
  <r>
    <x v="0"/>
    <x v="2"/>
    <x v="2"/>
    <s v="Økologisk"/>
    <x v="2"/>
    <s v="Halm"/>
    <n v="74.92503577608673"/>
    <n v="253.84602120938186"/>
    <n v="134.79223726218177"/>
    <n v="134.79223726218177"/>
  </r>
  <r>
    <x v="0"/>
    <x v="3"/>
    <x v="2"/>
    <s v="Økologisk"/>
    <x v="2"/>
    <s v="Græs"/>
    <n v="1728.0078429180194"/>
    <n v="93632.174088826592"/>
    <n v="0"/>
    <n v="93632.174088826592"/>
  </r>
  <r>
    <x v="0"/>
    <x v="4"/>
    <x v="2"/>
    <s v="Økologisk"/>
    <x v="2"/>
    <s v="Grøntsager"/>
    <n v="2.008485128954733"/>
    <n v="33.25750100779694"/>
    <n v="0"/>
    <n v="33.25750100779694"/>
  </r>
  <r>
    <x v="0"/>
    <x v="5"/>
    <x v="2"/>
    <s v="Økologisk"/>
    <x v="2"/>
    <s v="Kartofler"/>
    <n v="106.30970685233098"/>
    <n v="3603.0249602598997"/>
    <n v="0"/>
    <n v="3603.0249602598997"/>
  </r>
  <r>
    <x v="0"/>
    <x v="6"/>
    <x v="2"/>
    <s v="Økologisk"/>
    <x v="2"/>
    <s v="Roer"/>
    <n v="1.1496398349011436"/>
    <n v="74.543195976702336"/>
    <n v="0"/>
    <n v="74.543195976702336"/>
  </r>
  <r>
    <x v="0"/>
    <x v="7"/>
    <x v="2"/>
    <s v="Økologisk"/>
    <x v="2"/>
    <s v="Majs"/>
    <n v="142.96896796850982"/>
    <n v="7394.4436640914682"/>
    <n v="0"/>
    <n v="7394.4436640914682"/>
  </r>
  <r>
    <x v="0"/>
    <x v="8"/>
    <x v="2"/>
    <s v="Økologisk"/>
    <x v="2"/>
    <s v="Frugt"/>
    <n v="4.0970561679022772"/>
    <n v="27.757637478661287"/>
    <n v="0"/>
    <n v="27.757637478661287"/>
  </r>
  <r>
    <x v="0"/>
    <x v="9"/>
    <x v="2"/>
    <s v="Økologisk"/>
    <x v="2"/>
    <s v="Øvrige"/>
    <n v="72.460131389538702"/>
    <n v="1722.8963492198047"/>
    <n v="0"/>
    <n v="1722.8963492198047"/>
  </r>
  <r>
    <x v="0"/>
    <x v="10"/>
    <x v="2"/>
    <s v="Økologisk"/>
    <x v="2"/>
    <s v="Halm"/>
    <n v="230.54391202853634"/>
    <n v="2628.7794666239206"/>
    <n v="434.17873864510187"/>
    <n v="434.17873864510187"/>
  </r>
  <r>
    <x v="0"/>
    <x v="11"/>
    <x v="2"/>
    <s v="Økologisk"/>
    <x v="2"/>
    <s v="Juletræer"/>
    <n v="20.548965650411418"/>
    <n v="819.90372945141542"/>
    <n v="0"/>
    <n v="819.90372945141542"/>
  </r>
  <r>
    <x v="0"/>
    <x v="12"/>
    <x v="2"/>
    <s v="Økologisk"/>
    <x v="2"/>
    <s v="Pil &amp; poppel"/>
    <n v="48.506323415879315"/>
    <n v="944.09868502126074"/>
    <n v="0"/>
    <n v="944.09868502126074"/>
  </r>
  <r>
    <x v="0"/>
    <x v="13"/>
    <x v="2"/>
    <s v="Økologisk"/>
    <x v="2"/>
    <s v="Græs"/>
    <n v="7251.7769641734485"/>
    <n v="140002.80607033262"/>
    <n v="0"/>
    <n v="140002.80607033262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80499.71654329984"/>
    <n v="1966303.0129685318"/>
    <n v="638065.32770828868"/>
    <n v="638065.32770828868"/>
  </r>
  <r>
    <x v="1"/>
    <x v="1"/>
    <x v="1"/>
    <s v="Konventionel"/>
    <x v="0"/>
    <s v="Halm"/>
    <n v="6113.4455478501677"/>
    <n v="23597.89981470165"/>
    <n v="6964.9873782102168"/>
    <n v="6964.9873782102168"/>
  </r>
  <r>
    <x v="1"/>
    <x v="2"/>
    <x v="1"/>
    <s v="Konventionel"/>
    <x v="0"/>
    <s v="Halm"/>
    <n v="38780.067116687394"/>
    <n v="170632.29531342455"/>
    <n v="90605.748811428435"/>
    <n v="90605.748811428435"/>
  </r>
  <r>
    <x v="1"/>
    <x v="3"/>
    <x v="1"/>
    <s v="Konventionel"/>
    <x v="0"/>
    <s v="Græs"/>
    <n v="23559.856450104769"/>
    <n v="1169040.0770541986"/>
    <n v="0"/>
    <n v="1169040.0770541986"/>
  </r>
  <r>
    <x v="1"/>
    <x v="4"/>
    <x v="1"/>
    <s v="Konventionel"/>
    <x v="0"/>
    <s v="Grøntsager"/>
    <n v="3691.8356682928556"/>
    <n v="76605.590117076747"/>
    <n v="0"/>
    <n v="76605.590117076747"/>
  </r>
  <r>
    <x v="1"/>
    <x v="5"/>
    <x v="1"/>
    <s v="Konventionel"/>
    <x v="0"/>
    <s v="Kartofler"/>
    <n v="2368.321645088165"/>
    <n v="100584.75050329471"/>
    <n v="0"/>
    <n v="100584.75050329471"/>
  </r>
  <r>
    <x v="1"/>
    <x v="6"/>
    <x v="1"/>
    <s v="Konventionel"/>
    <x v="0"/>
    <s v="Roer"/>
    <n v="24620.143515174132"/>
    <n v="2000478.5268150442"/>
    <n v="0"/>
    <n v="2000478.5268150442"/>
  </r>
  <r>
    <x v="1"/>
    <x v="7"/>
    <x v="1"/>
    <s v="Konventionel"/>
    <x v="0"/>
    <s v="Majs"/>
    <n v="6963.4927832891053"/>
    <n v="309945.06378419808"/>
    <n v="0"/>
    <n v="309945.06378419808"/>
  </r>
  <r>
    <x v="1"/>
    <x v="8"/>
    <x v="1"/>
    <s v="Konventionel"/>
    <x v="0"/>
    <s v="Frugt"/>
    <n v="1620.2740799514929"/>
    <n v="13756.126938788177"/>
    <n v="0"/>
    <n v="13756.126938788177"/>
  </r>
  <r>
    <x v="1"/>
    <x v="9"/>
    <x v="1"/>
    <s v="Konventionel"/>
    <x v="0"/>
    <s v="Øvrige"/>
    <n v="11569.54278273934"/>
    <n v="344725.44317004597"/>
    <n v="0"/>
    <n v="344725.44317004597"/>
  </r>
  <r>
    <x v="1"/>
    <x v="10"/>
    <x v="1"/>
    <s v="Konventionel"/>
    <x v="0"/>
    <s v="Halm"/>
    <n v="35795.824130091802"/>
    <n v="511481.54676620546"/>
    <n v="84478.14494701667"/>
    <n v="84478.14494701667"/>
  </r>
  <r>
    <x v="1"/>
    <x v="11"/>
    <x v="1"/>
    <s v="Konventionel"/>
    <x v="0"/>
    <s v="Juletræer"/>
    <n v="2538.9602628934672"/>
    <n v="126948.01314467337"/>
    <n v="0"/>
    <n v="126948.01314467337"/>
  </r>
  <r>
    <x v="1"/>
    <x v="12"/>
    <x v="1"/>
    <s v="Konventionel"/>
    <x v="0"/>
    <s v="Pil &amp; poppel"/>
    <n v="1206.8593352476285"/>
    <n v="29435.593542625087"/>
    <n v="0"/>
    <n v="29435.593542625087"/>
  </r>
  <r>
    <x v="1"/>
    <x v="13"/>
    <x v="1"/>
    <s v="Konventionel"/>
    <x v="0"/>
    <s v="Græs"/>
    <n v="30059.496842891102"/>
    <n v="414520.46146346832"/>
    <n v="0"/>
    <n v="414520.46146346832"/>
  </r>
  <r>
    <x v="1"/>
    <x v="0"/>
    <x v="2"/>
    <s v="Konventionel"/>
    <x v="0"/>
    <s v="Halm"/>
    <n v="265058.47542679525"/>
    <n v="1858059.9127418348"/>
    <n v="602940.44168472535"/>
    <n v="602940.44168472535"/>
  </r>
  <r>
    <x v="1"/>
    <x v="1"/>
    <x v="2"/>
    <s v="Konventionel"/>
    <x v="0"/>
    <s v="Halm"/>
    <n v="5776.9062175424879"/>
    <n v="22298.857999714004"/>
    <n v="6581.5714845839802"/>
    <n v="6581.5714845839802"/>
  </r>
  <r>
    <x v="1"/>
    <x v="2"/>
    <x v="2"/>
    <s v="Konventionel"/>
    <x v="0"/>
    <s v="Halm"/>
    <n v="36645.261512452278"/>
    <n v="161239.15065479002"/>
    <n v="85617.988997693508"/>
    <n v="85617.988997693508"/>
  </r>
  <r>
    <x v="1"/>
    <x v="3"/>
    <x v="2"/>
    <s v="Konventionel"/>
    <x v="0"/>
    <s v="Græs"/>
    <n v="22262.908885952256"/>
    <n v="1104685.5389209508"/>
    <n v="0"/>
    <n v="1104685.5389209508"/>
  </r>
  <r>
    <x v="1"/>
    <x v="4"/>
    <x v="2"/>
    <s v="Konventionel"/>
    <x v="0"/>
    <s v="Grøntsager"/>
    <n v="3488.6036457470436"/>
    <n v="72388.525649251169"/>
    <n v="0"/>
    <n v="72388.525649251169"/>
  </r>
  <r>
    <x v="1"/>
    <x v="5"/>
    <x v="2"/>
    <s v="Konventionel"/>
    <x v="0"/>
    <s v="Kartofler"/>
    <n v="2237.9478036671953"/>
    <n v="95047.656190669717"/>
    <n v="0"/>
    <n v="95047.656190669717"/>
  </r>
  <r>
    <x v="1"/>
    <x v="6"/>
    <x v="2"/>
    <s v="Konventionel"/>
    <x v="0"/>
    <s v="Roer"/>
    <n v="23264.828162183156"/>
    <n v="1890354.097237688"/>
    <n v="0"/>
    <n v="1890354.097237688"/>
  </r>
  <r>
    <x v="1"/>
    <x v="7"/>
    <x v="2"/>
    <s v="Konventionel"/>
    <x v="0"/>
    <s v="Majs"/>
    <n v="6580.1591656837963"/>
    <n v="292882.8844645858"/>
    <n v="0"/>
    <n v="292882.8844645858"/>
  </r>
  <r>
    <x v="1"/>
    <x v="8"/>
    <x v="2"/>
    <s v="Konventionel"/>
    <x v="0"/>
    <s v="Frugt"/>
    <n v="1531.0795415338703"/>
    <n v="12998.86530762256"/>
    <n v="0"/>
    <n v="12998.86530762256"/>
  </r>
  <r>
    <x v="1"/>
    <x v="9"/>
    <x v="2"/>
    <s v="Konventionel"/>
    <x v="0"/>
    <s v="Øvrige"/>
    <n v="10932.650518042821"/>
    <n v="325748.63723034761"/>
    <n v="0"/>
    <n v="325748.63723034761"/>
  </r>
  <r>
    <x v="1"/>
    <x v="10"/>
    <x v="2"/>
    <s v="Konventionel"/>
    <x v="0"/>
    <s v="Halm"/>
    <n v="33825.29824804009"/>
    <n v="483324.97681459005"/>
    <n v="79827.703865374613"/>
    <n v="79827.703865374613"/>
  </r>
  <r>
    <x v="1"/>
    <x v="11"/>
    <x v="2"/>
    <s v="Konventionel"/>
    <x v="0"/>
    <s v="Juletræer"/>
    <n v="2399.1929287667317"/>
    <n v="119959.64643833658"/>
    <n v="0"/>
    <n v="119959.64643833658"/>
  </r>
  <r>
    <x v="1"/>
    <x v="12"/>
    <x v="2"/>
    <s v="Konventionel"/>
    <x v="0"/>
    <s v="Pil &amp; poppel"/>
    <n v="1140.4228831224214"/>
    <n v="27815.192271278574"/>
    <n v="0"/>
    <n v="27815.192271278574"/>
  </r>
  <r>
    <x v="1"/>
    <x v="13"/>
    <x v="2"/>
    <s v="Konventionel"/>
    <x v="0"/>
    <s v="Græs"/>
    <n v="28404.75029158669"/>
    <n v="391701.5065209805"/>
    <n v="0"/>
    <n v="391701.5065209805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777.412408491888"/>
    <n v="205609.37285896385"/>
    <n v="66720.241492733767"/>
    <n v="66720.241492733767"/>
  </r>
  <r>
    <x v="1"/>
    <x v="1"/>
    <x v="1"/>
    <s v="Økologisk"/>
    <x v="0"/>
    <s v="Halm"/>
    <n v="954.12155949106659"/>
    <n v="2099.2582551922446"/>
    <n v="619.60205636216904"/>
    <n v="619.60205636216904"/>
  </r>
  <r>
    <x v="1"/>
    <x v="2"/>
    <x v="1"/>
    <s v="Økologisk"/>
    <x v="0"/>
    <s v="Halm"/>
    <n v="6052.3804170552603"/>
    <n v="14646.76060927373"/>
    <n v="7777.4298835243508"/>
    <n v="7777.4298835243508"/>
  </r>
  <r>
    <x v="1"/>
    <x v="3"/>
    <x v="1"/>
    <s v="Økologisk"/>
    <x v="0"/>
    <s v="Græs"/>
    <n v="3676.9718159123058"/>
    <n v="142312.04637434354"/>
    <n v="0"/>
    <n v="142312.04637434354"/>
  </r>
  <r>
    <x v="1"/>
    <x v="4"/>
    <x v="1"/>
    <s v="Økologisk"/>
    <x v="0"/>
    <s v="Grøntsager"/>
    <n v="576.18244534050359"/>
    <n v="6814.7978722648058"/>
    <n v="0"/>
    <n v="6814.7978722648058"/>
  </r>
  <r>
    <x v="1"/>
    <x v="5"/>
    <x v="1"/>
    <s v="Økologisk"/>
    <x v="0"/>
    <s v="Kartofler"/>
    <n v="369.62245327965582"/>
    <n v="8947.9728915936739"/>
    <n v="0"/>
    <n v="8947.9728915936739"/>
  </r>
  <r>
    <x v="1"/>
    <x v="6"/>
    <x v="1"/>
    <s v="Økologisk"/>
    <x v="0"/>
    <s v="Roer"/>
    <n v="3842.4501439867145"/>
    <n v="177961.64466869095"/>
    <n v="0"/>
    <n v="177961.64466869095"/>
  </r>
  <r>
    <x v="1"/>
    <x v="7"/>
    <x v="1"/>
    <s v="Økologisk"/>
    <x v="0"/>
    <s v="Majs"/>
    <n v="1086.7878910335601"/>
    <n v="40149.531094820122"/>
    <n v="0"/>
    <n v="40149.531094820122"/>
  </r>
  <r>
    <x v="1"/>
    <x v="8"/>
    <x v="1"/>
    <s v="Økologisk"/>
    <x v="0"/>
    <s v="Frugt"/>
    <n v="252.87514542595557"/>
    <n v="1223.7386912598267"/>
    <n v="0"/>
    <n v="1223.7386912598267"/>
  </r>
  <r>
    <x v="1"/>
    <x v="9"/>
    <x v="1"/>
    <s v="Økologisk"/>
    <x v="0"/>
    <s v="Øvrige"/>
    <n v="1805.6511857454461"/>
    <n v="30666.616013797724"/>
    <n v="0"/>
    <n v="30666.616013797724"/>
  </r>
  <r>
    <x v="1"/>
    <x v="10"/>
    <x v="1"/>
    <s v="Økologisk"/>
    <x v="0"/>
    <s v="Halm"/>
    <n v="5586.6315116328251"/>
    <n v="45501.161877063016"/>
    <n v="7515.1367094484758"/>
    <n v="7515.1367094484758"/>
  </r>
  <r>
    <x v="1"/>
    <x v="11"/>
    <x v="1"/>
    <s v="Økologisk"/>
    <x v="0"/>
    <s v="Juletræer"/>
    <n v="396.25391386198623"/>
    <n v="11293.236545066608"/>
    <n v="0"/>
    <n v="11293.236545066608"/>
  </r>
  <r>
    <x v="1"/>
    <x v="12"/>
    <x v="1"/>
    <s v="Økologisk"/>
    <x v="0"/>
    <s v="Pil &amp; poppel"/>
    <n v="188.35376908488999"/>
    <n v="2618.5767897167634"/>
    <n v="0"/>
    <n v="2618.5767897167634"/>
  </r>
  <r>
    <x v="1"/>
    <x v="13"/>
    <x v="1"/>
    <s v="Økologisk"/>
    <x v="0"/>
    <s v="Græs"/>
    <n v="4691.3665592951429"/>
    <n v="64693.944852680026"/>
    <n v="0"/>
    <n v="64693.944852680026"/>
  </r>
  <r>
    <x v="1"/>
    <x v="0"/>
    <x v="2"/>
    <s v="Økologisk"/>
    <x v="0"/>
    <s v="Halm"/>
    <n v="56224.525090532326"/>
    <n v="264069.72699270322"/>
    <n v="85690.626409132179"/>
    <n v="85690.626409132179"/>
  </r>
  <r>
    <x v="1"/>
    <x v="1"/>
    <x v="2"/>
    <s v="Økologisk"/>
    <x v="0"/>
    <s v="Halm"/>
    <n v="1225.4043491756793"/>
    <n v="2696.1346490563301"/>
    <n v="795.77182495424495"/>
    <n v="795.77182495424495"/>
  </r>
  <r>
    <x v="1"/>
    <x v="2"/>
    <x v="2"/>
    <s v="Økologisk"/>
    <x v="0"/>
    <s v="Halm"/>
    <n v="7773.2372905201782"/>
    <n v="18811.234243058836"/>
    <n v="9988.7653830642394"/>
    <n v="9988.7653830642394"/>
  </r>
  <r>
    <x v="1"/>
    <x v="3"/>
    <x v="2"/>
    <s v="Økologisk"/>
    <x v="0"/>
    <s v="Græs"/>
    <n v="4722.4352182322964"/>
    <n v="182775.24371237552"/>
    <n v="0"/>
    <n v="182775.24371237552"/>
  </r>
  <r>
    <x v="1"/>
    <x v="4"/>
    <x v="2"/>
    <s v="Økologisk"/>
    <x v="0"/>
    <s v="Grøntsager"/>
    <n v="740.00683394634257"/>
    <n v="8752.4308285003663"/>
    <n v="0"/>
    <n v="8752.4308285003663"/>
  </r>
  <r>
    <x v="1"/>
    <x v="5"/>
    <x v="2"/>
    <s v="Økologisk"/>
    <x v="0"/>
    <s v="Kartofler"/>
    <n v="474.71620077788992"/>
    <n v="11492.125703053702"/>
    <n v="0"/>
    <n v="11492.125703053702"/>
  </r>
  <r>
    <x v="1"/>
    <x v="6"/>
    <x v="2"/>
    <s v="Økologisk"/>
    <x v="0"/>
    <s v="Roer"/>
    <n v="4934.9635495540033"/>
    <n v="228560.9953932841"/>
    <n v="0"/>
    <n v="228560.9953932841"/>
  </r>
  <r>
    <x v="1"/>
    <x v="7"/>
    <x v="2"/>
    <s v="Økologisk"/>
    <x v="0"/>
    <s v="Majs"/>
    <n v="1395.7913381753508"/>
    <n v="51565.13814361344"/>
    <n v="0"/>
    <n v="51565.13814361344"/>
  </r>
  <r>
    <x v="1"/>
    <x v="8"/>
    <x v="2"/>
    <s v="Økologisk"/>
    <x v="0"/>
    <s v="Frugt"/>
    <n v="324.77444820415434"/>
    <n v="1571.6809871943642"/>
    <n v="0"/>
    <n v="1571.6809871943642"/>
  </r>
  <r>
    <x v="1"/>
    <x v="9"/>
    <x v="2"/>
    <s v="Økologisk"/>
    <x v="0"/>
    <s v="Øvrige"/>
    <n v="2319.047079584841"/>
    <n v="39385.971592396578"/>
    <n v="0"/>
    <n v="39385.971592396578"/>
  </r>
  <r>
    <x v="1"/>
    <x v="10"/>
    <x v="2"/>
    <s v="Økologisk"/>
    <x v="0"/>
    <s v="Halm"/>
    <n v="7175.063264735777"/>
    <n v="58438.383560309529"/>
    <n v="9651.8951037225652"/>
    <n v="9651.8951037225652"/>
  </r>
  <r>
    <x v="1"/>
    <x v="11"/>
    <x v="2"/>
    <s v="Økologisk"/>
    <x v="0"/>
    <s v="Juletræer"/>
    <n v="508.91971216264011"/>
    <n v="14504.211796635242"/>
    <n v="0"/>
    <n v="14504.211796635242"/>
  </r>
  <r>
    <x v="1"/>
    <x v="12"/>
    <x v="2"/>
    <s v="Økologisk"/>
    <x v="0"/>
    <s v="Pil &amp; poppel"/>
    <n v="241.90788429869542"/>
    <n v="3363.1096109818632"/>
    <n v="0"/>
    <n v="3363.1096109818632"/>
  </r>
  <r>
    <x v="1"/>
    <x v="13"/>
    <x v="2"/>
    <s v="Økologisk"/>
    <x v="0"/>
    <s v="Græs"/>
    <n v="6025.2500618517215"/>
    <n v="83088.198352935258"/>
    <n v="0"/>
    <n v="83088.198352935258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1032.7672491026701"/>
    <n v="8687.6380994516603"/>
    <n v="2819.1385632720639"/>
    <n v="2819.1385632720639"/>
  </r>
  <r>
    <x v="1"/>
    <x v="1"/>
    <x v="1"/>
    <s v="Konventionel"/>
    <x v="1"/>
    <s v="Halm"/>
    <n v="27.927677275348405"/>
    <n v="129.36100113941379"/>
    <n v="38.181268131638021"/>
    <n v="38.181268131638021"/>
  </r>
  <r>
    <x v="1"/>
    <x v="2"/>
    <x v="1"/>
    <s v="Konventionel"/>
    <x v="1"/>
    <s v="Halm"/>
    <n v="112.80425119083846"/>
    <n v="595.60644628762702"/>
    <n v="316.26702297872998"/>
    <n v="316.26702297872998"/>
  </r>
  <r>
    <x v="1"/>
    <x v="3"/>
    <x v="1"/>
    <s v="Konventionel"/>
    <x v="1"/>
    <s v="Græs"/>
    <n v="331.69176387988256"/>
    <n v="19750.254388463727"/>
    <n v="0"/>
    <n v="19750.254388463727"/>
  </r>
  <r>
    <x v="1"/>
    <x v="4"/>
    <x v="1"/>
    <s v="Konventionel"/>
    <x v="1"/>
    <s v="Grøntsager"/>
    <n v="6.2818827957222521"/>
    <n v="156.41888161348407"/>
    <n v="0"/>
    <n v="156.41888161348407"/>
  </r>
  <r>
    <x v="1"/>
    <x v="5"/>
    <x v="1"/>
    <s v="Konventionel"/>
    <x v="1"/>
    <s v="Kartofler"/>
    <n v="10.67977568575745"/>
    <n v="544.29561542587339"/>
    <n v="0"/>
    <n v="544.29561542587339"/>
  </r>
  <r>
    <x v="1"/>
    <x v="6"/>
    <x v="1"/>
    <s v="Konventionel"/>
    <x v="1"/>
    <s v="Roer"/>
    <n v="29.837046352865912"/>
    <n v="2909.2456181194393"/>
    <n v="0"/>
    <n v="2909.2456181194393"/>
  </r>
  <r>
    <x v="1"/>
    <x v="7"/>
    <x v="1"/>
    <s v="Konventionel"/>
    <x v="1"/>
    <s v="Majs"/>
    <n v="31.810895776981919"/>
    <n v="1699.0835652401584"/>
    <n v="0"/>
    <n v="1699.0835652401584"/>
  </r>
  <r>
    <x v="1"/>
    <x v="8"/>
    <x v="1"/>
    <s v="Konventionel"/>
    <x v="1"/>
    <s v="Frugt"/>
    <n v="6.8622641409394962"/>
    <n v="69.912747067891587"/>
    <n v="0"/>
    <n v="69.912747067891587"/>
  </r>
  <r>
    <x v="1"/>
    <x v="9"/>
    <x v="1"/>
    <s v="Konventionel"/>
    <x v="1"/>
    <s v="Øvrige"/>
    <n v="48.999894244703569"/>
    <n v="1751.9976969867487"/>
    <n v="0"/>
    <n v="1751.9976969867487"/>
  </r>
  <r>
    <x v="1"/>
    <x v="10"/>
    <x v="1"/>
    <s v="Konventionel"/>
    <x v="1"/>
    <s v="Halm"/>
    <n v="355.73690855582964"/>
    <n v="6099.690184040378"/>
    <n v="1007.4469250301095"/>
    <n v="1007.4469250301095"/>
  </r>
  <r>
    <x v="1"/>
    <x v="11"/>
    <x v="1"/>
    <s v="Konventionel"/>
    <x v="1"/>
    <s v="Juletræer"/>
    <n v="10.753128858202656"/>
    <n v="645.1877314921594"/>
    <n v="0"/>
    <n v="645.1877314921594"/>
  </r>
  <r>
    <x v="1"/>
    <x v="12"/>
    <x v="1"/>
    <s v="Konventionel"/>
    <x v="1"/>
    <s v="Pil &amp; poppel"/>
    <n v="22.822155622142109"/>
    <n v="667.96553040415938"/>
    <n v="0"/>
    <n v="667.96553040415938"/>
  </r>
  <r>
    <x v="1"/>
    <x v="13"/>
    <x v="1"/>
    <s v="Konventionel"/>
    <x v="1"/>
    <s v="Græs"/>
    <n v="2818.4569139255227"/>
    <n v="46639.82501163955"/>
    <n v="0"/>
    <n v="46639.82501163955"/>
  </r>
  <r>
    <x v="1"/>
    <x v="0"/>
    <x v="2"/>
    <s v="Konventionel"/>
    <x v="1"/>
    <s v="Halm"/>
    <n v="985.00922602277785"/>
    <n v="8285.8976093036072"/>
    <n v="2688.7737742190207"/>
    <n v="2688.7737742190207"/>
  </r>
  <r>
    <x v="1"/>
    <x v="1"/>
    <x v="2"/>
    <s v="Konventionel"/>
    <x v="1"/>
    <s v="Halm"/>
    <n v="26.636223990939229"/>
    <n v="123.37898952603052"/>
    <n v="36.415660356764583"/>
    <n v="36.415660356764583"/>
  </r>
  <r>
    <x v="1"/>
    <x v="2"/>
    <x v="2"/>
    <s v="Konventionel"/>
    <x v="1"/>
    <s v="Halm"/>
    <n v="107.5878696328806"/>
    <n v="568.06395166160962"/>
    <n v="301.64195833231469"/>
    <n v="301.64195833231469"/>
  </r>
  <r>
    <x v="1"/>
    <x v="3"/>
    <x v="2"/>
    <s v="Konventionel"/>
    <x v="1"/>
    <s v="Græs"/>
    <n v="316.35341641722903"/>
    <n v="18836.947827147487"/>
    <n v="0"/>
    <n v="18836.947827147487"/>
  </r>
  <r>
    <x v="1"/>
    <x v="4"/>
    <x v="2"/>
    <s v="Konventionel"/>
    <x v="1"/>
    <s v="Grøntsager"/>
    <n v="5.991391105746656"/>
    <n v="149.18563853309172"/>
    <n v="0"/>
    <n v="149.18563853309172"/>
  </r>
  <r>
    <x v="1"/>
    <x v="5"/>
    <x v="2"/>
    <s v="Konventionel"/>
    <x v="1"/>
    <s v="Kartofler"/>
    <n v="10.185913226300457"/>
    <n v="519.1258759842143"/>
    <n v="0"/>
    <n v="519.1258759842143"/>
  </r>
  <r>
    <x v="1"/>
    <x v="6"/>
    <x v="2"/>
    <s v="Konventionel"/>
    <x v="1"/>
    <s v="Roer"/>
    <n v="28.457298544640899"/>
    <n v="2774.7140288422397"/>
    <n v="0"/>
    <n v="2774.7140288422397"/>
  </r>
  <r>
    <x v="1"/>
    <x v="7"/>
    <x v="2"/>
    <s v="Konventionel"/>
    <x v="1"/>
    <s v="Majs"/>
    <n v="30.339871694809343"/>
    <n v="1620.5132269631567"/>
    <n v="0"/>
    <n v="1620.5132269631567"/>
  </r>
  <r>
    <x v="1"/>
    <x v="8"/>
    <x v="2"/>
    <s v="Konventionel"/>
    <x v="1"/>
    <s v="Frugt"/>
    <n v="6.5449340072544322"/>
    <n v="66.679787665908165"/>
    <n v="0"/>
    <n v="66.679787665908165"/>
  </r>
  <r>
    <x v="1"/>
    <x v="9"/>
    <x v="2"/>
    <s v="Konventionel"/>
    <x v="1"/>
    <s v="Øvrige"/>
    <n v="46.73400318136467"/>
    <n v="1670.9804624440087"/>
    <n v="0"/>
    <n v="1670.9804624440087"/>
  </r>
  <r>
    <x v="1"/>
    <x v="10"/>
    <x v="2"/>
    <s v="Konventionel"/>
    <x v="1"/>
    <s v="Halm"/>
    <n v="339.28664688850796"/>
    <n v="5817.6235859344642"/>
    <n v="960.85978398825455"/>
    <n v="960.85978398825455"/>
  </r>
  <r>
    <x v="1"/>
    <x v="11"/>
    <x v="2"/>
    <s v="Konventionel"/>
    <x v="1"/>
    <s v="Juletræer"/>
    <n v="10.255874344528545"/>
    <n v="615.35246067171283"/>
    <n v="0"/>
    <n v="615.35246067171283"/>
  </r>
  <r>
    <x v="1"/>
    <x v="12"/>
    <x v="2"/>
    <s v="Konventionel"/>
    <x v="1"/>
    <s v="Pil &amp; poppel"/>
    <n v="21.766795824586403"/>
    <n v="637.07695096350449"/>
    <n v="0"/>
    <n v="637.07695096350449"/>
  </r>
  <r>
    <x v="1"/>
    <x v="13"/>
    <x v="2"/>
    <s v="Konventionel"/>
    <x v="1"/>
    <s v="Græs"/>
    <n v="2688.1236462295451"/>
    <n v="44483.070097806514"/>
    <n v="0"/>
    <n v="44483.070097806514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161.18332789463639"/>
    <n v="908.4356833472865"/>
    <n v="294.78737924619452"/>
    <n v="294.78737924619452"/>
  </r>
  <r>
    <x v="1"/>
    <x v="1"/>
    <x v="1"/>
    <s v="Økologisk"/>
    <x v="1"/>
    <s v="Halm"/>
    <n v="4.3586548348809657"/>
    <n v="11.50789484124612"/>
    <n v="3.3965879569127688"/>
    <n v="3.3965879569127688"/>
  </r>
  <r>
    <x v="1"/>
    <x v="2"/>
    <x v="1"/>
    <s v="Økologisk"/>
    <x v="1"/>
    <s v="Halm"/>
    <n v="17.605287758107735"/>
    <n v="51.125755649544864"/>
    <n v="27.147776249908322"/>
    <n v="27.147776249908322"/>
  </r>
  <r>
    <x v="1"/>
    <x v="3"/>
    <x v="1"/>
    <s v="Økologisk"/>
    <x v="1"/>
    <s v="Græs"/>
    <n v="51.766922686455665"/>
    <n v="2404.2795226650064"/>
    <n v="0"/>
    <n v="2404.2795226650064"/>
  </r>
  <r>
    <x v="1"/>
    <x v="4"/>
    <x v="1"/>
    <s v="Økologisk"/>
    <x v="1"/>
    <s v="Grøntsager"/>
    <n v="0.98040945366763477"/>
    <n v="13.914951375904739"/>
    <n v="0"/>
    <n v="13.914951375904739"/>
  </r>
  <r>
    <x v="1"/>
    <x v="5"/>
    <x v="1"/>
    <s v="Økologisk"/>
    <x v="1"/>
    <s v="Kartofler"/>
    <n v="1.6667858006673477"/>
    <n v="48.420286250891273"/>
    <n v="0"/>
    <n v="48.420286250891273"/>
  </r>
  <r>
    <x v="1"/>
    <x v="6"/>
    <x v="1"/>
    <s v="Økologisk"/>
    <x v="1"/>
    <s v="Roer"/>
    <n v="4.656648852759421"/>
    <n v="258.80514487201259"/>
    <n v="0"/>
    <n v="258.80514487201259"/>
  </r>
  <r>
    <x v="1"/>
    <x v="7"/>
    <x v="1"/>
    <s v="Økologisk"/>
    <x v="1"/>
    <s v="Majs"/>
    <n v="4.9647062773324384"/>
    <n v="220.09516009845058"/>
    <n v="0"/>
    <n v="220.09516009845058"/>
  </r>
  <r>
    <x v="1"/>
    <x v="8"/>
    <x v="1"/>
    <s v="Økologisk"/>
    <x v="1"/>
    <s v="Frugt"/>
    <n v="1.070989201187089"/>
    <n v="6.2194056495656156"/>
    <n v="0"/>
    <n v="6.2194056495656156"/>
  </r>
  <r>
    <x v="1"/>
    <x v="9"/>
    <x v="1"/>
    <s v="Økologisk"/>
    <x v="1"/>
    <s v="Øvrige"/>
    <n v="7.6473823387687645"/>
    <n v="155.85690495159577"/>
    <n v="0"/>
    <n v="155.85690495159577"/>
  </r>
  <r>
    <x v="1"/>
    <x v="10"/>
    <x v="1"/>
    <s v="Økologisk"/>
    <x v="1"/>
    <s v="Halm"/>
    <n v="55.519633127210405"/>
    <n v="542.62561810625095"/>
    <n v="89.62201257926813"/>
    <n v="89.62201257926813"/>
  </r>
  <r>
    <x v="1"/>
    <x v="11"/>
    <x v="1"/>
    <s v="Økologisk"/>
    <x v="1"/>
    <s v="Juletræer"/>
    <n v="1.6782339836501257"/>
    <n v="57.3956022408343"/>
    <n v="0"/>
    <n v="57.3956022408343"/>
  </r>
  <r>
    <x v="1"/>
    <x v="12"/>
    <x v="1"/>
    <s v="Økologisk"/>
    <x v="1"/>
    <s v="Pil &amp; poppel"/>
    <n v="3.5618393167505031"/>
    <n v="59.421904698959615"/>
    <n v="0"/>
    <n v="59.421904698959615"/>
  </r>
  <r>
    <x v="1"/>
    <x v="13"/>
    <x v="1"/>
    <s v="Økologisk"/>
    <x v="1"/>
    <s v="Græs"/>
    <n v="439.87477847392557"/>
    <n v="7279.047834186521"/>
    <n v="0"/>
    <n v="7279.047834186521"/>
  </r>
  <r>
    <x v="1"/>
    <x v="0"/>
    <x v="2"/>
    <s v="Økologisk"/>
    <x v="1"/>
    <s v="Halm"/>
    <n v="208.94135097452863"/>
    <n v="1177.6018117464823"/>
    <n v="382.13178791173351"/>
    <n v="382.13178791173351"/>
  </r>
  <r>
    <x v="1"/>
    <x v="1"/>
    <x v="2"/>
    <s v="Økologisk"/>
    <x v="1"/>
    <s v="Halm"/>
    <n v="5.650108119290139"/>
    <n v="14.917641460874595"/>
    <n v="4.4029843885906255"/>
    <n v="4.4029843885906255"/>
  </r>
  <r>
    <x v="1"/>
    <x v="2"/>
    <x v="2"/>
    <s v="Økologisk"/>
    <x v="1"/>
    <s v="Halm"/>
    <n v="22.821669316065577"/>
    <n v="66.274127693854439"/>
    <n v="35.191561805436706"/>
    <n v="35.191561805436706"/>
  </r>
  <r>
    <x v="1"/>
    <x v="3"/>
    <x v="2"/>
    <s v="Økologisk"/>
    <x v="1"/>
    <s v="Græs"/>
    <n v="67.105270149109188"/>
    <n v="3116.6586404916748"/>
    <n v="0"/>
    <n v="3116.6586404916748"/>
  </r>
  <r>
    <x v="1"/>
    <x v="4"/>
    <x v="2"/>
    <s v="Økologisk"/>
    <x v="1"/>
    <s v="Grøntsager"/>
    <n v="1.2709011436432303"/>
    <n v="18.037899931728369"/>
    <n v="0"/>
    <n v="18.037899931728369"/>
  </r>
  <r>
    <x v="1"/>
    <x v="5"/>
    <x v="2"/>
    <s v="Økologisk"/>
    <x v="1"/>
    <s v="Kartofler"/>
    <n v="2.1606482601243395"/>
    <n v="62.767037732636837"/>
    <n v="0"/>
    <n v="62.767037732636837"/>
  </r>
  <r>
    <x v="1"/>
    <x v="6"/>
    <x v="2"/>
    <s v="Økologisk"/>
    <x v="1"/>
    <s v="Roer"/>
    <n v="6.0363966609844333"/>
    <n v="335.48815076001625"/>
    <n v="0"/>
    <n v="335.48815076001625"/>
  </r>
  <r>
    <x v="1"/>
    <x v="7"/>
    <x v="2"/>
    <s v="Økologisk"/>
    <x v="1"/>
    <s v="Majs"/>
    <n v="6.4357303595050119"/>
    <n v="285.30854086836183"/>
    <n v="0"/>
    <n v="285.30854086836183"/>
  </r>
  <r>
    <x v="1"/>
    <x v="8"/>
    <x v="2"/>
    <s v="Økologisk"/>
    <x v="1"/>
    <s v="Frugt"/>
    <n v="1.3883193348721521"/>
    <n v="8.0621925086961674"/>
    <n v="0"/>
    <n v="8.0621925086961674"/>
  </r>
  <r>
    <x v="1"/>
    <x v="9"/>
    <x v="2"/>
    <s v="Økologisk"/>
    <x v="1"/>
    <s v="Øvrige"/>
    <n v="9.9132734021076558"/>
    <n v="202.03672864095739"/>
    <n v="0"/>
    <n v="202.03672864095739"/>
  </r>
  <r>
    <x v="1"/>
    <x v="10"/>
    <x v="2"/>
    <s v="Økologisk"/>
    <x v="1"/>
    <s v="Halm"/>
    <n v="71.969894794531996"/>
    <n v="703.40357902662151"/>
    <n v="116.17668297312532"/>
    <n v="116.17668297312532"/>
  </r>
  <r>
    <x v="1"/>
    <x v="11"/>
    <x v="2"/>
    <s v="Økologisk"/>
    <x v="1"/>
    <s v="Juletræer"/>
    <n v="2.1754884973242365"/>
    <n v="74.40170660848888"/>
    <n v="0"/>
    <n v="74.40170660848888"/>
  </r>
  <r>
    <x v="1"/>
    <x v="12"/>
    <x v="2"/>
    <s v="Økologisk"/>
    <x v="1"/>
    <s v="Pil &amp; poppel"/>
    <n v="4.6171991143062066"/>
    <n v="77.028394980132816"/>
    <n v="0"/>
    <n v="77.028394980132816"/>
  </r>
  <r>
    <x v="1"/>
    <x v="13"/>
    <x v="2"/>
    <s v="Økologisk"/>
    <x v="1"/>
    <s v="Græs"/>
    <n v="570.20804616990347"/>
    <n v="9435.8027480195633"/>
    <n v="0"/>
    <n v="9435.8027480195633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079.1784675442632"/>
    <n v="10591.057480479398"/>
    <n v="3436.7981524155653"/>
    <n v="3436.7981524155653"/>
  </r>
  <r>
    <x v="1"/>
    <x v="1"/>
    <x v="1"/>
    <s v="Konventionel"/>
    <x v="2"/>
    <s v="Halm"/>
    <n v="19.601439666370091"/>
    <n v="105.92617995706397"/>
    <n v="31.264413876498288"/>
    <n v="31.264413876498288"/>
  </r>
  <r>
    <x v="1"/>
    <x v="2"/>
    <x v="1"/>
    <s v="Konventionel"/>
    <x v="2"/>
    <s v="Halm"/>
    <n v="95.748446203851017"/>
    <n v="589.81042861572223"/>
    <n v="313.18933759494848"/>
    <n v="313.18933759494848"/>
  </r>
  <r>
    <x v="1"/>
    <x v="3"/>
    <x v="1"/>
    <s v="Konventionel"/>
    <x v="2"/>
    <s v="Græs"/>
    <n v="703.61567906611333"/>
    <n v="48878.773993364761"/>
    <n v="0"/>
    <n v="48878.773993364761"/>
  </r>
  <r>
    <x v="1"/>
    <x v="4"/>
    <x v="1"/>
    <s v="Konventionel"/>
    <x v="2"/>
    <s v="Grøntsager"/>
    <n v="3.3116367892712626"/>
    <n v="96.203048728330174"/>
    <n v="0"/>
    <n v="96.203048728330174"/>
  </r>
  <r>
    <x v="1"/>
    <x v="5"/>
    <x v="1"/>
    <s v="Konventionel"/>
    <x v="2"/>
    <s v="Kartofler"/>
    <n v="18.875934646291586"/>
    <n v="1122.3490918946854"/>
    <n v="0"/>
    <n v="1122.3490918946854"/>
  </r>
  <r>
    <x v="1"/>
    <x v="6"/>
    <x v="1"/>
    <s v="Konventionel"/>
    <x v="2"/>
    <s v="Roer"/>
    <n v="21.737254486375384"/>
    <n v="2472.7262506471434"/>
    <n v="0"/>
    <n v="2472.7262506471434"/>
  </r>
  <r>
    <x v="1"/>
    <x v="7"/>
    <x v="1"/>
    <s v="Konventionel"/>
    <x v="2"/>
    <s v="Majs"/>
    <n v="22.326932102444928"/>
    <n v="1391.2804470317533"/>
    <n v="0"/>
    <n v="1391.2804470317533"/>
  </r>
  <r>
    <x v="1"/>
    <x v="8"/>
    <x v="1"/>
    <s v="Konventionel"/>
    <x v="2"/>
    <s v="Frugt"/>
    <n v="8.1018960322253211"/>
    <n v="96.299136239030176"/>
    <n v="0"/>
    <n v="96.299136239030176"/>
  </r>
  <r>
    <x v="1"/>
    <x v="9"/>
    <x v="1"/>
    <s v="Konventionel"/>
    <x v="2"/>
    <s v="Øvrige"/>
    <n v="57.851467184455089"/>
    <n v="2413.2346673312045"/>
    <n v="0"/>
    <n v="2413.2346673312045"/>
  </r>
  <r>
    <x v="1"/>
    <x v="10"/>
    <x v="1"/>
    <s v="Konventionel"/>
    <x v="2"/>
    <s v="Halm"/>
    <n v="541.38429970740435"/>
    <n v="10830.070826253126"/>
    <n v="1788.7337262332637"/>
    <n v="1788.7337262332637"/>
  </r>
  <r>
    <x v="1"/>
    <x v="11"/>
    <x v="1"/>
    <s v="Konventionel"/>
    <x v="2"/>
    <s v="Juletræer"/>
    <n v="12.695624977553281"/>
    <n v="888.69374842872969"/>
    <n v="0"/>
    <n v="888.69374842872969"/>
  </r>
  <r>
    <x v="1"/>
    <x v="12"/>
    <x v="1"/>
    <s v="Konventionel"/>
    <x v="2"/>
    <s v="Pil &amp; poppel"/>
    <n v="38.726978871272678"/>
    <n v="1322.3846443849206"/>
    <n v="0"/>
    <n v="1322.3846443849206"/>
  </r>
  <r>
    <x v="1"/>
    <x v="13"/>
    <x v="1"/>
    <s v="Konventionel"/>
    <x v="2"/>
    <s v="Græs"/>
    <n v="5443.9595279072946"/>
    <n v="105101.08264577822"/>
    <n v="0"/>
    <n v="105101.08264577822"/>
  </r>
  <r>
    <x v="1"/>
    <x v="0"/>
    <x v="2"/>
    <s v="Konventionel"/>
    <x v="2"/>
    <s v="Halm"/>
    <n v="1029.2742609526208"/>
    <n v="10101.297596989021"/>
    <n v="3277.8710702229364"/>
    <n v="3277.8710702229364"/>
  </r>
  <r>
    <x v="1"/>
    <x v="1"/>
    <x v="2"/>
    <s v="Konventionel"/>
    <x v="2"/>
    <s v="Halm"/>
    <n v="18.695014710699798"/>
    <n v="101.02785949662172"/>
    <n v="29.818660633654442"/>
    <n v="29.818660633654442"/>
  </r>
  <r>
    <x v="1"/>
    <x v="2"/>
    <x v="2"/>
    <s v="Konventionel"/>
    <x v="2"/>
    <s v="Halm"/>
    <n v="91.320772390956165"/>
    <n v="562.53595792829003"/>
    <n v="298.70659365992196"/>
    <n v="298.70659365992196"/>
  </r>
  <r>
    <x v="1"/>
    <x v="3"/>
    <x v="2"/>
    <s v="Konventionel"/>
    <x v="2"/>
    <s v="Græs"/>
    <n v="671.07853783762255"/>
    <n v="46618.483866503957"/>
    <n v="0"/>
    <n v="46618.483866503957"/>
  </r>
  <r>
    <x v="1"/>
    <x v="4"/>
    <x v="2"/>
    <s v="Konventionel"/>
    <x v="2"/>
    <s v="Grøntsager"/>
    <n v="3.1584975157789503"/>
    <n v="91.754352833378505"/>
    <n v="0"/>
    <n v="91.754352833378505"/>
  </r>
  <r>
    <x v="1"/>
    <x v="5"/>
    <x v="2"/>
    <s v="Konventionel"/>
    <x v="2"/>
    <s v="Kartofler"/>
    <n v="18.003059055711624"/>
    <n v="1070.4485558533127"/>
    <n v="0"/>
    <n v="1070.4485558533127"/>
  </r>
  <r>
    <x v="1"/>
    <x v="6"/>
    <x v="2"/>
    <s v="Konventionel"/>
    <x v="2"/>
    <s v="Roer"/>
    <n v="20.732063527467851"/>
    <n v="2358.3805280738648"/>
    <n v="0"/>
    <n v="2358.3805280738648"/>
  </r>
  <r>
    <x v="1"/>
    <x v="7"/>
    <x v="2"/>
    <s v="Konventionel"/>
    <x v="2"/>
    <s v="Majs"/>
    <n v="21.294472814470598"/>
    <n v="1326.943778960921"/>
    <n v="0"/>
    <n v="1326.943778960921"/>
  </r>
  <r>
    <x v="1"/>
    <x v="8"/>
    <x v="2"/>
    <s v="Konventionel"/>
    <x v="2"/>
    <s v="Frugt"/>
    <n v="7.7272418804461154"/>
    <n v="91.845996990982528"/>
    <n v="0"/>
    <n v="91.845996990982528"/>
  </r>
  <r>
    <x v="1"/>
    <x v="9"/>
    <x v="2"/>
    <s v="Konventionel"/>
    <x v="2"/>
    <s v="Øvrige"/>
    <n v="55.176254829104565"/>
    <n v="2301.6400006338076"/>
    <n v="0"/>
    <n v="2301.6400006338076"/>
  </r>
  <r>
    <x v="1"/>
    <x v="10"/>
    <x v="2"/>
    <s v="Konventionel"/>
    <x v="2"/>
    <s v="Halm"/>
    <n v="516.34918758220647"/>
    <n v="10329.258302495757"/>
    <n v="1706.0177157716098"/>
    <n v="1706.0177157716098"/>
  </r>
  <r>
    <x v="1"/>
    <x v="11"/>
    <x v="2"/>
    <s v="Konventionel"/>
    <x v="2"/>
    <s v="Juletræer"/>
    <n v="12.108544053735788"/>
    <n v="847.59808376150511"/>
    <n v="0"/>
    <n v="847.59808376150511"/>
  </r>
  <r>
    <x v="1"/>
    <x v="12"/>
    <x v="2"/>
    <s v="Konventionel"/>
    <x v="2"/>
    <s v="Pil &amp; poppel"/>
    <n v="36.936135917687814"/>
    <n v="1261.2339093844621"/>
    <n v="0"/>
    <n v="1261.2339093844621"/>
  </r>
  <r>
    <x v="1"/>
    <x v="13"/>
    <x v="2"/>
    <s v="Konventionel"/>
    <x v="2"/>
    <s v="Græs"/>
    <n v="5192.215734709268"/>
    <n v="100240.91697429713"/>
    <n v="0"/>
    <n v="100240.91697429713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168.42669724679251"/>
    <n v="1107.4695365426144"/>
    <n v="359.37386460807841"/>
    <n v="359.37386460807841"/>
  </r>
  <r>
    <x v="1"/>
    <x v="1"/>
    <x v="1"/>
    <s v="Økologisk"/>
    <x v="2"/>
    <s v="Halm"/>
    <n v="3.0591842253872401"/>
    <n v="9.4231439857758073"/>
    <n v="2.78126780092086"/>
    <n v="2.78126780092086"/>
  </r>
  <r>
    <x v="1"/>
    <x v="2"/>
    <x v="1"/>
    <s v="Økologisk"/>
    <x v="2"/>
    <s v="Halm"/>
    <n v="14.943399118520102"/>
    <n v="50.628236213546103"/>
    <n v="26.883593429392977"/>
    <n v="26.883593429392977"/>
  </r>
  <r>
    <x v="1"/>
    <x v="3"/>
    <x v="1"/>
    <s v="Økologisk"/>
    <x v="2"/>
    <s v="Græs"/>
    <n v="109.81285164615642"/>
    <n v="5950.213758961052"/>
    <n v="0"/>
    <n v="5950.213758961052"/>
  </r>
  <r>
    <x v="1"/>
    <x v="4"/>
    <x v="1"/>
    <s v="Økologisk"/>
    <x v="2"/>
    <s v="Grøntsager"/>
    <n v="0.51684504803655551"/>
    <n v="8.5581787279133028"/>
    <n v="0"/>
    <n v="8.5581787279133028"/>
  </r>
  <r>
    <x v="1"/>
    <x v="5"/>
    <x v="1"/>
    <s v="Økologisk"/>
    <x v="2"/>
    <s v="Kartofler"/>
    <n v="2.9459551182073573"/>
    <n v="99.843656209590804"/>
    <n v="0"/>
    <n v="99.843656209590804"/>
  </r>
  <r>
    <x v="1"/>
    <x v="6"/>
    <x v="1"/>
    <s v="Økologisk"/>
    <x v="2"/>
    <s v="Roer"/>
    <n v="3.392519486312922"/>
    <n v="219.97258380034418"/>
    <n v="0"/>
    <n v="219.97258380034418"/>
  </r>
  <r>
    <x v="1"/>
    <x v="7"/>
    <x v="1"/>
    <s v="Økologisk"/>
    <x v="2"/>
    <s v="Majs"/>
    <n v="3.4845500969133711"/>
    <n v="180.22309143341963"/>
    <n v="0"/>
    <n v="180.22309143341963"/>
  </r>
  <r>
    <x v="1"/>
    <x v="8"/>
    <x v="1"/>
    <s v="Økologisk"/>
    <x v="2"/>
    <s v="Frugt"/>
    <n v="1.2644577622548192"/>
    <n v="8.5667266284316437"/>
    <n v="0"/>
    <n v="8.5667266284316437"/>
  </r>
  <r>
    <x v="1"/>
    <x v="9"/>
    <x v="1"/>
    <s v="Økologisk"/>
    <x v="2"/>
    <s v="Øvrige"/>
    <n v="9.0288416993080212"/>
    <n v="214.68024005911698"/>
    <n v="0"/>
    <n v="214.68024005911698"/>
  </r>
  <r>
    <x v="1"/>
    <x v="10"/>
    <x v="1"/>
    <s v="Økologisk"/>
    <x v="2"/>
    <s v="Halm"/>
    <n v="84.493503422542886"/>
    <n v="963.43809257824057"/>
    <n v="159.12492512560652"/>
    <n v="159.12492512560652"/>
  </r>
  <r>
    <x v="1"/>
    <x v="11"/>
    <x v="1"/>
    <s v="Økologisk"/>
    <x v="2"/>
    <s v="Juletræer"/>
    <n v="1.9813981178840385"/>
    <n v="79.057784903573136"/>
    <n v="0"/>
    <n v="79.057784903573136"/>
  </r>
  <r>
    <x v="1"/>
    <x v="12"/>
    <x v="1"/>
    <s v="Økologisk"/>
    <x v="2"/>
    <s v="Pil &amp; poppel"/>
    <n v="6.0440949683489151"/>
    <n v="117.63872645713252"/>
    <n v="0"/>
    <n v="117.63872645713252"/>
  </r>
  <r>
    <x v="1"/>
    <x v="13"/>
    <x v="1"/>
    <s v="Økologisk"/>
    <x v="2"/>
    <s v="Græs"/>
    <n v="849.63530204333495"/>
    <n v="16403.059141248625"/>
    <n v="0"/>
    <n v="16403.059141248625"/>
  </r>
  <r>
    <x v="1"/>
    <x v="0"/>
    <x v="2"/>
    <s v="Økologisk"/>
    <x v="2"/>
    <s v="Halm"/>
    <n v="218.33090383843469"/>
    <n v="1435.6086584811665"/>
    <n v="465.85500967713853"/>
    <n v="465.85500967713853"/>
  </r>
  <r>
    <x v="1"/>
    <x v="1"/>
    <x v="2"/>
    <s v="Økologisk"/>
    <x v="2"/>
    <s v="Halm"/>
    <n v="3.9656091810575331"/>
    <n v="12.215186648227899"/>
    <n v="3.6053471493418536"/>
    <n v="3.6053471493418536"/>
  </r>
  <r>
    <x v="1"/>
    <x v="2"/>
    <x v="2"/>
    <s v="Økologisk"/>
    <x v="2"/>
    <s v="Halm"/>
    <n v="19.37107293141494"/>
    <n v="65.629195091633832"/>
    <n v="34.849102593657555"/>
    <n v="34.849102593657555"/>
  </r>
  <r>
    <x v="1"/>
    <x v="3"/>
    <x v="2"/>
    <s v="Økologisk"/>
    <x v="2"/>
    <s v="Græs"/>
    <n v="142.3499928746472"/>
    <n v="7713.2400579124724"/>
    <n v="0"/>
    <n v="7713.2400579124724"/>
  </r>
  <r>
    <x v="1"/>
    <x v="4"/>
    <x v="2"/>
    <s v="Økologisk"/>
    <x v="2"/>
    <s v="Grøntsager"/>
    <n v="0.66998432152886811"/>
    <n v="11.09393538803576"/>
    <n v="0"/>
    <n v="11.09393538803576"/>
  </r>
  <r>
    <x v="1"/>
    <x v="5"/>
    <x v="2"/>
    <s v="Økologisk"/>
    <x v="2"/>
    <s v="Kartofler"/>
    <n v="3.8188307087873143"/>
    <n v="129.42696175317323"/>
    <n v="0"/>
    <n v="129.42696175317323"/>
  </r>
  <r>
    <x v="1"/>
    <x v="6"/>
    <x v="2"/>
    <s v="Økologisk"/>
    <x v="2"/>
    <s v="Roer"/>
    <n v="4.3977104452204534"/>
    <n v="285.14964566711274"/>
    <n v="0"/>
    <n v="285.14964566711274"/>
  </r>
  <r>
    <x v="1"/>
    <x v="7"/>
    <x v="2"/>
    <s v="Økologisk"/>
    <x v="2"/>
    <s v="Majs"/>
    <n v="4.5170093848877029"/>
    <n v="233.62252593221061"/>
    <n v="0"/>
    <n v="233.62252593221061"/>
  </r>
  <r>
    <x v="1"/>
    <x v="8"/>
    <x v="2"/>
    <s v="Økologisk"/>
    <x v="2"/>
    <s v="Frugt"/>
    <n v="1.6391119140340245"/>
    <n v="11.105015999818797"/>
    <n v="0"/>
    <n v="11.105015999818797"/>
  </r>
  <r>
    <x v="1"/>
    <x v="9"/>
    <x v="2"/>
    <s v="Økologisk"/>
    <x v="2"/>
    <s v="Øvrige"/>
    <n v="11.704054054658544"/>
    <n v="278.28920007663305"/>
    <n v="0"/>
    <n v="278.28920007663305"/>
  </r>
  <r>
    <x v="1"/>
    <x v="10"/>
    <x v="2"/>
    <s v="Økologisk"/>
    <x v="2"/>
    <s v="Halm"/>
    <n v="109.52861554774076"/>
    <n v="1248.9012311199413"/>
    <n v="206.27305108874921"/>
    <n v="206.27305108874921"/>
  </r>
  <r>
    <x v="1"/>
    <x v="11"/>
    <x v="2"/>
    <s v="Økologisk"/>
    <x v="2"/>
    <s v="Juletræer"/>
    <n v="2.5684790417015311"/>
    <n v="102.48231376389109"/>
    <n v="0"/>
    <n v="102.48231376389109"/>
  </r>
  <r>
    <x v="1"/>
    <x v="12"/>
    <x v="2"/>
    <s v="Økologisk"/>
    <x v="2"/>
    <s v="Pil &amp; poppel"/>
    <n v="7.8349379219337782"/>
    <n v="152.49464540739402"/>
    <n v="0"/>
    <n v="152.49464540739402"/>
  </r>
  <r>
    <x v="1"/>
    <x v="13"/>
    <x v="2"/>
    <s v="Økologisk"/>
    <x v="2"/>
    <s v="Græs"/>
    <n v="1101.3790952413599"/>
    <n v="21263.224812729692"/>
    <n v="0"/>
    <n v="21263.22481272969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6957334.5251530875"/>
  </r>
  <r>
    <x v="1"/>
    <x v="0"/>
    <x v="1"/>
    <n v="261055.13809379272"/>
  </r>
  <r>
    <x v="2"/>
    <x v="0"/>
    <x v="1"/>
    <n v="496520.17811417021"/>
  </r>
  <r>
    <x v="3"/>
    <x v="0"/>
    <x v="1"/>
    <n v="15138236.090780353"/>
  </r>
  <r>
    <x v="4"/>
    <x v="0"/>
    <x v="1"/>
    <n v="190121.30932407538"/>
  </r>
  <r>
    <x v="5"/>
    <x v="0"/>
    <x v="1"/>
    <n v="2144652.2701679929"/>
  </r>
  <r>
    <x v="6"/>
    <x v="0"/>
    <x v="1"/>
    <n v="391853.36074246798"/>
  </r>
  <r>
    <x v="7"/>
    <x v="0"/>
    <x v="1"/>
    <n v="7715443.2113281824"/>
  </r>
  <r>
    <x v="8"/>
    <x v="0"/>
    <x v="1"/>
    <n v="26154.218486667774"/>
  </r>
  <r>
    <x v="9"/>
    <x v="0"/>
    <x v="1"/>
    <n v="1623373.2997636329"/>
  </r>
  <r>
    <x v="10"/>
    <x v="0"/>
    <x v="1"/>
    <n v="846105.68171460775"/>
  </r>
  <r>
    <x v="11"/>
    <x v="0"/>
    <x v="1"/>
    <n v="772542.01819557324"/>
  </r>
  <r>
    <x v="12"/>
    <x v="0"/>
    <x v="1"/>
    <n v="150770.56779806415"/>
  </r>
  <r>
    <x v="0"/>
    <x v="0"/>
    <x v="2"/>
    <n v="7229942.8575624535"/>
  </r>
  <r>
    <x v="1"/>
    <x v="0"/>
    <x v="2"/>
    <n v="270063.38030426565"/>
  </r>
  <r>
    <x v="2"/>
    <x v="0"/>
    <x v="2"/>
    <n v="513134.62537753029"/>
  </r>
  <r>
    <x v="3"/>
    <x v="0"/>
    <x v="2"/>
    <n v="15876779.698401188"/>
  </r>
  <r>
    <x v="4"/>
    <x v="0"/>
    <x v="2"/>
    <n v="195311.08677284906"/>
  </r>
  <r>
    <x v="5"/>
    <x v="0"/>
    <x v="2"/>
    <n v="2219060.1160318404"/>
  </r>
  <r>
    <x v="6"/>
    <x v="0"/>
    <x v="2"/>
    <n v="405287.95144951041"/>
  </r>
  <r>
    <x v="7"/>
    <x v="0"/>
    <x v="2"/>
    <n v="8073553.0948329801"/>
  </r>
  <r>
    <x v="8"/>
    <x v="0"/>
    <x v="2"/>
    <n v="27058.278671061176"/>
  </r>
  <r>
    <x v="9"/>
    <x v="0"/>
    <x v="2"/>
    <n v="1679487.6572035907"/>
  </r>
  <r>
    <x v="10"/>
    <x v="0"/>
    <x v="2"/>
    <n v="875858.53682385711"/>
  </r>
  <r>
    <x v="11"/>
    <x v="0"/>
    <x v="2"/>
    <n v="799246.10341905511"/>
  </r>
  <r>
    <x v="12"/>
    <x v="0"/>
    <x v="2"/>
    <n v="156208.30290017457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51117.8896644833"/>
  </r>
  <r>
    <x v="1"/>
    <x v="1"/>
    <x v="1"/>
    <n v="27822.019382684251"/>
  </r>
  <r>
    <x v="2"/>
    <x v="1"/>
    <x v="1"/>
    <n v="199998.99511830622"/>
  </r>
  <r>
    <x v="3"/>
    <x v="1"/>
    <x v="1"/>
    <n v="2190067.1267959499"/>
  </r>
  <r>
    <x v="4"/>
    <x v="1"/>
    <x v="1"/>
    <n v="99033.251035448469"/>
  </r>
  <r>
    <x v="5"/>
    <x v="1"/>
    <x v="1"/>
    <n v="119364.66155188564"/>
  </r>
  <r>
    <x v="6"/>
    <x v="1"/>
    <x v="1"/>
    <n v="2341570.5873990189"/>
  </r>
  <r>
    <x v="7"/>
    <x v="1"/>
    <x v="1"/>
    <n v="379043.4170971053"/>
  </r>
  <r>
    <x v="8"/>
    <x v="1"/>
    <x v="1"/>
    <n v="16252.445828118489"/>
  </r>
  <r>
    <x v="9"/>
    <x v="1"/>
    <x v="1"/>
    <n v="407282.63235908083"/>
  </r>
  <r>
    <x v="10"/>
    <x v="1"/>
    <x v="1"/>
    <n v="616848.66776647209"/>
  </r>
  <r>
    <x v="11"/>
    <x v="1"/>
    <x v="1"/>
    <n v="149985.21864489527"/>
  </r>
  <r>
    <x v="12"/>
    <x v="1"/>
    <x v="1"/>
    <n v="36685.53498024369"/>
  </r>
  <r>
    <x v="0"/>
    <x v="1"/>
    <x v="2"/>
    <n v="2464599.5522227166"/>
  </r>
  <r>
    <x v="1"/>
    <x v="1"/>
    <x v="2"/>
    <n v="29033.512174787396"/>
  </r>
  <r>
    <x v="2"/>
    <x v="1"/>
    <x v="2"/>
    <n v="208509.82134975796"/>
  </r>
  <r>
    <x v="3"/>
    <x v="1"/>
    <x v="2"/>
    <n v="2316052.657411973"/>
  </r>
  <r>
    <x v="4"/>
    <x v="1"/>
    <x v="2"/>
    <n v="102639.03258822189"/>
  </r>
  <r>
    <x v="5"/>
    <x v="1"/>
    <x v="2"/>
    <n v="124569.78287380376"/>
  </r>
  <r>
    <x v="6"/>
    <x v="1"/>
    <x v="2"/>
    <n v="2443369.1487319623"/>
  </r>
  <r>
    <x v="7"/>
    <x v="1"/>
    <x v="2"/>
    <n v="400101.5722830625"/>
  </r>
  <r>
    <x v="8"/>
    <x v="1"/>
    <x v="2"/>
    <n v="16960.47518117967"/>
  </r>
  <r>
    <x v="9"/>
    <x v="1"/>
    <x v="2"/>
    <n v="425025.68849672051"/>
  </r>
  <r>
    <x v="10"/>
    <x v="1"/>
    <x v="2"/>
    <n v="643841.92913449777"/>
  </r>
  <r>
    <x v="11"/>
    <x v="1"/>
    <x v="2"/>
    <n v="156519.24671974403"/>
  </r>
  <r>
    <x v="12"/>
    <x v="1"/>
    <x v="2"/>
    <n v="38302.05615044530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31391.1020767612"/>
  </r>
  <r>
    <x v="0"/>
    <x v="2"/>
    <x v="1"/>
    <s v="JB1-10"/>
    <n v="457549.55866010161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36898.032592592594"/>
  </r>
  <r>
    <x v="0"/>
    <x v="2"/>
    <x v="1"/>
    <s v="OC6"/>
    <n v="0"/>
  </r>
  <r>
    <x v="0"/>
    <x v="3"/>
    <x v="1"/>
    <s v="OC6"/>
    <n v="103741.96740740741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798401.4724471315"/>
  </r>
  <r>
    <x v="0"/>
    <x v="2"/>
    <x v="2"/>
    <s v="JB1-10"/>
    <n v="490539.18828973128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36898.032592592594"/>
  </r>
  <r>
    <x v="0"/>
    <x v="2"/>
    <x v="2"/>
    <s v="OC6"/>
    <n v="0"/>
  </r>
  <r>
    <x v="0"/>
    <x v="3"/>
    <x v="2"/>
    <s v="OC6"/>
    <n v="103741.96740740741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42644.89792323858"/>
  </r>
  <r>
    <x v="1"/>
    <x v="2"/>
    <x v="1"/>
    <s v="JB1-10"/>
    <n v="130760.44133989836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5603.9674074074073"/>
  </r>
  <r>
    <x v="1"/>
    <x v="2"/>
    <x v="1"/>
    <s v="OC6"/>
    <n v="0"/>
  </r>
  <r>
    <x v="1"/>
    <x v="3"/>
    <x v="1"/>
    <s v="OC6"/>
    <n v="15756.032592592594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37634.52755286812"/>
  </r>
  <r>
    <x v="1"/>
    <x v="2"/>
    <x v="2"/>
    <s v="JB1-10"/>
    <n v="135770.81171026872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5603.9674074074073"/>
  </r>
  <r>
    <x v="1"/>
    <x v="2"/>
    <x v="2"/>
    <s v="OC6"/>
    <n v="0"/>
  </r>
  <r>
    <x v="1"/>
    <x v="3"/>
    <x v="2"/>
    <s v="OC6"/>
    <n v="15756.032592592594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612.768387947704"/>
  </r>
  <r>
    <x v="1"/>
    <s v="Vestdanmark"/>
    <x v="0"/>
    <x v="1"/>
    <n v="2829.7366026494124"/>
  </r>
  <r>
    <x v="1"/>
    <s v="Vestdanmark"/>
    <x v="23"/>
    <x v="1"/>
    <n v="74848.566375167473"/>
  </r>
  <r>
    <x v="1"/>
    <s v="Vestdanmark"/>
    <x v="24"/>
    <x v="1"/>
    <n v="314571.75459651783"/>
  </r>
  <r>
    <x v="1"/>
    <s v="Vestdanmark"/>
    <x v="25"/>
    <x v="1"/>
    <n v="4106.4392978995693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328.555353121381"/>
  </r>
  <r>
    <x v="1"/>
    <s v="Vestdanmark"/>
    <x v="0"/>
    <x v="2"/>
    <n v="2823.5023894581141"/>
  </r>
  <r>
    <x v="1"/>
    <s v="Vestdanmark"/>
    <x v="23"/>
    <x v="2"/>
    <n v="74769.822950919988"/>
  </r>
  <r>
    <x v="1"/>
    <s v="Vestdanmark"/>
    <x v="24"/>
    <x v="2"/>
    <n v="314443.12263697549"/>
  </r>
  <r>
    <x v="1"/>
    <s v="Vestdanmark"/>
    <x v="25"/>
    <x v="2"/>
    <n v="4075.419736735476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321.231612052248"/>
  </r>
  <r>
    <x v="1"/>
    <s v="Østdanmark"/>
    <x v="0"/>
    <x v="1"/>
    <n v="956.26339735058798"/>
  </r>
  <r>
    <x v="1"/>
    <s v="Østdanmark"/>
    <x v="23"/>
    <x v="1"/>
    <n v="10828.433624832505"/>
  </r>
  <r>
    <x v="1"/>
    <s v="Østdanmark"/>
    <x v="24"/>
    <x v="1"/>
    <n v="15454.245403482159"/>
  </r>
  <r>
    <x v="1"/>
    <s v="Østdanmark"/>
    <x v="25"/>
    <x v="1"/>
    <n v="24538.56070210043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605.444646878634"/>
  </r>
  <r>
    <x v="1"/>
    <s v="Østdanmark"/>
    <x v="0"/>
    <x v="2"/>
    <n v="962.49761054188616"/>
  </r>
  <r>
    <x v="1"/>
    <s v="Østdanmark"/>
    <x v="23"/>
    <x v="2"/>
    <n v="10907.177049080014"/>
  </r>
  <r>
    <x v="1"/>
    <s v="Østdanmark"/>
    <x v="24"/>
    <x v="2"/>
    <n v="15582.87736302456"/>
  </r>
  <r>
    <x v="1"/>
    <s v="Østdanmark"/>
    <x v="25"/>
    <x v="2"/>
    <n v="24569.58026326452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22"/>
    <x v="0"/>
    <n v="728216.84089200001"/>
  </r>
  <r>
    <x v="2"/>
    <s v="Vestdanmark"/>
    <x v="22"/>
    <x v="1"/>
    <n v="726974.95402379602"/>
  </r>
  <r>
    <x v="2"/>
    <s v="Vestdanmark"/>
    <x v="22"/>
    <x v="2"/>
    <n v="724013.50560011622"/>
  </r>
  <r>
    <x v="2"/>
    <s v="Østdanmark"/>
    <x v="22"/>
    <x v="0"/>
    <n v="104128.58905499999"/>
  </r>
  <r>
    <x v="2"/>
    <s v="Østdanmark"/>
    <x v="22"/>
    <x v="1"/>
    <n v="103520.85960187271"/>
  </r>
  <r>
    <x v="2"/>
    <s v="Østdanmark"/>
    <x v="22"/>
    <x v="2"/>
    <n v="103062.42440743271"/>
  </r>
  <r>
    <x v="3"/>
    <s v="Vestdanmark"/>
    <x v="0"/>
    <x v="0"/>
    <n v="5879215.2019956242"/>
  </r>
  <r>
    <x v="3"/>
    <s v="Vestdanmark"/>
    <x v="22"/>
    <x v="0"/>
    <n v="773085.89354292618"/>
  </r>
  <r>
    <x v="3"/>
    <s v="Vestdanmark"/>
    <x v="2"/>
    <x v="0"/>
    <n v="0"/>
  </r>
  <r>
    <x v="3"/>
    <s v="Vestdanmark"/>
    <x v="5"/>
    <x v="0"/>
    <n v="64498.47547519199"/>
  </r>
  <r>
    <x v="3"/>
    <s v="Vestdanmark"/>
    <x v="25"/>
    <x v="0"/>
    <n v="841167.61765562883"/>
  </r>
  <r>
    <x v="3"/>
    <s v="Vestdanmark"/>
    <x v="24"/>
    <x v="0"/>
    <n v="5657053.7864699634"/>
  </r>
  <r>
    <x v="3"/>
    <s v="Vestdanmark"/>
    <x v="28"/>
    <x v="0"/>
    <n v="214099.10609126228"/>
  </r>
  <r>
    <x v="3"/>
    <s v="Vestdanmark"/>
    <x v="7"/>
    <x v="0"/>
    <n v="0"/>
  </r>
  <r>
    <x v="3"/>
    <s v="Vestdanmark"/>
    <x v="6"/>
    <x v="0"/>
    <n v="0"/>
  </r>
  <r>
    <x v="3"/>
    <s v="Vestdanmark"/>
    <x v="23"/>
    <x v="0"/>
    <n v="12237689.9092583"/>
  </r>
  <r>
    <x v="3"/>
    <s v="Vestdanmark"/>
    <x v="29"/>
    <x v="0"/>
    <n v="1515714.1736670118"/>
  </r>
  <r>
    <x v="3"/>
    <s v="Vestdanmark"/>
    <x v="30"/>
    <x v="0"/>
    <n v="0"/>
  </r>
  <r>
    <x v="3"/>
    <s v="Vestdanmark"/>
    <x v="31"/>
    <x v="0"/>
    <n v="0"/>
  </r>
  <r>
    <x v="3"/>
    <s v="Vestdanmark"/>
    <x v="32"/>
    <x v="0"/>
    <n v="39415.735012617326"/>
  </r>
  <r>
    <x v="3"/>
    <s v="Vestdanmark"/>
    <x v="33"/>
    <x v="0"/>
    <n v="4828427.5390456235"/>
  </r>
  <r>
    <x v="3"/>
    <s v="Vestdanmark"/>
    <x v="0"/>
    <x v="1"/>
    <n v="5879215.2019956233"/>
  </r>
  <r>
    <x v="3"/>
    <s v="Vestdanmark"/>
    <x v="22"/>
    <x v="1"/>
    <n v="773085.89354292606"/>
  </r>
  <r>
    <x v="3"/>
    <s v="Vestdanmark"/>
    <x v="2"/>
    <x v="1"/>
    <n v="0"/>
  </r>
  <r>
    <x v="3"/>
    <s v="Vestdanmark"/>
    <x v="5"/>
    <x v="1"/>
    <n v="64498.475475191975"/>
  </r>
  <r>
    <x v="3"/>
    <s v="Vestdanmark"/>
    <x v="25"/>
    <x v="1"/>
    <n v="841167.61765562883"/>
  </r>
  <r>
    <x v="3"/>
    <s v="Vestdanmark"/>
    <x v="24"/>
    <x v="1"/>
    <n v="5657053.7864699624"/>
  </r>
  <r>
    <x v="3"/>
    <s v="Vestdanmark"/>
    <x v="28"/>
    <x v="1"/>
    <n v="214099.10609126225"/>
  </r>
  <r>
    <x v="3"/>
    <s v="Vestdanmark"/>
    <x v="7"/>
    <x v="1"/>
    <n v="0"/>
  </r>
  <r>
    <x v="3"/>
    <s v="Vestdanmark"/>
    <x v="6"/>
    <x v="1"/>
    <n v="0"/>
  </r>
  <r>
    <x v="3"/>
    <s v="Vestdanmark"/>
    <x v="23"/>
    <x v="1"/>
    <n v="12237689.909258299"/>
  </r>
  <r>
    <x v="3"/>
    <s v="Vestdanmark"/>
    <x v="29"/>
    <x v="1"/>
    <n v="1515714.1736670113"/>
  </r>
  <r>
    <x v="3"/>
    <s v="Vestdanmark"/>
    <x v="30"/>
    <x v="1"/>
    <n v="0"/>
  </r>
  <r>
    <x v="3"/>
    <s v="Vestdanmark"/>
    <x v="31"/>
    <x v="1"/>
    <n v="0"/>
  </r>
  <r>
    <x v="3"/>
    <s v="Vestdanmark"/>
    <x v="32"/>
    <x v="1"/>
    <n v="39415.735012617326"/>
  </r>
  <r>
    <x v="3"/>
    <s v="Vestdanmark"/>
    <x v="33"/>
    <x v="1"/>
    <n v="4828427.5390456226"/>
  </r>
  <r>
    <x v="3"/>
    <s v="Vestdanmark"/>
    <x v="0"/>
    <x v="2"/>
    <n v="5879215.2019956233"/>
  </r>
  <r>
    <x v="3"/>
    <s v="Vestdanmark"/>
    <x v="22"/>
    <x v="2"/>
    <n v="773085.89354292606"/>
  </r>
  <r>
    <x v="3"/>
    <s v="Vestdanmark"/>
    <x v="2"/>
    <x v="2"/>
    <n v="0"/>
  </r>
  <r>
    <x v="3"/>
    <s v="Vestdanmark"/>
    <x v="5"/>
    <x v="2"/>
    <n v="64498.475475191975"/>
  </r>
  <r>
    <x v="3"/>
    <s v="Vestdanmark"/>
    <x v="25"/>
    <x v="2"/>
    <n v="841167.61765562883"/>
  </r>
  <r>
    <x v="3"/>
    <s v="Vestdanmark"/>
    <x v="24"/>
    <x v="2"/>
    <n v="5657053.7864699624"/>
  </r>
  <r>
    <x v="3"/>
    <s v="Vestdanmark"/>
    <x v="28"/>
    <x v="2"/>
    <n v="214099.10609126225"/>
  </r>
  <r>
    <x v="3"/>
    <s v="Vestdanmark"/>
    <x v="7"/>
    <x v="2"/>
    <n v="0"/>
  </r>
  <r>
    <x v="3"/>
    <s v="Vestdanmark"/>
    <x v="6"/>
    <x v="2"/>
    <n v="0"/>
  </r>
  <r>
    <x v="3"/>
    <s v="Vestdanmark"/>
    <x v="23"/>
    <x v="2"/>
    <n v="12237689.909258299"/>
  </r>
  <r>
    <x v="3"/>
    <s v="Vestdanmark"/>
    <x v="29"/>
    <x v="2"/>
    <n v="1515714.1736670113"/>
  </r>
  <r>
    <x v="3"/>
    <s v="Vestdanmark"/>
    <x v="30"/>
    <x v="2"/>
    <n v="0"/>
  </r>
  <r>
    <x v="3"/>
    <s v="Vestdanmark"/>
    <x v="31"/>
    <x v="2"/>
    <n v="0"/>
  </r>
  <r>
    <x v="3"/>
    <s v="Vestdanmark"/>
    <x v="32"/>
    <x v="2"/>
    <n v="39415.735012617326"/>
  </r>
  <r>
    <x v="3"/>
    <s v="Vestdanmark"/>
    <x v="33"/>
    <x v="2"/>
    <n v="4828427.5390456226"/>
  </r>
  <r>
    <x v="3"/>
    <s v="Østdanmark"/>
    <x v="0"/>
    <x v="0"/>
    <n v="721621.60770550335"/>
  </r>
  <r>
    <x v="3"/>
    <s v="Østdanmark"/>
    <x v="22"/>
    <x v="0"/>
    <n v="94889.448034412548"/>
  </r>
  <r>
    <x v="3"/>
    <s v="Østdanmark"/>
    <x v="2"/>
    <x v="0"/>
    <n v="0"/>
  </r>
  <r>
    <x v="3"/>
    <s v="Østdanmark"/>
    <x v="5"/>
    <x v="0"/>
    <n v="7916.616753740097"/>
  </r>
  <r>
    <x v="3"/>
    <s v="Østdanmark"/>
    <x v="25"/>
    <x v="0"/>
    <n v="103245.87683002709"/>
  </r>
  <r>
    <x v="3"/>
    <s v="Østdanmark"/>
    <x v="24"/>
    <x v="0"/>
    <n v="694353.2611092875"/>
  </r>
  <r>
    <x v="3"/>
    <s v="Østdanmark"/>
    <x v="28"/>
    <x v="0"/>
    <n v="26278.769501998373"/>
  </r>
  <r>
    <x v="3"/>
    <s v="Østdanmark"/>
    <x v="7"/>
    <x v="0"/>
    <n v="0"/>
  </r>
  <r>
    <x v="3"/>
    <s v="Østdanmark"/>
    <x v="6"/>
    <x v="0"/>
    <n v="0"/>
  </r>
  <r>
    <x v="3"/>
    <s v="Østdanmark"/>
    <x v="23"/>
    <x v="0"/>
    <n v="1502068.0760117143"/>
  </r>
  <r>
    <x v="3"/>
    <s v="Østdanmark"/>
    <x v="29"/>
    <x v="0"/>
    <n v="186040.49371289223"/>
  </r>
  <r>
    <x v="3"/>
    <s v="Østdanmark"/>
    <x v="30"/>
    <x v="0"/>
    <n v="0"/>
  </r>
  <r>
    <x v="3"/>
    <s v="Østdanmark"/>
    <x v="31"/>
    <x v="0"/>
    <n v="0"/>
  </r>
  <r>
    <x v="3"/>
    <s v="Østdanmark"/>
    <x v="32"/>
    <x v="0"/>
    <n v="4837.9324606189475"/>
  </r>
  <r>
    <x v="3"/>
    <s v="Østdanmark"/>
    <x v="33"/>
    <x v="0"/>
    <n v="592646.72642582108"/>
  </r>
  <r>
    <x v="3"/>
    <s v="Østdanmark"/>
    <x v="0"/>
    <x v="1"/>
    <n v="721621.60770550347"/>
  </r>
  <r>
    <x v="3"/>
    <s v="Østdanmark"/>
    <x v="22"/>
    <x v="1"/>
    <n v="94889.448034412562"/>
  </r>
  <r>
    <x v="3"/>
    <s v="Østdanmark"/>
    <x v="2"/>
    <x v="1"/>
    <n v="0"/>
  </r>
  <r>
    <x v="3"/>
    <s v="Østdanmark"/>
    <x v="5"/>
    <x v="1"/>
    <n v="7916.616753740097"/>
  </r>
  <r>
    <x v="3"/>
    <s v="Østdanmark"/>
    <x v="25"/>
    <x v="1"/>
    <n v="103245.8768300271"/>
  </r>
  <r>
    <x v="3"/>
    <s v="Østdanmark"/>
    <x v="24"/>
    <x v="1"/>
    <n v="694353.26110928762"/>
  </r>
  <r>
    <x v="3"/>
    <s v="Østdanmark"/>
    <x v="28"/>
    <x v="1"/>
    <n v="26278.769501998377"/>
  </r>
  <r>
    <x v="3"/>
    <s v="Østdanmark"/>
    <x v="7"/>
    <x v="1"/>
    <n v="0"/>
  </r>
  <r>
    <x v="3"/>
    <s v="Østdanmark"/>
    <x v="6"/>
    <x v="1"/>
    <n v="0"/>
  </r>
  <r>
    <x v="3"/>
    <s v="Østdanmark"/>
    <x v="23"/>
    <x v="1"/>
    <n v="1502068.0760117145"/>
  </r>
  <r>
    <x v="3"/>
    <s v="Østdanmark"/>
    <x v="29"/>
    <x v="1"/>
    <n v="186040.49371289229"/>
  </r>
  <r>
    <x v="3"/>
    <s v="Østdanmark"/>
    <x v="30"/>
    <x v="1"/>
    <n v="0"/>
  </r>
  <r>
    <x v="3"/>
    <s v="Østdanmark"/>
    <x v="31"/>
    <x v="1"/>
    <n v="0"/>
  </r>
  <r>
    <x v="3"/>
    <s v="Østdanmark"/>
    <x v="32"/>
    <x v="1"/>
    <n v="4837.9324606189484"/>
  </r>
  <r>
    <x v="3"/>
    <s v="Østdanmark"/>
    <x v="33"/>
    <x v="1"/>
    <n v="592646.72642582119"/>
  </r>
  <r>
    <x v="3"/>
    <s v="Østdanmark"/>
    <x v="0"/>
    <x v="2"/>
    <n v="721621.60770550335"/>
  </r>
  <r>
    <x v="3"/>
    <s v="Østdanmark"/>
    <x v="22"/>
    <x v="2"/>
    <n v="94889.448034412548"/>
  </r>
  <r>
    <x v="3"/>
    <s v="Østdanmark"/>
    <x v="2"/>
    <x v="2"/>
    <n v="0"/>
  </r>
  <r>
    <x v="3"/>
    <s v="Østdanmark"/>
    <x v="5"/>
    <x v="2"/>
    <n v="7916.616753740097"/>
  </r>
  <r>
    <x v="3"/>
    <s v="Østdanmark"/>
    <x v="25"/>
    <x v="2"/>
    <n v="103245.87683002709"/>
  </r>
  <r>
    <x v="3"/>
    <s v="Østdanmark"/>
    <x v="24"/>
    <x v="2"/>
    <n v="694353.2611092875"/>
  </r>
  <r>
    <x v="3"/>
    <s v="Østdanmark"/>
    <x v="28"/>
    <x v="2"/>
    <n v="26278.769501998373"/>
  </r>
  <r>
    <x v="3"/>
    <s v="Østdanmark"/>
    <x v="7"/>
    <x v="2"/>
    <n v="0"/>
  </r>
  <r>
    <x v="3"/>
    <s v="Østdanmark"/>
    <x v="6"/>
    <x v="2"/>
    <n v="0"/>
  </r>
  <r>
    <x v="3"/>
    <s v="Østdanmark"/>
    <x v="23"/>
    <x v="2"/>
    <n v="1502068.0760117143"/>
  </r>
  <r>
    <x v="3"/>
    <s v="Østdanmark"/>
    <x v="29"/>
    <x v="2"/>
    <n v="186040.49371289223"/>
  </r>
  <r>
    <x v="3"/>
    <s v="Østdanmark"/>
    <x v="30"/>
    <x v="2"/>
    <n v="0"/>
  </r>
  <r>
    <x v="3"/>
    <s v="Østdanmark"/>
    <x v="31"/>
    <x v="2"/>
    <n v="0"/>
  </r>
  <r>
    <x v="3"/>
    <s v="Østdanmark"/>
    <x v="32"/>
    <x v="2"/>
    <n v="4837.9324606189475"/>
  </r>
  <r>
    <x v="3"/>
    <s v="Østdanmark"/>
    <x v="33"/>
    <x v="2"/>
    <n v="592646.72642582108"/>
  </r>
  <r>
    <x v="4"/>
    <s v="Vestdanmark"/>
    <x v="22"/>
    <x v="0"/>
    <n v="1162838.9310658486"/>
  </r>
  <r>
    <x v="4"/>
    <s v="Vestdanmark"/>
    <x v="34"/>
    <x v="0"/>
    <n v="80830.79719489353"/>
  </r>
  <r>
    <x v="4"/>
    <s v="Vestdanmark"/>
    <x v="35"/>
    <x v="0"/>
    <n v="171006.78248665464"/>
  </r>
  <r>
    <x v="4"/>
    <s v="Vestdanmark"/>
    <x v="36"/>
    <x v="0"/>
    <n v="1246372.8717247061"/>
  </r>
  <r>
    <x v="4"/>
    <s v="Vestdanmark"/>
    <x v="26"/>
    <x v="0"/>
    <n v="530420.38785042788"/>
  </r>
  <r>
    <x v="4"/>
    <s v="Vestdanmark"/>
    <x v="18"/>
    <x v="0"/>
    <n v="0"/>
  </r>
  <r>
    <x v="5"/>
    <s v="Vestdanmark"/>
    <x v="22"/>
    <x v="0"/>
    <n v="0"/>
  </r>
  <r>
    <x v="5"/>
    <s v="Vestdanmark"/>
    <x v="34"/>
    <x v="0"/>
    <n v="74613.043564517109"/>
  </r>
  <r>
    <x v="5"/>
    <s v="Vestdanmark"/>
    <x v="35"/>
    <x v="0"/>
    <n v="0"/>
  </r>
  <r>
    <x v="5"/>
    <s v="Vestdanmark"/>
    <x v="37"/>
    <x v="0"/>
    <n v="383772.68751608918"/>
  </r>
  <r>
    <x v="5"/>
    <s v="Vestdanmark"/>
    <x v="26"/>
    <x v="0"/>
    <n v="0"/>
  </r>
  <r>
    <x v="5"/>
    <s v="Vestdanmark"/>
    <x v="18"/>
    <x v="0"/>
    <n v="0"/>
  </r>
  <r>
    <x v="4"/>
    <s v="Østdanmark"/>
    <x v="22"/>
    <x v="0"/>
    <n v="732655.58820898295"/>
  </r>
  <r>
    <x v="4"/>
    <s v="Østdanmark"/>
    <x v="34"/>
    <x v="0"/>
    <n v="32042.520829377954"/>
  </r>
  <r>
    <x v="4"/>
    <s v="Østdanmark"/>
    <x v="35"/>
    <x v="0"/>
    <n v="38860.356190289756"/>
  </r>
  <r>
    <x v="4"/>
    <s v="Østdanmark"/>
    <x v="36"/>
    <x v="0"/>
    <n v="364819.33528776863"/>
  </r>
  <r>
    <x v="4"/>
    <s v="Østdanmark"/>
    <x v="26"/>
    <x v="0"/>
    <n v="452310.61214957217"/>
  </r>
  <r>
    <x v="4"/>
    <s v="Østdanmark"/>
    <x v="18"/>
    <x v="0"/>
    <n v="0"/>
  </r>
  <r>
    <x v="5"/>
    <s v="Østdanmark"/>
    <x v="22"/>
    <x v="0"/>
    <n v="0"/>
  </r>
  <r>
    <x v="5"/>
    <s v="Østdanmark"/>
    <x v="34"/>
    <x v="0"/>
    <n v="29577.711534810416"/>
  </r>
  <r>
    <x v="5"/>
    <s v="Østdanmark"/>
    <x v="35"/>
    <x v="0"/>
    <n v="0"/>
  </r>
  <r>
    <x v="5"/>
    <s v="Østdanmark"/>
    <x v="37"/>
    <x v="0"/>
    <n v="112332.11179209981"/>
  </r>
  <r>
    <x v="5"/>
    <s v="Østdanmark"/>
    <x v="26"/>
    <x v="0"/>
    <n v="0"/>
  </r>
  <r>
    <x v="5"/>
    <s v="Østdanmark"/>
    <x v="18"/>
    <x v="0"/>
    <n v="0"/>
  </r>
  <r>
    <x v="4"/>
    <s v="Vestdanmark"/>
    <x v="22"/>
    <x v="1"/>
    <n v="0"/>
  </r>
  <r>
    <x v="4"/>
    <s v="Vestdanmark"/>
    <x v="34"/>
    <x v="1"/>
    <n v="158886.45699653446"/>
  </r>
  <r>
    <x v="4"/>
    <s v="Vestdanmark"/>
    <x v="35"/>
    <x v="1"/>
    <n v="150770.56779806415"/>
  </r>
  <r>
    <x v="4"/>
    <s v="Vestdanmark"/>
    <x v="36"/>
    <x v="1"/>
    <n v="814733.66742430395"/>
  </r>
  <r>
    <x v="4"/>
    <s v="Vestdanmark"/>
    <x v="26"/>
    <x v="1"/>
    <n v="526692.30595677684"/>
  </r>
  <r>
    <x v="4"/>
    <s v="Vestdanmark"/>
    <x v="18"/>
    <x v="1"/>
    <n v="0"/>
  </r>
  <r>
    <x v="5"/>
    <s v="Vestdanmark"/>
    <x v="22"/>
    <x v="1"/>
    <n v="0"/>
  </r>
  <r>
    <x v="5"/>
    <s v="Vestdanmark"/>
    <x v="34"/>
    <x v="1"/>
    <n v="0"/>
  </r>
  <r>
    <x v="5"/>
    <s v="Vestdanmark"/>
    <x v="35"/>
    <x v="1"/>
    <n v="0"/>
  </r>
  <r>
    <x v="5"/>
    <s v="Vestdanmark"/>
    <x v="37"/>
    <x v="1"/>
    <n v="393797.26280683634"/>
  </r>
  <r>
    <x v="5"/>
    <s v="Vestdanmark"/>
    <x v="26"/>
    <x v="1"/>
    <n v="0"/>
  </r>
  <r>
    <x v="5"/>
    <s v="Vestdanmark"/>
    <x v="18"/>
    <x v="1"/>
    <n v="0"/>
  </r>
  <r>
    <x v="4"/>
    <s v="Østdanmark"/>
    <x v="22"/>
    <x v="1"/>
    <n v="3257.3870612006867"/>
  </r>
  <r>
    <x v="4"/>
    <s v="Østdanmark"/>
    <x v="34"/>
    <x v="1"/>
    <n v="63999.678437857991"/>
  </r>
  <r>
    <x v="4"/>
    <s v="Østdanmark"/>
    <x v="35"/>
    <x v="1"/>
    <n v="36685.53498024369"/>
  </r>
  <r>
    <x v="4"/>
    <s v="Østdanmark"/>
    <x v="36"/>
    <x v="1"/>
    <n v="238457.04460976622"/>
  </r>
  <r>
    <x v="4"/>
    <s v="Østdanmark"/>
    <x v="26"/>
    <x v="1"/>
    <n v="456038.69404322316"/>
  </r>
  <r>
    <x v="4"/>
    <s v="Østdanmark"/>
    <x v="18"/>
    <x v="1"/>
    <n v="0"/>
  </r>
  <r>
    <x v="5"/>
    <s v="Østdanmark"/>
    <x v="22"/>
    <x v="1"/>
    <n v="0"/>
  </r>
  <r>
    <x v="5"/>
    <s v="Østdanmark"/>
    <x v="34"/>
    <x v="1"/>
    <n v="0"/>
  </r>
  <r>
    <x v="5"/>
    <s v="Østdanmark"/>
    <x v="35"/>
    <x v="1"/>
    <n v="0"/>
  </r>
  <r>
    <x v="5"/>
    <s v="Østdanmark"/>
    <x v="37"/>
    <x v="1"/>
    <n v="115255.93154350696"/>
  </r>
  <r>
    <x v="5"/>
    <s v="Østdanmark"/>
    <x v="26"/>
    <x v="1"/>
    <n v="0"/>
  </r>
  <r>
    <x v="5"/>
    <s v="Østdanmark"/>
    <x v="18"/>
    <x v="1"/>
    <n v="0"/>
  </r>
  <r>
    <x v="4"/>
    <s v="Vestdanmark"/>
    <x v="22"/>
    <x v="2"/>
    <n v="0"/>
  </r>
  <r>
    <x v="4"/>
    <s v="Vestdanmark"/>
    <x v="34"/>
    <x v="2"/>
    <n v="164203.0801208097"/>
  </r>
  <r>
    <x v="4"/>
    <s v="Vestdanmark"/>
    <x v="35"/>
    <x v="2"/>
    <n v="156208.30290017457"/>
  </r>
  <r>
    <x v="4"/>
    <s v="Vestdanmark"/>
    <x v="36"/>
    <x v="2"/>
    <n v="835760.35488128709"/>
  </r>
  <r>
    <x v="4"/>
    <s v="Vestdanmark"/>
    <x v="26"/>
    <x v="2"/>
    <n v="524840.3181212655"/>
  </r>
  <r>
    <x v="4"/>
    <s v="Vestdanmark"/>
    <x v="18"/>
    <x v="2"/>
    <n v="0"/>
  </r>
  <r>
    <x v="5"/>
    <s v="Vestdanmark"/>
    <x v="22"/>
    <x v="2"/>
    <n v="0"/>
  </r>
  <r>
    <x v="5"/>
    <s v="Vestdanmark"/>
    <x v="34"/>
    <x v="2"/>
    <n v="0"/>
  </r>
  <r>
    <x v="5"/>
    <s v="Vestdanmark"/>
    <x v="35"/>
    <x v="2"/>
    <n v="0"/>
  </r>
  <r>
    <x v="5"/>
    <s v="Vestdanmark"/>
    <x v="37"/>
    <x v="2"/>
    <n v="402679.73456313973"/>
  </r>
  <r>
    <x v="5"/>
    <s v="Vestdanmark"/>
    <x v="26"/>
    <x v="2"/>
    <n v="0"/>
  </r>
  <r>
    <x v="5"/>
    <s v="Vestdanmark"/>
    <x v="18"/>
    <x v="2"/>
    <n v="0"/>
  </r>
  <r>
    <x v="4"/>
    <s v="Østdanmark"/>
    <x v="22"/>
    <x v="2"/>
    <n v="2797.9866343690082"/>
  </r>
  <r>
    <x v="4"/>
    <s v="Østdanmark"/>
    <x v="34"/>
    <x v="2"/>
    <n v="66723.142831922552"/>
  </r>
  <r>
    <x v="4"/>
    <s v="Østdanmark"/>
    <x v="35"/>
    <x v="2"/>
    <n v="38302.056150445307"/>
  </r>
  <r>
    <x v="4"/>
    <s v="Østdanmark"/>
    <x v="36"/>
    <x v="2"/>
    <n v="243414.36508927055"/>
  </r>
  <r>
    <x v="4"/>
    <s v="Østdanmark"/>
    <x v="26"/>
    <x v="2"/>
    <n v="457890.6818787345"/>
  </r>
  <r>
    <x v="4"/>
    <s v="Østdanmark"/>
    <x v="18"/>
    <x v="2"/>
    <n v="0"/>
  </r>
  <r>
    <x v="5"/>
    <s v="Østdanmark"/>
    <x v="22"/>
    <x v="2"/>
    <n v="0"/>
  </r>
  <r>
    <x v="5"/>
    <s v="Østdanmark"/>
    <x v="34"/>
    <x v="2"/>
    <n v="0"/>
  </r>
  <r>
    <x v="5"/>
    <s v="Østdanmark"/>
    <x v="35"/>
    <x v="2"/>
    <n v="0"/>
  </r>
  <r>
    <x v="5"/>
    <s v="Østdanmark"/>
    <x v="37"/>
    <x v="2"/>
    <n v="117136.32021245168"/>
  </r>
  <r>
    <x v="5"/>
    <s v="Østdanmark"/>
    <x v="26"/>
    <x v="2"/>
    <n v="0"/>
  </r>
  <r>
    <x v="5"/>
    <s v="Østdanmark"/>
    <x v="18"/>
    <x v="2"/>
    <n v="0"/>
  </r>
  <r>
    <x v="6"/>
    <s v="Vestdanmark"/>
    <x v="14"/>
    <x v="0"/>
    <n v="12818096.433914844"/>
  </r>
  <r>
    <x v="6"/>
    <s v="Vestdanmark"/>
    <x v="15"/>
    <x v="0"/>
    <n v="9058051.1739541572"/>
  </r>
  <r>
    <x v="6"/>
    <s v="Vestdanmark"/>
    <x v="16"/>
    <x v="0"/>
    <n v="4103.8061780475591"/>
  </r>
  <r>
    <x v="6"/>
    <s v="Vestdanmark"/>
    <x v="20"/>
    <x v="0"/>
    <n v="730307.97492940596"/>
  </r>
  <r>
    <x v="6"/>
    <s v="Vestdanmark"/>
    <x v="38"/>
    <x v="0"/>
    <n v="7001629.6154696662"/>
  </r>
  <r>
    <x v="6"/>
    <s v="Vestdanmark"/>
    <x v="39"/>
    <x v="0"/>
    <n v="569996.93502990273"/>
  </r>
  <r>
    <x v="6"/>
    <s v="Vestdanmark"/>
    <x v="14"/>
    <x v="1"/>
    <n v="7085171.5926641021"/>
  </r>
  <r>
    <x v="6"/>
    <s v="Vestdanmark"/>
    <x v="15"/>
    <x v="1"/>
    <n v="3116039.2107205875"/>
  </r>
  <r>
    <x v="6"/>
    <s v="Vestdanmark"/>
    <x v="16"/>
    <x v="1"/>
    <n v="4171.3630677727415"/>
  </r>
  <r>
    <x v="6"/>
    <s v="Vestdanmark"/>
    <x v="20"/>
    <x v="1"/>
    <n v="502160.95849399589"/>
  </r>
  <r>
    <x v="6"/>
    <s v="Vestdanmark"/>
    <x v="38"/>
    <x v="1"/>
    <n v="17710307.956490289"/>
  </r>
  <r>
    <x v="6"/>
    <s v="Vestdanmark"/>
    <x v="39"/>
    <x v="1"/>
    <n v="526030.44340698363"/>
  </r>
  <r>
    <x v="6"/>
    <s v="Vestdanmark"/>
    <x v="14"/>
    <x v="2"/>
    <n v="6783177.1307623936"/>
  </r>
  <r>
    <x v="6"/>
    <s v="Vestdanmark"/>
    <x v="15"/>
    <x v="2"/>
    <n v="3056497.5606119577"/>
  </r>
  <r>
    <x v="6"/>
    <s v="Vestdanmark"/>
    <x v="16"/>
    <x v="2"/>
    <n v="4307.7658612412106"/>
  </r>
  <r>
    <x v="6"/>
    <s v="Vestdanmark"/>
    <x v="20"/>
    <x v="2"/>
    <n v="525831.49845533748"/>
  </r>
  <r>
    <x v="6"/>
    <s v="Vestdanmark"/>
    <x v="38"/>
    <x v="2"/>
    <n v="17221672.687320314"/>
  </r>
  <r>
    <x v="6"/>
    <s v="Vestdanmark"/>
    <x v="39"/>
    <x v="2"/>
    <n v="505395.5229247805"/>
  </r>
  <r>
    <x v="6"/>
    <s v="Østdanmark"/>
    <x v="14"/>
    <x v="0"/>
    <n v="1924034.2327518209"/>
  </r>
  <r>
    <x v="6"/>
    <s v="Østdanmark"/>
    <x v="15"/>
    <x v="0"/>
    <n v="638439.1593791761"/>
  </r>
  <r>
    <x v="6"/>
    <s v="Østdanmark"/>
    <x v="16"/>
    <x v="0"/>
    <n v="337.693821952441"/>
  </r>
  <r>
    <x v="6"/>
    <s v="Østdanmark"/>
    <x v="20"/>
    <x v="0"/>
    <n v="93457.017927737121"/>
  </r>
  <r>
    <x v="6"/>
    <s v="Østdanmark"/>
    <x v="38"/>
    <x v="0"/>
    <n v="1801862.1200388186"/>
  </r>
  <r>
    <x v="6"/>
    <s v="Østdanmark"/>
    <x v="39"/>
    <x v="0"/>
    <n v="374820.3560243976"/>
  </r>
  <r>
    <x v="6"/>
    <s v="Østdanmark"/>
    <x v="14"/>
    <x v="1"/>
    <n v="1026620.9238801375"/>
  </r>
  <r>
    <x v="6"/>
    <s v="Østdanmark"/>
    <x v="15"/>
    <x v="1"/>
    <n v="221469.40143989015"/>
  </r>
  <r>
    <x v="6"/>
    <s v="Østdanmark"/>
    <x v="16"/>
    <x v="1"/>
    <n v="350.10096257642732"/>
  </r>
  <r>
    <x v="6"/>
    <s v="Østdanmark"/>
    <x v="20"/>
    <x v="1"/>
    <n v="67774.717172805787"/>
  </r>
  <r>
    <x v="6"/>
    <s v="Østdanmark"/>
    <x v="38"/>
    <x v="1"/>
    <n v="3047950.5898382836"/>
  </r>
  <r>
    <x v="6"/>
    <s v="Østdanmark"/>
    <x v="39"/>
    <x v="1"/>
    <n v="357676.21912352787"/>
  </r>
  <r>
    <x v="6"/>
    <s v="Østdanmark"/>
    <x v="14"/>
    <x v="2"/>
    <n v="982862.79756951681"/>
  </r>
  <r>
    <x v="6"/>
    <s v="Østdanmark"/>
    <x v="15"/>
    <x v="2"/>
    <n v="217237.5376157978"/>
  </r>
  <r>
    <x v="6"/>
    <s v="Østdanmark"/>
    <x v="16"/>
    <x v="2"/>
    <n v="361.54919868427658"/>
  </r>
  <r>
    <x v="6"/>
    <s v="Østdanmark"/>
    <x v="20"/>
    <x v="2"/>
    <n v="71371.713113742837"/>
  </r>
  <r>
    <x v="6"/>
    <s v="Østdanmark"/>
    <x v="38"/>
    <x v="2"/>
    <n v="3028723.4131242698"/>
  </r>
  <r>
    <x v="6"/>
    <s v="Østdanmark"/>
    <x v="39"/>
    <x v="2"/>
    <n v="347024.50444099988"/>
  </r>
  <r>
    <x v="7"/>
    <s v="Vestdanmark"/>
    <x v="23"/>
    <x v="0"/>
    <n v="0"/>
  </r>
  <r>
    <x v="7"/>
    <s v="Vestdanmark"/>
    <x v="23"/>
    <x v="1"/>
    <n v="0"/>
  </r>
  <r>
    <x v="7"/>
    <s v="Vestdanmark"/>
    <x v="23"/>
    <x v="2"/>
    <n v="0"/>
  </r>
  <r>
    <x v="7"/>
    <s v="Østdanmark"/>
    <x v="23"/>
    <x v="0"/>
    <n v="0"/>
  </r>
  <r>
    <x v="7"/>
    <s v="Østdanmark"/>
    <x v="23"/>
    <x v="1"/>
    <n v="0"/>
  </r>
  <r>
    <x v="7"/>
    <s v="Østdanmark"/>
    <x v="23"/>
    <x v="2"/>
    <n v="0"/>
  </r>
  <r>
    <x v="8"/>
    <s v="Vestdanmark"/>
    <x v="40"/>
    <x v="0"/>
    <n v="485762.00237315823"/>
  </r>
  <r>
    <x v="8"/>
    <s v="Vestdanmark"/>
    <x v="40"/>
    <x v="1"/>
    <n v="496520.17811417021"/>
  </r>
  <r>
    <x v="8"/>
    <s v="Vestdanmark"/>
    <x v="40"/>
    <x v="2"/>
    <n v="513134.62537753029"/>
  </r>
  <r>
    <x v="8"/>
    <s v="Østdanmark"/>
    <x v="40"/>
    <x v="0"/>
    <n v="192563.22613808865"/>
  </r>
  <r>
    <x v="8"/>
    <s v="Østdanmark"/>
    <x v="40"/>
    <x v="1"/>
    <n v="199998.99511830622"/>
  </r>
  <r>
    <x v="8"/>
    <s v="Østdanmark"/>
    <x v="40"/>
    <x v="2"/>
    <n v="208509.82134975796"/>
  </r>
  <r>
    <x v="9"/>
    <s v="Vestdanmark"/>
    <x v="22"/>
    <x v="0"/>
    <n v="0"/>
  </r>
  <r>
    <x v="9"/>
    <s v="Vestdanmark"/>
    <x v="22"/>
    <x v="1"/>
    <n v="1170958.7085578479"/>
  </r>
  <r>
    <x v="9"/>
    <s v="Vestdanmark"/>
    <x v="22"/>
    <x v="2"/>
    <n v="1095720.0069990121"/>
  </r>
  <r>
    <x v="9"/>
    <s v="Østdanmark"/>
    <x v="22"/>
    <x v="0"/>
    <n v="0"/>
  </r>
  <r>
    <x v="9"/>
    <s v="Østdanmark"/>
    <x v="22"/>
    <x v="1"/>
    <n v="519041.29144215106"/>
  </r>
  <r>
    <x v="9"/>
    <s v="Østdanmark"/>
    <x v="22"/>
    <x v="2"/>
    <n v="494279.99300098803"/>
  </r>
  <r>
    <x v="9"/>
    <s v="Vestdanmark"/>
    <x v="36"/>
    <x v="0"/>
    <n v="0"/>
  </r>
  <r>
    <x v="9"/>
    <s v="Vestdanmark"/>
    <x v="36"/>
    <x v="1"/>
    <n v="464151.6440175068"/>
  </r>
  <r>
    <x v="9"/>
    <s v="Vestdanmark"/>
    <x v="36"/>
    <x v="2"/>
    <n v="464666.38223554124"/>
  </r>
  <r>
    <x v="9"/>
    <s v="Østdanmark"/>
    <x v="36"/>
    <x v="0"/>
    <n v="0"/>
  </r>
  <r>
    <x v="9"/>
    <s v="Østdanmark"/>
    <x v="36"/>
    <x v="1"/>
    <n v="135848.35598249309"/>
  </r>
  <r>
    <x v="9"/>
    <s v="Østdanmark"/>
    <x v="36"/>
    <x v="2"/>
    <n v="135333.61776445885"/>
  </r>
  <r>
    <x v="4"/>
    <s v="Vestdanmark"/>
    <x v="41"/>
    <x v="0"/>
    <n v="0"/>
  </r>
  <r>
    <x v="4"/>
    <s v="Vestdanmark"/>
    <x v="42"/>
    <x v="0"/>
    <n v="0"/>
  </r>
  <r>
    <x v="4"/>
    <s v="Vestdanmark"/>
    <x v="41"/>
    <x v="1"/>
    <n v="733714.35298733599"/>
  </r>
  <r>
    <x v="4"/>
    <s v="Vestdanmark"/>
    <x v="42"/>
    <x v="1"/>
    <n v="183428.588246834"/>
  </r>
  <r>
    <x v="4"/>
    <s v="Vestdanmark"/>
    <x v="41"/>
    <x v="2"/>
    <n v="691667.15613501775"/>
  </r>
  <r>
    <x v="4"/>
    <s v="Vestdanmark"/>
    <x v="42"/>
    <x v="2"/>
    <n v="172916.78903375444"/>
  </r>
  <r>
    <x v="4"/>
    <s v="Østdanmark"/>
    <x v="41"/>
    <x v="0"/>
    <n v="0"/>
  </r>
  <r>
    <x v="4"/>
    <s v="Østdanmark"/>
    <x v="42"/>
    <x v="0"/>
    <n v="0"/>
  </r>
  <r>
    <x v="4"/>
    <s v="Østdanmark"/>
    <x v="41"/>
    <x v="1"/>
    <n v="313485.64701266348"/>
  </r>
  <r>
    <x v="4"/>
    <s v="Østdanmark"/>
    <x v="42"/>
    <x v="1"/>
    <n v="78371.41175316587"/>
  </r>
  <r>
    <x v="4"/>
    <s v="Østdanmark"/>
    <x v="41"/>
    <x v="2"/>
    <n v="299532.84386498242"/>
  </r>
  <r>
    <x v="4"/>
    <s v="Østdanmark"/>
    <x v="42"/>
    <x v="2"/>
    <n v="74883.210966245606"/>
  </r>
  <r>
    <x v="10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BB813-578F-4DCC-BB2E-DFA9FE7D2BE8}" name="PivotTable1" cacheId="4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U37" firstHeaderRow="1" firstDataRow="2" firstDataCol="1"/>
  <pivotFields count="6">
    <pivotField showAll="0"/>
    <pivotField showAll="0"/>
    <pivotField axis="axisCol" showAll="0">
      <items count="52">
        <item h="1" x="37"/>
        <item h="1" x="38"/>
        <item x="5"/>
        <item h="1" x="39"/>
        <item x="40"/>
        <item x="41"/>
        <item x="42"/>
        <item h="1" x="43"/>
        <item h="1" x="49"/>
        <item x="44"/>
        <item h="1" x="45"/>
        <item h="1" x="46"/>
        <item h="1" x="47"/>
        <item h="1" x="6"/>
        <item x="7"/>
        <item h="1" x="8"/>
        <item h="1" x="9"/>
        <item x="0"/>
        <item x="4"/>
        <item h="1" x="10"/>
        <item x="11"/>
        <item h="1" x="12"/>
        <item h="1" x="13"/>
        <item x="14"/>
        <item h="1" x="15"/>
        <item h="1" x="48"/>
        <item x="16"/>
        <item h="1" x="17"/>
        <item x="18"/>
        <item h="1" x="19"/>
        <item h="1" x="20"/>
        <item h="1" x="21"/>
        <item h="1" x="22"/>
        <item x="2"/>
        <item h="1" x="23"/>
        <item h="1" x="24"/>
        <item h="1" x="25"/>
        <item x="26"/>
        <item h="1" x="27"/>
        <item h="1" x="1"/>
        <item x="28"/>
        <item h="1" x="29"/>
        <item h="1" x="30"/>
        <item x="31"/>
        <item x="32"/>
        <item h="1" x="33"/>
        <item x="34"/>
        <item h="1" x="35"/>
        <item x="3"/>
        <item h="1" x="36"/>
        <item h="1" x="5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axis="axisRow" showAll="0">
      <items count="10">
        <item x="1"/>
        <item x="5"/>
        <item x="4"/>
        <item x="7"/>
        <item x="6"/>
        <item x="0"/>
        <item x="3"/>
        <item x="2"/>
        <item x="8"/>
        <item t="default"/>
      </items>
    </pivotField>
  </pivotFields>
  <rowFields count="2">
    <field x="5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20">
    <i>
      <x v="2"/>
    </i>
    <i>
      <x v="4"/>
    </i>
    <i>
      <x v="5"/>
    </i>
    <i>
      <x v="6"/>
    </i>
    <i>
      <x v="9"/>
    </i>
    <i>
      <x v="14"/>
    </i>
    <i>
      <x v="17"/>
    </i>
    <i>
      <x v="18"/>
    </i>
    <i>
      <x v="20"/>
    </i>
    <i>
      <x v="23"/>
    </i>
    <i>
      <x v="26"/>
    </i>
    <i>
      <x v="28"/>
    </i>
    <i>
      <x v="33"/>
    </i>
    <i>
      <x v="37"/>
    </i>
    <i>
      <x v="40"/>
    </i>
    <i>
      <x v="43"/>
    </i>
    <i>
      <x v="44"/>
    </i>
    <i>
      <x v="46"/>
    </i>
    <i>
      <x v="48"/>
    </i>
    <i t="grand">
      <x/>
    </i>
  </colItems>
  <dataFields count="1">
    <dataField name="Sum of Mængde [ton]" fld="4" baseField="0" baseItem="0" numFmtId="3"/>
  </dataFields>
  <formats count="1">
    <format dxfId="13">
      <pivotArea outline="0" collapsedLevelsAreSubtotals="1" fieldPosition="0"/>
    </format>
  </formats>
  <chartFormats count="255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2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2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2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2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2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2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2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2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2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2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2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2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2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2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2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2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2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2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2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2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2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2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2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2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2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2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2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2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2" count="1" selected="0">
            <x v="49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7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6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7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6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3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2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7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0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7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2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0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6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1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0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6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2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0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7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1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0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7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5"/>
          </reference>
          <reference field="5" count="1" selected="0">
            <x v="6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2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1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7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7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2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1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0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7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6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0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7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6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2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1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7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6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7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7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6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0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7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0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7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0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7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0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7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6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0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7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1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0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7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6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0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7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2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1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0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7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0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7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1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0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7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2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0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7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2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0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7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6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0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7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6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1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0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7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0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7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3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7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6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0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7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2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2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2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2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2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4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1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1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1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1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1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1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0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0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0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0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0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0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0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0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0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0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0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0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7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7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7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7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7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7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7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7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7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7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7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7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7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2" format="2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6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2" format="2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2" format="2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2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" format="2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" format="2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" format="2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2" format="27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" format="2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2" format="27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2" format="2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2" format="2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2" format="2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2" format="2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46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M41" firstHeaderRow="1" firstDataRow="2" firstDataCol="1"/>
  <pivotFields count="5">
    <pivotField axis="axisRow" showAll="0" measureFilter="1">
      <items count="12">
        <item x="1"/>
        <item x="3"/>
        <item x="0"/>
        <item x="4"/>
        <item x="5"/>
        <item x="6"/>
        <item x="7"/>
        <item x="8"/>
        <item x="9"/>
        <item x="10"/>
        <item x="2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 t="grand">
      <x/>
    </i>
  </rowItems>
  <colFields count="1">
    <field x="2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4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43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2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2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45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2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2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45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45" t="s">
        <v>267</v>
      </c>
      <c r="B1" s="445"/>
      <c r="D1" s="75" t="s">
        <v>280</v>
      </c>
    </row>
    <row r="2" spans="1:6" x14ac:dyDescent="0.25">
      <c r="A2" s="6" t="s">
        <v>0</v>
      </c>
      <c r="B2" s="222" t="s">
        <v>299</v>
      </c>
    </row>
    <row r="4" spans="1:6" ht="30" customHeight="1" thickBot="1" x14ac:dyDescent="0.3">
      <c r="A4" s="444" t="s">
        <v>266</v>
      </c>
      <c r="B4" s="444"/>
      <c r="D4" s="75"/>
    </row>
    <row r="5" spans="1:6" ht="15.75" thickTop="1" x14ac:dyDescent="0.25">
      <c r="A5" s="254" t="s">
        <v>85</v>
      </c>
      <c r="B5" s="253" t="s">
        <v>301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251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252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253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254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248</v>
      </c>
      <c r="B12" s="205" t="s">
        <v>255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256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257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263</v>
      </c>
      <c r="D17" s="216" t="s">
        <v>93</v>
      </c>
      <c r="E17" s="213"/>
    </row>
    <row r="18" spans="1:5" x14ac:dyDescent="0.25">
      <c r="A18" s="204" t="s">
        <v>73</v>
      </c>
      <c r="B18" s="446" t="s">
        <v>268</v>
      </c>
      <c r="D18" s="212" cm="1">
        <f t="array" ref="D18">[1]!År1</f>
        <v>2019</v>
      </c>
      <c r="E18" s="213"/>
    </row>
    <row r="19" spans="1:5" x14ac:dyDescent="0.25">
      <c r="A19" s="204" t="s">
        <v>249</v>
      </c>
      <c r="B19" s="446"/>
      <c r="D19" s="212" cm="1">
        <f t="array" ref="D19">[1]!År2</f>
        <v>2030</v>
      </c>
      <c r="E19" s="213"/>
    </row>
    <row r="20" spans="1:5" ht="15.75" thickBot="1" x14ac:dyDescent="0.3">
      <c r="A20" s="204" t="s">
        <v>250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302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A3" sqref="A3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5.140625" style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294</v>
      </c>
      <c r="B1" s="251"/>
      <c r="C1" s="447" t="s">
        <v>293</v>
      </c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  <c r="Q1" s="447"/>
      <c r="R1" s="447"/>
    </row>
    <row r="2" spans="1:18" ht="15" customHeight="1" x14ac:dyDescent="0.25">
      <c r="A2" s="251"/>
      <c r="B2" s="251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</row>
    <row r="3" spans="1:18" x14ac:dyDescent="0.25">
      <c r="A3" s="75"/>
    </row>
    <row r="34" spans="16:18" ht="15.75" x14ac:dyDescent="0.25">
      <c r="P34" s="340" t="s">
        <v>93</v>
      </c>
      <c r="Q34" s="340" t="s">
        <v>331</v>
      </c>
      <c r="R34" s="340" t="s">
        <v>332</v>
      </c>
    </row>
    <row r="35" spans="16:18" ht="15.75" x14ac:dyDescent="0.25">
      <c r="P35" s="340">
        <v>1990</v>
      </c>
      <c r="Q35" s="442">
        <v>20000000</v>
      </c>
      <c r="R35" s="341"/>
    </row>
    <row r="36" spans="16:18" ht="15.75" x14ac:dyDescent="0.25">
      <c r="P36" s="340">
        <f>År1</f>
        <v>2019</v>
      </c>
      <c r="Q36" s="443">
        <f>GETPIVOTDATA("Total",'CO2-pivot'!$A$1,"År",P36,"Sted2","CO2 - atmosfære")</f>
        <v>13854810.878545959</v>
      </c>
      <c r="R36" s="341">
        <f>1-Q36/$Q$35</f>
        <v>0.30725945607270211</v>
      </c>
    </row>
    <row r="37" spans="16:18" ht="15.75" x14ac:dyDescent="0.25">
      <c r="P37" s="340">
        <f>År2</f>
        <v>2030</v>
      </c>
      <c r="Q37" s="443">
        <f>GETPIVOTDATA("Total",'CO2-pivot'!$A$1,"År",P37,"Sted2","CO2 - atmosfære")</f>
        <v>10642168.824212713</v>
      </c>
      <c r="R37" s="341">
        <f t="shared" ref="R37:R38" si="0">1-Q37/$Q$35</f>
        <v>0.46789155878936439</v>
      </c>
    </row>
    <row r="38" spans="16:18" ht="15.75" x14ac:dyDescent="0.25">
      <c r="P38" s="340">
        <f>År3</f>
        <v>2050</v>
      </c>
      <c r="Q38" s="443">
        <f>GETPIVOTDATA("Total",'CO2-pivot'!$A$1,"År",P38,"Sted2","CO2 - atmosfære")</f>
        <v>9398885.7046357859</v>
      </c>
      <c r="R38" s="341">
        <f t="shared" si="0"/>
        <v>0.53005571476821078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333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181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256</v>
      </c>
    </row>
    <row r="12" spans="1:1" x14ac:dyDescent="0.25">
      <c r="A12" s="379" t="s">
        <v>110</v>
      </c>
    </row>
    <row r="13" spans="1:1" x14ac:dyDescent="0.25">
      <c r="A13" s="353" t="s">
        <v>226</v>
      </c>
    </row>
    <row r="14" spans="1:1" s="168" customFormat="1" x14ac:dyDescent="0.25">
      <c r="A14" s="380" t="s">
        <v>207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203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220</v>
      </c>
    </row>
    <row r="26" spans="1:1" x14ac:dyDescent="0.25">
      <c r="A26" s="356" t="s">
        <v>202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223</v>
      </c>
    </row>
    <row r="30" spans="1:1" x14ac:dyDescent="0.25">
      <c r="A30" s="357" t="s">
        <v>199</v>
      </c>
    </row>
    <row r="31" spans="1:1" x14ac:dyDescent="0.25">
      <c r="A31" s="350" t="s">
        <v>222</v>
      </c>
    </row>
    <row r="32" spans="1:1" x14ac:dyDescent="0.25">
      <c r="A32" s="413" t="s">
        <v>162</v>
      </c>
    </row>
    <row r="33" spans="1:1" x14ac:dyDescent="0.25">
      <c r="A33" s="359" t="s">
        <v>192</v>
      </c>
    </row>
    <row r="34" spans="1:1" x14ac:dyDescent="0.25">
      <c r="A34" s="354" t="s">
        <v>218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193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305</v>
      </c>
    </row>
    <row r="55" spans="1:1" x14ac:dyDescent="0.25">
      <c r="A55" s="387" t="s">
        <v>306</v>
      </c>
    </row>
    <row r="56" spans="1:1" x14ac:dyDescent="0.25">
      <c r="A56" s="362" t="s">
        <v>308</v>
      </c>
    </row>
    <row r="57" spans="1:1" x14ac:dyDescent="0.25">
      <c r="A57" s="347" t="s">
        <v>310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234</v>
      </c>
    </row>
    <row r="61" spans="1:1" x14ac:dyDescent="0.25">
      <c r="A61" s="392" t="s">
        <v>227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175</v>
      </c>
    </row>
    <row r="65" spans="1:8" x14ac:dyDescent="0.25">
      <c r="A65" s="371" t="s">
        <v>176</v>
      </c>
    </row>
    <row r="66" spans="1:8" x14ac:dyDescent="0.25">
      <c r="A66" s="372" t="s">
        <v>177</v>
      </c>
    </row>
    <row r="67" spans="1:8" x14ac:dyDescent="0.25">
      <c r="A67" s="373" t="s">
        <v>178</v>
      </c>
    </row>
    <row r="68" spans="1:8" x14ac:dyDescent="0.25">
      <c r="A68" s="374" t="s">
        <v>179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330</v>
      </c>
    </row>
    <row r="78" spans="1:8" x14ac:dyDescent="0.25">
      <c r="A78" s="349" t="s">
        <v>221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70" zoomScaleNormal="70" workbookViewId="0">
      <selection activeCell="A3" sqref="A3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5703125" style="1" customWidth="1"/>
    <col min="6" max="6" width="15.5703125" style="1" bestFit="1" customWidth="1"/>
    <col min="7" max="7" width="25.570312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269</v>
      </c>
      <c r="B1" s="75" t="s">
        <v>295</v>
      </c>
    </row>
    <row r="2" spans="1:18" ht="42.95" customHeight="1" x14ac:dyDescent="0.25">
      <c r="A2" s="223" t="s">
        <v>279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303</v>
      </c>
      <c r="K2" s="6"/>
      <c r="L2" s="6"/>
      <c r="M2" s="6"/>
      <c r="N2" s="6"/>
      <c r="O2" s="6"/>
      <c r="P2" s="6"/>
    </row>
    <row r="3" spans="1:18" x14ac:dyDescent="0.25">
      <c r="A3" s="2" t="s">
        <v>259</v>
      </c>
      <c r="B3" s="2" t="s">
        <v>261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174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260</v>
      </c>
      <c r="B4" s="2" t="s">
        <v>262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264</v>
      </c>
      <c r="C5" s="9">
        <v>20900</v>
      </c>
      <c r="D5" s="9">
        <v>58900</v>
      </c>
      <c r="E5" s="9" t="s">
        <v>265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355</v>
      </c>
      <c r="B6" s="2" t="s">
        <v>353</v>
      </c>
      <c r="C6" s="9">
        <v>5000</v>
      </c>
      <c r="D6" s="9">
        <v>5000</v>
      </c>
      <c r="E6" s="9" t="s">
        <v>265</v>
      </c>
      <c r="F6" s="110" t="s">
        <v>9</v>
      </c>
      <c r="G6" s="110" t="s">
        <v>10</v>
      </c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2374036</v>
      </c>
      <c r="N6" s="18">
        <f t="shared" si="1"/>
        <v>42502</v>
      </c>
      <c r="O6" s="18">
        <f t="shared" si="1"/>
        <v>70732</v>
      </c>
      <c r="P6" s="18">
        <f t="shared" si="1"/>
        <v>2336035.9999999995</v>
      </c>
      <c r="Q6" s="18">
        <f t="shared" si="1"/>
        <v>42502</v>
      </c>
      <c r="R6" s="18">
        <f t="shared" si="1"/>
        <v>70732</v>
      </c>
    </row>
    <row r="7" spans="1:18" x14ac:dyDescent="0.25">
      <c r="A7" s="2" t="s">
        <v>356</v>
      </c>
      <c r="B7" s="2" t="s">
        <v>354</v>
      </c>
      <c r="C7" s="9">
        <v>50500</v>
      </c>
      <c r="D7" s="9">
        <v>50500</v>
      </c>
      <c r="E7" s="9" t="s">
        <v>41</v>
      </c>
      <c r="F7" s="110" t="s">
        <v>9</v>
      </c>
      <c r="G7" s="110" t="s">
        <v>33</v>
      </c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588310</v>
      </c>
      <c r="N7" s="18">
        <f t="shared" si="2"/>
        <v>0</v>
      </c>
      <c r="O7" s="18">
        <f t="shared" si="2"/>
        <v>0</v>
      </c>
      <c r="P7" s="18">
        <f t="shared" si="2"/>
        <v>626310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119498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119498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129000</v>
      </c>
      <c r="P10" s="21">
        <f t="shared" si="5"/>
        <v>4014429.9999999995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296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174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1831391.1020767612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36898.032592592594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1798401.4724471315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36898.032592592594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457549.55866010161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490539.18828973128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103741.96740740741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103741.96740740741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297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174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542644.89792323858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5603.9674074074073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537634.52755286812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5603.9674074074073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130760.44133989836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135770.81171026872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15756.032592592594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15756.032592592594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947114.41689910996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947114.41689910972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2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22" sqref="D22:E2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570312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269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50" t="s">
        <v>321</v>
      </c>
      <c r="C20" s="25"/>
      <c r="D20" s="25"/>
      <c r="E20" s="25"/>
      <c r="F20" s="12"/>
      <c r="I20" s="1"/>
    </row>
    <row r="21" spans="2:11" ht="29.45" customHeight="1" x14ac:dyDescent="0.25">
      <c r="B21" s="450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[2]Arealanvendelse!N14</f>
        <v>0.5814330197731945</v>
      </c>
      <c r="E22" s="8">
        <f>D22</f>
        <v>0.5814330197731945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[2]Arealanvendelse!O14</f>
        <v>0.67483346066155625</v>
      </c>
      <c r="E23" s="8">
        <f>D23</f>
        <v>0.67483346066155625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14263.171838846991</v>
      </c>
      <c r="E24" s="10">
        <f>E22*Arealanvendelse!Q6-C22*Arealanvendelse!Q6</f>
        <v>14263.171838846991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23736.828161153011</v>
      </c>
      <c r="E25" s="10">
        <f>E23*Arealanvendelse!R6-C23*Arealanvendelse!R6</f>
        <v>23736.828161153011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425.02</v>
      </c>
      <c r="E26" s="10">
        <f>1%*Arealanvendelse!Q6</f>
        <v>425.02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258</v>
      </c>
      <c r="C28" s="233"/>
      <c r="D28" s="231">
        <f>SUM(D24:D25)</f>
        <v>38000</v>
      </c>
      <c r="E28" s="231">
        <f>SUM(E24:E25)</f>
        <v>38000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48" t="s">
        <v>320</v>
      </c>
      <c r="C30" s="25"/>
      <c r="D30" s="25"/>
      <c r="E30" s="25"/>
      <c r="K30" s="12"/>
    </row>
    <row r="31" spans="2:11" x14ac:dyDescent="0.25">
      <c r="B31" s="44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286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238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237</v>
      </c>
      <c r="C48" s="109"/>
      <c r="D48" s="115">
        <f>1%*Arealanvendelse!M6</f>
        <v>23740.36</v>
      </c>
      <c r="E48" s="115">
        <f>1%*Arealanvendelse!P6</f>
        <v>23360.359999999997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269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312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313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314</v>
      </c>
    </row>
  </sheetData>
  <conditionalFormatting sqref="C18">
    <cfRule type="cellIs" dxfId="20" priority="2" operator="notBetween">
      <formula>1</formula>
      <formula>1</formula>
    </cfRule>
  </conditionalFormatting>
  <conditionalFormatting sqref="D18:E18">
    <cfRule type="cellIs" dxfId="1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F18" sqref="F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570312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269</v>
      </c>
    </row>
    <row r="2" spans="1:4" x14ac:dyDescent="0.25">
      <c r="A2" s="103" t="s">
        <v>242</v>
      </c>
    </row>
    <row r="3" spans="1:4" x14ac:dyDescent="0.25">
      <c r="A3" s="6" t="s">
        <v>181</v>
      </c>
      <c r="B3" s="1" t="s">
        <v>169</v>
      </c>
    </row>
    <row r="4" spans="1:4" x14ac:dyDescent="0.25">
      <c r="A4" s="6" t="s">
        <v>175</v>
      </c>
      <c r="B4" s="1" t="s">
        <v>170</v>
      </c>
    </row>
    <row r="5" spans="1:4" x14ac:dyDescent="0.25">
      <c r="A5" s="6" t="s">
        <v>176</v>
      </c>
      <c r="B5" s="1" t="s">
        <v>171</v>
      </c>
    </row>
    <row r="6" spans="1:4" x14ac:dyDescent="0.25">
      <c r="A6" s="6" t="s">
        <v>177</v>
      </c>
      <c r="B6" s="1" t="s">
        <v>185</v>
      </c>
    </row>
    <row r="7" spans="1:4" x14ac:dyDescent="0.25">
      <c r="A7" s="6" t="s">
        <v>178</v>
      </c>
      <c r="B7" s="1" t="s">
        <v>186</v>
      </c>
    </row>
    <row r="8" spans="1:4" x14ac:dyDescent="0.25">
      <c r="A8" s="6" t="s">
        <v>179</v>
      </c>
      <c r="B8" s="1" t="s">
        <v>187</v>
      </c>
    </row>
    <row r="9" spans="1:4" x14ac:dyDescent="0.25">
      <c r="A9" s="2" t="s">
        <v>278</v>
      </c>
      <c r="B9" s="2"/>
      <c r="C9" s="209">
        <v>4.0000000000000001E-3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277</v>
      </c>
      <c r="B11" s="2"/>
      <c r="C11" s="2"/>
      <c r="D11" s="2"/>
    </row>
    <row r="12" spans="1:4" x14ac:dyDescent="0.25">
      <c r="A12" s="2" t="s">
        <v>182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175</v>
      </c>
      <c r="B13" s="7">
        <v>0</v>
      </c>
      <c r="C13" s="8">
        <v>0.45</v>
      </c>
      <c r="D13" s="8">
        <v>0.25</v>
      </c>
    </row>
    <row r="14" spans="1:4" x14ac:dyDescent="0.25">
      <c r="A14" s="2" t="s">
        <v>176</v>
      </c>
      <c r="B14" s="7">
        <v>0</v>
      </c>
      <c r="C14" s="8">
        <v>0.05</v>
      </c>
      <c r="D14" s="8">
        <v>0.25</v>
      </c>
    </row>
    <row r="15" spans="1:4" x14ac:dyDescent="0.25">
      <c r="A15" s="2" t="s">
        <v>177</v>
      </c>
      <c r="B15" s="7">
        <v>0</v>
      </c>
      <c r="C15" s="8">
        <v>0.45</v>
      </c>
      <c r="D15" s="8">
        <v>0.25</v>
      </c>
    </row>
    <row r="16" spans="1:4" x14ac:dyDescent="0.25">
      <c r="A16" s="2" t="s">
        <v>178</v>
      </c>
      <c r="B16" s="7">
        <v>0</v>
      </c>
      <c r="C16" s="8">
        <v>0.05</v>
      </c>
      <c r="D16" s="8">
        <v>0.25</v>
      </c>
    </row>
    <row r="17" spans="1:8" ht="15.75" thickBot="1" x14ac:dyDescent="0.3">
      <c r="A17" s="331" t="s">
        <v>179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183</v>
      </c>
      <c r="B21" s="181" t="s">
        <v>184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181</v>
      </c>
      <c r="B22" s="182" t="s">
        <v>180</v>
      </c>
      <c r="C22" s="109">
        <f>Arealanvendelse!J27</f>
        <v>435064.52162306459</v>
      </c>
      <c r="D22" s="109">
        <f>C22*(1-$C$9)^(D21-C21)</f>
        <v>416299.98171857762</v>
      </c>
      <c r="E22" s="109">
        <f>D22*(1-$C$9)^(E21-D21)</f>
        <v>384231.67168039142</v>
      </c>
      <c r="F22" s="109">
        <f>Arealanvendelse!J37</f>
        <v>127345.4783769354</v>
      </c>
      <c r="G22" s="109">
        <f>F22*(1-$C$9)^(G21-F21)</f>
        <v>121853.00727921096</v>
      </c>
      <c r="H22" s="109">
        <f>G22*(1-$C$9)^(H21-G21)</f>
        <v>112466.45866495548</v>
      </c>
    </row>
    <row r="23" spans="1:8" hidden="1" x14ac:dyDescent="0.25">
      <c r="A23" s="2" t="s">
        <v>175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16859.351060521862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8056.414577067515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3639.4204359278201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1777.0779242299004</v>
      </c>
    </row>
    <row r="24" spans="1:8" hidden="1" x14ac:dyDescent="0.25">
      <c r="A24" s="2" t="s">
        <v>175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1702.9585631639357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4459.6552709429179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368.92489138151137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724.63093613765295</v>
      </c>
    </row>
    <row r="25" spans="1:8" hidden="1" x14ac:dyDescent="0.25">
      <c r="A25" s="2" t="s">
        <v>175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16859.351060521862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3639.4204359278201</v>
      </c>
    </row>
    <row r="26" spans="1:8" hidden="1" x14ac:dyDescent="0.25">
      <c r="A26" s="2" t="s">
        <v>175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1698.4656512100564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367.95155762552611</v>
      </c>
    </row>
    <row r="27" spans="1:8" hidden="1" x14ac:dyDescent="0.25">
      <c r="A27" s="2" t="s">
        <v>176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1873.4921385825564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8179.3849499285134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404.43007215051006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1807.4707890040718</v>
      </c>
    </row>
    <row r="28" spans="1:8" hidden="1" x14ac:dyDescent="0.25">
      <c r="A28" s="2" t="s">
        <v>176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188.98670849364294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11879.649653532211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40.941630883860086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2899.2489738999393</v>
      </c>
    </row>
    <row r="29" spans="1:8" hidden="1" x14ac:dyDescent="0.25">
      <c r="A29" s="2" t="s">
        <v>176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1836.6289047026053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396.46947169419064</v>
      </c>
    </row>
    <row r="30" spans="1:8" hidden="1" x14ac:dyDescent="0.25">
      <c r="A30" s="2" t="s">
        <v>176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184.20823676420389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39.906434137512001</v>
      </c>
    </row>
    <row r="31" spans="1:8" hidden="1" x14ac:dyDescent="0.25">
      <c r="A31" s="2" t="s">
        <v>177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16859.351060521862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8054.3986957509642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3639.4204359278201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1776.6412084977428</v>
      </c>
    </row>
    <row r="32" spans="1:8" hidden="1" x14ac:dyDescent="0.25">
      <c r="A32" s="2" t="s">
        <v>177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1702.9585631639357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4459.6552709429179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368.92489138151137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724.63093613765295</v>
      </c>
    </row>
    <row r="33" spans="1:10" hidden="1" x14ac:dyDescent="0.25">
      <c r="A33" s="2" t="s">
        <v>177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16859.351060521862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3639.4204359278201</v>
      </c>
    </row>
    <row r="34" spans="1:10" hidden="1" x14ac:dyDescent="0.25">
      <c r="A34" s="2" t="s">
        <v>177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1700.4815325266063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368.38827335768372</v>
      </c>
    </row>
    <row r="35" spans="1:10" hidden="1" x14ac:dyDescent="0.25">
      <c r="A35" s="2" t="s">
        <v>178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1873.5935135445638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8222.8002773749031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404.45203378108425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1818.5169384643414</v>
      </c>
    </row>
    <row r="36" spans="1:10" hidden="1" x14ac:dyDescent="0.25">
      <c r="A36" s="2" t="s">
        <v>178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188.88533353163567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11841.979930515479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40.919669253285903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2889.4423118074337</v>
      </c>
    </row>
    <row r="37" spans="1:10" hidden="1" x14ac:dyDescent="0.25">
      <c r="A37" s="2" t="s">
        <v>178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1831.075342197171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395.2715878319724</v>
      </c>
    </row>
    <row r="38" spans="1:10" hidden="1" x14ac:dyDescent="0.25">
      <c r="A38" s="2" t="s">
        <v>178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184.01619483999895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39.864830631965525</v>
      </c>
    </row>
    <row r="39" spans="1:10" hidden="1" x14ac:dyDescent="0.25">
      <c r="A39" s="2" t="s">
        <v>179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179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179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179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51" t="s">
        <v>285</v>
      </c>
      <c r="B47" s="2" t="s">
        <v>23</v>
      </c>
      <c r="C47" s="2"/>
      <c r="D47" s="2"/>
      <c r="E47" s="2" t="s">
        <v>24</v>
      </c>
      <c r="F47" s="2"/>
      <c r="G47" s="2"/>
      <c r="H47" s="1" t="s">
        <v>324</v>
      </c>
    </row>
    <row r="48" spans="1:10" hidden="1" x14ac:dyDescent="0.25">
      <c r="A48" s="452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181</v>
      </c>
      <c r="B49" s="109">
        <f t="shared" ref="B49:G54" si="0">SUMIF($A$22:$A$42,$A49,C$22:C$42)</f>
        <v>435064.52162306459</v>
      </c>
      <c r="C49" s="109">
        <f t="shared" si="0"/>
        <v>416299.98171857762</v>
      </c>
      <c r="D49" s="109">
        <f t="shared" si="0"/>
        <v>384231.67168039142</v>
      </c>
      <c r="E49" s="109">
        <f t="shared" si="0"/>
        <v>127345.4783769354</v>
      </c>
      <c r="F49" s="109">
        <f t="shared" si="0"/>
        <v>121853.00727921096</v>
      </c>
      <c r="G49" s="109">
        <f t="shared" si="0"/>
        <v>112466.45866495548</v>
      </c>
      <c r="H49" s="109">
        <f>SUM(B49,E49)</f>
        <v>562410</v>
      </c>
      <c r="I49" s="109">
        <f t="shared" ref="I49:J54" si="1">SUM(C49,F49)</f>
        <v>538152.98899778863</v>
      </c>
      <c r="J49" s="109">
        <f t="shared" si="1"/>
        <v>496698.13034534687</v>
      </c>
    </row>
    <row r="50" spans="1:10" hidden="1" x14ac:dyDescent="0.25">
      <c r="A50" s="2" t="s">
        <v>175</v>
      </c>
      <c r="B50" s="109">
        <f t="shared" si="0"/>
        <v>0</v>
      </c>
      <c r="C50" s="109">
        <f t="shared" ca="1" si="0"/>
        <v>18562.309623685796</v>
      </c>
      <c r="D50" s="109">
        <f t="shared" ca="1" si="0"/>
        <v>31073.88655974235</v>
      </c>
      <c r="E50" s="109">
        <f t="shared" ca="1" si="0"/>
        <v>0</v>
      </c>
      <c r="F50" s="109">
        <f t="shared" ca="1" si="0"/>
        <v>4008.3453273093314</v>
      </c>
      <c r="G50" s="109">
        <f t="shared" ca="1" si="0"/>
        <v>6509.0808539209002</v>
      </c>
      <c r="H50" s="109">
        <f t="shared" ref="H50:H54" ca="1" si="2">SUM(B50,E50)</f>
        <v>0</v>
      </c>
      <c r="I50" s="109">
        <f t="shared" ca="1" si="1"/>
        <v>22570.654950995129</v>
      </c>
      <c r="J50" s="109">
        <f t="shared" ca="1" si="1"/>
        <v>37582.967413663253</v>
      </c>
    </row>
    <row r="51" spans="1:10" hidden="1" x14ac:dyDescent="0.25">
      <c r="A51" s="2" t="s">
        <v>176</v>
      </c>
      <c r="B51" s="109">
        <f t="shared" si="0"/>
        <v>0</v>
      </c>
      <c r="C51" s="109">
        <f ca="1">SUMIF($A$22:$A$42,$A51,D$22:D$42)</f>
        <v>2062.4788470761996</v>
      </c>
      <c r="D51" s="109">
        <f t="shared" ca="1" si="0"/>
        <v>22079.871744927532</v>
      </c>
      <c r="E51" s="109">
        <f t="shared" ca="1" si="0"/>
        <v>0</v>
      </c>
      <c r="F51" s="109">
        <f t="shared" ca="1" si="0"/>
        <v>445.37170303437017</v>
      </c>
      <c r="G51" s="109">
        <f t="shared" ca="1" si="0"/>
        <v>5143.0956687357138</v>
      </c>
      <c r="H51" s="109">
        <f t="shared" ca="1" si="2"/>
        <v>0</v>
      </c>
      <c r="I51" s="109">
        <f t="shared" ca="1" si="1"/>
        <v>2507.8505501105697</v>
      </c>
      <c r="J51" s="109">
        <f t="shared" ca="1" si="1"/>
        <v>27222.967413663246</v>
      </c>
    </row>
    <row r="52" spans="1:10" hidden="1" x14ac:dyDescent="0.25">
      <c r="A52" s="2" t="s">
        <v>177</v>
      </c>
      <c r="B52" s="109">
        <f t="shared" si="0"/>
        <v>0</v>
      </c>
      <c r="C52" s="109">
        <f t="shared" ca="1" si="0"/>
        <v>18562.309623685796</v>
      </c>
      <c r="D52" s="109">
        <f t="shared" ca="1" si="0"/>
        <v>31073.88655974235</v>
      </c>
      <c r="E52" s="109">
        <f t="shared" ca="1" si="0"/>
        <v>0</v>
      </c>
      <c r="F52" s="109">
        <f t="shared" ca="1" si="0"/>
        <v>4008.3453273093314</v>
      </c>
      <c r="G52" s="109">
        <f t="shared" ca="1" si="0"/>
        <v>6509.0808539209002</v>
      </c>
      <c r="H52" s="109">
        <f t="shared" ca="1" si="2"/>
        <v>0</v>
      </c>
      <c r="I52" s="109">
        <f t="shared" ca="1" si="1"/>
        <v>22570.654950995129</v>
      </c>
      <c r="J52" s="109">
        <f t="shared" ca="1" si="1"/>
        <v>37582.967413663253</v>
      </c>
    </row>
    <row r="53" spans="1:10" hidden="1" x14ac:dyDescent="0.25">
      <c r="A53" s="2" t="s">
        <v>178</v>
      </c>
      <c r="B53" s="109">
        <f t="shared" si="0"/>
        <v>0</v>
      </c>
      <c r="C53" s="109">
        <f t="shared" ca="1" si="0"/>
        <v>2062.4788470761996</v>
      </c>
      <c r="D53" s="109">
        <f t="shared" ca="1" si="0"/>
        <v>22079.871744927554</v>
      </c>
      <c r="E53" s="109">
        <f t="shared" ca="1" si="0"/>
        <v>0</v>
      </c>
      <c r="F53" s="109">
        <f t="shared" ca="1" si="0"/>
        <v>445.37170303437017</v>
      </c>
      <c r="G53" s="109">
        <f t="shared" ca="1" si="0"/>
        <v>5143.0956687357129</v>
      </c>
      <c r="H53" s="109">
        <f t="shared" ca="1" si="2"/>
        <v>0</v>
      </c>
      <c r="I53" s="109">
        <f t="shared" ca="1" si="1"/>
        <v>2507.8505501105697</v>
      </c>
      <c r="J53" s="109">
        <f t="shared" ca="1" si="1"/>
        <v>27222.967413663268</v>
      </c>
    </row>
    <row r="54" spans="1:10" hidden="1" x14ac:dyDescent="0.25">
      <c r="A54" s="2" t="s">
        <v>179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325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5703125" style="168" bestFit="1" customWidth="1"/>
    <col min="4" max="5" width="9.140625" style="168"/>
  </cols>
  <sheetData>
    <row r="1" spans="1:38" x14ac:dyDescent="0.25">
      <c r="D1" s="187" t="s">
        <v>327</v>
      </c>
      <c r="E1" s="168" t="s">
        <v>326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175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783.11613892151217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1702.9585631639357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175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779.98367436583499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1699.8260986082587</v>
      </c>
      <c r="G3" s="168">
        <f ca="1">IF($C3-G$1&lt;År1,0,F2*(1-VLOOKUP($A3,[1]Hugst!$R$5:$W$9,MATCH(ROUNDUP((G$1)/10,0)*10,[1]Hugst!$R$4:$W$4,0))))</f>
        <v>1702.9585631639357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175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776.86373966837141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1696.7061639107951</v>
      </c>
      <c r="G4" s="168">
        <f ca="1">IF($C4-G$1&lt;År1,0,F3*(1-VLOOKUP($A4,[1]Hugst!$R$5:$W$9,MATCH(ROUNDUP((G$1)/10,0)*10,[1]Hugst!$R$4:$W$4,0))))</f>
        <v>1699.8260986082587</v>
      </c>
      <c r="H4" s="168">
        <f ca="1">IF($C4-H$1&lt;År1,0,G3*(1-VLOOKUP($A4,[1]Hugst!$R$5:$W$9,MATCH(ROUNDUP((H$1)/10,0)*10,[1]Hugst!$R$4:$W$4,0))))</f>
        <v>1702.9585631639357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175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773.75628470968786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1693.5987089521113</v>
      </c>
      <c r="G5" s="168">
        <f ca="1">IF($C5-G$1&lt;År1,0,F4*(1-VLOOKUP($A5,[1]Hugst!$R$5:$W$9,MATCH(ROUNDUP((G$1)/10,0)*10,[1]Hugst!$R$4:$W$4,0))))</f>
        <v>1696.7061639107951</v>
      </c>
      <c r="H5" s="168">
        <f ca="1">IF($C5-H$1&lt;År1,0,G4*(1-VLOOKUP($A5,[1]Hugst!$R$5:$W$9,MATCH(ROUNDUP((H$1)/10,0)*10,[1]Hugst!$R$4:$W$4,0))))</f>
        <v>1699.8260986082587</v>
      </c>
      <c r="I5" s="168">
        <f ca="1">IF($C5-I$1&lt;År1,0,H4*(1-VLOOKUP($A5,[1]Hugst!$R$5:$W$9,MATCH(ROUNDUP((I$1)/10,0)*10,[1]Hugst!$R$4:$W$4,0))))</f>
        <v>1702.9585631639357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175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770.66125957086342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1690.5036838132869</v>
      </c>
      <c r="G6" s="168">
        <f ca="1">IF($C6-G$1&lt;År1,0,F5*(1-VLOOKUP($A6,[1]Hugst!$R$5:$W$9,MATCH(ROUNDUP((G$1)/10,0)*10,[1]Hugst!$R$4:$W$4,0))))</f>
        <v>1693.5987089521113</v>
      </c>
      <c r="H6" s="168">
        <f ca="1">IF($C6-H$1&lt;År1,0,G5*(1-VLOOKUP($A6,[1]Hugst!$R$5:$W$9,MATCH(ROUNDUP((H$1)/10,0)*10,[1]Hugst!$R$4:$W$4,0))))</f>
        <v>1696.7061639107951</v>
      </c>
      <c r="I6" s="168">
        <f ca="1">IF($C6-I$1&lt;År1,0,H5*(1-VLOOKUP($A6,[1]Hugst!$R$5:$W$9,MATCH(ROUNDUP((I$1)/10,0)*10,[1]Hugst!$R$4:$W$4,0))))</f>
        <v>1699.8260986082587</v>
      </c>
      <c r="J6" s="168">
        <f ca="1">IF($C6-J$1&lt;År1,0,I5*(1-VLOOKUP($A6,[1]Hugst!$R$5:$W$9,MATCH(ROUNDUP((J$1)/10,0)*10,[1]Hugst!$R$4:$W$4,0))))</f>
        <v>1702.9585631639357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175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767.57861453256919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1687.4210387749927</v>
      </c>
      <c r="G7" s="168">
        <f ca="1">IF($C7-G$1&lt;År1,0,F6*(1-VLOOKUP($A7,[1]Hugst!$R$5:$W$9,MATCH(ROUNDUP((G$1)/10,0)*10,[1]Hugst!$R$4:$W$4,0))))</f>
        <v>1690.5036838132869</v>
      </c>
      <c r="H7" s="168">
        <f ca="1">IF($C7-H$1&lt;År1,0,G6*(1-VLOOKUP($A7,[1]Hugst!$R$5:$W$9,MATCH(ROUNDUP((H$1)/10,0)*10,[1]Hugst!$R$4:$W$4,0))))</f>
        <v>1693.5987089521113</v>
      </c>
      <c r="I7" s="168">
        <f ca="1">IF($C7-I$1&lt;År1,0,H6*(1-VLOOKUP($A7,[1]Hugst!$R$5:$W$9,MATCH(ROUNDUP((I$1)/10,0)*10,[1]Hugst!$R$4:$W$4,0))))</f>
        <v>1696.7061639107951</v>
      </c>
      <c r="J7" s="168">
        <f ca="1">IF($C7-J$1&lt;År1,0,I6*(1-VLOOKUP($A7,[1]Hugst!$R$5:$W$9,MATCH(ROUNDUP((J$1)/10,0)*10,[1]Hugst!$R$4:$W$4,0))))</f>
        <v>1699.8260986082587</v>
      </c>
      <c r="K7" s="168">
        <f ca="1">IF($C7-K$1&lt;År1,0,J6*(1-VLOOKUP($A7,[1]Hugst!$R$5:$W$9,MATCH(ROUNDUP((K$1)/10,0)*10,[1]Hugst!$R$4:$W$4,0))))</f>
        <v>1702.9585631639357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175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764.50830007444347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1684.3507243168669</v>
      </c>
      <c r="G8" s="168">
        <f ca="1">IF($C8-G$1&lt;År1,0,F7*(1-VLOOKUP($A8,[1]Hugst!$R$5:$W$9,MATCH(ROUNDUP((G$1)/10,0)*10,[1]Hugst!$R$4:$W$4,0))))</f>
        <v>1687.4210387749927</v>
      </c>
      <c r="H8" s="168">
        <f ca="1">IF($C8-H$1&lt;År1,0,G7*(1-VLOOKUP($A8,[1]Hugst!$R$5:$W$9,MATCH(ROUNDUP((H$1)/10,0)*10,[1]Hugst!$R$4:$W$4,0))))</f>
        <v>1690.5036838132869</v>
      </c>
      <c r="I8" s="168">
        <f ca="1">IF($C8-I$1&lt;År1,0,H7*(1-VLOOKUP($A8,[1]Hugst!$R$5:$W$9,MATCH(ROUNDUP((I$1)/10,0)*10,[1]Hugst!$R$4:$W$4,0))))</f>
        <v>1693.5987089521113</v>
      </c>
      <c r="J8" s="168">
        <f ca="1">IF($C8-J$1&lt;År1,0,I7*(1-VLOOKUP($A8,[1]Hugst!$R$5:$W$9,MATCH(ROUNDUP((J$1)/10,0)*10,[1]Hugst!$R$4:$W$4,0))))</f>
        <v>1696.7061639107951</v>
      </c>
      <c r="K8" s="168">
        <f ca="1">IF($C8-K$1&lt;År1,0,J7*(1-VLOOKUP($A8,[1]Hugst!$R$5:$W$9,MATCH(ROUNDUP((K$1)/10,0)*10,[1]Hugst!$R$4:$W$4,0))))</f>
        <v>1699.8260986082587</v>
      </c>
      <c r="L8" s="168">
        <f ca="1">IF($C8-L$1&lt;År1,0,K7*(1-VLOOKUP($A8,[1]Hugst!$R$5:$W$9,MATCH(ROUNDUP((L$1)/10,0)*10,[1]Hugst!$R$4:$W$4,0))))</f>
        <v>1702.9585631639357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175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761.45026687411882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1681.2926911165423</v>
      </c>
      <c r="G9" s="168">
        <f ca="1">IF($C9-G$1&lt;År1,0,F8*(1-VLOOKUP($A9,[1]Hugst!$R$5:$W$9,MATCH(ROUNDUP((G$1)/10,0)*10,[1]Hugst!$R$4:$W$4,0))))</f>
        <v>1684.3507243168669</v>
      </c>
      <c r="H9" s="168">
        <f ca="1">IF($C9-H$1&lt;År1,0,G8*(1-VLOOKUP($A9,[1]Hugst!$R$5:$W$9,MATCH(ROUNDUP((H$1)/10,0)*10,[1]Hugst!$R$4:$W$4,0))))</f>
        <v>1687.4210387749927</v>
      </c>
      <c r="I9" s="168">
        <f ca="1">IF($C9-I$1&lt;År1,0,H8*(1-VLOOKUP($A9,[1]Hugst!$R$5:$W$9,MATCH(ROUNDUP((I$1)/10,0)*10,[1]Hugst!$R$4:$W$4,0))))</f>
        <v>1690.5036838132869</v>
      </c>
      <c r="J9" s="168">
        <f ca="1">IF($C9-J$1&lt;År1,0,I8*(1-VLOOKUP($A9,[1]Hugst!$R$5:$W$9,MATCH(ROUNDUP((J$1)/10,0)*10,[1]Hugst!$R$4:$W$4,0))))</f>
        <v>1693.5987089521113</v>
      </c>
      <c r="K9" s="168">
        <f ca="1">IF($C9-K$1&lt;År1,0,J8*(1-VLOOKUP($A9,[1]Hugst!$R$5:$W$9,MATCH(ROUNDUP((K$1)/10,0)*10,[1]Hugst!$R$4:$W$4,0))))</f>
        <v>1696.7061639107951</v>
      </c>
      <c r="L9" s="168">
        <f ca="1">IF($C9-L$1&lt;År1,0,K8*(1-VLOOKUP($A9,[1]Hugst!$R$5:$W$9,MATCH(ROUNDUP((L$1)/10,0)*10,[1]Hugst!$R$4:$W$4,0))))</f>
        <v>1699.8260986082587</v>
      </c>
      <c r="M9" s="168">
        <f ca="1">IF($C9-M$1&lt;År1,0,L8*(1-VLOOKUP($A9,[1]Hugst!$R$5:$W$9,MATCH(ROUNDUP((M$1)/10,0)*10,[1]Hugst!$R$4:$W$4,0))))</f>
        <v>1702.9585631639357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175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758.40446580664957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1678.246890049073</v>
      </c>
      <c r="G10" s="168">
        <f ca="1">IF($C10-G$1&lt;År1,0,F9*(1-VLOOKUP($A10,[1]Hugst!$R$5:$W$9,MATCH(ROUNDUP((G$1)/10,0)*10,[1]Hugst!$R$4:$W$4,0))))</f>
        <v>1681.2926911165423</v>
      </c>
      <c r="H10" s="168">
        <f ca="1">IF($C10-H$1&lt;År1,0,G9*(1-VLOOKUP($A10,[1]Hugst!$R$5:$W$9,MATCH(ROUNDUP((H$1)/10,0)*10,[1]Hugst!$R$4:$W$4,0))))</f>
        <v>1684.3507243168669</v>
      </c>
      <c r="I10" s="168">
        <f ca="1">IF($C10-I$1&lt;År1,0,H9*(1-VLOOKUP($A10,[1]Hugst!$R$5:$W$9,MATCH(ROUNDUP((I$1)/10,0)*10,[1]Hugst!$R$4:$W$4,0))))</f>
        <v>1687.4210387749927</v>
      </c>
      <c r="J10" s="168">
        <f ca="1">IF($C10-J$1&lt;År1,0,I9*(1-VLOOKUP($A10,[1]Hugst!$R$5:$W$9,MATCH(ROUNDUP((J$1)/10,0)*10,[1]Hugst!$R$4:$W$4,0))))</f>
        <v>1690.5036838132869</v>
      </c>
      <c r="K10" s="168">
        <f ca="1">IF($C10-K$1&lt;År1,0,J9*(1-VLOOKUP($A10,[1]Hugst!$R$5:$W$9,MATCH(ROUNDUP((K$1)/10,0)*10,[1]Hugst!$R$4:$W$4,0))))</f>
        <v>1693.5987089521113</v>
      </c>
      <c r="L10" s="168">
        <f ca="1">IF($C10-L$1&lt;År1,0,K9*(1-VLOOKUP($A10,[1]Hugst!$R$5:$W$9,MATCH(ROUNDUP((L$1)/10,0)*10,[1]Hugst!$R$4:$W$4,0))))</f>
        <v>1696.7061639107951</v>
      </c>
      <c r="M10" s="168">
        <f ca="1">IF($C10-M$1&lt;År1,0,L9*(1-VLOOKUP($A10,[1]Hugst!$R$5:$W$9,MATCH(ROUNDUP((M$1)/10,0)*10,[1]Hugst!$R$4:$W$4,0))))</f>
        <v>1699.8260986082587</v>
      </c>
      <c r="N10" s="168">
        <f ca="1">IF($C10-N$1&lt;År1,0,M9*(1-VLOOKUP($A10,[1]Hugst!$R$5:$W$9,MATCH(ROUNDUP((N$1)/10,0)*10,[1]Hugst!$R$4:$W$4,0))))</f>
        <v>1702.9585631639357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175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755.37084794341081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1675.2132721858343</v>
      </c>
      <c r="G11" s="168">
        <f ca="1">IF($C11-G$1&lt;År1,0,F10*(1-VLOOKUP($A11,[1]Hugst!$R$5:$W$9,MATCH(ROUNDUP((G$1)/10,0)*10,[1]Hugst!$R$4:$W$4,0))))</f>
        <v>1678.246890049073</v>
      </c>
      <c r="H11" s="168">
        <f ca="1">IF($C11-H$1&lt;År1,0,G10*(1-VLOOKUP($A11,[1]Hugst!$R$5:$W$9,MATCH(ROUNDUP((H$1)/10,0)*10,[1]Hugst!$R$4:$W$4,0))))</f>
        <v>1681.2926911165423</v>
      </c>
      <c r="I11" s="168">
        <f ca="1">IF($C11-I$1&lt;År1,0,H10*(1-VLOOKUP($A11,[1]Hugst!$R$5:$W$9,MATCH(ROUNDUP((I$1)/10,0)*10,[1]Hugst!$R$4:$W$4,0))))</f>
        <v>1684.3507243168669</v>
      </c>
      <c r="J11" s="168">
        <f ca="1">IF($C11-J$1&lt;År1,0,I10*(1-VLOOKUP($A11,[1]Hugst!$R$5:$W$9,MATCH(ROUNDUP((J$1)/10,0)*10,[1]Hugst!$R$4:$W$4,0))))</f>
        <v>1687.4210387749927</v>
      </c>
      <c r="K11" s="168">
        <f ca="1">IF($C11-K$1&lt;År1,0,J10*(1-VLOOKUP($A11,[1]Hugst!$R$5:$W$9,MATCH(ROUNDUP((K$1)/10,0)*10,[1]Hugst!$R$4:$W$4,0))))</f>
        <v>1690.5036838132869</v>
      </c>
      <c r="L11" s="168">
        <f ca="1">IF($C11-L$1&lt;År1,0,K10*(1-VLOOKUP($A11,[1]Hugst!$R$5:$W$9,MATCH(ROUNDUP((L$1)/10,0)*10,[1]Hugst!$R$4:$W$4,0))))</f>
        <v>1693.5987089521113</v>
      </c>
      <c r="M11" s="168">
        <f ca="1">IF($C11-M$1&lt;År1,0,L10*(1-VLOOKUP($A11,[1]Hugst!$R$5:$W$9,MATCH(ROUNDUP((M$1)/10,0)*10,[1]Hugst!$R$4:$W$4,0))))</f>
        <v>1696.7061639107951</v>
      </c>
      <c r="N11" s="168">
        <f ca="1">IF($C11-N$1&lt;År1,0,M10*(1-VLOOKUP($A11,[1]Hugst!$R$5:$W$9,MATCH(ROUNDUP((N$1)/10,0)*10,[1]Hugst!$R$4:$W$4,0))))</f>
        <v>1699.8260986082587</v>
      </c>
      <c r="O11" s="168">
        <f ca="1">IF($C11-O$1&lt;År1,0,N10*(1-VLOOKUP($A11,[1]Hugst!$R$5:$W$9,MATCH(ROUNDUP((O$1)/10,0)*10,[1]Hugst!$R$4:$W$4,0))))</f>
        <v>1702.9585631639357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175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752.34936455167554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1672.191788794099</v>
      </c>
      <c r="G12" s="168">
        <f ca="1">IF($C12-G$1&lt;År1,0,F11*(1-VLOOKUP($A12,[1]Hugst!$R$5:$W$9,MATCH(ROUNDUP((G$1)/10,0)*10,[1]Hugst!$R$4:$W$4,0))))</f>
        <v>1675.2132721858343</v>
      </c>
      <c r="H12" s="168">
        <f ca="1">IF($C12-H$1&lt;År1,0,G11*(1-VLOOKUP($A12,[1]Hugst!$R$5:$W$9,MATCH(ROUNDUP((H$1)/10,0)*10,[1]Hugst!$R$4:$W$4,0))))</f>
        <v>1678.246890049073</v>
      </c>
      <c r="I12" s="168">
        <f ca="1">IF($C12-I$1&lt;År1,0,H11*(1-VLOOKUP($A12,[1]Hugst!$R$5:$W$9,MATCH(ROUNDUP((I$1)/10,0)*10,[1]Hugst!$R$4:$W$4,0))))</f>
        <v>1681.2926911165423</v>
      </c>
      <c r="J12" s="168">
        <f ca="1">IF($C12-J$1&lt;År1,0,I11*(1-VLOOKUP($A12,[1]Hugst!$R$5:$W$9,MATCH(ROUNDUP((J$1)/10,0)*10,[1]Hugst!$R$4:$W$4,0))))</f>
        <v>1684.3507243168669</v>
      </c>
      <c r="K12" s="168">
        <f ca="1">IF($C12-K$1&lt;År1,0,J11*(1-VLOOKUP($A12,[1]Hugst!$R$5:$W$9,MATCH(ROUNDUP((K$1)/10,0)*10,[1]Hugst!$R$4:$W$4,0))))</f>
        <v>1687.4210387749927</v>
      </c>
      <c r="L12" s="168">
        <f ca="1">IF($C12-L$1&lt;År1,0,K11*(1-VLOOKUP($A12,[1]Hugst!$R$5:$W$9,MATCH(ROUNDUP((L$1)/10,0)*10,[1]Hugst!$R$4:$W$4,0))))</f>
        <v>1690.5036838132869</v>
      </c>
      <c r="M12" s="168">
        <f ca="1">IF($C12-M$1&lt;År1,0,L11*(1-VLOOKUP($A12,[1]Hugst!$R$5:$W$9,MATCH(ROUNDUP((M$1)/10,0)*10,[1]Hugst!$R$4:$W$4,0))))</f>
        <v>1693.5987089521113</v>
      </c>
      <c r="N12" s="168">
        <f ca="1">IF($C12-N$1&lt;År1,0,M11*(1-VLOOKUP($A12,[1]Hugst!$R$5:$W$9,MATCH(ROUNDUP((N$1)/10,0)*10,[1]Hugst!$R$4:$W$4,0))))</f>
        <v>1696.7061639107951</v>
      </c>
      <c r="O12" s="168">
        <f ca="1">IF($C12-O$1&lt;År1,0,N11*(1-VLOOKUP($A12,[1]Hugst!$R$5:$W$9,MATCH(ROUNDUP((O$1)/10,0)*10,[1]Hugst!$R$4:$W$4,0))))</f>
        <v>1699.8260986082587</v>
      </c>
      <c r="P12" s="168">
        <f ca="1">IF($C12-P$1&lt;År1,0,O11*(1-VLOOKUP($A12,[1]Hugst!$R$5:$W$9,MATCH(ROUNDUP((P$1)/10,0)*10,[1]Hugst!$R$4:$W$4,0))))</f>
        <v>1702.9585631639357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175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-3336.6079991788174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-2924.2376288084465</v>
      </c>
      <c r="G13" s="168">
        <f ca="1">IF($C13-G$1&lt;År1,0,F12*(1-VLOOKUP($A13,[1]Hugst!$R$5:$W$9,MATCH(ROUNDUP((G$1)/10,0)*10,[1]Hugst!$R$4:$W$4,0))))</f>
        <v>1672.191788794099</v>
      </c>
      <c r="H13" s="168">
        <f ca="1">IF($C13-H$1&lt;År1,0,G12*(1-VLOOKUP($A13,[1]Hugst!$R$5:$W$9,MATCH(ROUNDUP((H$1)/10,0)*10,[1]Hugst!$R$4:$W$4,0))))</f>
        <v>1675.2132721858343</v>
      </c>
      <c r="I13" s="168">
        <f ca="1">IF($C13-I$1&lt;År1,0,H12*(1-VLOOKUP($A13,[1]Hugst!$R$5:$W$9,MATCH(ROUNDUP((I$1)/10,0)*10,[1]Hugst!$R$4:$W$4,0))))</f>
        <v>1678.246890049073</v>
      </c>
      <c r="J13" s="168">
        <f ca="1">IF($C13-J$1&lt;År1,0,I12*(1-VLOOKUP($A13,[1]Hugst!$R$5:$W$9,MATCH(ROUNDUP((J$1)/10,0)*10,[1]Hugst!$R$4:$W$4,0))))</f>
        <v>1681.2926911165423</v>
      </c>
      <c r="K13" s="168">
        <f ca="1">IF($C13-K$1&lt;År1,0,J12*(1-VLOOKUP($A13,[1]Hugst!$R$5:$W$9,MATCH(ROUNDUP((K$1)/10,0)*10,[1]Hugst!$R$4:$W$4,0))))</f>
        <v>1684.3507243168669</v>
      </c>
      <c r="L13" s="168">
        <f ca="1">IF($C13-L$1&lt;År1,0,K12*(1-VLOOKUP($A13,[1]Hugst!$R$5:$W$9,MATCH(ROUNDUP((L$1)/10,0)*10,[1]Hugst!$R$4:$W$4,0))))</f>
        <v>1687.4210387749927</v>
      </c>
      <c r="M13" s="168">
        <f ca="1">IF($C13-M$1&lt;År1,0,L12*(1-VLOOKUP($A13,[1]Hugst!$R$5:$W$9,MATCH(ROUNDUP((M$1)/10,0)*10,[1]Hugst!$R$4:$W$4,0))))</f>
        <v>1690.5036838132869</v>
      </c>
      <c r="N13" s="168">
        <f ca="1">IF($C13-N$1&lt;År1,0,M12*(1-VLOOKUP($A13,[1]Hugst!$R$5:$W$9,MATCH(ROUNDUP((N$1)/10,0)*10,[1]Hugst!$R$4:$W$4,0))))</f>
        <v>1693.5987089521113</v>
      </c>
      <c r="O13" s="168">
        <f ca="1">IF($C13-O$1&lt;År1,0,N12*(1-VLOOKUP($A13,[1]Hugst!$R$5:$W$9,MATCH(ROUNDUP((O$1)/10,0)*10,[1]Hugst!$R$4:$W$4,0))))</f>
        <v>1696.7061639107951</v>
      </c>
      <c r="P13" s="168">
        <f ca="1">IF($C13-P$1&lt;År1,0,O12*(1-VLOOKUP($A13,[1]Hugst!$R$5:$W$9,MATCH(ROUNDUP((P$1)/10,0)*10,[1]Hugst!$R$4:$W$4,0))))</f>
        <v>1699.8260986082587</v>
      </c>
      <c r="Q13" s="168">
        <f ca="1">IF($C13-Q$1&lt;År1,0,P12*(1-VLOOKUP($A13,[1]Hugst!$R$5:$W$9,MATCH(ROUNDUP((Q$1)/10,0)*10,[1]Hugst!$R$4:$W$4,0))))</f>
        <v>1702.9585631639357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175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414.63478179169761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827.00515216206838</v>
      </c>
      <c r="G14" s="168">
        <f ca="1">IF($C14-G$1&lt;År1,0,F13*(1-VLOOKUP($A14,[1]Hugst!$R$5:$W$9,MATCH(ROUNDUP((G$1)/10,0)*10,[1]Hugst!$R$4:$W$4,0))))</f>
        <v>-2924.2376288084465</v>
      </c>
      <c r="H14" s="168">
        <f ca="1">IF($C14-H$1&lt;År1,0,G13*(1-VLOOKUP($A14,[1]Hugst!$R$5:$W$9,MATCH(ROUNDUP((H$1)/10,0)*10,[1]Hugst!$R$4:$W$4,0))))</f>
        <v>1672.191788794099</v>
      </c>
      <c r="I14" s="168">
        <f ca="1">IF($C14-I$1&lt;År1,0,H13*(1-VLOOKUP($A14,[1]Hugst!$R$5:$W$9,MATCH(ROUNDUP((I$1)/10,0)*10,[1]Hugst!$R$4:$W$4,0))))</f>
        <v>1675.2132721858343</v>
      </c>
      <c r="J14" s="168">
        <f ca="1">IF($C14-J$1&lt;År1,0,I13*(1-VLOOKUP($A14,[1]Hugst!$R$5:$W$9,MATCH(ROUNDUP((J$1)/10,0)*10,[1]Hugst!$R$4:$W$4,0))))</f>
        <v>1678.246890049073</v>
      </c>
      <c r="K14" s="168">
        <f ca="1">IF($C14-K$1&lt;År1,0,J13*(1-VLOOKUP($A14,[1]Hugst!$R$5:$W$9,MATCH(ROUNDUP((K$1)/10,0)*10,[1]Hugst!$R$4:$W$4,0))))</f>
        <v>1681.2926911165423</v>
      </c>
      <c r="L14" s="168">
        <f ca="1">IF($C14-L$1&lt;År1,0,K13*(1-VLOOKUP($A14,[1]Hugst!$R$5:$W$9,MATCH(ROUNDUP((L$1)/10,0)*10,[1]Hugst!$R$4:$W$4,0))))</f>
        <v>1684.3507243168669</v>
      </c>
      <c r="M14" s="168">
        <f ca="1">IF($C14-M$1&lt;År1,0,L13*(1-VLOOKUP($A14,[1]Hugst!$R$5:$W$9,MATCH(ROUNDUP((M$1)/10,0)*10,[1]Hugst!$R$4:$W$4,0))))</f>
        <v>1687.4210387749927</v>
      </c>
      <c r="N14" s="168">
        <f ca="1">IF($C14-N$1&lt;År1,0,M13*(1-VLOOKUP($A14,[1]Hugst!$R$5:$W$9,MATCH(ROUNDUP((N$1)/10,0)*10,[1]Hugst!$R$4:$W$4,0))))</f>
        <v>1690.5036838132869</v>
      </c>
      <c r="O14" s="168">
        <f ca="1">IF($C14-O$1&lt;År1,0,N13*(1-VLOOKUP($A14,[1]Hugst!$R$5:$W$9,MATCH(ROUNDUP((O$1)/10,0)*10,[1]Hugst!$R$4:$W$4,0))))</f>
        <v>1693.5987089521113</v>
      </c>
      <c r="P14" s="168">
        <f ca="1">IF($C14-P$1&lt;År1,0,O13*(1-VLOOKUP($A14,[1]Hugst!$R$5:$W$9,MATCH(ROUNDUP((P$1)/10,0)*10,[1]Hugst!$R$4:$W$4,0))))</f>
        <v>1696.7061639107951</v>
      </c>
      <c r="Q14" s="168">
        <f ca="1">IF($C14-Q$1&lt;År1,0,P13*(1-VLOOKUP($A14,[1]Hugst!$R$5:$W$9,MATCH(ROUNDUP((Q$1)/10,0)*10,[1]Hugst!$R$4:$W$4,0))))</f>
        <v>1699.8260986082587</v>
      </c>
      <c r="R14" s="168">
        <f ca="1">IF($C14-R$1&lt;År1,0,Q13*(1-VLOOKUP($A14,[1]Hugst!$R$5:$W$9,MATCH(ROUNDUP((R$1)/10,0)*10,[1]Hugst!$R$4:$W$4,0))))</f>
        <v>1702.9585631639357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175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412.97624266453204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825.34661303490282</v>
      </c>
      <c r="G15" s="168">
        <f ca="1">IF($C15-G$1&lt;År1,0,F14*(1-VLOOKUP($A15,[1]Hugst!$R$5:$W$9,MATCH(ROUNDUP((G$1)/10,0)*10,[1]Hugst!$R$4:$W$4,0))))</f>
        <v>827.00515216206838</v>
      </c>
      <c r="H15" s="168">
        <f ca="1">IF($C15-H$1&lt;År1,0,G14*(1-VLOOKUP($A15,[1]Hugst!$R$5:$W$9,MATCH(ROUNDUP((H$1)/10,0)*10,[1]Hugst!$R$4:$W$4,0))))</f>
        <v>-2924.2376288084465</v>
      </c>
      <c r="I15" s="168">
        <f ca="1">IF($C15-I$1&lt;År1,0,H14*(1-VLOOKUP($A15,[1]Hugst!$R$5:$W$9,MATCH(ROUNDUP((I$1)/10,0)*10,[1]Hugst!$R$4:$W$4,0))))</f>
        <v>1672.191788794099</v>
      </c>
      <c r="J15" s="168">
        <f ca="1">IF($C15-J$1&lt;År1,0,I14*(1-VLOOKUP($A15,[1]Hugst!$R$5:$W$9,MATCH(ROUNDUP((J$1)/10,0)*10,[1]Hugst!$R$4:$W$4,0))))</f>
        <v>1675.2132721858343</v>
      </c>
      <c r="K15" s="168">
        <f ca="1">IF($C15-K$1&lt;År1,0,J14*(1-VLOOKUP($A15,[1]Hugst!$R$5:$W$9,MATCH(ROUNDUP((K$1)/10,0)*10,[1]Hugst!$R$4:$W$4,0))))</f>
        <v>1678.246890049073</v>
      </c>
      <c r="L15" s="168">
        <f ca="1">IF($C15-L$1&lt;År1,0,K14*(1-VLOOKUP($A15,[1]Hugst!$R$5:$W$9,MATCH(ROUNDUP((L$1)/10,0)*10,[1]Hugst!$R$4:$W$4,0))))</f>
        <v>1681.2926911165423</v>
      </c>
      <c r="M15" s="168">
        <f ca="1">IF($C15-M$1&lt;År1,0,L14*(1-VLOOKUP($A15,[1]Hugst!$R$5:$W$9,MATCH(ROUNDUP((M$1)/10,0)*10,[1]Hugst!$R$4:$W$4,0))))</f>
        <v>1684.3507243168669</v>
      </c>
      <c r="N15" s="168">
        <f ca="1">IF($C15-N$1&lt;År1,0,M14*(1-VLOOKUP($A15,[1]Hugst!$R$5:$W$9,MATCH(ROUNDUP((N$1)/10,0)*10,[1]Hugst!$R$4:$W$4,0))))</f>
        <v>1687.4210387749927</v>
      </c>
      <c r="O15" s="168">
        <f ca="1">IF($C15-O$1&lt;År1,0,N14*(1-VLOOKUP($A15,[1]Hugst!$R$5:$W$9,MATCH(ROUNDUP((O$1)/10,0)*10,[1]Hugst!$R$4:$W$4,0))))</f>
        <v>1690.5036838132869</v>
      </c>
      <c r="P15" s="168">
        <f ca="1">IF($C15-P$1&lt;År1,0,O14*(1-VLOOKUP($A15,[1]Hugst!$R$5:$W$9,MATCH(ROUNDUP((P$1)/10,0)*10,[1]Hugst!$R$4:$W$4,0))))</f>
        <v>1693.5987089521113</v>
      </c>
      <c r="Q15" s="168">
        <f ca="1">IF($C15-Q$1&lt;År1,0,P14*(1-VLOOKUP($A15,[1]Hugst!$R$5:$W$9,MATCH(ROUNDUP((Q$1)/10,0)*10,[1]Hugst!$R$4:$W$4,0))))</f>
        <v>1696.7061639107951</v>
      </c>
      <c r="R15" s="168">
        <f ca="1">IF($C15-R$1&lt;År1,0,Q14*(1-VLOOKUP($A15,[1]Hugst!$R$5:$W$9,MATCH(ROUNDUP((R$1)/10,0)*10,[1]Hugst!$R$4:$W$4,0))))</f>
        <v>1699.8260986082587</v>
      </c>
      <c r="S15" s="168">
        <f ca="1">IF($C15-S$1&lt;År1,0,R14*(1-VLOOKUP($A15,[1]Hugst!$R$5:$W$9,MATCH(ROUNDUP((S$1)/10,0)*10,[1]Hugst!$R$4:$W$4,0))))</f>
        <v>1702.9585631639357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175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411.32433769387717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823.69470806424795</v>
      </c>
      <c r="G16" s="168">
        <f ca="1">IF($C16-G$1&lt;År1,0,F15*(1-VLOOKUP($A16,[1]Hugst!$R$5:$W$9,MATCH(ROUNDUP((G$1)/10,0)*10,[1]Hugst!$R$4:$W$4,0))))</f>
        <v>825.34661303490282</v>
      </c>
      <c r="H16" s="168">
        <f ca="1">IF($C16-H$1&lt;År1,0,G15*(1-VLOOKUP($A16,[1]Hugst!$R$5:$W$9,MATCH(ROUNDUP((H$1)/10,0)*10,[1]Hugst!$R$4:$W$4,0))))</f>
        <v>827.00515216206838</v>
      </c>
      <c r="I16" s="168">
        <f ca="1">IF($C16-I$1&lt;År1,0,H15*(1-VLOOKUP($A16,[1]Hugst!$R$5:$W$9,MATCH(ROUNDUP((I$1)/10,0)*10,[1]Hugst!$R$4:$W$4,0))))</f>
        <v>-2924.2376288084465</v>
      </c>
      <c r="J16" s="168">
        <f ca="1">IF($C16-J$1&lt;År1,0,I15*(1-VLOOKUP($A16,[1]Hugst!$R$5:$W$9,MATCH(ROUNDUP((J$1)/10,0)*10,[1]Hugst!$R$4:$W$4,0))))</f>
        <v>1672.191788794099</v>
      </c>
      <c r="K16" s="168">
        <f ca="1">IF($C16-K$1&lt;År1,0,J15*(1-VLOOKUP($A16,[1]Hugst!$R$5:$W$9,MATCH(ROUNDUP((K$1)/10,0)*10,[1]Hugst!$R$4:$W$4,0))))</f>
        <v>1675.2132721858343</v>
      </c>
      <c r="L16" s="168">
        <f ca="1">IF($C16-L$1&lt;År1,0,K15*(1-VLOOKUP($A16,[1]Hugst!$R$5:$W$9,MATCH(ROUNDUP((L$1)/10,0)*10,[1]Hugst!$R$4:$W$4,0))))</f>
        <v>1678.246890049073</v>
      </c>
      <c r="M16" s="168">
        <f ca="1">IF($C16-M$1&lt;År1,0,L15*(1-VLOOKUP($A16,[1]Hugst!$R$5:$W$9,MATCH(ROUNDUP((M$1)/10,0)*10,[1]Hugst!$R$4:$W$4,0))))</f>
        <v>1681.2926911165423</v>
      </c>
      <c r="N16" s="168">
        <f ca="1">IF($C16-N$1&lt;År1,0,M15*(1-VLOOKUP($A16,[1]Hugst!$R$5:$W$9,MATCH(ROUNDUP((N$1)/10,0)*10,[1]Hugst!$R$4:$W$4,0))))</f>
        <v>1684.3507243168669</v>
      </c>
      <c r="O16" s="168">
        <f ca="1">IF($C16-O$1&lt;År1,0,N15*(1-VLOOKUP($A16,[1]Hugst!$R$5:$W$9,MATCH(ROUNDUP((O$1)/10,0)*10,[1]Hugst!$R$4:$W$4,0))))</f>
        <v>1687.4210387749927</v>
      </c>
      <c r="P16" s="168">
        <f ca="1">IF($C16-P$1&lt;År1,0,O15*(1-VLOOKUP($A16,[1]Hugst!$R$5:$W$9,MATCH(ROUNDUP((P$1)/10,0)*10,[1]Hugst!$R$4:$W$4,0))))</f>
        <v>1690.5036838132869</v>
      </c>
      <c r="Q16" s="168">
        <f ca="1">IF($C16-Q$1&lt;År1,0,P15*(1-VLOOKUP($A16,[1]Hugst!$R$5:$W$9,MATCH(ROUNDUP((Q$1)/10,0)*10,[1]Hugst!$R$4:$W$4,0))))</f>
        <v>1693.5987089521113</v>
      </c>
      <c r="R16" s="168">
        <f ca="1">IF($C16-R$1&lt;År1,0,Q15*(1-VLOOKUP($A16,[1]Hugst!$R$5:$W$9,MATCH(ROUNDUP((R$1)/10,0)*10,[1]Hugst!$R$4:$W$4,0))))</f>
        <v>1696.7061639107951</v>
      </c>
      <c r="S16" s="168">
        <f ca="1">IF($C16-S$1&lt;År1,0,R15*(1-VLOOKUP($A16,[1]Hugst!$R$5:$W$9,MATCH(ROUNDUP((S$1)/10,0)*10,[1]Hugst!$R$4:$W$4,0))))</f>
        <v>1699.8260986082587</v>
      </c>
      <c r="T16" s="168">
        <f ca="1">IF($C16-T$1&lt;År1,0,S15*(1-VLOOKUP($A16,[1]Hugst!$R$5:$W$9,MATCH(ROUNDUP((T$1)/10,0)*10,[1]Hugst!$R$4:$W$4,0))))</f>
        <v>1702.9585631639357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175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409.67904034310777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822.04941071347855</v>
      </c>
      <c r="G17" s="168">
        <f ca="1">IF($C17-G$1&lt;År1,0,F16*(1-VLOOKUP($A17,[1]Hugst!$R$5:$W$9,MATCH(ROUNDUP((G$1)/10,0)*10,[1]Hugst!$R$4:$W$4,0))))</f>
        <v>823.69470806424795</v>
      </c>
      <c r="H17" s="168">
        <f ca="1">IF($C17-H$1&lt;År1,0,G16*(1-VLOOKUP($A17,[1]Hugst!$R$5:$W$9,MATCH(ROUNDUP((H$1)/10,0)*10,[1]Hugst!$R$4:$W$4,0))))</f>
        <v>825.34661303490282</v>
      </c>
      <c r="I17" s="168">
        <f ca="1">IF($C17-I$1&lt;År1,0,H16*(1-VLOOKUP($A17,[1]Hugst!$R$5:$W$9,MATCH(ROUNDUP((I$1)/10,0)*10,[1]Hugst!$R$4:$W$4,0))))</f>
        <v>827.00515216206838</v>
      </c>
      <c r="J17" s="168">
        <f ca="1">IF($C17-J$1&lt;År1,0,I16*(1-VLOOKUP($A17,[1]Hugst!$R$5:$W$9,MATCH(ROUNDUP((J$1)/10,0)*10,[1]Hugst!$R$4:$W$4,0))))</f>
        <v>-2924.2376288084465</v>
      </c>
      <c r="K17" s="168">
        <f ca="1">IF($C17-K$1&lt;År1,0,J16*(1-VLOOKUP($A17,[1]Hugst!$R$5:$W$9,MATCH(ROUNDUP((K$1)/10,0)*10,[1]Hugst!$R$4:$W$4,0))))</f>
        <v>1672.191788794099</v>
      </c>
      <c r="L17" s="168">
        <f ca="1">IF($C17-L$1&lt;År1,0,K16*(1-VLOOKUP($A17,[1]Hugst!$R$5:$W$9,MATCH(ROUNDUP((L$1)/10,0)*10,[1]Hugst!$R$4:$W$4,0))))</f>
        <v>1675.2132721858343</v>
      </c>
      <c r="M17" s="168">
        <f ca="1">IF($C17-M$1&lt;År1,0,L16*(1-VLOOKUP($A17,[1]Hugst!$R$5:$W$9,MATCH(ROUNDUP((M$1)/10,0)*10,[1]Hugst!$R$4:$W$4,0))))</f>
        <v>1678.246890049073</v>
      </c>
      <c r="N17" s="168">
        <f ca="1">IF($C17-N$1&lt;År1,0,M16*(1-VLOOKUP($A17,[1]Hugst!$R$5:$W$9,MATCH(ROUNDUP((N$1)/10,0)*10,[1]Hugst!$R$4:$W$4,0))))</f>
        <v>1681.2926911165423</v>
      </c>
      <c r="O17" s="168">
        <f ca="1">IF($C17-O$1&lt;År1,0,N16*(1-VLOOKUP($A17,[1]Hugst!$R$5:$W$9,MATCH(ROUNDUP((O$1)/10,0)*10,[1]Hugst!$R$4:$W$4,0))))</f>
        <v>1684.3507243168669</v>
      </c>
      <c r="P17" s="168">
        <f ca="1">IF($C17-P$1&lt;År1,0,O16*(1-VLOOKUP($A17,[1]Hugst!$R$5:$W$9,MATCH(ROUNDUP((P$1)/10,0)*10,[1]Hugst!$R$4:$W$4,0))))</f>
        <v>1687.4210387749927</v>
      </c>
      <c r="Q17" s="168">
        <f ca="1">IF($C17-Q$1&lt;År1,0,P16*(1-VLOOKUP($A17,[1]Hugst!$R$5:$W$9,MATCH(ROUNDUP((Q$1)/10,0)*10,[1]Hugst!$R$4:$W$4,0))))</f>
        <v>1690.5036838132869</v>
      </c>
      <c r="R17" s="168">
        <f ca="1">IF($C17-R$1&lt;År1,0,Q16*(1-VLOOKUP($A17,[1]Hugst!$R$5:$W$9,MATCH(ROUNDUP((R$1)/10,0)*10,[1]Hugst!$R$4:$W$4,0))))</f>
        <v>1693.5987089521113</v>
      </c>
      <c r="S17" s="168">
        <f ca="1">IF($C17-S$1&lt;År1,0,R16*(1-VLOOKUP($A17,[1]Hugst!$R$5:$W$9,MATCH(ROUNDUP((S$1)/10,0)*10,[1]Hugst!$R$4:$W$4,0))))</f>
        <v>1696.7061639107951</v>
      </c>
      <c r="T17" s="168">
        <f ca="1">IF($C17-T$1&lt;År1,0,S16*(1-VLOOKUP($A17,[1]Hugst!$R$5:$W$9,MATCH(ROUNDUP((T$1)/10,0)*10,[1]Hugst!$R$4:$W$4,0))))</f>
        <v>1699.8260986082587</v>
      </c>
      <c r="U17" s="168">
        <f ca="1">IF($C17-U$1&lt;År1,0,T16*(1-VLOOKUP($A17,[1]Hugst!$R$5:$W$9,MATCH(ROUNDUP((U$1)/10,0)*10,[1]Hugst!$R$4:$W$4,0))))</f>
        <v>1702.9585631639357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175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408.04032418172574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820.41069455209652</v>
      </c>
      <c r="G18" s="168">
        <f ca="1">IF($C18-G$1&lt;År1,0,F17*(1-VLOOKUP($A18,[1]Hugst!$R$5:$W$9,MATCH(ROUNDUP((G$1)/10,0)*10,[1]Hugst!$R$4:$W$4,0))))</f>
        <v>822.04941071347855</v>
      </c>
      <c r="H18" s="168">
        <f ca="1">IF($C18-H$1&lt;År1,0,G17*(1-VLOOKUP($A18,[1]Hugst!$R$5:$W$9,MATCH(ROUNDUP((H$1)/10,0)*10,[1]Hugst!$R$4:$W$4,0))))</f>
        <v>823.69470806424795</v>
      </c>
      <c r="I18" s="168">
        <f ca="1">IF($C18-I$1&lt;År1,0,H17*(1-VLOOKUP($A18,[1]Hugst!$R$5:$W$9,MATCH(ROUNDUP((I$1)/10,0)*10,[1]Hugst!$R$4:$W$4,0))))</f>
        <v>825.34661303490282</v>
      </c>
      <c r="J18" s="168">
        <f ca="1">IF($C18-J$1&lt;År1,0,I17*(1-VLOOKUP($A18,[1]Hugst!$R$5:$W$9,MATCH(ROUNDUP((J$1)/10,0)*10,[1]Hugst!$R$4:$W$4,0))))</f>
        <v>827.00515216206838</v>
      </c>
      <c r="K18" s="168">
        <f ca="1">IF($C18-K$1&lt;År1,0,J17*(1-VLOOKUP($A18,[1]Hugst!$R$5:$W$9,MATCH(ROUNDUP((K$1)/10,0)*10,[1]Hugst!$R$4:$W$4,0))))</f>
        <v>-2924.2376288084465</v>
      </c>
      <c r="L18" s="168">
        <f ca="1">IF($C18-L$1&lt;År1,0,K17*(1-VLOOKUP($A18,[1]Hugst!$R$5:$W$9,MATCH(ROUNDUP((L$1)/10,0)*10,[1]Hugst!$R$4:$W$4,0))))</f>
        <v>1672.191788794099</v>
      </c>
      <c r="M18" s="168">
        <f ca="1">IF($C18-M$1&lt;År1,0,L17*(1-VLOOKUP($A18,[1]Hugst!$R$5:$W$9,MATCH(ROUNDUP((M$1)/10,0)*10,[1]Hugst!$R$4:$W$4,0))))</f>
        <v>1675.2132721858343</v>
      </c>
      <c r="N18" s="168">
        <f ca="1">IF($C18-N$1&lt;År1,0,M17*(1-VLOOKUP($A18,[1]Hugst!$R$5:$W$9,MATCH(ROUNDUP((N$1)/10,0)*10,[1]Hugst!$R$4:$W$4,0))))</f>
        <v>1678.246890049073</v>
      </c>
      <c r="O18" s="168">
        <f ca="1">IF($C18-O$1&lt;År1,0,N17*(1-VLOOKUP($A18,[1]Hugst!$R$5:$W$9,MATCH(ROUNDUP((O$1)/10,0)*10,[1]Hugst!$R$4:$W$4,0))))</f>
        <v>1681.2926911165423</v>
      </c>
      <c r="P18" s="168">
        <f ca="1">IF($C18-P$1&lt;År1,0,O17*(1-VLOOKUP($A18,[1]Hugst!$R$5:$W$9,MATCH(ROUNDUP((P$1)/10,0)*10,[1]Hugst!$R$4:$W$4,0))))</f>
        <v>1684.3507243168669</v>
      </c>
      <c r="Q18" s="168">
        <f ca="1">IF($C18-Q$1&lt;År1,0,P17*(1-VLOOKUP($A18,[1]Hugst!$R$5:$W$9,MATCH(ROUNDUP((Q$1)/10,0)*10,[1]Hugst!$R$4:$W$4,0))))</f>
        <v>1687.4210387749927</v>
      </c>
      <c r="R18" s="168">
        <f ca="1">IF($C18-R$1&lt;År1,0,Q17*(1-VLOOKUP($A18,[1]Hugst!$R$5:$W$9,MATCH(ROUNDUP((R$1)/10,0)*10,[1]Hugst!$R$4:$W$4,0))))</f>
        <v>1690.5036838132869</v>
      </c>
      <c r="S18" s="168">
        <f ca="1">IF($C18-S$1&lt;År1,0,R17*(1-VLOOKUP($A18,[1]Hugst!$R$5:$W$9,MATCH(ROUNDUP((S$1)/10,0)*10,[1]Hugst!$R$4:$W$4,0))))</f>
        <v>1693.5987089521113</v>
      </c>
      <c r="T18" s="168">
        <f ca="1">IF($C18-T$1&lt;År1,0,S17*(1-VLOOKUP($A18,[1]Hugst!$R$5:$W$9,MATCH(ROUNDUP((T$1)/10,0)*10,[1]Hugst!$R$4:$W$4,0))))</f>
        <v>1696.7061639107951</v>
      </c>
      <c r="U18" s="168">
        <f ca="1">IF($C18-U$1&lt;År1,0,T17*(1-VLOOKUP($A18,[1]Hugst!$R$5:$W$9,MATCH(ROUNDUP((U$1)/10,0)*10,[1]Hugst!$R$4:$W$4,0))))</f>
        <v>1699.8260986082587</v>
      </c>
      <c r="V18" s="168">
        <f ca="1">IF($C18-V$1&lt;År1,0,U17*(1-VLOOKUP($A18,[1]Hugst!$R$5:$W$9,MATCH(ROUNDUP((V$1)/10,0)*10,[1]Hugst!$R$4:$W$4,0))))</f>
        <v>1702.9585631639357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175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406.40816288501082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818.7785332553816</v>
      </c>
      <c r="G19" s="168">
        <f ca="1">IF($C19-G$1&lt;År1,0,F18*(1-VLOOKUP($A19,[1]Hugst!$R$5:$W$9,MATCH(ROUNDUP((G$1)/10,0)*10,[1]Hugst!$R$4:$W$4,0))))</f>
        <v>820.41069455209652</v>
      </c>
      <c r="H19" s="168">
        <f ca="1">IF($C19-H$1&lt;År1,0,G18*(1-VLOOKUP($A19,[1]Hugst!$R$5:$W$9,MATCH(ROUNDUP((H$1)/10,0)*10,[1]Hugst!$R$4:$W$4,0))))</f>
        <v>822.04941071347855</v>
      </c>
      <c r="I19" s="168">
        <f ca="1">IF($C19-I$1&lt;År1,0,H18*(1-VLOOKUP($A19,[1]Hugst!$R$5:$W$9,MATCH(ROUNDUP((I$1)/10,0)*10,[1]Hugst!$R$4:$W$4,0))))</f>
        <v>823.69470806424795</v>
      </c>
      <c r="J19" s="168">
        <f ca="1">IF($C19-J$1&lt;År1,0,I18*(1-VLOOKUP($A19,[1]Hugst!$R$5:$W$9,MATCH(ROUNDUP((J$1)/10,0)*10,[1]Hugst!$R$4:$W$4,0))))</f>
        <v>825.34661303490282</v>
      </c>
      <c r="K19" s="168">
        <f ca="1">IF($C19-K$1&lt;År1,0,J18*(1-VLOOKUP($A19,[1]Hugst!$R$5:$W$9,MATCH(ROUNDUP((K$1)/10,0)*10,[1]Hugst!$R$4:$W$4,0))))</f>
        <v>827.00515216206838</v>
      </c>
      <c r="L19" s="168">
        <f ca="1">IF($C19-L$1&lt;År1,0,K18*(1-VLOOKUP($A19,[1]Hugst!$R$5:$W$9,MATCH(ROUNDUP((L$1)/10,0)*10,[1]Hugst!$R$4:$W$4,0))))</f>
        <v>-2924.2376288084465</v>
      </c>
      <c r="M19" s="168">
        <f ca="1">IF($C19-M$1&lt;År1,0,L18*(1-VLOOKUP($A19,[1]Hugst!$R$5:$W$9,MATCH(ROUNDUP((M$1)/10,0)*10,[1]Hugst!$R$4:$W$4,0))))</f>
        <v>1672.191788794099</v>
      </c>
      <c r="N19" s="168">
        <f ca="1">IF($C19-N$1&lt;År1,0,M18*(1-VLOOKUP($A19,[1]Hugst!$R$5:$W$9,MATCH(ROUNDUP((N$1)/10,0)*10,[1]Hugst!$R$4:$W$4,0))))</f>
        <v>1675.2132721858343</v>
      </c>
      <c r="O19" s="168">
        <f ca="1">IF($C19-O$1&lt;År1,0,N18*(1-VLOOKUP($A19,[1]Hugst!$R$5:$W$9,MATCH(ROUNDUP((O$1)/10,0)*10,[1]Hugst!$R$4:$W$4,0))))</f>
        <v>1678.246890049073</v>
      </c>
      <c r="P19" s="168">
        <f ca="1">IF($C19-P$1&lt;År1,0,O18*(1-VLOOKUP($A19,[1]Hugst!$R$5:$W$9,MATCH(ROUNDUP((P$1)/10,0)*10,[1]Hugst!$R$4:$W$4,0))))</f>
        <v>1681.2926911165423</v>
      </c>
      <c r="Q19" s="168">
        <f ca="1">IF($C19-Q$1&lt;År1,0,P18*(1-VLOOKUP($A19,[1]Hugst!$R$5:$W$9,MATCH(ROUNDUP((Q$1)/10,0)*10,[1]Hugst!$R$4:$W$4,0))))</f>
        <v>1684.3507243168669</v>
      </c>
      <c r="R19" s="168">
        <f ca="1">IF($C19-R$1&lt;År1,0,Q18*(1-VLOOKUP($A19,[1]Hugst!$R$5:$W$9,MATCH(ROUNDUP((R$1)/10,0)*10,[1]Hugst!$R$4:$W$4,0))))</f>
        <v>1687.4210387749927</v>
      </c>
      <c r="S19" s="168">
        <f ca="1">IF($C19-S$1&lt;År1,0,R18*(1-VLOOKUP($A19,[1]Hugst!$R$5:$W$9,MATCH(ROUNDUP((S$1)/10,0)*10,[1]Hugst!$R$4:$W$4,0))))</f>
        <v>1690.5036838132869</v>
      </c>
      <c r="T19" s="168">
        <f ca="1">IF($C19-T$1&lt;År1,0,S18*(1-VLOOKUP($A19,[1]Hugst!$R$5:$W$9,MATCH(ROUNDUP((T$1)/10,0)*10,[1]Hugst!$R$4:$W$4,0))))</f>
        <v>1693.5987089521113</v>
      </c>
      <c r="U19" s="168">
        <f ca="1">IF($C19-U$1&lt;År1,0,T18*(1-VLOOKUP($A19,[1]Hugst!$R$5:$W$9,MATCH(ROUNDUP((U$1)/10,0)*10,[1]Hugst!$R$4:$W$4,0))))</f>
        <v>1696.7061639107951</v>
      </c>
      <c r="V19" s="168">
        <f ca="1">IF($C19-V$1&lt;År1,0,U18*(1-VLOOKUP($A19,[1]Hugst!$R$5:$W$9,MATCH(ROUNDUP((V$1)/10,0)*10,[1]Hugst!$R$4:$W$4,0))))</f>
        <v>1699.8260986082587</v>
      </c>
      <c r="W19" s="168">
        <f ca="1">IF($C19-W$1&lt;År1,0,V18*(1-VLOOKUP($A19,[1]Hugst!$R$5:$W$9,MATCH(ROUNDUP((W$1)/10,0)*10,[1]Hugst!$R$4:$W$4,0))))</f>
        <v>1702.9585631639357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175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404.7825302334677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817.15290060383848</v>
      </c>
      <c r="G20" s="168">
        <f ca="1">IF($C20-G$1&lt;År1,0,F19*(1-VLOOKUP($A20,[1]Hugst!$R$5:$W$9,MATCH(ROUNDUP((G$1)/10,0)*10,[1]Hugst!$R$4:$W$4,0))))</f>
        <v>818.7785332553816</v>
      </c>
      <c r="H20" s="168">
        <f ca="1">IF($C20-H$1&lt;År1,0,G19*(1-VLOOKUP($A20,[1]Hugst!$R$5:$W$9,MATCH(ROUNDUP((H$1)/10,0)*10,[1]Hugst!$R$4:$W$4,0))))</f>
        <v>820.41069455209652</v>
      </c>
      <c r="I20" s="168">
        <f ca="1">IF($C20-I$1&lt;År1,0,H19*(1-VLOOKUP($A20,[1]Hugst!$R$5:$W$9,MATCH(ROUNDUP((I$1)/10,0)*10,[1]Hugst!$R$4:$W$4,0))))</f>
        <v>822.04941071347855</v>
      </c>
      <c r="J20" s="168">
        <f ca="1">IF($C20-J$1&lt;År1,0,I19*(1-VLOOKUP($A20,[1]Hugst!$R$5:$W$9,MATCH(ROUNDUP((J$1)/10,0)*10,[1]Hugst!$R$4:$W$4,0))))</f>
        <v>823.69470806424795</v>
      </c>
      <c r="K20" s="168">
        <f ca="1">IF($C20-K$1&lt;År1,0,J19*(1-VLOOKUP($A20,[1]Hugst!$R$5:$W$9,MATCH(ROUNDUP((K$1)/10,0)*10,[1]Hugst!$R$4:$W$4,0))))</f>
        <v>825.34661303490282</v>
      </c>
      <c r="L20" s="168">
        <f ca="1">IF($C20-L$1&lt;År1,0,K19*(1-VLOOKUP($A20,[1]Hugst!$R$5:$W$9,MATCH(ROUNDUP((L$1)/10,0)*10,[1]Hugst!$R$4:$W$4,0))))</f>
        <v>827.00515216206838</v>
      </c>
      <c r="M20" s="168">
        <f ca="1">IF($C20-M$1&lt;År1,0,L19*(1-VLOOKUP($A20,[1]Hugst!$R$5:$W$9,MATCH(ROUNDUP((M$1)/10,0)*10,[1]Hugst!$R$4:$W$4,0))))</f>
        <v>-2924.2376288084465</v>
      </c>
      <c r="N20" s="168">
        <f ca="1">IF($C20-N$1&lt;År1,0,M19*(1-VLOOKUP($A20,[1]Hugst!$R$5:$W$9,MATCH(ROUNDUP((N$1)/10,0)*10,[1]Hugst!$R$4:$W$4,0))))</f>
        <v>1672.191788794099</v>
      </c>
      <c r="O20" s="168">
        <f ca="1">IF($C20-O$1&lt;År1,0,N19*(1-VLOOKUP($A20,[1]Hugst!$R$5:$W$9,MATCH(ROUNDUP((O$1)/10,0)*10,[1]Hugst!$R$4:$W$4,0))))</f>
        <v>1675.2132721858343</v>
      </c>
      <c r="P20" s="168">
        <f ca="1">IF($C20-P$1&lt;År1,0,O19*(1-VLOOKUP($A20,[1]Hugst!$R$5:$W$9,MATCH(ROUNDUP((P$1)/10,0)*10,[1]Hugst!$R$4:$W$4,0))))</f>
        <v>1678.246890049073</v>
      </c>
      <c r="Q20" s="168">
        <f ca="1">IF($C20-Q$1&lt;År1,0,P19*(1-VLOOKUP($A20,[1]Hugst!$R$5:$W$9,MATCH(ROUNDUP((Q$1)/10,0)*10,[1]Hugst!$R$4:$W$4,0))))</f>
        <v>1681.2926911165423</v>
      </c>
      <c r="R20" s="168">
        <f ca="1">IF($C20-R$1&lt;År1,0,Q19*(1-VLOOKUP($A20,[1]Hugst!$R$5:$W$9,MATCH(ROUNDUP((R$1)/10,0)*10,[1]Hugst!$R$4:$W$4,0))))</f>
        <v>1684.3507243168669</v>
      </c>
      <c r="S20" s="168">
        <f ca="1">IF($C20-S$1&lt;År1,0,R19*(1-VLOOKUP($A20,[1]Hugst!$R$5:$W$9,MATCH(ROUNDUP((S$1)/10,0)*10,[1]Hugst!$R$4:$W$4,0))))</f>
        <v>1687.4210387749927</v>
      </c>
      <c r="T20" s="168">
        <f ca="1">IF($C20-T$1&lt;År1,0,S19*(1-VLOOKUP($A20,[1]Hugst!$R$5:$W$9,MATCH(ROUNDUP((T$1)/10,0)*10,[1]Hugst!$R$4:$W$4,0))))</f>
        <v>1690.5036838132869</v>
      </c>
      <c r="U20" s="168">
        <f ca="1">IF($C20-U$1&lt;År1,0,T19*(1-VLOOKUP($A20,[1]Hugst!$R$5:$W$9,MATCH(ROUNDUP((U$1)/10,0)*10,[1]Hugst!$R$4:$W$4,0))))</f>
        <v>1693.5987089521113</v>
      </c>
      <c r="V20" s="168">
        <f ca="1">IF($C20-V$1&lt;År1,0,U19*(1-VLOOKUP($A20,[1]Hugst!$R$5:$W$9,MATCH(ROUNDUP((V$1)/10,0)*10,[1]Hugst!$R$4:$W$4,0))))</f>
        <v>1696.7061639107951</v>
      </c>
      <c r="W20" s="168">
        <f ca="1">IF($C20-W$1&lt;År1,0,V19*(1-VLOOKUP($A20,[1]Hugst!$R$5:$W$9,MATCH(ROUNDUP((W$1)/10,0)*10,[1]Hugst!$R$4:$W$4,0))))</f>
        <v>1699.8260986082587</v>
      </c>
      <c r="X20" s="168">
        <f ca="1">IF($C20-X$1&lt;År1,0,W19*(1-VLOOKUP($A20,[1]Hugst!$R$5:$W$9,MATCH(ROUNDUP((X$1)/10,0)*10,[1]Hugst!$R$4:$W$4,0))))</f>
        <v>1702.9585631639357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175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403.16340011252032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815.5337704828911</v>
      </c>
      <c r="G21" s="168">
        <f ca="1">IF($C21-G$1&lt;År1,0,F20*(1-VLOOKUP($A21,[1]Hugst!$R$5:$W$9,MATCH(ROUNDUP((G$1)/10,0)*10,[1]Hugst!$R$4:$W$4,0))))</f>
        <v>817.15290060383848</v>
      </c>
      <c r="H21" s="168">
        <f ca="1">IF($C21-H$1&lt;År1,0,G20*(1-VLOOKUP($A21,[1]Hugst!$R$5:$W$9,MATCH(ROUNDUP((H$1)/10,0)*10,[1]Hugst!$R$4:$W$4,0))))</f>
        <v>818.7785332553816</v>
      </c>
      <c r="I21" s="168">
        <f ca="1">IF($C21-I$1&lt;År1,0,H20*(1-VLOOKUP($A21,[1]Hugst!$R$5:$W$9,MATCH(ROUNDUP((I$1)/10,0)*10,[1]Hugst!$R$4:$W$4,0))))</f>
        <v>820.41069455209652</v>
      </c>
      <c r="J21" s="168">
        <f ca="1">IF($C21-J$1&lt;År1,0,I20*(1-VLOOKUP($A21,[1]Hugst!$R$5:$W$9,MATCH(ROUNDUP((J$1)/10,0)*10,[1]Hugst!$R$4:$W$4,0))))</f>
        <v>822.04941071347855</v>
      </c>
      <c r="K21" s="168">
        <f ca="1">IF($C21-K$1&lt;År1,0,J20*(1-VLOOKUP($A21,[1]Hugst!$R$5:$W$9,MATCH(ROUNDUP((K$1)/10,0)*10,[1]Hugst!$R$4:$W$4,0))))</f>
        <v>823.69470806424795</v>
      </c>
      <c r="L21" s="168">
        <f ca="1">IF($C21-L$1&lt;År1,0,K20*(1-VLOOKUP($A21,[1]Hugst!$R$5:$W$9,MATCH(ROUNDUP((L$1)/10,0)*10,[1]Hugst!$R$4:$W$4,0))))</f>
        <v>825.34661303490282</v>
      </c>
      <c r="M21" s="168">
        <f ca="1">IF($C21-M$1&lt;År1,0,L20*(1-VLOOKUP($A21,[1]Hugst!$R$5:$W$9,MATCH(ROUNDUP((M$1)/10,0)*10,[1]Hugst!$R$4:$W$4,0))))</f>
        <v>827.00515216206838</v>
      </c>
      <c r="N21" s="168">
        <f ca="1">IF($C21-N$1&lt;År1,0,M20*(1-VLOOKUP($A21,[1]Hugst!$R$5:$W$9,MATCH(ROUNDUP((N$1)/10,0)*10,[1]Hugst!$R$4:$W$4,0))))</f>
        <v>-2924.2376288084465</v>
      </c>
      <c r="O21" s="168">
        <f ca="1">IF($C21-O$1&lt;År1,0,N20*(1-VLOOKUP($A21,[1]Hugst!$R$5:$W$9,MATCH(ROUNDUP((O$1)/10,0)*10,[1]Hugst!$R$4:$W$4,0))))</f>
        <v>1672.191788794099</v>
      </c>
      <c r="P21" s="168">
        <f ca="1">IF($C21-P$1&lt;År1,0,O20*(1-VLOOKUP($A21,[1]Hugst!$R$5:$W$9,MATCH(ROUNDUP((P$1)/10,0)*10,[1]Hugst!$R$4:$W$4,0))))</f>
        <v>1675.2132721858343</v>
      </c>
      <c r="Q21" s="168">
        <f ca="1">IF($C21-Q$1&lt;År1,0,P20*(1-VLOOKUP($A21,[1]Hugst!$R$5:$W$9,MATCH(ROUNDUP((Q$1)/10,0)*10,[1]Hugst!$R$4:$W$4,0))))</f>
        <v>1678.246890049073</v>
      </c>
      <c r="R21" s="168">
        <f ca="1">IF($C21-R$1&lt;År1,0,Q20*(1-VLOOKUP($A21,[1]Hugst!$R$5:$W$9,MATCH(ROUNDUP((R$1)/10,0)*10,[1]Hugst!$R$4:$W$4,0))))</f>
        <v>1681.2926911165423</v>
      </c>
      <c r="S21" s="168">
        <f ca="1">IF($C21-S$1&lt;År1,0,R20*(1-VLOOKUP($A21,[1]Hugst!$R$5:$W$9,MATCH(ROUNDUP((S$1)/10,0)*10,[1]Hugst!$R$4:$W$4,0))))</f>
        <v>1684.3507243168669</v>
      </c>
      <c r="T21" s="168">
        <f ca="1">IF($C21-T$1&lt;År1,0,S20*(1-VLOOKUP($A21,[1]Hugst!$R$5:$W$9,MATCH(ROUNDUP((T$1)/10,0)*10,[1]Hugst!$R$4:$W$4,0))))</f>
        <v>1687.4210387749927</v>
      </c>
      <c r="U21" s="168">
        <f ca="1">IF($C21-U$1&lt;År1,0,T20*(1-VLOOKUP($A21,[1]Hugst!$R$5:$W$9,MATCH(ROUNDUP((U$1)/10,0)*10,[1]Hugst!$R$4:$W$4,0))))</f>
        <v>1690.5036838132869</v>
      </c>
      <c r="V21" s="168">
        <f ca="1">IF($C21-V$1&lt;År1,0,U20*(1-VLOOKUP($A21,[1]Hugst!$R$5:$W$9,MATCH(ROUNDUP((V$1)/10,0)*10,[1]Hugst!$R$4:$W$4,0))))</f>
        <v>1693.5987089521113</v>
      </c>
      <c r="W21" s="168">
        <f ca="1">IF($C21-W$1&lt;År1,0,V20*(1-VLOOKUP($A21,[1]Hugst!$R$5:$W$9,MATCH(ROUNDUP((W$1)/10,0)*10,[1]Hugst!$R$4:$W$4,0))))</f>
        <v>1696.7061639107951</v>
      </c>
      <c r="X21" s="168">
        <f ca="1">IF($C21-X$1&lt;År1,0,W20*(1-VLOOKUP($A21,[1]Hugst!$R$5:$W$9,MATCH(ROUNDUP((X$1)/10,0)*10,[1]Hugst!$R$4:$W$4,0))))</f>
        <v>1699.8260986082587</v>
      </c>
      <c r="Y21" s="168">
        <f ca="1">IF($C21-Y$1&lt;År1,0,X20*(1-VLOOKUP($A21,[1]Hugst!$R$5:$W$9,MATCH(ROUNDUP((Y$1)/10,0)*10,[1]Hugst!$R$4:$W$4,0))))</f>
        <v>1702.9585631639357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175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401.55074651208997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813.92111688246075</v>
      </c>
      <c r="G22" s="168">
        <f ca="1">IF($C22-G$1&lt;År1,0,F21*(1-VLOOKUP($A22,[1]Hugst!$R$5:$W$9,MATCH(ROUNDUP((G$1)/10,0)*10,[1]Hugst!$R$4:$W$4,0))))</f>
        <v>815.5337704828911</v>
      </c>
      <c r="H22" s="168">
        <f ca="1">IF($C22-H$1&lt;År1,0,G21*(1-VLOOKUP($A22,[1]Hugst!$R$5:$W$9,MATCH(ROUNDUP((H$1)/10,0)*10,[1]Hugst!$R$4:$W$4,0))))</f>
        <v>817.15290060383848</v>
      </c>
      <c r="I22" s="168">
        <f ca="1">IF($C22-I$1&lt;År1,0,H21*(1-VLOOKUP($A22,[1]Hugst!$R$5:$W$9,MATCH(ROUNDUP((I$1)/10,0)*10,[1]Hugst!$R$4:$W$4,0))))</f>
        <v>818.7785332553816</v>
      </c>
      <c r="J22" s="168">
        <f ca="1">IF($C22-J$1&lt;År1,0,I21*(1-VLOOKUP($A22,[1]Hugst!$R$5:$W$9,MATCH(ROUNDUP((J$1)/10,0)*10,[1]Hugst!$R$4:$W$4,0))))</f>
        <v>820.41069455209652</v>
      </c>
      <c r="K22" s="168">
        <f ca="1">IF($C22-K$1&lt;År1,0,J21*(1-VLOOKUP($A22,[1]Hugst!$R$5:$W$9,MATCH(ROUNDUP((K$1)/10,0)*10,[1]Hugst!$R$4:$W$4,0))))</f>
        <v>822.04941071347855</v>
      </c>
      <c r="L22" s="168">
        <f ca="1">IF($C22-L$1&lt;År1,0,K21*(1-VLOOKUP($A22,[1]Hugst!$R$5:$W$9,MATCH(ROUNDUP((L$1)/10,0)*10,[1]Hugst!$R$4:$W$4,0))))</f>
        <v>823.69470806424795</v>
      </c>
      <c r="M22" s="168">
        <f ca="1">IF($C22-M$1&lt;År1,0,L21*(1-VLOOKUP($A22,[1]Hugst!$R$5:$W$9,MATCH(ROUNDUP((M$1)/10,0)*10,[1]Hugst!$R$4:$W$4,0))))</f>
        <v>825.34661303490282</v>
      </c>
      <c r="N22" s="168">
        <f ca="1">IF($C22-N$1&lt;År1,0,M21*(1-VLOOKUP($A22,[1]Hugst!$R$5:$W$9,MATCH(ROUNDUP((N$1)/10,0)*10,[1]Hugst!$R$4:$W$4,0))))</f>
        <v>827.00515216206838</v>
      </c>
      <c r="O22" s="168">
        <f ca="1">IF($C22-O$1&lt;År1,0,N21*(1-VLOOKUP($A22,[1]Hugst!$R$5:$W$9,MATCH(ROUNDUP((O$1)/10,0)*10,[1]Hugst!$R$4:$W$4,0))))</f>
        <v>-2924.2376288084465</v>
      </c>
      <c r="P22" s="168">
        <f ca="1">IF($C22-P$1&lt;År1,0,O21*(1-VLOOKUP($A22,[1]Hugst!$R$5:$W$9,MATCH(ROUNDUP((P$1)/10,0)*10,[1]Hugst!$R$4:$W$4,0))))</f>
        <v>1672.191788794099</v>
      </c>
      <c r="Q22" s="168">
        <f ca="1">IF($C22-Q$1&lt;År1,0,P21*(1-VLOOKUP($A22,[1]Hugst!$R$5:$W$9,MATCH(ROUNDUP((Q$1)/10,0)*10,[1]Hugst!$R$4:$W$4,0))))</f>
        <v>1675.2132721858343</v>
      </c>
      <c r="R22" s="168">
        <f ca="1">IF($C22-R$1&lt;År1,0,Q21*(1-VLOOKUP($A22,[1]Hugst!$R$5:$W$9,MATCH(ROUNDUP((R$1)/10,0)*10,[1]Hugst!$R$4:$W$4,0))))</f>
        <v>1678.246890049073</v>
      </c>
      <c r="S22" s="168">
        <f ca="1">IF($C22-S$1&lt;År1,0,R21*(1-VLOOKUP($A22,[1]Hugst!$R$5:$W$9,MATCH(ROUNDUP((S$1)/10,0)*10,[1]Hugst!$R$4:$W$4,0))))</f>
        <v>1681.2926911165423</v>
      </c>
      <c r="T22" s="168">
        <f ca="1">IF($C22-T$1&lt;År1,0,S21*(1-VLOOKUP($A22,[1]Hugst!$R$5:$W$9,MATCH(ROUNDUP((T$1)/10,0)*10,[1]Hugst!$R$4:$W$4,0))))</f>
        <v>1684.3507243168669</v>
      </c>
      <c r="U22" s="168">
        <f ca="1">IF($C22-U$1&lt;År1,0,T21*(1-VLOOKUP($A22,[1]Hugst!$R$5:$W$9,MATCH(ROUNDUP((U$1)/10,0)*10,[1]Hugst!$R$4:$W$4,0))))</f>
        <v>1687.4210387749927</v>
      </c>
      <c r="V22" s="168">
        <f ca="1">IF($C22-V$1&lt;År1,0,U21*(1-VLOOKUP($A22,[1]Hugst!$R$5:$W$9,MATCH(ROUNDUP((V$1)/10,0)*10,[1]Hugst!$R$4:$W$4,0))))</f>
        <v>1690.5036838132869</v>
      </c>
      <c r="W22" s="168">
        <f ca="1">IF($C22-W$1&lt;År1,0,V21*(1-VLOOKUP($A22,[1]Hugst!$R$5:$W$9,MATCH(ROUNDUP((W$1)/10,0)*10,[1]Hugst!$R$4:$W$4,0))))</f>
        <v>1693.5987089521113</v>
      </c>
      <c r="X22" s="168">
        <f ca="1">IF($C22-X$1&lt;År1,0,W21*(1-VLOOKUP($A22,[1]Hugst!$R$5:$W$9,MATCH(ROUNDUP((X$1)/10,0)*10,[1]Hugst!$R$4:$W$4,0))))</f>
        <v>1696.7061639107951</v>
      </c>
      <c r="Y22" s="168">
        <f ca="1">IF($C22-Y$1&lt;År1,0,X21*(1-VLOOKUP($A22,[1]Hugst!$R$5:$W$9,MATCH(ROUNDUP((Y$1)/10,0)*10,[1]Hugst!$R$4:$W$4,0))))</f>
        <v>1699.8260986082587</v>
      </c>
      <c r="Z22" s="168">
        <f ca="1">IF($C22-Z$1&lt;År1,0,Y21*(1-VLOOKUP($A22,[1]Hugst!$R$5:$W$9,MATCH(ROUNDUP((Z$1)/10,0)*10,[1]Hugst!$R$4:$W$4,0))))</f>
        <v>1702.9585631639357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175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399.94454352601315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812.31491389638393</v>
      </c>
      <c r="G23" s="168">
        <f ca="1">IF($C23-G$1&lt;År1,0,F22*(1-VLOOKUP($A23,[1]Hugst!$R$5:$W$9,MATCH(ROUNDUP((G$1)/10,0)*10,[1]Hugst!$R$4:$W$4,0))))</f>
        <v>813.92111688246075</v>
      </c>
      <c r="H23" s="168">
        <f ca="1">IF($C23-H$1&lt;År1,0,G22*(1-VLOOKUP($A23,[1]Hugst!$R$5:$W$9,MATCH(ROUNDUP((H$1)/10,0)*10,[1]Hugst!$R$4:$W$4,0))))</f>
        <v>815.5337704828911</v>
      </c>
      <c r="I23" s="168">
        <f ca="1">IF($C23-I$1&lt;År1,0,H22*(1-VLOOKUP($A23,[1]Hugst!$R$5:$W$9,MATCH(ROUNDUP((I$1)/10,0)*10,[1]Hugst!$R$4:$W$4,0))))</f>
        <v>817.15290060383848</v>
      </c>
      <c r="J23" s="168">
        <f ca="1">IF($C23-J$1&lt;År1,0,I22*(1-VLOOKUP($A23,[1]Hugst!$R$5:$W$9,MATCH(ROUNDUP((J$1)/10,0)*10,[1]Hugst!$R$4:$W$4,0))))</f>
        <v>818.7785332553816</v>
      </c>
      <c r="K23" s="168">
        <f ca="1">IF($C23-K$1&lt;År1,0,J22*(1-VLOOKUP($A23,[1]Hugst!$R$5:$W$9,MATCH(ROUNDUP((K$1)/10,0)*10,[1]Hugst!$R$4:$W$4,0))))</f>
        <v>820.41069455209652</v>
      </c>
      <c r="L23" s="168">
        <f ca="1">IF($C23-L$1&lt;År1,0,K22*(1-VLOOKUP($A23,[1]Hugst!$R$5:$W$9,MATCH(ROUNDUP((L$1)/10,0)*10,[1]Hugst!$R$4:$W$4,0))))</f>
        <v>822.04941071347855</v>
      </c>
      <c r="M23" s="168">
        <f ca="1">IF($C23-M$1&lt;År1,0,L22*(1-VLOOKUP($A23,[1]Hugst!$R$5:$W$9,MATCH(ROUNDUP((M$1)/10,0)*10,[1]Hugst!$R$4:$W$4,0))))</f>
        <v>823.69470806424795</v>
      </c>
      <c r="N23" s="168">
        <f ca="1">IF($C23-N$1&lt;År1,0,M22*(1-VLOOKUP($A23,[1]Hugst!$R$5:$W$9,MATCH(ROUNDUP((N$1)/10,0)*10,[1]Hugst!$R$4:$W$4,0))))</f>
        <v>825.34661303490282</v>
      </c>
      <c r="O23" s="168">
        <f ca="1">IF($C23-O$1&lt;År1,0,N22*(1-VLOOKUP($A23,[1]Hugst!$R$5:$W$9,MATCH(ROUNDUP((O$1)/10,0)*10,[1]Hugst!$R$4:$W$4,0))))</f>
        <v>827.00515216206838</v>
      </c>
      <c r="P23" s="168">
        <f ca="1">IF($C23-P$1&lt;År1,0,O22*(1-VLOOKUP($A23,[1]Hugst!$R$5:$W$9,MATCH(ROUNDUP((P$1)/10,0)*10,[1]Hugst!$R$4:$W$4,0))))</f>
        <v>-2924.2376288084465</v>
      </c>
      <c r="Q23" s="168">
        <f ca="1">IF($C23-Q$1&lt;År1,0,P22*(1-VLOOKUP($A23,[1]Hugst!$R$5:$W$9,MATCH(ROUNDUP((Q$1)/10,0)*10,[1]Hugst!$R$4:$W$4,0))))</f>
        <v>1672.191788794099</v>
      </c>
      <c r="R23" s="168">
        <f ca="1">IF($C23-R$1&lt;År1,0,Q22*(1-VLOOKUP($A23,[1]Hugst!$R$5:$W$9,MATCH(ROUNDUP((R$1)/10,0)*10,[1]Hugst!$R$4:$W$4,0))))</f>
        <v>1675.2132721858343</v>
      </c>
      <c r="S23" s="168">
        <f ca="1">IF($C23-S$1&lt;År1,0,R22*(1-VLOOKUP($A23,[1]Hugst!$R$5:$W$9,MATCH(ROUNDUP((S$1)/10,0)*10,[1]Hugst!$R$4:$W$4,0))))</f>
        <v>1678.246890049073</v>
      </c>
      <c r="T23" s="168">
        <f ca="1">IF($C23-T$1&lt;År1,0,S22*(1-VLOOKUP($A23,[1]Hugst!$R$5:$W$9,MATCH(ROUNDUP((T$1)/10,0)*10,[1]Hugst!$R$4:$W$4,0))))</f>
        <v>1681.2926911165423</v>
      </c>
      <c r="U23" s="168">
        <f ca="1">IF($C23-U$1&lt;År1,0,T22*(1-VLOOKUP($A23,[1]Hugst!$R$5:$W$9,MATCH(ROUNDUP((U$1)/10,0)*10,[1]Hugst!$R$4:$W$4,0))))</f>
        <v>1684.3507243168669</v>
      </c>
      <c r="V23" s="168">
        <f ca="1">IF($C23-V$1&lt;År1,0,U22*(1-VLOOKUP($A23,[1]Hugst!$R$5:$W$9,MATCH(ROUNDUP((V$1)/10,0)*10,[1]Hugst!$R$4:$W$4,0))))</f>
        <v>1687.4210387749927</v>
      </c>
      <c r="W23" s="168">
        <f ca="1">IF($C23-W$1&lt;År1,0,V22*(1-VLOOKUP($A23,[1]Hugst!$R$5:$W$9,MATCH(ROUNDUP((W$1)/10,0)*10,[1]Hugst!$R$4:$W$4,0))))</f>
        <v>1690.5036838132869</v>
      </c>
      <c r="X23" s="168">
        <f ca="1">IF($C23-X$1&lt;År1,0,W22*(1-VLOOKUP($A23,[1]Hugst!$R$5:$W$9,MATCH(ROUNDUP((X$1)/10,0)*10,[1]Hugst!$R$4:$W$4,0))))</f>
        <v>1693.5987089521113</v>
      </c>
      <c r="Y23" s="168">
        <f ca="1">IF($C23-Y$1&lt;År1,0,X22*(1-VLOOKUP($A23,[1]Hugst!$R$5:$W$9,MATCH(ROUNDUP((Y$1)/10,0)*10,[1]Hugst!$R$4:$W$4,0))))</f>
        <v>1696.7061639107951</v>
      </c>
      <c r="Z23" s="168">
        <f ca="1">IF($C23-Z$1&lt;År1,0,Y22*(1-VLOOKUP($A23,[1]Hugst!$R$5:$W$9,MATCH(ROUNDUP((Z$1)/10,0)*10,[1]Hugst!$R$4:$W$4,0))))</f>
        <v>1699.8260986082587</v>
      </c>
      <c r="AA23" s="168">
        <f ca="1">IF($C23-AA$1&lt;År1,0,Z22*(1-VLOOKUP($A23,[1]Hugst!$R$5:$W$9,MATCH(ROUNDUP((AA$1)/10,0)*10,[1]Hugst!$R$4:$W$4,0))))</f>
        <v>1702.9585631639357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175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398.34476535193971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810.71513572231049</v>
      </c>
      <c r="G24" s="168">
        <f ca="1">IF($C24-G$1&lt;År1,0,F23*(1-VLOOKUP($A24,[1]Hugst!$R$5:$W$9,MATCH(ROUNDUP((G$1)/10,0)*10,[1]Hugst!$R$4:$W$4,0))))</f>
        <v>812.31491389638393</v>
      </c>
      <c r="H24" s="168">
        <f ca="1">IF($C24-H$1&lt;År1,0,G23*(1-VLOOKUP($A24,[1]Hugst!$R$5:$W$9,MATCH(ROUNDUP((H$1)/10,0)*10,[1]Hugst!$R$4:$W$4,0))))</f>
        <v>813.92111688246075</v>
      </c>
      <c r="I24" s="168">
        <f ca="1">IF($C24-I$1&lt;År1,0,H23*(1-VLOOKUP($A24,[1]Hugst!$R$5:$W$9,MATCH(ROUNDUP((I$1)/10,0)*10,[1]Hugst!$R$4:$W$4,0))))</f>
        <v>815.5337704828911</v>
      </c>
      <c r="J24" s="168">
        <f ca="1">IF($C24-J$1&lt;År1,0,I23*(1-VLOOKUP($A24,[1]Hugst!$R$5:$W$9,MATCH(ROUNDUP((J$1)/10,0)*10,[1]Hugst!$R$4:$W$4,0))))</f>
        <v>817.15290060383848</v>
      </c>
      <c r="K24" s="168">
        <f ca="1">IF($C24-K$1&lt;År1,0,J23*(1-VLOOKUP($A24,[1]Hugst!$R$5:$W$9,MATCH(ROUNDUP((K$1)/10,0)*10,[1]Hugst!$R$4:$W$4,0))))</f>
        <v>818.7785332553816</v>
      </c>
      <c r="L24" s="168">
        <f ca="1">IF($C24-L$1&lt;År1,0,K23*(1-VLOOKUP($A24,[1]Hugst!$R$5:$W$9,MATCH(ROUNDUP((L$1)/10,0)*10,[1]Hugst!$R$4:$W$4,0))))</f>
        <v>820.41069455209652</v>
      </c>
      <c r="M24" s="168">
        <f ca="1">IF($C24-M$1&lt;År1,0,L23*(1-VLOOKUP($A24,[1]Hugst!$R$5:$W$9,MATCH(ROUNDUP((M$1)/10,0)*10,[1]Hugst!$R$4:$W$4,0))))</f>
        <v>822.04941071347855</v>
      </c>
      <c r="N24" s="168">
        <f ca="1">IF($C24-N$1&lt;År1,0,M23*(1-VLOOKUP($A24,[1]Hugst!$R$5:$W$9,MATCH(ROUNDUP((N$1)/10,0)*10,[1]Hugst!$R$4:$W$4,0))))</f>
        <v>823.69470806424795</v>
      </c>
      <c r="O24" s="168">
        <f ca="1">IF($C24-O$1&lt;År1,0,N23*(1-VLOOKUP($A24,[1]Hugst!$R$5:$W$9,MATCH(ROUNDUP((O$1)/10,0)*10,[1]Hugst!$R$4:$W$4,0))))</f>
        <v>825.34661303490282</v>
      </c>
      <c r="P24" s="168">
        <f ca="1">IF($C24-P$1&lt;År1,0,O23*(1-VLOOKUP($A24,[1]Hugst!$R$5:$W$9,MATCH(ROUNDUP((P$1)/10,0)*10,[1]Hugst!$R$4:$W$4,0))))</f>
        <v>827.00515216206838</v>
      </c>
      <c r="Q24" s="168">
        <f ca="1">IF($C24-Q$1&lt;År1,0,P23*(1-VLOOKUP($A24,[1]Hugst!$R$5:$W$9,MATCH(ROUNDUP((Q$1)/10,0)*10,[1]Hugst!$R$4:$W$4,0))))</f>
        <v>-2924.2376288084465</v>
      </c>
      <c r="R24" s="168">
        <f ca="1">IF($C24-R$1&lt;År1,0,Q23*(1-VLOOKUP($A24,[1]Hugst!$R$5:$W$9,MATCH(ROUNDUP((R$1)/10,0)*10,[1]Hugst!$R$4:$W$4,0))))</f>
        <v>1672.191788794099</v>
      </c>
      <c r="S24" s="168">
        <f ca="1">IF($C24-S$1&lt;År1,0,R23*(1-VLOOKUP($A24,[1]Hugst!$R$5:$W$9,MATCH(ROUNDUP((S$1)/10,0)*10,[1]Hugst!$R$4:$W$4,0))))</f>
        <v>1675.2132721858343</v>
      </c>
      <c r="T24" s="168">
        <f ca="1">IF($C24-T$1&lt;År1,0,S23*(1-VLOOKUP($A24,[1]Hugst!$R$5:$W$9,MATCH(ROUNDUP((T$1)/10,0)*10,[1]Hugst!$R$4:$W$4,0))))</f>
        <v>1678.246890049073</v>
      </c>
      <c r="U24" s="168">
        <f ca="1">IF($C24-U$1&lt;År1,0,T23*(1-VLOOKUP($A24,[1]Hugst!$R$5:$W$9,MATCH(ROUNDUP((U$1)/10,0)*10,[1]Hugst!$R$4:$W$4,0))))</f>
        <v>1681.2926911165423</v>
      </c>
      <c r="V24" s="168">
        <f ca="1">IF($C24-V$1&lt;År1,0,U23*(1-VLOOKUP($A24,[1]Hugst!$R$5:$W$9,MATCH(ROUNDUP((V$1)/10,0)*10,[1]Hugst!$R$4:$W$4,0))))</f>
        <v>1684.3507243168669</v>
      </c>
      <c r="W24" s="168">
        <f ca="1">IF($C24-W$1&lt;År1,0,V23*(1-VLOOKUP($A24,[1]Hugst!$R$5:$W$9,MATCH(ROUNDUP((W$1)/10,0)*10,[1]Hugst!$R$4:$W$4,0))))</f>
        <v>1687.4210387749927</v>
      </c>
      <c r="X24" s="168">
        <f ca="1">IF($C24-X$1&lt;År1,0,W23*(1-VLOOKUP($A24,[1]Hugst!$R$5:$W$9,MATCH(ROUNDUP((X$1)/10,0)*10,[1]Hugst!$R$4:$W$4,0))))</f>
        <v>1690.5036838132869</v>
      </c>
      <c r="Y24" s="168">
        <f ca="1">IF($C24-Y$1&lt;År1,0,X23*(1-VLOOKUP($A24,[1]Hugst!$R$5:$W$9,MATCH(ROUNDUP((Y$1)/10,0)*10,[1]Hugst!$R$4:$W$4,0))))</f>
        <v>1693.5987089521113</v>
      </c>
      <c r="Z24" s="168">
        <f ca="1">IF($C24-Z$1&lt;År1,0,Y23*(1-VLOOKUP($A24,[1]Hugst!$R$5:$W$9,MATCH(ROUNDUP((Z$1)/10,0)*10,[1]Hugst!$R$4:$W$4,0))))</f>
        <v>1696.7061639107951</v>
      </c>
      <c r="AA24" s="168">
        <f ca="1">IF($C24-AA$1&lt;År1,0,Z23*(1-VLOOKUP($A24,[1]Hugst!$R$5:$W$9,MATCH(ROUNDUP((AA$1)/10,0)*10,[1]Hugst!$R$4:$W$4,0))))</f>
        <v>1699.8260986082587</v>
      </c>
      <c r="AB24" s="168">
        <f ca="1">IF($C24-AB$1&lt;År1,0,AA23*(1-VLOOKUP($A24,[1]Hugst!$R$5:$W$9,MATCH(ROUNDUP((AB$1)/10,0)*10,[1]Hugst!$R$4:$W$4,0))))</f>
        <v>1702.9585631639357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175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396.75138629051798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809.12175666088876</v>
      </c>
      <c r="G25" s="168">
        <f ca="1">IF($C25-G$1&lt;År1,0,F24*(1-VLOOKUP($A25,[1]Hugst!$R$5:$W$9,MATCH(ROUNDUP((G$1)/10,0)*10,[1]Hugst!$R$4:$W$4,0))))</f>
        <v>810.71513572231049</v>
      </c>
      <c r="H25" s="168">
        <f ca="1">IF($C25-H$1&lt;År1,0,G24*(1-VLOOKUP($A25,[1]Hugst!$R$5:$W$9,MATCH(ROUNDUP((H$1)/10,0)*10,[1]Hugst!$R$4:$W$4,0))))</f>
        <v>812.31491389638393</v>
      </c>
      <c r="I25" s="168">
        <f ca="1">IF($C25-I$1&lt;År1,0,H24*(1-VLOOKUP($A25,[1]Hugst!$R$5:$W$9,MATCH(ROUNDUP((I$1)/10,0)*10,[1]Hugst!$R$4:$W$4,0))))</f>
        <v>813.92111688246075</v>
      </c>
      <c r="J25" s="168">
        <f ca="1">IF($C25-J$1&lt;År1,0,I24*(1-VLOOKUP($A25,[1]Hugst!$R$5:$W$9,MATCH(ROUNDUP((J$1)/10,0)*10,[1]Hugst!$R$4:$W$4,0))))</f>
        <v>815.5337704828911</v>
      </c>
      <c r="K25" s="168">
        <f ca="1">IF($C25-K$1&lt;År1,0,J24*(1-VLOOKUP($A25,[1]Hugst!$R$5:$W$9,MATCH(ROUNDUP((K$1)/10,0)*10,[1]Hugst!$R$4:$W$4,0))))</f>
        <v>817.15290060383848</v>
      </c>
      <c r="L25" s="168">
        <f ca="1">IF($C25-L$1&lt;År1,0,K24*(1-VLOOKUP($A25,[1]Hugst!$R$5:$W$9,MATCH(ROUNDUP((L$1)/10,0)*10,[1]Hugst!$R$4:$W$4,0))))</f>
        <v>818.7785332553816</v>
      </c>
      <c r="M25" s="168">
        <f ca="1">IF($C25-M$1&lt;År1,0,L24*(1-VLOOKUP($A25,[1]Hugst!$R$5:$W$9,MATCH(ROUNDUP((M$1)/10,0)*10,[1]Hugst!$R$4:$W$4,0))))</f>
        <v>820.41069455209652</v>
      </c>
      <c r="N25" s="168">
        <f ca="1">IF($C25-N$1&lt;År1,0,M24*(1-VLOOKUP($A25,[1]Hugst!$R$5:$W$9,MATCH(ROUNDUP((N$1)/10,0)*10,[1]Hugst!$R$4:$W$4,0))))</f>
        <v>822.04941071347855</v>
      </c>
      <c r="O25" s="168">
        <f ca="1">IF($C25-O$1&lt;År1,0,N24*(1-VLOOKUP($A25,[1]Hugst!$R$5:$W$9,MATCH(ROUNDUP((O$1)/10,0)*10,[1]Hugst!$R$4:$W$4,0))))</f>
        <v>823.69470806424795</v>
      </c>
      <c r="P25" s="168">
        <f ca="1">IF($C25-P$1&lt;År1,0,O24*(1-VLOOKUP($A25,[1]Hugst!$R$5:$W$9,MATCH(ROUNDUP((P$1)/10,0)*10,[1]Hugst!$R$4:$W$4,0))))</f>
        <v>825.34661303490282</v>
      </c>
      <c r="Q25" s="168">
        <f ca="1">IF($C25-Q$1&lt;År1,0,P24*(1-VLOOKUP($A25,[1]Hugst!$R$5:$W$9,MATCH(ROUNDUP((Q$1)/10,0)*10,[1]Hugst!$R$4:$W$4,0))))</f>
        <v>827.00515216206838</v>
      </c>
      <c r="R25" s="168">
        <f ca="1">IF($C25-R$1&lt;År1,0,Q24*(1-VLOOKUP($A25,[1]Hugst!$R$5:$W$9,MATCH(ROUNDUP((R$1)/10,0)*10,[1]Hugst!$R$4:$W$4,0))))</f>
        <v>-2924.2376288084465</v>
      </c>
      <c r="S25" s="168">
        <f ca="1">IF($C25-S$1&lt;År1,0,R24*(1-VLOOKUP($A25,[1]Hugst!$R$5:$W$9,MATCH(ROUNDUP((S$1)/10,0)*10,[1]Hugst!$R$4:$W$4,0))))</f>
        <v>1672.191788794099</v>
      </c>
      <c r="T25" s="168">
        <f ca="1">IF($C25-T$1&lt;År1,0,S24*(1-VLOOKUP($A25,[1]Hugst!$R$5:$W$9,MATCH(ROUNDUP((T$1)/10,0)*10,[1]Hugst!$R$4:$W$4,0))))</f>
        <v>1675.2132721858343</v>
      </c>
      <c r="U25" s="168">
        <f ca="1">IF($C25-U$1&lt;År1,0,T24*(1-VLOOKUP($A25,[1]Hugst!$R$5:$W$9,MATCH(ROUNDUP((U$1)/10,0)*10,[1]Hugst!$R$4:$W$4,0))))</f>
        <v>1678.246890049073</v>
      </c>
      <c r="V25" s="168">
        <f ca="1">IF($C25-V$1&lt;År1,0,U24*(1-VLOOKUP($A25,[1]Hugst!$R$5:$W$9,MATCH(ROUNDUP((V$1)/10,0)*10,[1]Hugst!$R$4:$W$4,0))))</f>
        <v>1681.2926911165423</v>
      </c>
      <c r="W25" s="168">
        <f ca="1">IF($C25-W$1&lt;År1,0,V24*(1-VLOOKUP($A25,[1]Hugst!$R$5:$W$9,MATCH(ROUNDUP((W$1)/10,0)*10,[1]Hugst!$R$4:$W$4,0))))</f>
        <v>1684.3507243168669</v>
      </c>
      <c r="X25" s="168">
        <f ca="1">IF($C25-X$1&lt;År1,0,W24*(1-VLOOKUP($A25,[1]Hugst!$R$5:$W$9,MATCH(ROUNDUP((X$1)/10,0)*10,[1]Hugst!$R$4:$W$4,0))))</f>
        <v>1687.4210387749927</v>
      </c>
      <c r="Y25" s="168">
        <f ca="1">IF($C25-Y$1&lt;År1,0,X24*(1-VLOOKUP($A25,[1]Hugst!$R$5:$W$9,MATCH(ROUNDUP((Y$1)/10,0)*10,[1]Hugst!$R$4:$W$4,0))))</f>
        <v>1690.5036838132869</v>
      </c>
      <c r="Z25" s="168">
        <f ca="1">IF($C25-Z$1&lt;År1,0,Y24*(1-VLOOKUP($A25,[1]Hugst!$R$5:$W$9,MATCH(ROUNDUP((Z$1)/10,0)*10,[1]Hugst!$R$4:$W$4,0))))</f>
        <v>1693.5987089521113</v>
      </c>
      <c r="AA25" s="168">
        <f ca="1">IF($C25-AA$1&lt;År1,0,Z24*(1-VLOOKUP($A25,[1]Hugst!$R$5:$W$9,MATCH(ROUNDUP((AA$1)/10,0)*10,[1]Hugst!$R$4:$W$4,0))))</f>
        <v>1696.7061639107951</v>
      </c>
      <c r="AB25" s="168">
        <f ca="1">IF($C25-AB$1&lt;År1,0,AA24*(1-VLOOKUP($A25,[1]Hugst!$R$5:$W$9,MATCH(ROUNDUP((AB$1)/10,0)*10,[1]Hugst!$R$4:$W$4,0))))</f>
        <v>1699.8260986082587</v>
      </c>
      <c r="AC25" s="168">
        <f ca="1">IF($C25-AC$1&lt;År1,0,AB24*(1-VLOOKUP($A25,[1]Hugst!$R$5:$W$9,MATCH(ROUNDUP((AC$1)/10,0)*10,[1]Hugst!$R$4:$W$4,0))))</f>
        <v>1702.9585631639357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175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395.16438074535108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807.53475111572186</v>
      </c>
      <c r="G26" s="168">
        <f ca="1">IF($C26-G$1&lt;År1,0,F25*(1-VLOOKUP($A26,[1]Hugst!$R$5:$W$9,MATCH(ROUNDUP((G$1)/10,0)*10,[1]Hugst!$R$4:$W$4,0))))</f>
        <v>809.12175666088876</v>
      </c>
      <c r="H26" s="168">
        <f ca="1">IF($C26-H$1&lt;År1,0,G25*(1-VLOOKUP($A26,[1]Hugst!$R$5:$W$9,MATCH(ROUNDUP((H$1)/10,0)*10,[1]Hugst!$R$4:$W$4,0))))</f>
        <v>810.71513572231049</v>
      </c>
      <c r="I26" s="168">
        <f ca="1">IF($C26-I$1&lt;År1,0,H25*(1-VLOOKUP($A26,[1]Hugst!$R$5:$W$9,MATCH(ROUNDUP((I$1)/10,0)*10,[1]Hugst!$R$4:$W$4,0))))</f>
        <v>812.31491389638393</v>
      </c>
      <c r="J26" s="168">
        <f ca="1">IF($C26-J$1&lt;År1,0,I25*(1-VLOOKUP($A26,[1]Hugst!$R$5:$W$9,MATCH(ROUNDUP((J$1)/10,0)*10,[1]Hugst!$R$4:$W$4,0))))</f>
        <v>813.92111688246075</v>
      </c>
      <c r="K26" s="168">
        <f ca="1">IF($C26-K$1&lt;År1,0,J25*(1-VLOOKUP($A26,[1]Hugst!$R$5:$W$9,MATCH(ROUNDUP((K$1)/10,0)*10,[1]Hugst!$R$4:$W$4,0))))</f>
        <v>815.5337704828911</v>
      </c>
      <c r="L26" s="168">
        <f ca="1">IF($C26-L$1&lt;År1,0,K25*(1-VLOOKUP($A26,[1]Hugst!$R$5:$W$9,MATCH(ROUNDUP((L$1)/10,0)*10,[1]Hugst!$R$4:$W$4,0))))</f>
        <v>817.15290060383848</v>
      </c>
      <c r="M26" s="168">
        <f ca="1">IF($C26-M$1&lt;År1,0,L25*(1-VLOOKUP($A26,[1]Hugst!$R$5:$W$9,MATCH(ROUNDUP((M$1)/10,0)*10,[1]Hugst!$R$4:$W$4,0))))</f>
        <v>818.7785332553816</v>
      </c>
      <c r="N26" s="168">
        <f ca="1">IF($C26-N$1&lt;År1,0,M25*(1-VLOOKUP($A26,[1]Hugst!$R$5:$W$9,MATCH(ROUNDUP((N$1)/10,0)*10,[1]Hugst!$R$4:$W$4,0))))</f>
        <v>820.41069455209652</v>
      </c>
      <c r="O26" s="168">
        <f ca="1">IF($C26-O$1&lt;År1,0,N25*(1-VLOOKUP($A26,[1]Hugst!$R$5:$W$9,MATCH(ROUNDUP((O$1)/10,0)*10,[1]Hugst!$R$4:$W$4,0))))</f>
        <v>822.04941071347855</v>
      </c>
      <c r="P26" s="168">
        <f ca="1">IF($C26-P$1&lt;År1,0,O25*(1-VLOOKUP($A26,[1]Hugst!$R$5:$W$9,MATCH(ROUNDUP((P$1)/10,0)*10,[1]Hugst!$R$4:$W$4,0))))</f>
        <v>823.69470806424795</v>
      </c>
      <c r="Q26" s="168">
        <f ca="1">IF($C26-Q$1&lt;År1,0,P25*(1-VLOOKUP($A26,[1]Hugst!$R$5:$W$9,MATCH(ROUNDUP((Q$1)/10,0)*10,[1]Hugst!$R$4:$W$4,0))))</f>
        <v>825.34661303490282</v>
      </c>
      <c r="R26" s="168">
        <f ca="1">IF($C26-R$1&lt;År1,0,Q25*(1-VLOOKUP($A26,[1]Hugst!$R$5:$W$9,MATCH(ROUNDUP((R$1)/10,0)*10,[1]Hugst!$R$4:$W$4,0))))</f>
        <v>827.00515216206838</v>
      </c>
      <c r="S26" s="168">
        <f ca="1">IF($C26-S$1&lt;År1,0,R25*(1-VLOOKUP($A26,[1]Hugst!$R$5:$W$9,MATCH(ROUNDUP((S$1)/10,0)*10,[1]Hugst!$R$4:$W$4,0))))</f>
        <v>-2924.2376288084465</v>
      </c>
      <c r="T26" s="168">
        <f ca="1">IF($C26-T$1&lt;År1,0,S25*(1-VLOOKUP($A26,[1]Hugst!$R$5:$W$9,MATCH(ROUNDUP((T$1)/10,0)*10,[1]Hugst!$R$4:$W$4,0))))</f>
        <v>1672.191788794099</v>
      </c>
      <c r="U26" s="168">
        <f ca="1">IF($C26-U$1&lt;År1,0,T25*(1-VLOOKUP($A26,[1]Hugst!$R$5:$W$9,MATCH(ROUNDUP((U$1)/10,0)*10,[1]Hugst!$R$4:$W$4,0))))</f>
        <v>1675.2132721858343</v>
      </c>
      <c r="V26" s="168">
        <f ca="1">IF($C26-V$1&lt;År1,0,U25*(1-VLOOKUP($A26,[1]Hugst!$R$5:$W$9,MATCH(ROUNDUP((V$1)/10,0)*10,[1]Hugst!$R$4:$W$4,0))))</f>
        <v>1678.246890049073</v>
      </c>
      <c r="W26" s="168">
        <f ca="1">IF($C26-W$1&lt;År1,0,V25*(1-VLOOKUP($A26,[1]Hugst!$R$5:$W$9,MATCH(ROUNDUP((W$1)/10,0)*10,[1]Hugst!$R$4:$W$4,0))))</f>
        <v>1681.2926911165423</v>
      </c>
      <c r="X26" s="168">
        <f ca="1">IF($C26-X$1&lt;År1,0,W25*(1-VLOOKUP($A26,[1]Hugst!$R$5:$W$9,MATCH(ROUNDUP((X$1)/10,0)*10,[1]Hugst!$R$4:$W$4,0))))</f>
        <v>1684.3507243168669</v>
      </c>
      <c r="Y26" s="168">
        <f ca="1">IF($C26-Y$1&lt;År1,0,X25*(1-VLOOKUP($A26,[1]Hugst!$R$5:$W$9,MATCH(ROUNDUP((Y$1)/10,0)*10,[1]Hugst!$R$4:$W$4,0))))</f>
        <v>1687.4210387749927</v>
      </c>
      <c r="Z26" s="168">
        <f ca="1">IF($C26-Z$1&lt;År1,0,Y25*(1-VLOOKUP($A26,[1]Hugst!$R$5:$W$9,MATCH(ROUNDUP((Z$1)/10,0)*10,[1]Hugst!$R$4:$W$4,0))))</f>
        <v>1690.5036838132869</v>
      </c>
      <c r="AA26" s="168">
        <f ca="1">IF($C26-AA$1&lt;År1,0,Z25*(1-VLOOKUP($A26,[1]Hugst!$R$5:$W$9,MATCH(ROUNDUP((AA$1)/10,0)*10,[1]Hugst!$R$4:$W$4,0))))</f>
        <v>1693.5987089521113</v>
      </c>
      <c r="AB26" s="168">
        <f ca="1">IF($C26-AB$1&lt;År1,0,AA25*(1-VLOOKUP($A26,[1]Hugst!$R$5:$W$9,MATCH(ROUNDUP((AB$1)/10,0)*10,[1]Hugst!$R$4:$W$4,0))))</f>
        <v>1696.7061639107951</v>
      </c>
      <c r="AC26" s="168">
        <f ca="1">IF($C26-AC$1&lt;År1,0,AB25*(1-VLOOKUP($A26,[1]Hugst!$R$5:$W$9,MATCH(ROUNDUP((AC$1)/10,0)*10,[1]Hugst!$R$4:$W$4,0))))</f>
        <v>1699.8260986082587</v>
      </c>
      <c r="AD26" s="168">
        <f ca="1">IF($C26-AD$1&lt;År1,0,AC25*(1-VLOOKUP($A26,[1]Hugst!$R$5:$W$9,MATCH(ROUNDUP((AD$1)/10,0)*10,[1]Hugst!$R$4:$W$4,0))))</f>
        <v>1702.9585631639357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175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393.58372322237119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805.95409359274197</v>
      </c>
      <c r="G27" s="168">
        <f ca="1">IF($C27-G$1&lt;År1,0,F26*(1-VLOOKUP($A27,[1]Hugst!$R$5:$W$9,MATCH(ROUNDUP((G$1)/10,0)*10,[1]Hugst!$R$4:$W$4,0))))</f>
        <v>807.53475111572186</v>
      </c>
      <c r="H27" s="168">
        <f ca="1">IF($C27-H$1&lt;År1,0,G26*(1-VLOOKUP($A27,[1]Hugst!$R$5:$W$9,MATCH(ROUNDUP((H$1)/10,0)*10,[1]Hugst!$R$4:$W$4,0))))</f>
        <v>809.12175666088876</v>
      </c>
      <c r="I27" s="168">
        <f ca="1">IF($C27-I$1&lt;År1,0,H26*(1-VLOOKUP($A27,[1]Hugst!$R$5:$W$9,MATCH(ROUNDUP((I$1)/10,0)*10,[1]Hugst!$R$4:$W$4,0))))</f>
        <v>810.71513572231049</v>
      </c>
      <c r="J27" s="168">
        <f ca="1">IF($C27-J$1&lt;År1,0,I26*(1-VLOOKUP($A27,[1]Hugst!$R$5:$W$9,MATCH(ROUNDUP((J$1)/10,0)*10,[1]Hugst!$R$4:$W$4,0))))</f>
        <v>812.31491389638393</v>
      </c>
      <c r="K27" s="168">
        <f ca="1">IF($C27-K$1&lt;År1,0,J26*(1-VLOOKUP($A27,[1]Hugst!$R$5:$W$9,MATCH(ROUNDUP((K$1)/10,0)*10,[1]Hugst!$R$4:$W$4,0))))</f>
        <v>813.92111688246075</v>
      </c>
      <c r="L27" s="168">
        <f ca="1">IF($C27-L$1&lt;År1,0,K26*(1-VLOOKUP($A27,[1]Hugst!$R$5:$W$9,MATCH(ROUNDUP((L$1)/10,0)*10,[1]Hugst!$R$4:$W$4,0))))</f>
        <v>815.5337704828911</v>
      </c>
      <c r="M27" s="168">
        <f ca="1">IF($C27-M$1&lt;År1,0,L26*(1-VLOOKUP($A27,[1]Hugst!$R$5:$W$9,MATCH(ROUNDUP((M$1)/10,0)*10,[1]Hugst!$R$4:$W$4,0))))</f>
        <v>817.15290060383848</v>
      </c>
      <c r="N27" s="168">
        <f ca="1">IF($C27-N$1&lt;År1,0,M26*(1-VLOOKUP($A27,[1]Hugst!$R$5:$W$9,MATCH(ROUNDUP((N$1)/10,0)*10,[1]Hugst!$R$4:$W$4,0))))</f>
        <v>818.7785332553816</v>
      </c>
      <c r="O27" s="168">
        <f ca="1">IF($C27-O$1&lt;År1,0,N26*(1-VLOOKUP($A27,[1]Hugst!$R$5:$W$9,MATCH(ROUNDUP((O$1)/10,0)*10,[1]Hugst!$R$4:$W$4,0))))</f>
        <v>820.41069455209652</v>
      </c>
      <c r="P27" s="168">
        <f ca="1">IF($C27-P$1&lt;År1,0,O26*(1-VLOOKUP($A27,[1]Hugst!$R$5:$W$9,MATCH(ROUNDUP((P$1)/10,0)*10,[1]Hugst!$R$4:$W$4,0))))</f>
        <v>822.04941071347855</v>
      </c>
      <c r="Q27" s="168">
        <f ca="1">IF($C27-Q$1&lt;År1,0,P26*(1-VLOOKUP($A27,[1]Hugst!$R$5:$W$9,MATCH(ROUNDUP((Q$1)/10,0)*10,[1]Hugst!$R$4:$W$4,0))))</f>
        <v>823.69470806424795</v>
      </c>
      <c r="R27" s="168">
        <f ca="1">IF($C27-R$1&lt;År1,0,Q26*(1-VLOOKUP($A27,[1]Hugst!$R$5:$W$9,MATCH(ROUNDUP((R$1)/10,0)*10,[1]Hugst!$R$4:$W$4,0))))</f>
        <v>825.34661303490282</v>
      </c>
      <c r="S27" s="168">
        <f ca="1">IF($C27-S$1&lt;År1,0,R26*(1-VLOOKUP($A27,[1]Hugst!$R$5:$W$9,MATCH(ROUNDUP((S$1)/10,0)*10,[1]Hugst!$R$4:$W$4,0))))</f>
        <v>827.00515216206838</v>
      </c>
      <c r="T27" s="168">
        <f ca="1">IF($C27-T$1&lt;År1,0,S26*(1-VLOOKUP($A27,[1]Hugst!$R$5:$W$9,MATCH(ROUNDUP((T$1)/10,0)*10,[1]Hugst!$R$4:$W$4,0))))</f>
        <v>-2924.2376288084465</v>
      </c>
      <c r="U27" s="168">
        <f ca="1">IF($C27-U$1&lt;År1,0,T26*(1-VLOOKUP($A27,[1]Hugst!$R$5:$W$9,MATCH(ROUNDUP((U$1)/10,0)*10,[1]Hugst!$R$4:$W$4,0))))</f>
        <v>1672.191788794099</v>
      </c>
      <c r="V27" s="168">
        <f ca="1">IF($C27-V$1&lt;År1,0,U26*(1-VLOOKUP($A27,[1]Hugst!$R$5:$W$9,MATCH(ROUNDUP((V$1)/10,0)*10,[1]Hugst!$R$4:$W$4,0))))</f>
        <v>1675.2132721858343</v>
      </c>
      <c r="W27" s="168">
        <f ca="1">IF($C27-W$1&lt;År1,0,V26*(1-VLOOKUP($A27,[1]Hugst!$R$5:$W$9,MATCH(ROUNDUP((W$1)/10,0)*10,[1]Hugst!$R$4:$W$4,0))))</f>
        <v>1678.246890049073</v>
      </c>
      <c r="X27" s="168">
        <f ca="1">IF($C27-X$1&lt;År1,0,W26*(1-VLOOKUP($A27,[1]Hugst!$R$5:$W$9,MATCH(ROUNDUP((X$1)/10,0)*10,[1]Hugst!$R$4:$W$4,0))))</f>
        <v>1681.2926911165423</v>
      </c>
      <c r="Y27" s="168">
        <f ca="1">IF($C27-Y$1&lt;År1,0,X26*(1-VLOOKUP($A27,[1]Hugst!$R$5:$W$9,MATCH(ROUNDUP((Y$1)/10,0)*10,[1]Hugst!$R$4:$W$4,0))))</f>
        <v>1684.3507243168669</v>
      </c>
      <c r="Z27" s="168">
        <f ca="1">IF($C27-Z$1&lt;År1,0,Y26*(1-VLOOKUP($A27,[1]Hugst!$R$5:$W$9,MATCH(ROUNDUP((Z$1)/10,0)*10,[1]Hugst!$R$4:$W$4,0))))</f>
        <v>1687.4210387749927</v>
      </c>
      <c r="AA27" s="168">
        <f ca="1">IF($C27-AA$1&lt;År1,0,Z26*(1-VLOOKUP($A27,[1]Hugst!$R$5:$W$9,MATCH(ROUNDUP((AA$1)/10,0)*10,[1]Hugst!$R$4:$W$4,0))))</f>
        <v>1690.5036838132869</v>
      </c>
      <c r="AB27" s="168">
        <f ca="1">IF($C27-AB$1&lt;År1,0,AA26*(1-VLOOKUP($A27,[1]Hugst!$R$5:$W$9,MATCH(ROUNDUP((AB$1)/10,0)*10,[1]Hugst!$R$4:$W$4,0))))</f>
        <v>1693.5987089521113</v>
      </c>
      <c r="AC27" s="168">
        <f ca="1">IF($C27-AC$1&lt;År1,0,AB26*(1-VLOOKUP($A27,[1]Hugst!$R$5:$W$9,MATCH(ROUNDUP((AC$1)/10,0)*10,[1]Hugst!$R$4:$W$4,0))))</f>
        <v>1696.7061639107951</v>
      </c>
      <c r="AD27" s="168">
        <f ca="1">IF($C27-AD$1&lt;År1,0,AC26*(1-VLOOKUP($A27,[1]Hugst!$R$5:$W$9,MATCH(ROUNDUP((AD$1)/10,0)*10,[1]Hugst!$R$4:$W$4,0))))</f>
        <v>1699.8260986082587</v>
      </c>
      <c r="AE27" s="168">
        <f ca="1">IF($C27-AE$1&lt;År1,0,AD26*(1-VLOOKUP($A27,[1]Hugst!$R$5:$W$9,MATCH(ROUNDUP((AE$1)/10,0)*10,[1]Hugst!$R$4:$W$4,0))))</f>
        <v>1702.9585631639357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175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392.00938832949032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804.3797586998611</v>
      </c>
      <c r="G28" s="168">
        <f ca="1">IF($C28-G$1&lt;År1,0,F27*(1-VLOOKUP($A28,[1]Hugst!$R$5:$W$9,MATCH(ROUNDUP((G$1)/10,0)*10,[1]Hugst!$R$4:$W$4,0))))</f>
        <v>805.95409359274197</v>
      </c>
      <c r="H28" s="168">
        <f ca="1">IF($C28-H$1&lt;År1,0,G27*(1-VLOOKUP($A28,[1]Hugst!$R$5:$W$9,MATCH(ROUNDUP((H$1)/10,0)*10,[1]Hugst!$R$4:$W$4,0))))</f>
        <v>807.53475111572186</v>
      </c>
      <c r="I28" s="168">
        <f ca="1">IF($C28-I$1&lt;År1,0,H27*(1-VLOOKUP($A28,[1]Hugst!$R$5:$W$9,MATCH(ROUNDUP((I$1)/10,0)*10,[1]Hugst!$R$4:$W$4,0))))</f>
        <v>809.12175666088876</v>
      </c>
      <c r="J28" s="168">
        <f ca="1">IF($C28-J$1&lt;År1,0,I27*(1-VLOOKUP($A28,[1]Hugst!$R$5:$W$9,MATCH(ROUNDUP((J$1)/10,0)*10,[1]Hugst!$R$4:$W$4,0))))</f>
        <v>810.71513572231049</v>
      </c>
      <c r="K28" s="168">
        <f ca="1">IF($C28-K$1&lt;År1,0,J27*(1-VLOOKUP($A28,[1]Hugst!$R$5:$W$9,MATCH(ROUNDUP((K$1)/10,0)*10,[1]Hugst!$R$4:$W$4,0))))</f>
        <v>812.31491389638393</v>
      </c>
      <c r="L28" s="168">
        <f ca="1">IF($C28-L$1&lt;År1,0,K27*(1-VLOOKUP($A28,[1]Hugst!$R$5:$W$9,MATCH(ROUNDUP((L$1)/10,0)*10,[1]Hugst!$R$4:$W$4,0))))</f>
        <v>813.92111688246075</v>
      </c>
      <c r="M28" s="168">
        <f ca="1">IF($C28-M$1&lt;År1,0,L27*(1-VLOOKUP($A28,[1]Hugst!$R$5:$W$9,MATCH(ROUNDUP((M$1)/10,0)*10,[1]Hugst!$R$4:$W$4,0))))</f>
        <v>815.5337704828911</v>
      </c>
      <c r="N28" s="168">
        <f ca="1">IF($C28-N$1&lt;År1,0,M27*(1-VLOOKUP($A28,[1]Hugst!$R$5:$W$9,MATCH(ROUNDUP((N$1)/10,0)*10,[1]Hugst!$R$4:$W$4,0))))</f>
        <v>817.15290060383848</v>
      </c>
      <c r="O28" s="168">
        <f ca="1">IF($C28-O$1&lt;År1,0,N27*(1-VLOOKUP($A28,[1]Hugst!$R$5:$W$9,MATCH(ROUNDUP((O$1)/10,0)*10,[1]Hugst!$R$4:$W$4,0))))</f>
        <v>818.7785332553816</v>
      </c>
      <c r="P28" s="168">
        <f ca="1">IF($C28-P$1&lt;År1,0,O27*(1-VLOOKUP($A28,[1]Hugst!$R$5:$W$9,MATCH(ROUNDUP((P$1)/10,0)*10,[1]Hugst!$R$4:$W$4,0))))</f>
        <v>820.41069455209652</v>
      </c>
      <c r="Q28" s="168">
        <f ca="1">IF($C28-Q$1&lt;År1,0,P27*(1-VLOOKUP($A28,[1]Hugst!$R$5:$W$9,MATCH(ROUNDUP((Q$1)/10,0)*10,[1]Hugst!$R$4:$W$4,0))))</f>
        <v>822.04941071347855</v>
      </c>
      <c r="R28" s="168">
        <f ca="1">IF($C28-R$1&lt;År1,0,Q27*(1-VLOOKUP($A28,[1]Hugst!$R$5:$W$9,MATCH(ROUNDUP((R$1)/10,0)*10,[1]Hugst!$R$4:$W$4,0))))</f>
        <v>823.69470806424795</v>
      </c>
      <c r="S28" s="168">
        <f ca="1">IF($C28-S$1&lt;År1,0,R27*(1-VLOOKUP($A28,[1]Hugst!$R$5:$W$9,MATCH(ROUNDUP((S$1)/10,0)*10,[1]Hugst!$R$4:$W$4,0))))</f>
        <v>825.34661303490282</v>
      </c>
      <c r="T28" s="168">
        <f ca="1">IF($C28-T$1&lt;År1,0,S27*(1-VLOOKUP($A28,[1]Hugst!$R$5:$W$9,MATCH(ROUNDUP((T$1)/10,0)*10,[1]Hugst!$R$4:$W$4,0))))</f>
        <v>827.00515216206838</v>
      </c>
      <c r="U28" s="168">
        <f ca="1">IF($C28-U$1&lt;År1,0,T27*(1-VLOOKUP($A28,[1]Hugst!$R$5:$W$9,MATCH(ROUNDUP((U$1)/10,0)*10,[1]Hugst!$R$4:$W$4,0))))</f>
        <v>-2924.2376288084465</v>
      </c>
      <c r="V28" s="168">
        <f ca="1">IF($C28-V$1&lt;År1,0,U27*(1-VLOOKUP($A28,[1]Hugst!$R$5:$W$9,MATCH(ROUNDUP((V$1)/10,0)*10,[1]Hugst!$R$4:$W$4,0))))</f>
        <v>1672.191788794099</v>
      </c>
      <c r="W28" s="168">
        <f ca="1">IF($C28-W$1&lt;År1,0,V27*(1-VLOOKUP($A28,[1]Hugst!$R$5:$W$9,MATCH(ROUNDUP((W$1)/10,0)*10,[1]Hugst!$R$4:$W$4,0))))</f>
        <v>1675.2132721858343</v>
      </c>
      <c r="X28" s="168">
        <f ca="1">IF($C28-X$1&lt;År1,0,W27*(1-VLOOKUP($A28,[1]Hugst!$R$5:$W$9,MATCH(ROUNDUP((X$1)/10,0)*10,[1]Hugst!$R$4:$W$4,0))))</f>
        <v>1678.246890049073</v>
      </c>
      <c r="Y28" s="168">
        <f ca="1">IF($C28-Y$1&lt;År1,0,X27*(1-VLOOKUP($A28,[1]Hugst!$R$5:$W$9,MATCH(ROUNDUP((Y$1)/10,0)*10,[1]Hugst!$R$4:$W$4,0))))</f>
        <v>1681.2926911165423</v>
      </c>
      <c r="Z28" s="168">
        <f ca="1">IF($C28-Z$1&lt;År1,0,Y27*(1-VLOOKUP($A28,[1]Hugst!$R$5:$W$9,MATCH(ROUNDUP((Z$1)/10,0)*10,[1]Hugst!$R$4:$W$4,0))))</f>
        <v>1684.3507243168669</v>
      </c>
      <c r="AA28" s="168">
        <f ca="1">IF($C28-AA$1&lt;År1,0,Z27*(1-VLOOKUP($A28,[1]Hugst!$R$5:$W$9,MATCH(ROUNDUP((AA$1)/10,0)*10,[1]Hugst!$R$4:$W$4,0))))</f>
        <v>1687.4210387749927</v>
      </c>
      <c r="AB28" s="168">
        <f ca="1">IF($C28-AB$1&lt;År1,0,AA27*(1-VLOOKUP($A28,[1]Hugst!$R$5:$W$9,MATCH(ROUNDUP((AB$1)/10,0)*10,[1]Hugst!$R$4:$W$4,0))))</f>
        <v>1690.5036838132869</v>
      </c>
      <c r="AC28" s="168">
        <f ca="1">IF($C28-AC$1&lt;År1,0,AB27*(1-VLOOKUP($A28,[1]Hugst!$R$5:$W$9,MATCH(ROUNDUP((AC$1)/10,0)*10,[1]Hugst!$R$4:$W$4,0))))</f>
        <v>1693.5987089521113</v>
      </c>
      <c r="AD28" s="168">
        <f ca="1">IF($C28-AD$1&lt;År1,0,AC27*(1-VLOOKUP($A28,[1]Hugst!$R$5:$W$9,MATCH(ROUNDUP((AD$1)/10,0)*10,[1]Hugst!$R$4:$W$4,0))))</f>
        <v>1696.7061639107951</v>
      </c>
      <c r="AE28" s="168">
        <f ca="1">IF($C28-AE$1&lt;År1,0,AD27*(1-VLOOKUP($A28,[1]Hugst!$R$5:$W$9,MATCH(ROUNDUP((AE$1)/10,0)*10,[1]Hugst!$R$4:$W$4,0))))</f>
        <v>1699.8260986082587</v>
      </c>
      <c r="AF28" s="168">
        <f ca="1">IF($C28-AF$1&lt;År1,0,AE27*(1-VLOOKUP($A28,[1]Hugst!$R$5:$W$9,MATCH(ROUNDUP((AF$1)/10,0)*10,[1]Hugst!$R$4:$W$4,0))))</f>
        <v>1702.9585631639357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175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390.44135077616374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802.81172114653452</v>
      </c>
      <c r="G29" s="168">
        <f ca="1">IF($C29-G$1&lt;År1,0,F28*(1-VLOOKUP($A29,[1]Hugst!$R$5:$W$9,MATCH(ROUNDUP((G$1)/10,0)*10,[1]Hugst!$R$4:$W$4,0))))</f>
        <v>804.3797586998611</v>
      </c>
      <c r="H29" s="168">
        <f ca="1">IF($C29-H$1&lt;År1,0,G28*(1-VLOOKUP($A29,[1]Hugst!$R$5:$W$9,MATCH(ROUNDUP((H$1)/10,0)*10,[1]Hugst!$R$4:$W$4,0))))</f>
        <v>805.95409359274197</v>
      </c>
      <c r="I29" s="168">
        <f ca="1">IF($C29-I$1&lt;År1,0,H28*(1-VLOOKUP($A29,[1]Hugst!$R$5:$W$9,MATCH(ROUNDUP((I$1)/10,0)*10,[1]Hugst!$R$4:$W$4,0))))</f>
        <v>807.53475111572186</v>
      </c>
      <c r="J29" s="168">
        <f ca="1">IF($C29-J$1&lt;År1,0,I28*(1-VLOOKUP($A29,[1]Hugst!$R$5:$W$9,MATCH(ROUNDUP((J$1)/10,0)*10,[1]Hugst!$R$4:$W$4,0))))</f>
        <v>809.12175666088876</v>
      </c>
      <c r="K29" s="168">
        <f ca="1">IF($C29-K$1&lt;År1,0,J28*(1-VLOOKUP($A29,[1]Hugst!$R$5:$W$9,MATCH(ROUNDUP((K$1)/10,0)*10,[1]Hugst!$R$4:$W$4,0))))</f>
        <v>810.71513572231049</v>
      </c>
      <c r="L29" s="168">
        <f ca="1">IF($C29-L$1&lt;År1,0,K28*(1-VLOOKUP($A29,[1]Hugst!$R$5:$W$9,MATCH(ROUNDUP((L$1)/10,0)*10,[1]Hugst!$R$4:$W$4,0))))</f>
        <v>812.31491389638393</v>
      </c>
      <c r="M29" s="168">
        <f ca="1">IF($C29-M$1&lt;År1,0,L28*(1-VLOOKUP($A29,[1]Hugst!$R$5:$W$9,MATCH(ROUNDUP((M$1)/10,0)*10,[1]Hugst!$R$4:$W$4,0))))</f>
        <v>813.92111688246075</v>
      </c>
      <c r="N29" s="168">
        <f ca="1">IF($C29-N$1&lt;År1,0,M28*(1-VLOOKUP($A29,[1]Hugst!$R$5:$W$9,MATCH(ROUNDUP((N$1)/10,0)*10,[1]Hugst!$R$4:$W$4,0))))</f>
        <v>815.5337704828911</v>
      </c>
      <c r="O29" s="168">
        <f ca="1">IF($C29-O$1&lt;År1,0,N28*(1-VLOOKUP($A29,[1]Hugst!$R$5:$W$9,MATCH(ROUNDUP((O$1)/10,0)*10,[1]Hugst!$R$4:$W$4,0))))</f>
        <v>817.15290060383848</v>
      </c>
      <c r="P29" s="168">
        <f ca="1">IF($C29-P$1&lt;År1,0,O28*(1-VLOOKUP($A29,[1]Hugst!$R$5:$W$9,MATCH(ROUNDUP((P$1)/10,0)*10,[1]Hugst!$R$4:$W$4,0))))</f>
        <v>818.7785332553816</v>
      </c>
      <c r="Q29" s="168">
        <f ca="1">IF($C29-Q$1&lt;År1,0,P28*(1-VLOOKUP($A29,[1]Hugst!$R$5:$W$9,MATCH(ROUNDUP((Q$1)/10,0)*10,[1]Hugst!$R$4:$W$4,0))))</f>
        <v>820.41069455209652</v>
      </c>
      <c r="R29" s="168">
        <f ca="1">IF($C29-R$1&lt;År1,0,Q28*(1-VLOOKUP($A29,[1]Hugst!$R$5:$W$9,MATCH(ROUNDUP((R$1)/10,0)*10,[1]Hugst!$R$4:$W$4,0))))</f>
        <v>822.04941071347855</v>
      </c>
      <c r="S29" s="168">
        <f ca="1">IF($C29-S$1&lt;År1,0,R28*(1-VLOOKUP($A29,[1]Hugst!$R$5:$W$9,MATCH(ROUNDUP((S$1)/10,0)*10,[1]Hugst!$R$4:$W$4,0))))</f>
        <v>823.69470806424795</v>
      </c>
      <c r="T29" s="168">
        <f ca="1">IF($C29-T$1&lt;År1,0,S28*(1-VLOOKUP($A29,[1]Hugst!$R$5:$W$9,MATCH(ROUNDUP((T$1)/10,0)*10,[1]Hugst!$R$4:$W$4,0))))</f>
        <v>825.34661303490282</v>
      </c>
      <c r="U29" s="168">
        <f ca="1">IF($C29-U$1&lt;År1,0,T28*(1-VLOOKUP($A29,[1]Hugst!$R$5:$W$9,MATCH(ROUNDUP((U$1)/10,0)*10,[1]Hugst!$R$4:$W$4,0))))</f>
        <v>827.00515216206838</v>
      </c>
      <c r="V29" s="168">
        <f ca="1">IF($C29-V$1&lt;År1,0,U28*(1-VLOOKUP($A29,[1]Hugst!$R$5:$W$9,MATCH(ROUNDUP((V$1)/10,0)*10,[1]Hugst!$R$4:$W$4,0))))</f>
        <v>-2924.2376288084465</v>
      </c>
      <c r="W29" s="168">
        <f ca="1">IF($C29-W$1&lt;År1,0,V28*(1-VLOOKUP($A29,[1]Hugst!$R$5:$W$9,MATCH(ROUNDUP((W$1)/10,0)*10,[1]Hugst!$R$4:$W$4,0))))</f>
        <v>1672.191788794099</v>
      </c>
      <c r="X29" s="168">
        <f ca="1">IF($C29-X$1&lt;År1,0,W28*(1-VLOOKUP($A29,[1]Hugst!$R$5:$W$9,MATCH(ROUNDUP((X$1)/10,0)*10,[1]Hugst!$R$4:$W$4,0))))</f>
        <v>1675.2132721858343</v>
      </c>
      <c r="Y29" s="168">
        <f ca="1">IF($C29-Y$1&lt;År1,0,X28*(1-VLOOKUP($A29,[1]Hugst!$R$5:$W$9,MATCH(ROUNDUP((Y$1)/10,0)*10,[1]Hugst!$R$4:$W$4,0))))</f>
        <v>1678.246890049073</v>
      </c>
      <c r="Z29" s="168">
        <f ca="1">IF($C29-Z$1&lt;År1,0,Y28*(1-VLOOKUP($A29,[1]Hugst!$R$5:$W$9,MATCH(ROUNDUP((Z$1)/10,0)*10,[1]Hugst!$R$4:$W$4,0))))</f>
        <v>1681.2926911165423</v>
      </c>
      <c r="AA29" s="168">
        <f ca="1">IF($C29-AA$1&lt;År1,0,Z28*(1-VLOOKUP($A29,[1]Hugst!$R$5:$W$9,MATCH(ROUNDUP((AA$1)/10,0)*10,[1]Hugst!$R$4:$W$4,0))))</f>
        <v>1684.3507243168669</v>
      </c>
      <c r="AB29" s="168">
        <f ca="1">IF($C29-AB$1&lt;År1,0,AA28*(1-VLOOKUP($A29,[1]Hugst!$R$5:$W$9,MATCH(ROUNDUP((AB$1)/10,0)*10,[1]Hugst!$R$4:$W$4,0))))</f>
        <v>1687.4210387749927</v>
      </c>
      <c r="AC29" s="168">
        <f ca="1">IF($C29-AC$1&lt;År1,0,AB28*(1-VLOOKUP($A29,[1]Hugst!$R$5:$W$9,MATCH(ROUNDUP((AC$1)/10,0)*10,[1]Hugst!$R$4:$W$4,0))))</f>
        <v>1690.5036838132869</v>
      </c>
      <c r="AD29" s="168">
        <f ca="1">IF($C29-AD$1&lt;År1,0,AC28*(1-VLOOKUP($A29,[1]Hugst!$R$5:$W$9,MATCH(ROUNDUP((AD$1)/10,0)*10,[1]Hugst!$R$4:$W$4,0))))</f>
        <v>1693.5987089521113</v>
      </c>
      <c r="AE29" s="168">
        <f ca="1">IF($C29-AE$1&lt;År1,0,AD28*(1-VLOOKUP($A29,[1]Hugst!$R$5:$W$9,MATCH(ROUNDUP((AE$1)/10,0)*10,[1]Hugst!$R$4:$W$4,0))))</f>
        <v>1696.7061639107951</v>
      </c>
      <c r="AF29" s="168">
        <f ca="1">IF($C29-AF$1&lt;År1,0,AE28*(1-VLOOKUP($A29,[1]Hugst!$R$5:$W$9,MATCH(ROUNDUP((AF$1)/10,0)*10,[1]Hugst!$R$4:$W$4,0))))</f>
        <v>1699.8260986082587</v>
      </c>
      <c r="AG29" s="168">
        <f ca="1">IF($C29-AG$1&lt;År1,0,AF28*(1-VLOOKUP($A29,[1]Hugst!$R$5:$W$9,MATCH(ROUNDUP((AG$1)/10,0)*10,[1]Hugst!$R$4:$W$4,0))))</f>
        <v>1702.9585631639357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175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388.87958537306986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801.24995574344064</v>
      </c>
      <c r="G30" s="168">
        <f ca="1">IF($C30-G$1&lt;År1,0,F29*(1-VLOOKUP($A30,[1]Hugst!$R$5:$W$9,MATCH(ROUNDUP((G$1)/10,0)*10,[1]Hugst!$R$4:$W$4,0))))</f>
        <v>802.81172114653452</v>
      </c>
      <c r="H30" s="168">
        <f ca="1">IF($C30-H$1&lt;År1,0,G29*(1-VLOOKUP($A30,[1]Hugst!$R$5:$W$9,MATCH(ROUNDUP((H$1)/10,0)*10,[1]Hugst!$R$4:$W$4,0))))</f>
        <v>804.3797586998611</v>
      </c>
      <c r="I30" s="168">
        <f ca="1">IF($C30-I$1&lt;År1,0,H29*(1-VLOOKUP($A30,[1]Hugst!$R$5:$W$9,MATCH(ROUNDUP((I$1)/10,0)*10,[1]Hugst!$R$4:$W$4,0))))</f>
        <v>805.95409359274197</v>
      </c>
      <c r="J30" s="168">
        <f ca="1">IF($C30-J$1&lt;År1,0,I29*(1-VLOOKUP($A30,[1]Hugst!$R$5:$W$9,MATCH(ROUNDUP((J$1)/10,0)*10,[1]Hugst!$R$4:$W$4,0))))</f>
        <v>807.53475111572186</v>
      </c>
      <c r="K30" s="168">
        <f ca="1">IF($C30-K$1&lt;År1,0,J29*(1-VLOOKUP($A30,[1]Hugst!$R$5:$W$9,MATCH(ROUNDUP((K$1)/10,0)*10,[1]Hugst!$R$4:$W$4,0))))</f>
        <v>809.12175666088876</v>
      </c>
      <c r="L30" s="168">
        <f ca="1">IF($C30-L$1&lt;År1,0,K29*(1-VLOOKUP($A30,[1]Hugst!$R$5:$W$9,MATCH(ROUNDUP((L$1)/10,0)*10,[1]Hugst!$R$4:$W$4,0))))</f>
        <v>810.71513572231049</v>
      </c>
      <c r="M30" s="168">
        <f ca="1">IF($C30-M$1&lt;År1,0,L29*(1-VLOOKUP($A30,[1]Hugst!$R$5:$W$9,MATCH(ROUNDUP((M$1)/10,0)*10,[1]Hugst!$R$4:$W$4,0))))</f>
        <v>812.31491389638393</v>
      </c>
      <c r="N30" s="168">
        <f ca="1">IF($C30-N$1&lt;År1,0,M29*(1-VLOOKUP($A30,[1]Hugst!$R$5:$W$9,MATCH(ROUNDUP((N$1)/10,0)*10,[1]Hugst!$R$4:$W$4,0))))</f>
        <v>813.92111688246075</v>
      </c>
      <c r="O30" s="168">
        <f ca="1">IF($C30-O$1&lt;År1,0,N29*(1-VLOOKUP($A30,[1]Hugst!$R$5:$W$9,MATCH(ROUNDUP((O$1)/10,0)*10,[1]Hugst!$R$4:$W$4,0))))</f>
        <v>815.5337704828911</v>
      </c>
      <c r="P30" s="168">
        <f ca="1">IF($C30-P$1&lt;År1,0,O29*(1-VLOOKUP($A30,[1]Hugst!$R$5:$W$9,MATCH(ROUNDUP((P$1)/10,0)*10,[1]Hugst!$R$4:$W$4,0))))</f>
        <v>817.15290060383848</v>
      </c>
      <c r="Q30" s="168">
        <f ca="1">IF($C30-Q$1&lt;År1,0,P29*(1-VLOOKUP($A30,[1]Hugst!$R$5:$W$9,MATCH(ROUNDUP((Q$1)/10,0)*10,[1]Hugst!$R$4:$W$4,0))))</f>
        <v>818.7785332553816</v>
      </c>
      <c r="R30" s="168">
        <f ca="1">IF($C30-R$1&lt;År1,0,Q29*(1-VLOOKUP($A30,[1]Hugst!$R$5:$W$9,MATCH(ROUNDUP((R$1)/10,0)*10,[1]Hugst!$R$4:$W$4,0))))</f>
        <v>820.41069455209652</v>
      </c>
      <c r="S30" s="168">
        <f ca="1">IF($C30-S$1&lt;År1,0,R29*(1-VLOOKUP($A30,[1]Hugst!$R$5:$W$9,MATCH(ROUNDUP((S$1)/10,0)*10,[1]Hugst!$R$4:$W$4,0))))</f>
        <v>822.04941071347855</v>
      </c>
      <c r="T30" s="168">
        <f ca="1">IF($C30-T$1&lt;År1,0,S29*(1-VLOOKUP($A30,[1]Hugst!$R$5:$W$9,MATCH(ROUNDUP((T$1)/10,0)*10,[1]Hugst!$R$4:$W$4,0))))</f>
        <v>823.69470806424795</v>
      </c>
      <c r="U30" s="168">
        <f ca="1">IF($C30-U$1&lt;År1,0,T29*(1-VLOOKUP($A30,[1]Hugst!$R$5:$W$9,MATCH(ROUNDUP((U$1)/10,0)*10,[1]Hugst!$R$4:$W$4,0))))</f>
        <v>825.34661303490282</v>
      </c>
      <c r="V30" s="168">
        <f ca="1">IF($C30-V$1&lt;År1,0,U29*(1-VLOOKUP($A30,[1]Hugst!$R$5:$W$9,MATCH(ROUNDUP((V$1)/10,0)*10,[1]Hugst!$R$4:$W$4,0))))</f>
        <v>827.00515216206838</v>
      </c>
      <c r="W30" s="168">
        <f ca="1">IF($C30-W$1&lt;År1,0,V29*(1-VLOOKUP($A30,[1]Hugst!$R$5:$W$9,MATCH(ROUNDUP((W$1)/10,0)*10,[1]Hugst!$R$4:$W$4,0))))</f>
        <v>-2924.2376288084465</v>
      </c>
      <c r="X30" s="168">
        <f ca="1">IF($C30-X$1&lt;År1,0,W29*(1-VLOOKUP($A30,[1]Hugst!$R$5:$W$9,MATCH(ROUNDUP((X$1)/10,0)*10,[1]Hugst!$R$4:$W$4,0))))</f>
        <v>1672.191788794099</v>
      </c>
      <c r="Y30" s="168">
        <f ca="1">IF($C30-Y$1&lt;År1,0,X29*(1-VLOOKUP($A30,[1]Hugst!$R$5:$W$9,MATCH(ROUNDUP((Y$1)/10,0)*10,[1]Hugst!$R$4:$W$4,0))))</f>
        <v>1675.2132721858343</v>
      </c>
      <c r="Z30" s="168">
        <f ca="1">IF($C30-Z$1&lt;År1,0,Y29*(1-VLOOKUP($A30,[1]Hugst!$R$5:$W$9,MATCH(ROUNDUP((Z$1)/10,0)*10,[1]Hugst!$R$4:$W$4,0))))</f>
        <v>1678.246890049073</v>
      </c>
      <c r="AA30" s="168">
        <f ca="1">IF($C30-AA$1&lt;År1,0,Z29*(1-VLOOKUP($A30,[1]Hugst!$R$5:$W$9,MATCH(ROUNDUP((AA$1)/10,0)*10,[1]Hugst!$R$4:$W$4,0))))</f>
        <v>1681.2926911165423</v>
      </c>
      <c r="AB30" s="168">
        <f ca="1">IF($C30-AB$1&lt;År1,0,AA29*(1-VLOOKUP($A30,[1]Hugst!$R$5:$W$9,MATCH(ROUNDUP((AB$1)/10,0)*10,[1]Hugst!$R$4:$W$4,0))))</f>
        <v>1684.3507243168669</v>
      </c>
      <c r="AC30" s="168">
        <f ca="1">IF($C30-AC$1&lt;År1,0,AB29*(1-VLOOKUP($A30,[1]Hugst!$R$5:$W$9,MATCH(ROUNDUP((AC$1)/10,0)*10,[1]Hugst!$R$4:$W$4,0))))</f>
        <v>1687.4210387749927</v>
      </c>
      <c r="AD30" s="168">
        <f ca="1">IF($C30-AD$1&lt;År1,0,AC29*(1-VLOOKUP($A30,[1]Hugst!$R$5:$W$9,MATCH(ROUNDUP((AD$1)/10,0)*10,[1]Hugst!$R$4:$W$4,0))))</f>
        <v>1690.5036838132869</v>
      </c>
      <c r="AE30" s="168">
        <f ca="1">IF($C30-AE$1&lt;År1,0,AD29*(1-VLOOKUP($A30,[1]Hugst!$R$5:$W$9,MATCH(ROUNDUP((AE$1)/10,0)*10,[1]Hugst!$R$4:$W$4,0))))</f>
        <v>1693.5987089521113</v>
      </c>
      <c r="AF30" s="168">
        <f ca="1">IF($C30-AF$1&lt;År1,0,AE29*(1-VLOOKUP($A30,[1]Hugst!$R$5:$W$9,MATCH(ROUNDUP((AF$1)/10,0)*10,[1]Hugst!$R$4:$W$4,0))))</f>
        <v>1696.7061639107951</v>
      </c>
      <c r="AG30" s="168">
        <f ca="1">IF($C30-AG$1&lt;År1,0,AF29*(1-VLOOKUP($A30,[1]Hugst!$R$5:$W$9,MATCH(ROUNDUP((AG$1)/10,0)*10,[1]Hugst!$R$4:$W$4,0))))</f>
        <v>1699.8260986082587</v>
      </c>
      <c r="AH30" s="168">
        <f ca="1">IF($C30-AH$1&lt;År1,0,AG29*(1-VLOOKUP($A30,[1]Hugst!$R$5:$W$9,MATCH(ROUNDUP((AH$1)/10,0)*10,[1]Hugst!$R$4:$W$4,0))))</f>
        <v>1702.9585631639357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175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387.32406703155721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799.69443740192798</v>
      </c>
      <c r="G31" s="168">
        <f ca="1">IF($C31-G$1&lt;År1,0,F30*(1-VLOOKUP($A31,[1]Hugst!$R$5:$W$9,MATCH(ROUNDUP((G$1)/10,0)*10,[1]Hugst!$R$4:$W$4,0))))</f>
        <v>801.24995574344064</v>
      </c>
      <c r="H31" s="168">
        <f ca="1">IF($C31-H$1&lt;År1,0,G30*(1-VLOOKUP($A31,[1]Hugst!$R$5:$W$9,MATCH(ROUNDUP((H$1)/10,0)*10,[1]Hugst!$R$4:$W$4,0))))</f>
        <v>802.81172114653452</v>
      </c>
      <c r="I31" s="168">
        <f ca="1">IF($C31-I$1&lt;År1,0,H30*(1-VLOOKUP($A31,[1]Hugst!$R$5:$W$9,MATCH(ROUNDUP((I$1)/10,0)*10,[1]Hugst!$R$4:$W$4,0))))</f>
        <v>804.3797586998611</v>
      </c>
      <c r="J31" s="168">
        <f ca="1">IF($C31-J$1&lt;År1,0,I30*(1-VLOOKUP($A31,[1]Hugst!$R$5:$W$9,MATCH(ROUNDUP((J$1)/10,0)*10,[1]Hugst!$R$4:$W$4,0))))</f>
        <v>805.95409359274197</v>
      </c>
      <c r="K31" s="168">
        <f ca="1">IF($C31-K$1&lt;År1,0,J30*(1-VLOOKUP($A31,[1]Hugst!$R$5:$W$9,MATCH(ROUNDUP((K$1)/10,0)*10,[1]Hugst!$R$4:$W$4,0))))</f>
        <v>807.53475111572186</v>
      </c>
      <c r="L31" s="168">
        <f ca="1">IF($C31-L$1&lt;År1,0,K30*(1-VLOOKUP($A31,[1]Hugst!$R$5:$W$9,MATCH(ROUNDUP((L$1)/10,0)*10,[1]Hugst!$R$4:$W$4,0))))</f>
        <v>809.12175666088876</v>
      </c>
      <c r="M31" s="168">
        <f ca="1">IF($C31-M$1&lt;År1,0,L30*(1-VLOOKUP($A31,[1]Hugst!$R$5:$W$9,MATCH(ROUNDUP((M$1)/10,0)*10,[1]Hugst!$R$4:$W$4,0))))</f>
        <v>810.71513572231049</v>
      </c>
      <c r="N31" s="168">
        <f ca="1">IF($C31-N$1&lt;År1,0,M30*(1-VLOOKUP($A31,[1]Hugst!$R$5:$W$9,MATCH(ROUNDUP((N$1)/10,0)*10,[1]Hugst!$R$4:$W$4,0))))</f>
        <v>812.31491389638393</v>
      </c>
      <c r="O31" s="168">
        <f ca="1">IF($C31-O$1&lt;År1,0,N30*(1-VLOOKUP($A31,[1]Hugst!$R$5:$W$9,MATCH(ROUNDUP((O$1)/10,0)*10,[1]Hugst!$R$4:$W$4,0))))</f>
        <v>813.92111688246075</v>
      </c>
      <c r="P31" s="168">
        <f ca="1">IF($C31-P$1&lt;År1,0,O30*(1-VLOOKUP($A31,[1]Hugst!$R$5:$W$9,MATCH(ROUNDUP((P$1)/10,0)*10,[1]Hugst!$R$4:$W$4,0))))</f>
        <v>815.5337704828911</v>
      </c>
      <c r="Q31" s="168">
        <f ca="1">IF($C31-Q$1&lt;År1,0,P30*(1-VLOOKUP($A31,[1]Hugst!$R$5:$W$9,MATCH(ROUNDUP((Q$1)/10,0)*10,[1]Hugst!$R$4:$W$4,0))))</f>
        <v>817.15290060383848</v>
      </c>
      <c r="R31" s="168">
        <f ca="1">IF($C31-R$1&lt;År1,0,Q30*(1-VLOOKUP($A31,[1]Hugst!$R$5:$W$9,MATCH(ROUNDUP((R$1)/10,0)*10,[1]Hugst!$R$4:$W$4,0))))</f>
        <v>818.7785332553816</v>
      </c>
      <c r="S31" s="168">
        <f ca="1">IF($C31-S$1&lt;År1,0,R30*(1-VLOOKUP($A31,[1]Hugst!$R$5:$W$9,MATCH(ROUNDUP((S$1)/10,0)*10,[1]Hugst!$R$4:$W$4,0))))</f>
        <v>820.41069455209652</v>
      </c>
      <c r="T31" s="168">
        <f ca="1">IF($C31-T$1&lt;År1,0,S30*(1-VLOOKUP($A31,[1]Hugst!$R$5:$W$9,MATCH(ROUNDUP((T$1)/10,0)*10,[1]Hugst!$R$4:$W$4,0))))</f>
        <v>822.04941071347855</v>
      </c>
      <c r="U31" s="168">
        <f ca="1">IF($C31-U$1&lt;År1,0,T30*(1-VLOOKUP($A31,[1]Hugst!$R$5:$W$9,MATCH(ROUNDUP((U$1)/10,0)*10,[1]Hugst!$R$4:$W$4,0))))</f>
        <v>823.69470806424795</v>
      </c>
      <c r="V31" s="168">
        <f ca="1">IF($C31-V$1&lt;År1,0,U30*(1-VLOOKUP($A31,[1]Hugst!$R$5:$W$9,MATCH(ROUNDUP((V$1)/10,0)*10,[1]Hugst!$R$4:$W$4,0))))</f>
        <v>825.34661303490282</v>
      </c>
      <c r="W31" s="168">
        <f ca="1">IF($C31-W$1&lt;År1,0,V30*(1-VLOOKUP($A31,[1]Hugst!$R$5:$W$9,MATCH(ROUNDUP((W$1)/10,0)*10,[1]Hugst!$R$4:$W$4,0))))</f>
        <v>827.00515216206838</v>
      </c>
      <c r="X31" s="168">
        <f ca="1">IF($C31-X$1&lt;År1,0,W30*(1-VLOOKUP($A31,[1]Hugst!$R$5:$W$9,MATCH(ROUNDUP((X$1)/10,0)*10,[1]Hugst!$R$4:$W$4,0))))</f>
        <v>-2924.2376288084465</v>
      </c>
      <c r="Y31" s="168">
        <f ca="1">IF($C31-Y$1&lt;År1,0,X30*(1-VLOOKUP($A31,[1]Hugst!$R$5:$W$9,MATCH(ROUNDUP((Y$1)/10,0)*10,[1]Hugst!$R$4:$W$4,0))))</f>
        <v>1672.191788794099</v>
      </c>
      <c r="Z31" s="168">
        <f ca="1">IF($C31-Z$1&lt;År1,0,Y30*(1-VLOOKUP($A31,[1]Hugst!$R$5:$W$9,MATCH(ROUNDUP((Z$1)/10,0)*10,[1]Hugst!$R$4:$W$4,0))))</f>
        <v>1675.2132721858343</v>
      </c>
      <c r="AA31" s="168">
        <f ca="1">IF($C31-AA$1&lt;År1,0,Z30*(1-VLOOKUP($A31,[1]Hugst!$R$5:$W$9,MATCH(ROUNDUP((AA$1)/10,0)*10,[1]Hugst!$R$4:$W$4,0))))</f>
        <v>1678.246890049073</v>
      </c>
      <c r="AB31" s="168">
        <f ca="1">IF($C31-AB$1&lt;År1,0,AA30*(1-VLOOKUP($A31,[1]Hugst!$R$5:$W$9,MATCH(ROUNDUP((AB$1)/10,0)*10,[1]Hugst!$R$4:$W$4,0))))</f>
        <v>1681.2926911165423</v>
      </c>
      <c r="AC31" s="168">
        <f ca="1">IF($C31-AC$1&lt;År1,0,AB30*(1-VLOOKUP($A31,[1]Hugst!$R$5:$W$9,MATCH(ROUNDUP((AC$1)/10,0)*10,[1]Hugst!$R$4:$W$4,0))))</f>
        <v>1684.3507243168669</v>
      </c>
      <c r="AD31" s="168">
        <f ca="1">IF($C31-AD$1&lt;År1,0,AC30*(1-VLOOKUP($A31,[1]Hugst!$R$5:$W$9,MATCH(ROUNDUP((AD$1)/10,0)*10,[1]Hugst!$R$4:$W$4,0))))</f>
        <v>1687.4210387749927</v>
      </c>
      <c r="AE31" s="168">
        <f ca="1">IF($C31-AE$1&lt;År1,0,AD30*(1-VLOOKUP($A31,[1]Hugst!$R$5:$W$9,MATCH(ROUNDUP((AE$1)/10,0)*10,[1]Hugst!$R$4:$W$4,0))))</f>
        <v>1690.5036838132869</v>
      </c>
      <c r="AF31" s="168">
        <f ca="1">IF($C31-AF$1&lt;År1,0,AE30*(1-VLOOKUP($A31,[1]Hugst!$R$5:$W$9,MATCH(ROUNDUP((AF$1)/10,0)*10,[1]Hugst!$R$4:$W$4,0))))</f>
        <v>1693.5987089521113</v>
      </c>
      <c r="AG31" s="168">
        <f ca="1">IF($C31-AG$1&lt;År1,0,AF30*(1-VLOOKUP($A31,[1]Hugst!$R$5:$W$9,MATCH(ROUNDUP((AG$1)/10,0)*10,[1]Hugst!$R$4:$W$4,0))))</f>
        <v>1696.7061639107951</v>
      </c>
      <c r="AH31" s="168">
        <f ca="1">IF($C31-AH$1&lt;År1,0,AG30*(1-VLOOKUP($A31,[1]Hugst!$R$5:$W$9,MATCH(ROUNDUP((AH$1)/10,0)*10,[1]Hugst!$R$4:$W$4,0))))</f>
        <v>1699.8260986082587</v>
      </c>
      <c r="AI31" s="168">
        <f ca="1">IF($C31-AI$1&lt;År1,0,AH30*(1-VLOOKUP($A31,[1]Hugst!$R$5:$W$9,MATCH(ROUNDUP((AI$1)/10,0)*10,[1]Hugst!$R$4:$W$4,0))))</f>
        <v>1702.9585631639357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175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385.77477076345531</v>
      </c>
      <c r="E32" s="168">
        <f t="shared" ca="1" si="0"/>
        <v>4.4929119538792293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802.63805308770532</v>
      </c>
      <c r="G32" s="168">
        <f ca="1">IF($C32-G$1&lt;År1,0,F31*(1-VLOOKUP($A32,[1]Hugst!$R$5:$W$9,MATCH(ROUNDUP((G$1)/10,0)*10,[1]Hugst!$R$4:$W$4,0))))</f>
        <v>799.69443740192798</v>
      </c>
      <c r="H32" s="168">
        <f ca="1">IF($C32-H$1&lt;År1,0,G31*(1-VLOOKUP($A32,[1]Hugst!$R$5:$W$9,MATCH(ROUNDUP((H$1)/10,0)*10,[1]Hugst!$R$4:$W$4,0))))</f>
        <v>801.24995574344064</v>
      </c>
      <c r="I32" s="168">
        <f ca="1">IF($C32-I$1&lt;År1,0,H31*(1-VLOOKUP($A32,[1]Hugst!$R$5:$W$9,MATCH(ROUNDUP((I$1)/10,0)*10,[1]Hugst!$R$4:$W$4,0))))</f>
        <v>802.81172114653452</v>
      </c>
      <c r="J32" s="168">
        <f ca="1">IF($C32-J$1&lt;År1,0,I31*(1-VLOOKUP($A32,[1]Hugst!$R$5:$W$9,MATCH(ROUNDUP((J$1)/10,0)*10,[1]Hugst!$R$4:$W$4,0))))</f>
        <v>804.3797586998611</v>
      </c>
      <c r="K32" s="168">
        <f ca="1">IF($C32-K$1&lt;År1,0,J31*(1-VLOOKUP($A32,[1]Hugst!$R$5:$W$9,MATCH(ROUNDUP((K$1)/10,0)*10,[1]Hugst!$R$4:$W$4,0))))</f>
        <v>805.95409359274197</v>
      </c>
      <c r="L32" s="168">
        <f ca="1">IF($C32-L$1&lt;År1,0,K31*(1-VLOOKUP($A32,[1]Hugst!$R$5:$W$9,MATCH(ROUNDUP((L$1)/10,0)*10,[1]Hugst!$R$4:$W$4,0))))</f>
        <v>807.53475111572186</v>
      </c>
      <c r="M32" s="168">
        <f ca="1">IF($C32-M$1&lt;År1,0,L31*(1-VLOOKUP($A32,[1]Hugst!$R$5:$W$9,MATCH(ROUNDUP((M$1)/10,0)*10,[1]Hugst!$R$4:$W$4,0))))</f>
        <v>809.12175666088876</v>
      </c>
      <c r="N32" s="168">
        <f ca="1">IF($C32-N$1&lt;År1,0,M31*(1-VLOOKUP($A32,[1]Hugst!$R$5:$W$9,MATCH(ROUNDUP((N$1)/10,0)*10,[1]Hugst!$R$4:$W$4,0))))</f>
        <v>810.71513572231049</v>
      </c>
      <c r="O32" s="168">
        <f ca="1">IF($C32-O$1&lt;År1,0,N31*(1-VLOOKUP($A32,[1]Hugst!$R$5:$W$9,MATCH(ROUNDUP((O$1)/10,0)*10,[1]Hugst!$R$4:$W$4,0))))</f>
        <v>812.31491389638393</v>
      </c>
      <c r="P32" s="168">
        <f ca="1">IF($C32-P$1&lt;År1,0,O31*(1-VLOOKUP($A32,[1]Hugst!$R$5:$W$9,MATCH(ROUNDUP((P$1)/10,0)*10,[1]Hugst!$R$4:$W$4,0))))</f>
        <v>813.92111688246075</v>
      </c>
      <c r="Q32" s="168">
        <f ca="1">IF($C32-Q$1&lt;År1,0,P31*(1-VLOOKUP($A32,[1]Hugst!$R$5:$W$9,MATCH(ROUNDUP((Q$1)/10,0)*10,[1]Hugst!$R$4:$W$4,0))))</f>
        <v>815.5337704828911</v>
      </c>
      <c r="R32" s="168">
        <f ca="1">IF($C32-R$1&lt;År1,0,Q31*(1-VLOOKUP($A32,[1]Hugst!$R$5:$W$9,MATCH(ROUNDUP((R$1)/10,0)*10,[1]Hugst!$R$4:$W$4,0))))</f>
        <v>817.15290060383848</v>
      </c>
      <c r="S32" s="168">
        <f ca="1">IF($C32-S$1&lt;År1,0,R31*(1-VLOOKUP($A32,[1]Hugst!$R$5:$W$9,MATCH(ROUNDUP((S$1)/10,0)*10,[1]Hugst!$R$4:$W$4,0))))</f>
        <v>818.7785332553816</v>
      </c>
      <c r="T32" s="168">
        <f ca="1">IF($C32-T$1&lt;År1,0,S31*(1-VLOOKUP($A32,[1]Hugst!$R$5:$W$9,MATCH(ROUNDUP((T$1)/10,0)*10,[1]Hugst!$R$4:$W$4,0))))</f>
        <v>820.41069455209652</v>
      </c>
      <c r="U32" s="168">
        <f ca="1">IF($C32-U$1&lt;År1,0,T31*(1-VLOOKUP($A32,[1]Hugst!$R$5:$W$9,MATCH(ROUNDUP((U$1)/10,0)*10,[1]Hugst!$R$4:$W$4,0))))</f>
        <v>822.04941071347855</v>
      </c>
      <c r="V32" s="168">
        <f ca="1">IF($C32-V$1&lt;År1,0,U31*(1-VLOOKUP($A32,[1]Hugst!$R$5:$W$9,MATCH(ROUNDUP((V$1)/10,0)*10,[1]Hugst!$R$4:$W$4,0))))</f>
        <v>823.69470806424795</v>
      </c>
      <c r="W32" s="168">
        <f ca="1">IF($C32-W$1&lt;År1,0,V31*(1-VLOOKUP($A32,[1]Hugst!$R$5:$W$9,MATCH(ROUNDUP((W$1)/10,0)*10,[1]Hugst!$R$4:$W$4,0))))</f>
        <v>825.34661303490282</v>
      </c>
      <c r="X32" s="168">
        <f ca="1">IF($C32-X$1&lt;År1,0,W31*(1-VLOOKUP($A32,[1]Hugst!$R$5:$W$9,MATCH(ROUNDUP((X$1)/10,0)*10,[1]Hugst!$R$4:$W$4,0))))</f>
        <v>827.00515216206838</v>
      </c>
      <c r="Y32" s="168">
        <f ca="1">IF($C32-Y$1&lt;År1,0,X31*(1-VLOOKUP($A32,[1]Hugst!$R$5:$W$9,MATCH(ROUNDUP((Y$1)/10,0)*10,[1]Hugst!$R$4:$W$4,0))))</f>
        <v>-2924.2376288084465</v>
      </c>
      <c r="Z32" s="168">
        <f ca="1">IF($C32-Z$1&lt;År1,0,Y31*(1-VLOOKUP($A32,[1]Hugst!$R$5:$W$9,MATCH(ROUNDUP((Z$1)/10,0)*10,[1]Hugst!$R$4:$W$4,0))))</f>
        <v>1672.191788794099</v>
      </c>
      <c r="AA32" s="168">
        <f ca="1">IF($C32-AA$1&lt;År1,0,Z31*(1-VLOOKUP($A32,[1]Hugst!$R$5:$W$9,MATCH(ROUNDUP((AA$1)/10,0)*10,[1]Hugst!$R$4:$W$4,0))))</f>
        <v>1675.2132721858343</v>
      </c>
      <c r="AB32" s="168">
        <f ca="1">IF($C32-AB$1&lt;År1,0,AA31*(1-VLOOKUP($A32,[1]Hugst!$R$5:$W$9,MATCH(ROUNDUP((AB$1)/10,0)*10,[1]Hugst!$R$4:$W$4,0))))</f>
        <v>1678.246890049073</v>
      </c>
      <c r="AC32" s="168">
        <f ca="1">IF($C32-AC$1&lt;År1,0,AB31*(1-VLOOKUP($A32,[1]Hugst!$R$5:$W$9,MATCH(ROUNDUP((AC$1)/10,0)*10,[1]Hugst!$R$4:$W$4,0))))</f>
        <v>1681.2926911165423</v>
      </c>
      <c r="AD32" s="168">
        <f ca="1">IF($C32-AD$1&lt;År1,0,AC31*(1-VLOOKUP($A32,[1]Hugst!$R$5:$W$9,MATCH(ROUNDUP((AD$1)/10,0)*10,[1]Hugst!$R$4:$W$4,0))))</f>
        <v>1684.3507243168669</v>
      </c>
      <c r="AE32" s="168">
        <f ca="1">IF($C32-AE$1&lt;År1,0,AD31*(1-VLOOKUP($A32,[1]Hugst!$R$5:$W$9,MATCH(ROUNDUP((AE$1)/10,0)*10,[1]Hugst!$R$4:$W$4,0))))</f>
        <v>1687.4210387749927</v>
      </c>
      <c r="AF32" s="168">
        <f ca="1">IF($C32-AF$1&lt;År1,0,AE31*(1-VLOOKUP($A32,[1]Hugst!$R$5:$W$9,MATCH(ROUNDUP((AF$1)/10,0)*10,[1]Hugst!$R$4:$W$4,0))))</f>
        <v>1690.5036838132869</v>
      </c>
      <c r="AG32" s="168">
        <f ca="1">IF($C32-AG$1&lt;År1,0,AF31*(1-VLOOKUP($A32,[1]Hugst!$R$5:$W$9,MATCH(ROUNDUP((AG$1)/10,0)*10,[1]Hugst!$R$4:$W$4,0))))</f>
        <v>1693.5987089521113</v>
      </c>
      <c r="AH32" s="168">
        <f ca="1">IF($C32-AH$1&lt;År1,0,AG31*(1-VLOOKUP($A32,[1]Hugst!$R$5:$W$9,MATCH(ROUNDUP((AH$1)/10,0)*10,[1]Hugst!$R$4:$W$4,0))))</f>
        <v>1696.7061639107951</v>
      </c>
      <c r="AI32" s="168">
        <f ca="1">IF($C32-AI$1&lt;År1,0,AH31*(1-VLOOKUP($A32,[1]Hugst!$R$5:$W$9,MATCH(ROUNDUP((AI$1)/10,0)*10,[1]Hugst!$R$4:$W$4,0))))</f>
        <v>1699.8260986082587</v>
      </c>
      <c r="AJ32" s="168">
        <f ca="1">IF($C32-AJ$1&lt;År1,0,AI31*(1-VLOOKUP($A32,[1]Hugst!$R$5:$W$9,MATCH(ROUNDUP((AJ$1)/10,0)*10,[1]Hugst!$R$4:$W$4,0))))</f>
        <v>1698.4656512100564</v>
      </c>
      <c r="AL32" s="168">
        <f ca="1">SUM(F32:AJ32)</f>
        <v>31073.88655974235</v>
      </c>
    </row>
    <row r="33" spans="1:36" s="168" customFormat="1" x14ac:dyDescent="0.25">
      <c r="A33" s="168" t="s">
        <v>175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229.22186107848103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368.92489138151137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175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228.30497363417453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368.00800393720488</v>
      </c>
      <c r="G34" s="168">
        <f ca="1">IF($C34-G$1&lt;År1,0,F33*(1-VLOOKUP($A34,[1]Hugst!$R$5:$W$9,MATCH(ROUNDUP((G$1)/10,0)*10,[1]Hugst!$R$4:$W$4,0))))</f>
        <v>368.92489138151137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175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227.39175373963297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367.09478404266332</v>
      </c>
      <c r="G35" s="168">
        <f ca="1">IF($C35-G$1&lt;År1,0,F34*(1-VLOOKUP($A35,[1]Hugst!$R$5:$W$9,MATCH(ROUNDUP((G$1)/10,0)*10,[1]Hugst!$R$4:$W$4,0))))</f>
        <v>368.00800393720488</v>
      </c>
      <c r="H35" s="168">
        <f ca="1">IF($C35-H$1&lt;År1,0,G34*(1-VLOOKUP($A35,[1]Hugst!$R$5:$W$9,MATCH(ROUNDUP((H$1)/10,0)*10,[1]Hugst!$R$4:$W$4,0))))</f>
        <v>368.92489138151137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175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226.48218672467272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366.18521702770306</v>
      </c>
      <c r="G36" s="168">
        <f ca="1">IF($C36-G$1&lt;År1,0,F35*(1-VLOOKUP($A36,[1]Hugst!$R$5:$W$9,MATCH(ROUNDUP((G$1)/10,0)*10,[1]Hugst!$R$4:$W$4,0))))</f>
        <v>367.09478404266332</v>
      </c>
      <c r="H36" s="168">
        <f ca="1">IF($C36-H$1&lt;År1,0,G35*(1-VLOOKUP($A36,[1]Hugst!$R$5:$W$9,MATCH(ROUNDUP((H$1)/10,0)*10,[1]Hugst!$R$4:$W$4,0))))</f>
        <v>368.00800393720488</v>
      </c>
      <c r="I36" s="168">
        <f ca="1">IF($C36-I$1&lt;År1,0,H35*(1-VLOOKUP($A36,[1]Hugst!$R$5:$W$9,MATCH(ROUNDUP((I$1)/10,0)*10,[1]Hugst!$R$4:$W$4,0))))</f>
        <v>368.92489138151137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175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225.57625797777644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365.27928828080678</v>
      </c>
      <c r="G37" s="168">
        <f ca="1">IF($C37-G$1&lt;År1,0,F36*(1-VLOOKUP($A37,[1]Hugst!$R$5:$W$9,MATCH(ROUNDUP((G$1)/10,0)*10,[1]Hugst!$R$4:$W$4,0))))</f>
        <v>366.18521702770306</v>
      </c>
      <c r="H37" s="168">
        <f ca="1">IF($C37-H$1&lt;År1,0,G36*(1-VLOOKUP($A37,[1]Hugst!$R$5:$W$9,MATCH(ROUNDUP((H$1)/10,0)*10,[1]Hugst!$R$4:$W$4,0))))</f>
        <v>367.09478404266332</v>
      </c>
      <c r="I37" s="168">
        <f ca="1">IF($C37-I$1&lt;År1,0,H36*(1-VLOOKUP($A37,[1]Hugst!$R$5:$W$9,MATCH(ROUNDUP((I$1)/10,0)*10,[1]Hugst!$R$4:$W$4,0))))</f>
        <v>368.00800393720488</v>
      </c>
      <c r="J37" s="168">
        <f ca="1">IF($C37-J$1&lt;År1,0,I36*(1-VLOOKUP($A37,[1]Hugst!$R$5:$W$9,MATCH(ROUNDUP((J$1)/10,0)*10,[1]Hugst!$R$4:$W$4,0))))</f>
        <v>368.92489138151137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175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224.67395294586549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364.37698324889584</v>
      </c>
      <c r="G38" s="168">
        <f ca="1">IF($C38-G$1&lt;År1,0,F37*(1-VLOOKUP($A38,[1]Hugst!$R$5:$W$9,MATCH(ROUNDUP((G$1)/10,0)*10,[1]Hugst!$R$4:$W$4,0))))</f>
        <v>365.27928828080678</v>
      </c>
      <c r="H38" s="168">
        <f ca="1">IF($C38-H$1&lt;År1,0,G37*(1-VLOOKUP($A38,[1]Hugst!$R$5:$W$9,MATCH(ROUNDUP((H$1)/10,0)*10,[1]Hugst!$R$4:$W$4,0))))</f>
        <v>366.18521702770306</v>
      </c>
      <c r="I38" s="168">
        <f ca="1">IF($C38-I$1&lt;År1,0,H37*(1-VLOOKUP($A38,[1]Hugst!$R$5:$W$9,MATCH(ROUNDUP((I$1)/10,0)*10,[1]Hugst!$R$4:$W$4,0))))</f>
        <v>367.09478404266332</v>
      </c>
      <c r="J38" s="168">
        <f ca="1">IF($C38-J$1&lt;År1,0,I37*(1-VLOOKUP($A38,[1]Hugst!$R$5:$W$9,MATCH(ROUNDUP((J$1)/10,0)*10,[1]Hugst!$R$4:$W$4,0))))</f>
        <v>368.00800393720488</v>
      </c>
      <c r="K38" s="168">
        <f ca="1">IF($C38-K$1&lt;År1,0,J37*(1-VLOOKUP($A38,[1]Hugst!$R$5:$W$9,MATCH(ROUNDUP((K$1)/10,0)*10,[1]Hugst!$R$4:$W$4,0))))</f>
        <v>368.92489138151137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175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223.7752571340809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363.47828743711125</v>
      </c>
      <c r="G39" s="168">
        <f ca="1">IF($C39-G$1&lt;År1,0,F38*(1-VLOOKUP($A39,[1]Hugst!$R$5:$W$9,MATCH(ROUNDUP((G$1)/10,0)*10,[1]Hugst!$R$4:$W$4,0))))</f>
        <v>364.37698324889584</v>
      </c>
      <c r="H39" s="168">
        <f ca="1">IF($C39-H$1&lt;År1,0,G38*(1-VLOOKUP($A39,[1]Hugst!$R$5:$W$9,MATCH(ROUNDUP((H$1)/10,0)*10,[1]Hugst!$R$4:$W$4,0))))</f>
        <v>365.27928828080678</v>
      </c>
      <c r="I39" s="168">
        <f ca="1">IF($C39-I$1&lt;År1,0,H38*(1-VLOOKUP($A39,[1]Hugst!$R$5:$W$9,MATCH(ROUNDUP((I$1)/10,0)*10,[1]Hugst!$R$4:$W$4,0))))</f>
        <v>366.18521702770306</v>
      </c>
      <c r="J39" s="168">
        <f ca="1">IF($C39-J$1&lt;År1,0,I38*(1-VLOOKUP($A39,[1]Hugst!$R$5:$W$9,MATCH(ROUNDUP((J$1)/10,0)*10,[1]Hugst!$R$4:$W$4,0))))</f>
        <v>367.09478404266332</v>
      </c>
      <c r="K39" s="168">
        <f ca="1">IF($C39-K$1&lt;År1,0,J38*(1-VLOOKUP($A39,[1]Hugst!$R$5:$W$9,MATCH(ROUNDUP((K$1)/10,0)*10,[1]Hugst!$R$4:$W$4,0))))</f>
        <v>368.00800393720488</v>
      </c>
      <c r="L39" s="168">
        <f ca="1">IF($C39-L$1&lt;År1,0,K38*(1-VLOOKUP($A39,[1]Hugst!$R$5:$W$9,MATCH(ROUNDUP((L$1)/10,0)*10,[1]Hugst!$R$4:$W$4,0))))</f>
        <v>368.92489138151137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175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222.88015610554498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362.58318640857533</v>
      </c>
      <c r="G40" s="168">
        <f ca="1">IF($C40-G$1&lt;År1,0,F39*(1-VLOOKUP($A40,[1]Hugst!$R$5:$W$9,MATCH(ROUNDUP((G$1)/10,0)*10,[1]Hugst!$R$4:$W$4,0))))</f>
        <v>363.47828743711125</v>
      </c>
      <c r="H40" s="168">
        <f ca="1">IF($C40-H$1&lt;År1,0,G39*(1-VLOOKUP($A40,[1]Hugst!$R$5:$W$9,MATCH(ROUNDUP((H$1)/10,0)*10,[1]Hugst!$R$4:$W$4,0))))</f>
        <v>364.37698324889584</v>
      </c>
      <c r="I40" s="168">
        <f ca="1">IF($C40-I$1&lt;År1,0,H39*(1-VLOOKUP($A40,[1]Hugst!$R$5:$W$9,MATCH(ROUNDUP((I$1)/10,0)*10,[1]Hugst!$R$4:$W$4,0))))</f>
        <v>365.27928828080678</v>
      </c>
      <c r="J40" s="168">
        <f ca="1">IF($C40-J$1&lt;År1,0,I39*(1-VLOOKUP($A40,[1]Hugst!$R$5:$W$9,MATCH(ROUNDUP((J$1)/10,0)*10,[1]Hugst!$R$4:$W$4,0))))</f>
        <v>366.18521702770306</v>
      </c>
      <c r="K40" s="168">
        <f ca="1">IF($C40-K$1&lt;År1,0,J39*(1-VLOOKUP($A40,[1]Hugst!$R$5:$W$9,MATCH(ROUNDUP((K$1)/10,0)*10,[1]Hugst!$R$4:$W$4,0))))</f>
        <v>367.09478404266332</v>
      </c>
      <c r="L40" s="168">
        <f ca="1">IF($C40-L$1&lt;År1,0,K39*(1-VLOOKUP($A40,[1]Hugst!$R$5:$W$9,MATCH(ROUNDUP((L$1)/10,0)*10,[1]Hugst!$R$4:$W$4,0))))</f>
        <v>368.00800393720488</v>
      </c>
      <c r="M40" s="168">
        <f ca="1">IF($C40-M$1&lt;År1,0,L39*(1-VLOOKUP($A40,[1]Hugst!$R$5:$W$9,MATCH(ROUNDUP((M$1)/10,0)*10,[1]Hugst!$R$4:$W$4,0))))</f>
        <v>368.92489138151137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175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221.98863548112217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361.69166578415252</v>
      </c>
      <c r="G41" s="168">
        <f ca="1">IF($C41-G$1&lt;År1,0,F40*(1-VLOOKUP($A41,[1]Hugst!$R$5:$W$9,MATCH(ROUNDUP((G$1)/10,0)*10,[1]Hugst!$R$4:$W$4,0))))</f>
        <v>362.58318640857533</v>
      </c>
      <c r="H41" s="168">
        <f ca="1">IF($C41-H$1&lt;År1,0,G40*(1-VLOOKUP($A41,[1]Hugst!$R$5:$W$9,MATCH(ROUNDUP((H$1)/10,0)*10,[1]Hugst!$R$4:$W$4,0))))</f>
        <v>363.47828743711125</v>
      </c>
      <c r="I41" s="168">
        <f ca="1">IF($C41-I$1&lt;År1,0,H40*(1-VLOOKUP($A41,[1]Hugst!$R$5:$W$9,MATCH(ROUNDUP((I$1)/10,0)*10,[1]Hugst!$R$4:$W$4,0))))</f>
        <v>364.37698324889584</v>
      </c>
      <c r="J41" s="168">
        <f ca="1">IF($C41-J$1&lt;År1,0,I40*(1-VLOOKUP($A41,[1]Hugst!$R$5:$W$9,MATCH(ROUNDUP((J$1)/10,0)*10,[1]Hugst!$R$4:$W$4,0))))</f>
        <v>365.27928828080678</v>
      </c>
      <c r="K41" s="168">
        <f ca="1">IF($C41-K$1&lt;År1,0,J40*(1-VLOOKUP($A41,[1]Hugst!$R$5:$W$9,MATCH(ROUNDUP((K$1)/10,0)*10,[1]Hugst!$R$4:$W$4,0))))</f>
        <v>366.18521702770306</v>
      </c>
      <c r="L41" s="168">
        <f ca="1">IF($C41-L$1&lt;År1,0,K40*(1-VLOOKUP($A41,[1]Hugst!$R$5:$W$9,MATCH(ROUNDUP((L$1)/10,0)*10,[1]Hugst!$R$4:$W$4,0))))</f>
        <v>367.09478404266332</v>
      </c>
      <c r="M41" s="168">
        <f ca="1">IF($C41-M$1&lt;År1,0,L40*(1-VLOOKUP($A41,[1]Hugst!$R$5:$W$9,MATCH(ROUNDUP((M$1)/10,0)*10,[1]Hugst!$R$4:$W$4,0))))</f>
        <v>368.00800393720488</v>
      </c>
      <c r="N41" s="168">
        <f ca="1">IF($C41-N$1&lt;År1,0,M40*(1-VLOOKUP($A41,[1]Hugst!$R$5:$W$9,MATCH(ROUNDUP((N$1)/10,0)*10,[1]Hugst!$R$4:$W$4,0))))</f>
        <v>368.92489138151137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175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221.10068093919745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360.80371124222779</v>
      </c>
      <c r="G42" s="168">
        <f ca="1">IF($C42-G$1&lt;År1,0,F41*(1-VLOOKUP($A42,[1]Hugst!$R$5:$W$9,MATCH(ROUNDUP((G$1)/10,0)*10,[1]Hugst!$R$4:$W$4,0))))</f>
        <v>361.69166578415252</v>
      </c>
      <c r="H42" s="168">
        <f ca="1">IF($C42-H$1&lt;År1,0,G41*(1-VLOOKUP($A42,[1]Hugst!$R$5:$W$9,MATCH(ROUNDUP((H$1)/10,0)*10,[1]Hugst!$R$4:$W$4,0))))</f>
        <v>362.58318640857533</v>
      </c>
      <c r="I42" s="168">
        <f ca="1">IF($C42-I$1&lt;År1,0,H41*(1-VLOOKUP($A42,[1]Hugst!$R$5:$W$9,MATCH(ROUNDUP((I$1)/10,0)*10,[1]Hugst!$R$4:$W$4,0))))</f>
        <v>363.47828743711125</v>
      </c>
      <c r="J42" s="168">
        <f ca="1">IF($C42-J$1&lt;År1,0,I41*(1-VLOOKUP($A42,[1]Hugst!$R$5:$W$9,MATCH(ROUNDUP((J$1)/10,0)*10,[1]Hugst!$R$4:$W$4,0))))</f>
        <v>364.37698324889584</v>
      </c>
      <c r="K42" s="168">
        <f ca="1">IF($C42-K$1&lt;År1,0,J41*(1-VLOOKUP($A42,[1]Hugst!$R$5:$W$9,MATCH(ROUNDUP((K$1)/10,0)*10,[1]Hugst!$R$4:$W$4,0))))</f>
        <v>365.27928828080678</v>
      </c>
      <c r="L42" s="168">
        <f ca="1">IF($C42-L$1&lt;År1,0,K41*(1-VLOOKUP($A42,[1]Hugst!$R$5:$W$9,MATCH(ROUNDUP((L$1)/10,0)*10,[1]Hugst!$R$4:$W$4,0))))</f>
        <v>366.18521702770306</v>
      </c>
      <c r="M42" s="168">
        <f ca="1">IF($C42-M$1&lt;År1,0,L41*(1-VLOOKUP($A42,[1]Hugst!$R$5:$W$9,MATCH(ROUNDUP((M$1)/10,0)*10,[1]Hugst!$R$4:$W$4,0))))</f>
        <v>367.09478404266332</v>
      </c>
      <c r="N42" s="168">
        <f ca="1">IF($C42-N$1&lt;År1,0,M41*(1-VLOOKUP($A42,[1]Hugst!$R$5:$W$9,MATCH(ROUNDUP((N$1)/10,0)*10,[1]Hugst!$R$4:$W$4,0))))</f>
        <v>368.00800393720488</v>
      </c>
      <c r="O42" s="168">
        <f ca="1">IF($C42-O$1&lt;År1,0,N41*(1-VLOOKUP($A42,[1]Hugst!$R$5:$W$9,MATCH(ROUNDUP((O$1)/10,0)*10,[1]Hugst!$R$4:$W$4,0))))</f>
        <v>368.92489138151137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175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220.21627821544917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359.91930851847951</v>
      </c>
      <c r="G43" s="168">
        <f ca="1">IF($C43-G$1&lt;År1,0,F42*(1-VLOOKUP($A43,[1]Hugst!$R$5:$W$9,MATCH(ROUNDUP((G$1)/10,0)*10,[1]Hugst!$R$4:$W$4,0))))</f>
        <v>360.80371124222779</v>
      </c>
      <c r="H43" s="168">
        <f ca="1">IF($C43-H$1&lt;År1,0,G42*(1-VLOOKUP($A43,[1]Hugst!$R$5:$W$9,MATCH(ROUNDUP((H$1)/10,0)*10,[1]Hugst!$R$4:$W$4,0))))</f>
        <v>361.69166578415252</v>
      </c>
      <c r="I43" s="168">
        <f ca="1">IF($C43-I$1&lt;År1,0,H42*(1-VLOOKUP($A43,[1]Hugst!$R$5:$W$9,MATCH(ROUNDUP((I$1)/10,0)*10,[1]Hugst!$R$4:$W$4,0))))</f>
        <v>362.58318640857533</v>
      </c>
      <c r="J43" s="168">
        <f ca="1">IF($C43-J$1&lt;År1,0,I42*(1-VLOOKUP($A43,[1]Hugst!$R$5:$W$9,MATCH(ROUNDUP((J$1)/10,0)*10,[1]Hugst!$R$4:$W$4,0))))</f>
        <v>363.47828743711125</v>
      </c>
      <c r="K43" s="168">
        <f ca="1">IF($C43-K$1&lt;År1,0,J42*(1-VLOOKUP($A43,[1]Hugst!$R$5:$W$9,MATCH(ROUNDUP((K$1)/10,0)*10,[1]Hugst!$R$4:$W$4,0))))</f>
        <v>364.37698324889584</v>
      </c>
      <c r="L43" s="168">
        <f ca="1">IF($C43-L$1&lt;År1,0,K42*(1-VLOOKUP($A43,[1]Hugst!$R$5:$W$9,MATCH(ROUNDUP((L$1)/10,0)*10,[1]Hugst!$R$4:$W$4,0))))</f>
        <v>365.27928828080678</v>
      </c>
      <c r="M43" s="168">
        <f ca="1">IF($C43-M$1&lt;År1,0,L42*(1-VLOOKUP($A43,[1]Hugst!$R$5:$W$9,MATCH(ROUNDUP((M$1)/10,0)*10,[1]Hugst!$R$4:$W$4,0))))</f>
        <v>366.18521702770306</v>
      </c>
      <c r="N43" s="168">
        <f ca="1">IF($C43-N$1&lt;År1,0,M42*(1-VLOOKUP($A43,[1]Hugst!$R$5:$W$9,MATCH(ROUNDUP((N$1)/10,0)*10,[1]Hugst!$R$4:$W$4,0))))</f>
        <v>367.09478404266332</v>
      </c>
      <c r="O43" s="168">
        <f ca="1">IF($C43-O$1&lt;År1,0,N42*(1-VLOOKUP($A43,[1]Hugst!$R$5:$W$9,MATCH(ROUNDUP((O$1)/10,0)*10,[1]Hugst!$R$4:$W$4,0))))</f>
        <v>368.00800393720488</v>
      </c>
      <c r="P43" s="168">
        <f ca="1">IF($C43-P$1&lt;År1,0,O42*(1-VLOOKUP($A43,[1]Hugst!$R$5:$W$9,MATCH(ROUNDUP((P$1)/10,0)*10,[1]Hugst!$R$4:$W$4,0))))</f>
        <v>368.92489138151137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175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-976.6412122656825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-914.01158263605294</v>
      </c>
      <c r="G44" s="168">
        <f ca="1">IF($C44-G$1&lt;År1,0,F43*(1-VLOOKUP($A44,[1]Hugst!$R$5:$W$9,MATCH(ROUNDUP((G$1)/10,0)*10,[1]Hugst!$R$4:$W$4,0))))</f>
        <v>359.91930851847951</v>
      </c>
      <c r="H44" s="168">
        <f ca="1">IF($C44-H$1&lt;År1,0,G43*(1-VLOOKUP($A44,[1]Hugst!$R$5:$W$9,MATCH(ROUNDUP((H$1)/10,0)*10,[1]Hugst!$R$4:$W$4,0))))</f>
        <v>360.80371124222779</v>
      </c>
      <c r="I44" s="168">
        <f ca="1">IF($C44-I$1&lt;År1,0,H43*(1-VLOOKUP($A44,[1]Hugst!$R$5:$W$9,MATCH(ROUNDUP((I$1)/10,0)*10,[1]Hugst!$R$4:$W$4,0))))</f>
        <v>361.69166578415252</v>
      </c>
      <c r="J44" s="168">
        <f ca="1">IF($C44-J$1&lt;År1,0,I43*(1-VLOOKUP($A44,[1]Hugst!$R$5:$W$9,MATCH(ROUNDUP((J$1)/10,0)*10,[1]Hugst!$R$4:$W$4,0))))</f>
        <v>362.58318640857533</v>
      </c>
      <c r="K44" s="168">
        <f ca="1">IF($C44-K$1&lt;År1,0,J43*(1-VLOOKUP($A44,[1]Hugst!$R$5:$W$9,MATCH(ROUNDUP((K$1)/10,0)*10,[1]Hugst!$R$4:$W$4,0))))</f>
        <v>363.47828743711125</v>
      </c>
      <c r="L44" s="168">
        <f ca="1">IF($C44-L$1&lt;År1,0,K43*(1-VLOOKUP($A44,[1]Hugst!$R$5:$W$9,MATCH(ROUNDUP((L$1)/10,0)*10,[1]Hugst!$R$4:$W$4,0))))</f>
        <v>364.37698324889584</v>
      </c>
      <c r="M44" s="168">
        <f ca="1">IF($C44-M$1&lt;År1,0,L43*(1-VLOOKUP($A44,[1]Hugst!$R$5:$W$9,MATCH(ROUNDUP((M$1)/10,0)*10,[1]Hugst!$R$4:$W$4,0))))</f>
        <v>365.27928828080678</v>
      </c>
      <c r="N44" s="168">
        <f ca="1">IF($C44-N$1&lt;År1,0,M43*(1-VLOOKUP($A44,[1]Hugst!$R$5:$W$9,MATCH(ROUNDUP((N$1)/10,0)*10,[1]Hugst!$R$4:$W$4,0))))</f>
        <v>366.18521702770306</v>
      </c>
      <c r="O44" s="168">
        <f ca="1">IF($C44-O$1&lt;År1,0,N43*(1-VLOOKUP($A44,[1]Hugst!$R$5:$W$9,MATCH(ROUNDUP((O$1)/10,0)*10,[1]Hugst!$R$4:$W$4,0))))</f>
        <v>367.09478404266332</v>
      </c>
      <c r="P44" s="168">
        <f ca="1">IF($C44-P$1&lt;År1,0,O43*(1-VLOOKUP($A44,[1]Hugst!$R$5:$W$9,MATCH(ROUNDUP((P$1)/10,0)*10,[1]Hugst!$R$4:$W$4,0))))</f>
        <v>368.00800393720488</v>
      </c>
      <c r="Q44" s="168">
        <f ca="1">IF($C44-Q$1&lt;År1,0,P43*(1-VLOOKUP($A44,[1]Hugst!$R$5:$W$9,MATCH(ROUNDUP((Q$1)/10,0)*10,[1]Hugst!$R$4:$W$4,0))))</f>
        <v>368.92489138151137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175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121.36559525009579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183.99522487972536</v>
      </c>
      <c r="G45" s="168">
        <f ca="1">IF($C45-G$1&lt;År1,0,F44*(1-VLOOKUP($A45,[1]Hugst!$R$5:$W$9,MATCH(ROUNDUP((G$1)/10,0)*10,[1]Hugst!$R$4:$W$4,0))))</f>
        <v>-914.01158263605294</v>
      </c>
      <c r="H45" s="168">
        <f ca="1">IF($C45-H$1&lt;År1,0,G44*(1-VLOOKUP($A45,[1]Hugst!$R$5:$W$9,MATCH(ROUNDUP((H$1)/10,0)*10,[1]Hugst!$R$4:$W$4,0))))</f>
        <v>359.91930851847951</v>
      </c>
      <c r="I45" s="168">
        <f ca="1">IF($C45-I$1&lt;År1,0,H44*(1-VLOOKUP($A45,[1]Hugst!$R$5:$W$9,MATCH(ROUNDUP((I$1)/10,0)*10,[1]Hugst!$R$4:$W$4,0))))</f>
        <v>360.80371124222779</v>
      </c>
      <c r="J45" s="168">
        <f ca="1">IF($C45-J$1&lt;År1,0,I44*(1-VLOOKUP($A45,[1]Hugst!$R$5:$W$9,MATCH(ROUNDUP((J$1)/10,0)*10,[1]Hugst!$R$4:$W$4,0))))</f>
        <v>361.69166578415252</v>
      </c>
      <c r="K45" s="168">
        <f ca="1">IF($C45-K$1&lt;År1,0,J44*(1-VLOOKUP($A45,[1]Hugst!$R$5:$W$9,MATCH(ROUNDUP((K$1)/10,0)*10,[1]Hugst!$R$4:$W$4,0))))</f>
        <v>362.58318640857533</v>
      </c>
      <c r="L45" s="168">
        <f ca="1">IF($C45-L$1&lt;År1,0,K44*(1-VLOOKUP($A45,[1]Hugst!$R$5:$W$9,MATCH(ROUNDUP((L$1)/10,0)*10,[1]Hugst!$R$4:$W$4,0))))</f>
        <v>363.47828743711125</v>
      </c>
      <c r="M45" s="168">
        <f ca="1">IF($C45-M$1&lt;År1,0,L44*(1-VLOOKUP($A45,[1]Hugst!$R$5:$W$9,MATCH(ROUNDUP((M$1)/10,0)*10,[1]Hugst!$R$4:$W$4,0))))</f>
        <v>364.37698324889584</v>
      </c>
      <c r="N45" s="168">
        <f ca="1">IF($C45-N$1&lt;År1,0,M44*(1-VLOOKUP($A45,[1]Hugst!$R$5:$W$9,MATCH(ROUNDUP((N$1)/10,0)*10,[1]Hugst!$R$4:$W$4,0))))</f>
        <v>365.27928828080678</v>
      </c>
      <c r="O45" s="168">
        <f ca="1">IF($C45-O$1&lt;År1,0,N44*(1-VLOOKUP($A45,[1]Hugst!$R$5:$W$9,MATCH(ROUNDUP((O$1)/10,0)*10,[1]Hugst!$R$4:$W$4,0))))</f>
        <v>366.18521702770306</v>
      </c>
      <c r="P45" s="168">
        <f ca="1">IF($C45-P$1&lt;År1,0,O44*(1-VLOOKUP($A45,[1]Hugst!$R$5:$W$9,MATCH(ROUNDUP((P$1)/10,0)*10,[1]Hugst!$R$4:$W$4,0))))</f>
        <v>367.09478404266332</v>
      </c>
      <c r="Q45" s="168">
        <f ca="1">IF($C45-Q$1&lt;År1,0,P44*(1-VLOOKUP($A45,[1]Hugst!$R$5:$W$9,MATCH(ROUNDUP((Q$1)/10,0)*10,[1]Hugst!$R$4:$W$4,0))))</f>
        <v>368.00800393720488</v>
      </c>
      <c r="R45" s="168">
        <f ca="1">IF($C45-R$1&lt;År1,0,Q44*(1-VLOOKUP($A45,[1]Hugst!$R$5:$W$9,MATCH(ROUNDUP((R$1)/10,0)*10,[1]Hugst!$R$4:$W$4,0))))</f>
        <v>368.92489138151137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175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120.88013286909336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183.50976249872292</v>
      </c>
      <c r="G46" s="168">
        <f ca="1">IF($C46-G$1&lt;År1,0,F45*(1-VLOOKUP($A46,[1]Hugst!$R$5:$W$9,MATCH(ROUNDUP((G$1)/10,0)*10,[1]Hugst!$R$4:$W$4,0))))</f>
        <v>183.99522487972536</v>
      </c>
      <c r="H46" s="168">
        <f ca="1">IF($C46-H$1&lt;År1,0,G45*(1-VLOOKUP($A46,[1]Hugst!$R$5:$W$9,MATCH(ROUNDUP((H$1)/10,0)*10,[1]Hugst!$R$4:$W$4,0))))</f>
        <v>-914.01158263605294</v>
      </c>
      <c r="I46" s="168">
        <f ca="1">IF($C46-I$1&lt;År1,0,H45*(1-VLOOKUP($A46,[1]Hugst!$R$5:$W$9,MATCH(ROUNDUP((I$1)/10,0)*10,[1]Hugst!$R$4:$W$4,0))))</f>
        <v>359.91930851847951</v>
      </c>
      <c r="J46" s="168">
        <f ca="1">IF($C46-J$1&lt;År1,0,I45*(1-VLOOKUP($A46,[1]Hugst!$R$5:$W$9,MATCH(ROUNDUP((J$1)/10,0)*10,[1]Hugst!$R$4:$W$4,0))))</f>
        <v>360.80371124222779</v>
      </c>
      <c r="K46" s="168">
        <f ca="1">IF($C46-K$1&lt;År1,0,J45*(1-VLOOKUP($A46,[1]Hugst!$R$5:$W$9,MATCH(ROUNDUP((K$1)/10,0)*10,[1]Hugst!$R$4:$W$4,0))))</f>
        <v>361.69166578415252</v>
      </c>
      <c r="L46" s="168">
        <f ca="1">IF($C46-L$1&lt;År1,0,K45*(1-VLOOKUP($A46,[1]Hugst!$R$5:$W$9,MATCH(ROUNDUP((L$1)/10,0)*10,[1]Hugst!$R$4:$W$4,0))))</f>
        <v>362.58318640857533</v>
      </c>
      <c r="M46" s="168">
        <f ca="1">IF($C46-M$1&lt;År1,0,L45*(1-VLOOKUP($A46,[1]Hugst!$R$5:$W$9,MATCH(ROUNDUP((M$1)/10,0)*10,[1]Hugst!$R$4:$W$4,0))))</f>
        <v>363.47828743711125</v>
      </c>
      <c r="N46" s="168">
        <f ca="1">IF($C46-N$1&lt;År1,0,M45*(1-VLOOKUP($A46,[1]Hugst!$R$5:$W$9,MATCH(ROUNDUP((N$1)/10,0)*10,[1]Hugst!$R$4:$W$4,0))))</f>
        <v>364.37698324889584</v>
      </c>
      <c r="O46" s="168">
        <f ca="1">IF($C46-O$1&lt;År1,0,N45*(1-VLOOKUP($A46,[1]Hugst!$R$5:$W$9,MATCH(ROUNDUP((O$1)/10,0)*10,[1]Hugst!$R$4:$W$4,0))))</f>
        <v>365.27928828080678</v>
      </c>
      <c r="P46" s="168">
        <f ca="1">IF($C46-P$1&lt;År1,0,O45*(1-VLOOKUP($A46,[1]Hugst!$R$5:$W$9,MATCH(ROUNDUP((P$1)/10,0)*10,[1]Hugst!$R$4:$W$4,0))))</f>
        <v>366.18521702770306</v>
      </c>
      <c r="Q46" s="168">
        <f ca="1">IF($C46-Q$1&lt;År1,0,P45*(1-VLOOKUP($A46,[1]Hugst!$R$5:$W$9,MATCH(ROUNDUP((Q$1)/10,0)*10,[1]Hugst!$R$4:$W$4,0))))</f>
        <v>367.09478404266332</v>
      </c>
      <c r="R46" s="168">
        <f ca="1">IF($C46-R$1&lt;År1,0,Q45*(1-VLOOKUP($A46,[1]Hugst!$R$5:$W$9,MATCH(ROUNDUP((R$1)/10,0)*10,[1]Hugst!$R$4:$W$4,0))))</f>
        <v>368.00800393720488</v>
      </c>
      <c r="S46" s="168">
        <f ca="1">IF($C46-S$1&lt;År1,0,R45*(1-VLOOKUP($A46,[1]Hugst!$R$5:$W$9,MATCH(ROUNDUP((S$1)/10,0)*10,[1]Hugst!$R$4:$W$4,0))))</f>
        <v>368.92489138151137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175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120.39661233761581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183.02624196724537</v>
      </c>
      <c r="G47" s="168">
        <f ca="1">IF($C47-G$1&lt;År1,0,F46*(1-VLOOKUP($A47,[1]Hugst!$R$5:$W$9,MATCH(ROUNDUP((G$1)/10,0)*10,[1]Hugst!$R$4:$W$4,0))))</f>
        <v>183.50976249872292</v>
      </c>
      <c r="H47" s="168">
        <f ca="1">IF($C47-H$1&lt;År1,0,G46*(1-VLOOKUP($A47,[1]Hugst!$R$5:$W$9,MATCH(ROUNDUP((H$1)/10,0)*10,[1]Hugst!$R$4:$W$4,0))))</f>
        <v>183.99522487972536</v>
      </c>
      <c r="I47" s="168">
        <f ca="1">IF($C47-I$1&lt;År1,0,H46*(1-VLOOKUP($A47,[1]Hugst!$R$5:$W$9,MATCH(ROUNDUP((I$1)/10,0)*10,[1]Hugst!$R$4:$W$4,0))))</f>
        <v>-914.01158263605294</v>
      </c>
      <c r="J47" s="168">
        <f ca="1">IF($C47-J$1&lt;År1,0,I46*(1-VLOOKUP($A47,[1]Hugst!$R$5:$W$9,MATCH(ROUNDUP((J$1)/10,0)*10,[1]Hugst!$R$4:$W$4,0))))</f>
        <v>359.91930851847951</v>
      </c>
      <c r="K47" s="168">
        <f ca="1">IF($C47-K$1&lt;År1,0,J46*(1-VLOOKUP($A47,[1]Hugst!$R$5:$W$9,MATCH(ROUNDUP((K$1)/10,0)*10,[1]Hugst!$R$4:$W$4,0))))</f>
        <v>360.80371124222779</v>
      </c>
      <c r="L47" s="168">
        <f ca="1">IF($C47-L$1&lt;År1,0,K46*(1-VLOOKUP($A47,[1]Hugst!$R$5:$W$9,MATCH(ROUNDUP((L$1)/10,0)*10,[1]Hugst!$R$4:$W$4,0))))</f>
        <v>361.69166578415252</v>
      </c>
      <c r="M47" s="168">
        <f ca="1">IF($C47-M$1&lt;År1,0,L46*(1-VLOOKUP($A47,[1]Hugst!$R$5:$W$9,MATCH(ROUNDUP((M$1)/10,0)*10,[1]Hugst!$R$4:$W$4,0))))</f>
        <v>362.58318640857533</v>
      </c>
      <c r="N47" s="168">
        <f ca="1">IF($C47-N$1&lt;År1,0,M46*(1-VLOOKUP($A47,[1]Hugst!$R$5:$W$9,MATCH(ROUNDUP((N$1)/10,0)*10,[1]Hugst!$R$4:$W$4,0))))</f>
        <v>363.47828743711125</v>
      </c>
      <c r="O47" s="168">
        <f ca="1">IF($C47-O$1&lt;År1,0,N46*(1-VLOOKUP($A47,[1]Hugst!$R$5:$W$9,MATCH(ROUNDUP((O$1)/10,0)*10,[1]Hugst!$R$4:$W$4,0))))</f>
        <v>364.37698324889584</v>
      </c>
      <c r="P47" s="168">
        <f ca="1">IF($C47-P$1&lt;År1,0,O46*(1-VLOOKUP($A47,[1]Hugst!$R$5:$W$9,MATCH(ROUNDUP((P$1)/10,0)*10,[1]Hugst!$R$4:$W$4,0))))</f>
        <v>365.27928828080678</v>
      </c>
      <c r="Q47" s="168">
        <f ca="1">IF($C47-Q$1&lt;År1,0,P46*(1-VLOOKUP($A47,[1]Hugst!$R$5:$W$9,MATCH(ROUNDUP((Q$1)/10,0)*10,[1]Hugst!$R$4:$W$4,0))))</f>
        <v>366.18521702770306</v>
      </c>
      <c r="R47" s="168">
        <f ca="1">IF($C47-R$1&lt;År1,0,Q46*(1-VLOOKUP($A47,[1]Hugst!$R$5:$W$9,MATCH(ROUNDUP((R$1)/10,0)*10,[1]Hugst!$R$4:$W$4,0))))</f>
        <v>367.09478404266332</v>
      </c>
      <c r="S47" s="168">
        <f ca="1">IF($C47-S$1&lt;År1,0,R46*(1-VLOOKUP($A47,[1]Hugst!$R$5:$W$9,MATCH(ROUNDUP((S$1)/10,0)*10,[1]Hugst!$R$4:$W$4,0))))</f>
        <v>368.00800393720488</v>
      </c>
      <c r="T47" s="168">
        <f ca="1">IF($C47-T$1&lt;År1,0,S46*(1-VLOOKUP($A47,[1]Hugst!$R$5:$W$9,MATCH(ROUNDUP((T$1)/10,0)*10,[1]Hugst!$R$4:$W$4,0))))</f>
        <v>368.92489138151137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175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119.91502588826552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182.54465551789508</v>
      </c>
      <c r="G48" s="168">
        <f ca="1">IF($C48-G$1&lt;År1,0,F47*(1-VLOOKUP($A48,[1]Hugst!$R$5:$W$9,MATCH(ROUNDUP((G$1)/10,0)*10,[1]Hugst!$R$4:$W$4,0))))</f>
        <v>183.02624196724537</v>
      </c>
      <c r="H48" s="168">
        <f ca="1">IF($C48-H$1&lt;År1,0,G47*(1-VLOOKUP($A48,[1]Hugst!$R$5:$W$9,MATCH(ROUNDUP((H$1)/10,0)*10,[1]Hugst!$R$4:$W$4,0))))</f>
        <v>183.50976249872292</v>
      </c>
      <c r="I48" s="168">
        <f ca="1">IF($C48-I$1&lt;År1,0,H47*(1-VLOOKUP($A48,[1]Hugst!$R$5:$W$9,MATCH(ROUNDUP((I$1)/10,0)*10,[1]Hugst!$R$4:$W$4,0))))</f>
        <v>183.99522487972536</v>
      </c>
      <c r="J48" s="168">
        <f ca="1">IF($C48-J$1&lt;År1,0,I47*(1-VLOOKUP($A48,[1]Hugst!$R$5:$W$9,MATCH(ROUNDUP((J$1)/10,0)*10,[1]Hugst!$R$4:$W$4,0))))</f>
        <v>-914.01158263605294</v>
      </c>
      <c r="K48" s="168">
        <f ca="1">IF($C48-K$1&lt;År1,0,J47*(1-VLOOKUP($A48,[1]Hugst!$R$5:$W$9,MATCH(ROUNDUP((K$1)/10,0)*10,[1]Hugst!$R$4:$W$4,0))))</f>
        <v>359.91930851847951</v>
      </c>
      <c r="L48" s="168">
        <f ca="1">IF($C48-L$1&lt;År1,0,K47*(1-VLOOKUP($A48,[1]Hugst!$R$5:$W$9,MATCH(ROUNDUP((L$1)/10,0)*10,[1]Hugst!$R$4:$W$4,0))))</f>
        <v>360.80371124222779</v>
      </c>
      <c r="M48" s="168">
        <f ca="1">IF($C48-M$1&lt;År1,0,L47*(1-VLOOKUP($A48,[1]Hugst!$R$5:$W$9,MATCH(ROUNDUP((M$1)/10,0)*10,[1]Hugst!$R$4:$W$4,0))))</f>
        <v>361.69166578415252</v>
      </c>
      <c r="N48" s="168">
        <f ca="1">IF($C48-N$1&lt;År1,0,M47*(1-VLOOKUP($A48,[1]Hugst!$R$5:$W$9,MATCH(ROUNDUP((N$1)/10,0)*10,[1]Hugst!$R$4:$W$4,0))))</f>
        <v>362.58318640857533</v>
      </c>
      <c r="O48" s="168">
        <f ca="1">IF($C48-O$1&lt;År1,0,N47*(1-VLOOKUP($A48,[1]Hugst!$R$5:$W$9,MATCH(ROUNDUP((O$1)/10,0)*10,[1]Hugst!$R$4:$W$4,0))))</f>
        <v>363.47828743711125</v>
      </c>
      <c r="P48" s="168">
        <f ca="1">IF($C48-P$1&lt;År1,0,O47*(1-VLOOKUP($A48,[1]Hugst!$R$5:$W$9,MATCH(ROUNDUP((P$1)/10,0)*10,[1]Hugst!$R$4:$W$4,0))))</f>
        <v>364.37698324889584</v>
      </c>
      <c r="Q48" s="168">
        <f ca="1">IF($C48-Q$1&lt;År1,0,P47*(1-VLOOKUP($A48,[1]Hugst!$R$5:$W$9,MATCH(ROUNDUP((Q$1)/10,0)*10,[1]Hugst!$R$4:$W$4,0))))</f>
        <v>365.27928828080678</v>
      </c>
      <c r="R48" s="168">
        <f ca="1">IF($C48-R$1&lt;År1,0,Q47*(1-VLOOKUP($A48,[1]Hugst!$R$5:$W$9,MATCH(ROUNDUP((R$1)/10,0)*10,[1]Hugst!$R$4:$W$4,0))))</f>
        <v>366.18521702770306</v>
      </c>
      <c r="S48" s="168">
        <f ca="1">IF($C48-S$1&lt;År1,0,R47*(1-VLOOKUP($A48,[1]Hugst!$R$5:$W$9,MATCH(ROUNDUP((S$1)/10,0)*10,[1]Hugst!$R$4:$W$4,0))))</f>
        <v>367.09478404266332</v>
      </c>
      <c r="T48" s="168">
        <f ca="1">IF($C48-T$1&lt;År1,0,S47*(1-VLOOKUP($A48,[1]Hugst!$R$5:$W$9,MATCH(ROUNDUP((T$1)/10,0)*10,[1]Hugst!$R$4:$W$4,0))))</f>
        <v>368.00800393720488</v>
      </c>
      <c r="U48" s="168">
        <f ca="1">IF($C48-U$1&lt;År1,0,T47*(1-VLOOKUP($A48,[1]Hugst!$R$5:$W$9,MATCH(ROUNDUP((U$1)/10,0)*10,[1]Hugst!$R$4:$W$4,0))))</f>
        <v>368.92489138151137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175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119.43536578471685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182.06499541434641</v>
      </c>
      <c r="G49" s="168">
        <f ca="1">IF($C49-G$1&lt;År1,0,F48*(1-VLOOKUP($A49,[1]Hugst!$R$5:$W$9,MATCH(ROUNDUP((G$1)/10,0)*10,[1]Hugst!$R$4:$W$4,0))))</f>
        <v>182.54465551789508</v>
      </c>
      <c r="H49" s="168">
        <f ca="1">IF($C49-H$1&lt;År1,0,G48*(1-VLOOKUP($A49,[1]Hugst!$R$5:$W$9,MATCH(ROUNDUP((H$1)/10,0)*10,[1]Hugst!$R$4:$W$4,0))))</f>
        <v>183.02624196724537</v>
      </c>
      <c r="I49" s="168">
        <f ca="1">IF($C49-I$1&lt;År1,0,H48*(1-VLOOKUP($A49,[1]Hugst!$R$5:$W$9,MATCH(ROUNDUP((I$1)/10,0)*10,[1]Hugst!$R$4:$W$4,0))))</f>
        <v>183.50976249872292</v>
      </c>
      <c r="J49" s="168">
        <f ca="1">IF($C49-J$1&lt;År1,0,I48*(1-VLOOKUP($A49,[1]Hugst!$R$5:$W$9,MATCH(ROUNDUP((J$1)/10,0)*10,[1]Hugst!$R$4:$W$4,0))))</f>
        <v>183.99522487972536</v>
      </c>
      <c r="K49" s="168">
        <f ca="1">IF($C49-K$1&lt;År1,0,J48*(1-VLOOKUP($A49,[1]Hugst!$R$5:$W$9,MATCH(ROUNDUP((K$1)/10,0)*10,[1]Hugst!$R$4:$W$4,0))))</f>
        <v>-914.01158263605294</v>
      </c>
      <c r="L49" s="168">
        <f ca="1">IF($C49-L$1&lt;År1,0,K48*(1-VLOOKUP($A49,[1]Hugst!$R$5:$W$9,MATCH(ROUNDUP((L$1)/10,0)*10,[1]Hugst!$R$4:$W$4,0))))</f>
        <v>359.91930851847951</v>
      </c>
      <c r="M49" s="168">
        <f ca="1">IF($C49-M$1&lt;År1,0,L48*(1-VLOOKUP($A49,[1]Hugst!$R$5:$W$9,MATCH(ROUNDUP((M$1)/10,0)*10,[1]Hugst!$R$4:$W$4,0))))</f>
        <v>360.80371124222779</v>
      </c>
      <c r="N49" s="168">
        <f ca="1">IF($C49-N$1&lt;År1,0,M48*(1-VLOOKUP($A49,[1]Hugst!$R$5:$W$9,MATCH(ROUNDUP((N$1)/10,0)*10,[1]Hugst!$R$4:$W$4,0))))</f>
        <v>361.69166578415252</v>
      </c>
      <c r="O49" s="168">
        <f ca="1">IF($C49-O$1&lt;År1,0,N48*(1-VLOOKUP($A49,[1]Hugst!$R$5:$W$9,MATCH(ROUNDUP((O$1)/10,0)*10,[1]Hugst!$R$4:$W$4,0))))</f>
        <v>362.58318640857533</v>
      </c>
      <c r="P49" s="168">
        <f ca="1">IF($C49-P$1&lt;År1,0,O48*(1-VLOOKUP($A49,[1]Hugst!$R$5:$W$9,MATCH(ROUNDUP((P$1)/10,0)*10,[1]Hugst!$R$4:$W$4,0))))</f>
        <v>363.47828743711125</v>
      </c>
      <c r="Q49" s="168">
        <f ca="1">IF($C49-Q$1&lt;År1,0,P48*(1-VLOOKUP($A49,[1]Hugst!$R$5:$W$9,MATCH(ROUNDUP((Q$1)/10,0)*10,[1]Hugst!$R$4:$W$4,0))))</f>
        <v>364.37698324889584</v>
      </c>
      <c r="R49" s="168">
        <f ca="1">IF($C49-R$1&lt;År1,0,Q48*(1-VLOOKUP($A49,[1]Hugst!$R$5:$W$9,MATCH(ROUNDUP((R$1)/10,0)*10,[1]Hugst!$R$4:$W$4,0))))</f>
        <v>365.27928828080678</v>
      </c>
      <c r="S49" s="168">
        <f ca="1">IF($C49-S$1&lt;År1,0,R48*(1-VLOOKUP($A49,[1]Hugst!$R$5:$W$9,MATCH(ROUNDUP((S$1)/10,0)*10,[1]Hugst!$R$4:$W$4,0))))</f>
        <v>366.18521702770306</v>
      </c>
      <c r="T49" s="168">
        <f ca="1">IF($C49-T$1&lt;År1,0,S48*(1-VLOOKUP($A49,[1]Hugst!$R$5:$W$9,MATCH(ROUNDUP((T$1)/10,0)*10,[1]Hugst!$R$4:$W$4,0))))</f>
        <v>367.09478404266332</v>
      </c>
      <c r="U49" s="168">
        <f ca="1">IF($C49-U$1&lt;År1,0,T48*(1-VLOOKUP($A49,[1]Hugst!$R$5:$W$9,MATCH(ROUNDUP((U$1)/10,0)*10,[1]Hugst!$R$4:$W$4,0))))</f>
        <v>368.00800393720488</v>
      </c>
      <c r="V49" s="168">
        <f ca="1">IF($C49-V$1&lt;År1,0,U48*(1-VLOOKUP($A49,[1]Hugst!$R$5:$W$9,MATCH(ROUNDUP((V$1)/10,0)*10,[1]Hugst!$R$4:$W$4,0))))</f>
        <v>368.92489138151137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175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118.95762432157426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181.58725395120382</v>
      </c>
      <c r="G50" s="168">
        <f ca="1">IF($C50-G$1&lt;År1,0,F49*(1-VLOOKUP($A50,[1]Hugst!$R$5:$W$9,MATCH(ROUNDUP((G$1)/10,0)*10,[1]Hugst!$R$4:$W$4,0))))</f>
        <v>182.06499541434641</v>
      </c>
      <c r="H50" s="168">
        <f ca="1">IF($C50-H$1&lt;År1,0,G49*(1-VLOOKUP($A50,[1]Hugst!$R$5:$W$9,MATCH(ROUNDUP((H$1)/10,0)*10,[1]Hugst!$R$4:$W$4,0))))</f>
        <v>182.54465551789508</v>
      </c>
      <c r="I50" s="168">
        <f ca="1">IF($C50-I$1&lt;År1,0,H49*(1-VLOOKUP($A50,[1]Hugst!$R$5:$W$9,MATCH(ROUNDUP((I$1)/10,0)*10,[1]Hugst!$R$4:$W$4,0))))</f>
        <v>183.02624196724537</v>
      </c>
      <c r="J50" s="168">
        <f ca="1">IF($C50-J$1&lt;År1,0,I49*(1-VLOOKUP($A50,[1]Hugst!$R$5:$W$9,MATCH(ROUNDUP((J$1)/10,0)*10,[1]Hugst!$R$4:$W$4,0))))</f>
        <v>183.50976249872292</v>
      </c>
      <c r="K50" s="168">
        <f ca="1">IF($C50-K$1&lt;År1,0,J49*(1-VLOOKUP($A50,[1]Hugst!$R$5:$W$9,MATCH(ROUNDUP((K$1)/10,0)*10,[1]Hugst!$R$4:$W$4,0))))</f>
        <v>183.99522487972536</v>
      </c>
      <c r="L50" s="168">
        <f ca="1">IF($C50-L$1&lt;År1,0,K49*(1-VLOOKUP($A50,[1]Hugst!$R$5:$W$9,MATCH(ROUNDUP((L$1)/10,0)*10,[1]Hugst!$R$4:$W$4,0))))</f>
        <v>-914.01158263605294</v>
      </c>
      <c r="M50" s="168">
        <f ca="1">IF($C50-M$1&lt;År1,0,L49*(1-VLOOKUP($A50,[1]Hugst!$R$5:$W$9,MATCH(ROUNDUP((M$1)/10,0)*10,[1]Hugst!$R$4:$W$4,0))))</f>
        <v>359.91930851847951</v>
      </c>
      <c r="N50" s="168">
        <f ca="1">IF($C50-N$1&lt;År1,0,M49*(1-VLOOKUP($A50,[1]Hugst!$R$5:$W$9,MATCH(ROUNDUP((N$1)/10,0)*10,[1]Hugst!$R$4:$W$4,0))))</f>
        <v>360.80371124222779</v>
      </c>
      <c r="O50" s="168">
        <f ca="1">IF($C50-O$1&lt;År1,0,N49*(1-VLOOKUP($A50,[1]Hugst!$R$5:$W$9,MATCH(ROUNDUP((O$1)/10,0)*10,[1]Hugst!$R$4:$W$4,0))))</f>
        <v>361.69166578415252</v>
      </c>
      <c r="P50" s="168">
        <f ca="1">IF($C50-P$1&lt;År1,0,O49*(1-VLOOKUP($A50,[1]Hugst!$R$5:$W$9,MATCH(ROUNDUP((P$1)/10,0)*10,[1]Hugst!$R$4:$W$4,0))))</f>
        <v>362.58318640857533</v>
      </c>
      <c r="Q50" s="168">
        <f ca="1">IF($C50-Q$1&lt;År1,0,P49*(1-VLOOKUP($A50,[1]Hugst!$R$5:$W$9,MATCH(ROUNDUP((Q$1)/10,0)*10,[1]Hugst!$R$4:$W$4,0))))</f>
        <v>363.47828743711125</v>
      </c>
      <c r="R50" s="168">
        <f ca="1">IF($C50-R$1&lt;År1,0,Q49*(1-VLOOKUP($A50,[1]Hugst!$R$5:$W$9,MATCH(ROUNDUP((R$1)/10,0)*10,[1]Hugst!$R$4:$W$4,0))))</f>
        <v>364.37698324889584</v>
      </c>
      <c r="S50" s="168">
        <f ca="1">IF($C50-S$1&lt;År1,0,R49*(1-VLOOKUP($A50,[1]Hugst!$R$5:$W$9,MATCH(ROUNDUP((S$1)/10,0)*10,[1]Hugst!$R$4:$W$4,0))))</f>
        <v>365.27928828080678</v>
      </c>
      <c r="T50" s="168">
        <f ca="1">IF($C50-T$1&lt;År1,0,S49*(1-VLOOKUP($A50,[1]Hugst!$R$5:$W$9,MATCH(ROUNDUP((T$1)/10,0)*10,[1]Hugst!$R$4:$W$4,0))))</f>
        <v>366.18521702770306</v>
      </c>
      <c r="U50" s="168">
        <f ca="1">IF($C50-U$1&lt;År1,0,T49*(1-VLOOKUP($A50,[1]Hugst!$R$5:$W$9,MATCH(ROUNDUP((U$1)/10,0)*10,[1]Hugst!$R$4:$W$4,0))))</f>
        <v>367.09478404266332</v>
      </c>
      <c r="V50" s="168">
        <f ca="1">IF($C50-V$1&lt;År1,0,U49*(1-VLOOKUP($A50,[1]Hugst!$R$5:$W$9,MATCH(ROUNDUP((V$1)/10,0)*10,[1]Hugst!$R$4:$W$4,0))))</f>
        <v>368.00800393720488</v>
      </c>
      <c r="W50" s="168">
        <f ca="1">IF($C50-W$1&lt;År1,0,V49*(1-VLOOKUP($A50,[1]Hugst!$R$5:$W$9,MATCH(ROUNDUP((W$1)/10,0)*10,[1]Hugst!$R$4:$W$4,0))))</f>
        <v>368.92489138151137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175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118.48179382428862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181.11142345391818</v>
      </c>
      <c r="G51" s="168">
        <f ca="1">IF($C51-G$1&lt;År1,0,F50*(1-VLOOKUP($A51,[1]Hugst!$R$5:$W$9,MATCH(ROUNDUP((G$1)/10,0)*10,[1]Hugst!$R$4:$W$4,0))))</f>
        <v>181.58725395120382</v>
      </c>
      <c r="H51" s="168">
        <f ca="1">IF($C51-H$1&lt;År1,0,G50*(1-VLOOKUP($A51,[1]Hugst!$R$5:$W$9,MATCH(ROUNDUP((H$1)/10,0)*10,[1]Hugst!$R$4:$W$4,0))))</f>
        <v>182.06499541434641</v>
      </c>
      <c r="I51" s="168">
        <f ca="1">IF($C51-I$1&lt;År1,0,H50*(1-VLOOKUP($A51,[1]Hugst!$R$5:$W$9,MATCH(ROUNDUP((I$1)/10,0)*10,[1]Hugst!$R$4:$W$4,0))))</f>
        <v>182.54465551789508</v>
      </c>
      <c r="J51" s="168">
        <f ca="1">IF($C51-J$1&lt;År1,0,I50*(1-VLOOKUP($A51,[1]Hugst!$R$5:$W$9,MATCH(ROUNDUP((J$1)/10,0)*10,[1]Hugst!$R$4:$W$4,0))))</f>
        <v>183.02624196724537</v>
      </c>
      <c r="K51" s="168">
        <f ca="1">IF($C51-K$1&lt;År1,0,J50*(1-VLOOKUP($A51,[1]Hugst!$R$5:$W$9,MATCH(ROUNDUP((K$1)/10,0)*10,[1]Hugst!$R$4:$W$4,0))))</f>
        <v>183.50976249872292</v>
      </c>
      <c r="L51" s="168">
        <f ca="1">IF($C51-L$1&lt;År1,0,K50*(1-VLOOKUP($A51,[1]Hugst!$R$5:$W$9,MATCH(ROUNDUP((L$1)/10,0)*10,[1]Hugst!$R$4:$W$4,0))))</f>
        <v>183.99522487972536</v>
      </c>
      <c r="M51" s="168">
        <f ca="1">IF($C51-M$1&lt;År1,0,L50*(1-VLOOKUP($A51,[1]Hugst!$R$5:$W$9,MATCH(ROUNDUP((M$1)/10,0)*10,[1]Hugst!$R$4:$W$4,0))))</f>
        <v>-914.01158263605294</v>
      </c>
      <c r="N51" s="168">
        <f ca="1">IF($C51-N$1&lt;År1,0,M50*(1-VLOOKUP($A51,[1]Hugst!$R$5:$W$9,MATCH(ROUNDUP((N$1)/10,0)*10,[1]Hugst!$R$4:$W$4,0))))</f>
        <v>359.91930851847951</v>
      </c>
      <c r="O51" s="168">
        <f ca="1">IF($C51-O$1&lt;År1,0,N50*(1-VLOOKUP($A51,[1]Hugst!$R$5:$W$9,MATCH(ROUNDUP((O$1)/10,0)*10,[1]Hugst!$R$4:$W$4,0))))</f>
        <v>360.80371124222779</v>
      </c>
      <c r="P51" s="168">
        <f ca="1">IF($C51-P$1&lt;År1,0,O50*(1-VLOOKUP($A51,[1]Hugst!$R$5:$W$9,MATCH(ROUNDUP((P$1)/10,0)*10,[1]Hugst!$R$4:$W$4,0))))</f>
        <v>361.69166578415252</v>
      </c>
      <c r="Q51" s="168">
        <f ca="1">IF($C51-Q$1&lt;År1,0,P50*(1-VLOOKUP($A51,[1]Hugst!$R$5:$W$9,MATCH(ROUNDUP((Q$1)/10,0)*10,[1]Hugst!$R$4:$W$4,0))))</f>
        <v>362.58318640857533</v>
      </c>
      <c r="R51" s="168">
        <f ca="1">IF($C51-R$1&lt;År1,0,Q50*(1-VLOOKUP($A51,[1]Hugst!$R$5:$W$9,MATCH(ROUNDUP((R$1)/10,0)*10,[1]Hugst!$R$4:$W$4,0))))</f>
        <v>363.47828743711125</v>
      </c>
      <c r="S51" s="168">
        <f ca="1">IF($C51-S$1&lt;År1,0,R50*(1-VLOOKUP($A51,[1]Hugst!$R$5:$W$9,MATCH(ROUNDUP((S$1)/10,0)*10,[1]Hugst!$R$4:$W$4,0))))</f>
        <v>364.37698324889584</v>
      </c>
      <c r="T51" s="168">
        <f ca="1">IF($C51-T$1&lt;År1,0,S50*(1-VLOOKUP($A51,[1]Hugst!$R$5:$W$9,MATCH(ROUNDUP((T$1)/10,0)*10,[1]Hugst!$R$4:$W$4,0))))</f>
        <v>365.27928828080678</v>
      </c>
      <c r="U51" s="168">
        <f ca="1">IF($C51-U$1&lt;År1,0,T50*(1-VLOOKUP($A51,[1]Hugst!$R$5:$W$9,MATCH(ROUNDUP((U$1)/10,0)*10,[1]Hugst!$R$4:$W$4,0))))</f>
        <v>366.18521702770306</v>
      </c>
      <c r="V51" s="168">
        <f ca="1">IF($C51-V$1&lt;År1,0,U50*(1-VLOOKUP($A51,[1]Hugst!$R$5:$W$9,MATCH(ROUNDUP((V$1)/10,0)*10,[1]Hugst!$R$4:$W$4,0))))</f>
        <v>367.09478404266332</v>
      </c>
      <c r="W51" s="168">
        <f ca="1">IF($C51-W$1&lt;År1,0,V50*(1-VLOOKUP($A51,[1]Hugst!$R$5:$W$9,MATCH(ROUNDUP((W$1)/10,0)*10,[1]Hugst!$R$4:$W$4,0))))</f>
        <v>368.00800393720488</v>
      </c>
      <c r="X51" s="168">
        <f ca="1">IF($C51-X$1&lt;År1,0,W50*(1-VLOOKUP($A51,[1]Hugst!$R$5:$W$9,MATCH(ROUNDUP((X$1)/10,0)*10,[1]Hugst!$R$4:$W$4,0))))</f>
        <v>368.92489138151137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175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118.00786664898988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180.63749627861944</v>
      </c>
      <c r="G52" s="168">
        <f ca="1">IF($C52-G$1&lt;År1,0,F51*(1-VLOOKUP($A52,[1]Hugst!$R$5:$W$9,MATCH(ROUNDUP((G$1)/10,0)*10,[1]Hugst!$R$4:$W$4,0))))</f>
        <v>181.11142345391818</v>
      </c>
      <c r="H52" s="168">
        <f ca="1">IF($C52-H$1&lt;År1,0,G51*(1-VLOOKUP($A52,[1]Hugst!$R$5:$W$9,MATCH(ROUNDUP((H$1)/10,0)*10,[1]Hugst!$R$4:$W$4,0))))</f>
        <v>181.58725395120382</v>
      </c>
      <c r="I52" s="168">
        <f ca="1">IF($C52-I$1&lt;År1,0,H51*(1-VLOOKUP($A52,[1]Hugst!$R$5:$W$9,MATCH(ROUNDUP((I$1)/10,0)*10,[1]Hugst!$R$4:$W$4,0))))</f>
        <v>182.06499541434641</v>
      </c>
      <c r="J52" s="168">
        <f ca="1">IF($C52-J$1&lt;År1,0,I51*(1-VLOOKUP($A52,[1]Hugst!$R$5:$W$9,MATCH(ROUNDUP((J$1)/10,0)*10,[1]Hugst!$R$4:$W$4,0))))</f>
        <v>182.54465551789508</v>
      </c>
      <c r="K52" s="168">
        <f ca="1">IF($C52-K$1&lt;År1,0,J51*(1-VLOOKUP($A52,[1]Hugst!$R$5:$W$9,MATCH(ROUNDUP((K$1)/10,0)*10,[1]Hugst!$R$4:$W$4,0))))</f>
        <v>183.02624196724537</v>
      </c>
      <c r="L52" s="168">
        <f ca="1">IF($C52-L$1&lt;År1,0,K51*(1-VLOOKUP($A52,[1]Hugst!$R$5:$W$9,MATCH(ROUNDUP((L$1)/10,0)*10,[1]Hugst!$R$4:$W$4,0))))</f>
        <v>183.50976249872292</v>
      </c>
      <c r="M52" s="168">
        <f ca="1">IF($C52-M$1&lt;År1,0,L51*(1-VLOOKUP($A52,[1]Hugst!$R$5:$W$9,MATCH(ROUNDUP((M$1)/10,0)*10,[1]Hugst!$R$4:$W$4,0))))</f>
        <v>183.99522487972536</v>
      </c>
      <c r="N52" s="168">
        <f ca="1">IF($C52-N$1&lt;År1,0,M51*(1-VLOOKUP($A52,[1]Hugst!$R$5:$W$9,MATCH(ROUNDUP((N$1)/10,0)*10,[1]Hugst!$R$4:$W$4,0))))</f>
        <v>-914.01158263605294</v>
      </c>
      <c r="O52" s="168">
        <f ca="1">IF($C52-O$1&lt;År1,0,N51*(1-VLOOKUP($A52,[1]Hugst!$R$5:$W$9,MATCH(ROUNDUP((O$1)/10,0)*10,[1]Hugst!$R$4:$W$4,0))))</f>
        <v>359.91930851847951</v>
      </c>
      <c r="P52" s="168">
        <f ca="1">IF($C52-P$1&lt;År1,0,O51*(1-VLOOKUP($A52,[1]Hugst!$R$5:$W$9,MATCH(ROUNDUP((P$1)/10,0)*10,[1]Hugst!$R$4:$W$4,0))))</f>
        <v>360.80371124222779</v>
      </c>
      <c r="Q52" s="168">
        <f ca="1">IF($C52-Q$1&lt;År1,0,P51*(1-VLOOKUP($A52,[1]Hugst!$R$5:$W$9,MATCH(ROUNDUP((Q$1)/10,0)*10,[1]Hugst!$R$4:$W$4,0))))</f>
        <v>361.69166578415252</v>
      </c>
      <c r="R52" s="168">
        <f ca="1">IF($C52-R$1&lt;År1,0,Q51*(1-VLOOKUP($A52,[1]Hugst!$R$5:$W$9,MATCH(ROUNDUP((R$1)/10,0)*10,[1]Hugst!$R$4:$W$4,0))))</f>
        <v>362.58318640857533</v>
      </c>
      <c r="S52" s="168">
        <f ca="1">IF($C52-S$1&lt;År1,0,R51*(1-VLOOKUP($A52,[1]Hugst!$R$5:$W$9,MATCH(ROUNDUP((S$1)/10,0)*10,[1]Hugst!$R$4:$W$4,0))))</f>
        <v>363.47828743711125</v>
      </c>
      <c r="T52" s="168">
        <f ca="1">IF($C52-T$1&lt;År1,0,S51*(1-VLOOKUP($A52,[1]Hugst!$R$5:$W$9,MATCH(ROUNDUP((T$1)/10,0)*10,[1]Hugst!$R$4:$W$4,0))))</f>
        <v>364.37698324889584</v>
      </c>
      <c r="U52" s="168">
        <f ca="1">IF($C52-U$1&lt;År1,0,T51*(1-VLOOKUP($A52,[1]Hugst!$R$5:$W$9,MATCH(ROUNDUP((U$1)/10,0)*10,[1]Hugst!$R$4:$W$4,0))))</f>
        <v>365.27928828080678</v>
      </c>
      <c r="V52" s="168">
        <f ca="1">IF($C52-V$1&lt;År1,0,U51*(1-VLOOKUP($A52,[1]Hugst!$R$5:$W$9,MATCH(ROUNDUP((V$1)/10,0)*10,[1]Hugst!$R$4:$W$4,0))))</f>
        <v>366.18521702770306</v>
      </c>
      <c r="W52" s="168">
        <f ca="1">IF($C52-W$1&lt;År1,0,V51*(1-VLOOKUP($A52,[1]Hugst!$R$5:$W$9,MATCH(ROUNDUP((W$1)/10,0)*10,[1]Hugst!$R$4:$W$4,0))))</f>
        <v>367.09478404266332</v>
      </c>
      <c r="X52" s="168">
        <f ca="1">IF($C52-X$1&lt;År1,0,W51*(1-VLOOKUP($A52,[1]Hugst!$R$5:$W$9,MATCH(ROUNDUP((X$1)/10,0)*10,[1]Hugst!$R$4:$W$4,0))))</f>
        <v>368.00800393720488</v>
      </c>
      <c r="Y52" s="168">
        <f ca="1">IF($C52-Y$1&lt;År1,0,X51*(1-VLOOKUP($A52,[1]Hugst!$R$5:$W$9,MATCH(ROUNDUP((Y$1)/10,0)*10,[1]Hugst!$R$4:$W$4,0))))</f>
        <v>368.92489138151137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175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117.53583518239975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180.16546481202931</v>
      </c>
      <c r="G53" s="168">
        <f ca="1">IF($C53-G$1&lt;År1,0,F52*(1-VLOOKUP($A53,[1]Hugst!$R$5:$W$9,MATCH(ROUNDUP((G$1)/10,0)*10,[1]Hugst!$R$4:$W$4,0))))</f>
        <v>180.63749627861944</v>
      </c>
      <c r="H53" s="168">
        <f ca="1">IF($C53-H$1&lt;År1,0,G52*(1-VLOOKUP($A53,[1]Hugst!$R$5:$W$9,MATCH(ROUNDUP((H$1)/10,0)*10,[1]Hugst!$R$4:$W$4,0))))</f>
        <v>181.11142345391818</v>
      </c>
      <c r="I53" s="168">
        <f ca="1">IF($C53-I$1&lt;År1,0,H52*(1-VLOOKUP($A53,[1]Hugst!$R$5:$W$9,MATCH(ROUNDUP((I$1)/10,0)*10,[1]Hugst!$R$4:$W$4,0))))</f>
        <v>181.58725395120382</v>
      </c>
      <c r="J53" s="168">
        <f ca="1">IF($C53-J$1&lt;År1,0,I52*(1-VLOOKUP($A53,[1]Hugst!$R$5:$W$9,MATCH(ROUNDUP((J$1)/10,0)*10,[1]Hugst!$R$4:$W$4,0))))</f>
        <v>182.06499541434641</v>
      </c>
      <c r="K53" s="168">
        <f ca="1">IF($C53-K$1&lt;År1,0,J52*(1-VLOOKUP($A53,[1]Hugst!$R$5:$W$9,MATCH(ROUNDUP((K$1)/10,0)*10,[1]Hugst!$R$4:$W$4,0))))</f>
        <v>182.54465551789508</v>
      </c>
      <c r="L53" s="168">
        <f ca="1">IF($C53-L$1&lt;År1,0,K52*(1-VLOOKUP($A53,[1]Hugst!$R$5:$W$9,MATCH(ROUNDUP((L$1)/10,0)*10,[1]Hugst!$R$4:$W$4,0))))</f>
        <v>183.02624196724537</v>
      </c>
      <c r="M53" s="168">
        <f ca="1">IF($C53-M$1&lt;År1,0,L52*(1-VLOOKUP($A53,[1]Hugst!$R$5:$W$9,MATCH(ROUNDUP((M$1)/10,0)*10,[1]Hugst!$R$4:$W$4,0))))</f>
        <v>183.50976249872292</v>
      </c>
      <c r="N53" s="168">
        <f ca="1">IF($C53-N$1&lt;År1,0,M52*(1-VLOOKUP($A53,[1]Hugst!$R$5:$W$9,MATCH(ROUNDUP((N$1)/10,0)*10,[1]Hugst!$R$4:$W$4,0))))</f>
        <v>183.99522487972536</v>
      </c>
      <c r="O53" s="168">
        <f ca="1">IF($C53-O$1&lt;År1,0,N52*(1-VLOOKUP($A53,[1]Hugst!$R$5:$W$9,MATCH(ROUNDUP((O$1)/10,0)*10,[1]Hugst!$R$4:$W$4,0))))</f>
        <v>-914.01158263605294</v>
      </c>
      <c r="P53" s="168">
        <f ca="1">IF($C53-P$1&lt;År1,0,O52*(1-VLOOKUP($A53,[1]Hugst!$R$5:$W$9,MATCH(ROUNDUP((P$1)/10,0)*10,[1]Hugst!$R$4:$W$4,0))))</f>
        <v>359.91930851847951</v>
      </c>
      <c r="Q53" s="168">
        <f ca="1">IF($C53-Q$1&lt;År1,0,P52*(1-VLOOKUP($A53,[1]Hugst!$R$5:$W$9,MATCH(ROUNDUP((Q$1)/10,0)*10,[1]Hugst!$R$4:$W$4,0))))</f>
        <v>360.80371124222779</v>
      </c>
      <c r="R53" s="168">
        <f ca="1">IF($C53-R$1&lt;År1,0,Q52*(1-VLOOKUP($A53,[1]Hugst!$R$5:$W$9,MATCH(ROUNDUP((R$1)/10,0)*10,[1]Hugst!$R$4:$W$4,0))))</f>
        <v>361.69166578415252</v>
      </c>
      <c r="S53" s="168">
        <f ca="1">IF($C53-S$1&lt;År1,0,R52*(1-VLOOKUP($A53,[1]Hugst!$R$5:$W$9,MATCH(ROUNDUP((S$1)/10,0)*10,[1]Hugst!$R$4:$W$4,0))))</f>
        <v>362.58318640857533</v>
      </c>
      <c r="T53" s="168">
        <f ca="1">IF($C53-T$1&lt;År1,0,S52*(1-VLOOKUP($A53,[1]Hugst!$R$5:$W$9,MATCH(ROUNDUP((T$1)/10,0)*10,[1]Hugst!$R$4:$W$4,0))))</f>
        <v>363.47828743711125</v>
      </c>
      <c r="U53" s="168">
        <f ca="1">IF($C53-U$1&lt;År1,0,T52*(1-VLOOKUP($A53,[1]Hugst!$R$5:$W$9,MATCH(ROUNDUP((U$1)/10,0)*10,[1]Hugst!$R$4:$W$4,0))))</f>
        <v>364.37698324889584</v>
      </c>
      <c r="V53" s="168">
        <f ca="1">IF($C53-V$1&lt;År1,0,U52*(1-VLOOKUP($A53,[1]Hugst!$R$5:$W$9,MATCH(ROUNDUP((V$1)/10,0)*10,[1]Hugst!$R$4:$W$4,0))))</f>
        <v>365.27928828080678</v>
      </c>
      <c r="W53" s="168">
        <f ca="1">IF($C53-W$1&lt;År1,0,V52*(1-VLOOKUP($A53,[1]Hugst!$R$5:$W$9,MATCH(ROUNDUP((W$1)/10,0)*10,[1]Hugst!$R$4:$W$4,0))))</f>
        <v>366.18521702770306</v>
      </c>
      <c r="X53" s="168">
        <f ca="1">IF($C53-X$1&lt;År1,0,W52*(1-VLOOKUP($A53,[1]Hugst!$R$5:$W$9,MATCH(ROUNDUP((X$1)/10,0)*10,[1]Hugst!$R$4:$W$4,0))))</f>
        <v>367.09478404266332</v>
      </c>
      <c r="Y53" s="168">
        <f ca="1">IF($C53-Y$1&lt;År1,0,X52*(1-VLOOKUP($A53,[1]Hugst!$R$5:$W$9,MATCH(ROUNDUP((Y$1)/10,0)*10,[1]Hugst!$R$4:$W$4,0))))</f>
        <v>368.00800393720488</v>
      </c>
      <c r="Z53" s="168">
        <f ca="1">IF($C53-Z$1&lt;År1,0,Y52*(1-VLOOKUP($A53,[1]Hugst!$R$5:$W$9,MATCH(ROUNDUP((Z$1)/10,0)*10,[1]Hugst!$R$4:$W$4,0))))</f>
        <v>368.92489138151137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175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117.06569184166074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179.6953214712903</v>
      </c>
      <c r="G54" s="168">
        <f ca="1">IF($C54-G$1&lt;År1,0,F53*(1-VLOOKUP($A54,[1]Hugst!$R$5:$W$9,MATCH(ROUNDUP((G$1)/10,0)*10,[1]Hugst!$R$4:$W$4,0))))</f>
        <v>180.16546481202931</v>
      </c>
      <c r="H54" s="168">
        <f ca="1">IF($C54-H$1&lt;År1,0,G53*(1-VLOOKUP($A54,[1]Hugst!$R$5:$W$9,MATCH(ROUNDUP((H$1)/10,0)*10,[1]Hugst!$R$4:$W$4,0))))</f>
        <v>180.63749627861944</v>
      </c>
      <c r="I54" s="168">
        <f ca="1">IF($C54-I$1&lt;År1,0,H53*(1-VLOOKUP($A54,[1]Hugst!$R$5:$W$9,MATCH(ROUNDUP((I$1)/10,0)*10,[1]Hugst!$R$4:$W$4,0))))</f>
        <v>181.11142345391818</v>
      </c>
      <c r="J54" s="168">
        <f ca="1">IF($C54-J$1&lt;År1,0,I53*(1-VLOOKUP($A54,[1]Hugst!$R$5:$W$9,MATCH(ROUNDUP((J$1)/10,0)*10,[1]Hugst!$R$4:$W$4,0))))</f>
        <v>181.58725395120382</v>
      </c>
      <c r="K54" s="168">
        <f ca="1">IF($C54-K$1&lt;År1,0,J53*(1-VLOOKUP($A54,[1]Hugst!$R$5:$W$9,MATCH(ROUNDUP((K$1)/10,0)*10,[1]Hugst!$R$4:$W$4,0))))</f>
        <v>182.06499541434641</v>
      </c>
      <c r="L54" s="168">
        <f ca="1">IF($C54-L$1&lt;År1,0,K53*(1-VLOOKUP($A54,[1]Hugst!$R$5:$W$9,MATCH(ROUNDUP((L$1)/10,0)*10,[1]Hugst!$R$4:$W$4,0))))</f>
        <v>182.54465551789508</v>
      </c>
      <c r="M54" s="168">
        <f ca="1">IF($C54-M$1&lt;År1,0,L53*(1-VLOOKUP($A54,[1]Hugst!$R$5:$W$9,MATCH(ROUNDUP((M$1)/10,0)*10,[1]Hugst!$R$4:$W$4,0))))</f>
        <v>183.02624196724537</v>
      </c>
      <c r="N54" s="168">
        <f ca="1">IF($C54-N$1&lt;År1,0,M53*(1-VLOOKUP($A54,[1]Hugst!$R$5:$W$9,MATCH(ROUNDUP((N$1)/10,0)*10,[1]Hugst!$R$4:$W$4,0))))</f>
        <v>183.50976249872292</v>
      </c>
      <c r="O54" s="168">
        <f ca="1">IF($C54-O$1&lt;År1,0,N53*(1-VLOOKUP($A54,[1]Hugst!$R$5:$W$9,MATCH(ROUNDUP((O$1)/10,0)*10,[1]Hugst!$R$4:$W$4,0))))</f>
        <v>183.99522487972536</v>
      </c>
      <c r="P54" s="168">
        <f ca="1">IF($C54-P$1&lt;År1,0,O53*(1-VLOOKUP($A54,[1]Hugst!$R$5:$W$9,MATCH(ROUNDUP((P$1)/10,0)*10,[1]Hugst!$R$4:$W$4,0))))</f>
        <v>-914.01158263605294</v>
      </c>
      <c r="Q54" s="168">
        <f ca="1">IF($C54-Q$1&lt;År1,0,P53*(1-VLOOKUP($A54,[1]Hugst!$R$5:$W$9,MATCH(ROUNDUP((Q$1)/10,0)*10,[1]Hugst!$R$4:$W$4,0))))</f>
        <v>359.91930851847951</v>
      </c>
      <c r="R54" s="168">
        <f ca="1">IF($C54-R$1&lt;År1,0,Q53*(1-VLOOKUP($A54,[1]Hugst!$R$5:$W$9,MATCH(ROUNDUP((R$1)/10,0)*10,[1]Hugst!$R$4:$W$4,0))))</f>
        <v>360.80371124222779</v>
      </c>
      <c r="S54" s="168">
        <f ca="1">IF($C54-S$1&lt;År1,0,R53*(1-VLOOKUP($A54,[1]Hugst!$R$5:$W$9,MATCH(ROUNDUP((S$1)/10,0)*10,[1]Hugst!$R$4:$W$4,0))))</f>
        <v>361.69166578415252</v>
      </c>
      <c r="T54" s="168">
        <f ca="1">IF($C54-T$1&lt;År1,0,S53*(1-VLOOKUP($A54,[1]Hugst!$R$5:$W$9,MATCH(ROUNDUP((T$1)/10,0)*10,[1]Hugst!$R$4:$W$4,0))))</f>
        <v>362.58318640857533</v>
      </c>
      <c r="U54" s="168">
        <f ca="1">IF($C54-U$1&lt;År1,0,T53*(1-VLOOKUP($A54,[1]Hugst!$R$5:$W$9,MATCH(ROUNDUP((U$1)/10,0)*10,[1]Hugst!$R$4:$W$4,0))))</f>
        <v>363.47828743711125</v>
      </c>
      <c r="V54" s="168">
        <f ca="1">IF($C54-V$1&lt;År1,0,U53*(1-VLOOKUP($A54,[1]Hugst!$R$5:$W$9,MATCH(ROUNDUP((V$1)/10,0)*10,[1]Hugst!$R$4:$W$4,0))))</f>
        <v>364.37698324889584</v>
      </c>
      <c r="W54" s="168">
        <f ca="1">IF($C54-W$1&lt;År1,0,V53*(1-VLOOKUP($A54,[1]Hugst!$R$5:$W$9,MATCH(ROUNDUP((W$1)/10,0)*10,[1]Hugst!$R$4:$W$4,0))))</f>
        <v>365.27928828080678</v>
      </c>
      <c r="X54" s="168">
        <f ca="1">IF($C54-X$1&lt;År1,0,W53*(1-VLOOKUP($A54,[1]Hugst!$R$5:$W$9,MATCH(ROUNDUP((X$1)/10,0)*10,[1]Hugst!$R$4:$W$4,0))))</f>
        <v>366.18521702770306</v>
      </c>
      <c r="Y54" s="168">
        <f ca="1">IF($C54-Y$1&lt;År1,0,X53*(1-VLOOKUP($A54,[1]Hugst!$R$5:$W$9,MATCH(ROUNDUP((Y$1)/10,0)*10,[1]Hugst!$R$4:$W$4,0))))</f>
        <v>367.09478404266332</v>
      </c>
      <c r="Z54" s="168">
        <f ca="1">IF($C54-Z$1&lt;År1,0,Y53*(1-VLOOKUP($A54,[1]Hugst!$R$5:$W$9,MATCH(ROUNDUP((Z$1)/10,0)*10,[1]Hugst!$R$4:$W$4,0))))</f>
        <v>368.00800393720488</v>
      </c>
      <c r="AA54" s="168">
        <f ca="1">IF($C54-AA$1&lt;År1,0,Z53*(1-VLOOKUP($A54,[1]Hugst!$R$5:$W$9,MATCH(ROUNDUP((AA$1)/10,0)*10,[1]Hugst!$R$4:$W$4,0))))</f>
        <v>368.92489138151137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175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116.59742907429973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179.22705870392929</v>
      </c>
      <c r="G55" s="168">
        <f ca="1">IF($C55-G$1&lt;År1,0,F54*(1-VLOOKUP($A55,[1]Hugst!$R$5:$W$9,MATCH(ROUNDUP((G$1)/10,0)*10,[1]Hugst!$R$4:$W$4,0))))</f>
        <v>179.6953214712903</v>
      </c>
      <c r="H55" s="168">
        <f ca="1">IF($C55-H$1&lt;År1,0,G54*(1-VLOOKUP($A55,[1]Hugst!$R$5:$W$9,MATCH(ROUNDUP((H$1)/10,0)*10,[1]Hugst!$R$4:$W$4,0))))</f>
        <v>180.16546481202931</v>
      </c>
      <c r="I55" s="168">
        <f ca="1">IF($C55-I$1&lt;År1,0,H54*(1-VLOOKUP($A55,[1]Hugst!$R$5:$W$9,MATCH(ROUNDUP((I$1)/10,0)*10,[1]Hugst!$R$4:$W$4,0))))</f>
        <v>180.63749627861944</v>
      </c>
      <c r="J55" s="168">
        <f ca="1">IF($C55-J$1&lt;År1,0,I54*(1-VLOOKUP($A55,[1]Hugst!$R$5:$W$9,MATCH(ROUNDUP((J$1)/10,0)*10,[1]Hugst!$R$4:$W$4,0))))</f>
        <v>181.11142345391818</v>
      </c>
      <c r="K55" s="168">
        <f ca="1">IF($C55-K$1&lt;År1,0,J54*(1-VLOOKUP($A55,[1]Hugst!$R$5:$W$9,MATCH(ROUNDUP((K$1)/10,0)*10,[1]Hugst!$R$4:$W$4,0))))</f>
        <v>181.58725395120382</v>
      </c>
      <c r="L55" s="168">
        <f ca="1">IF($C55-L$1&lt;År1,0,K54*(1-VLOOKUP($A55,[1]Hugst!$R$5:$W$9,MATCH(ROUNDUP((L$1)/10,0)*10,[1]Hugst!$R$4:$W$4,0))))</f>
        <v>182.06499541434641</v>
      </c>
      <c r="M55" s="168">
        <f ca="1">IF($C55-M$1&lt;År1,0,L54*(1-VLOOKUP($A55,[1]Hugst!$R$5:$W$9,MATCH(ROUNDUP((M$1)/10,0)*10,[1]Hugst!$R$4:$W$4,0))))</f>
        <v>182.54465551789508</v>
      </c>
      <c r="N55" s="168">
        <f ca="1">IF($C55-N$1&lt;År1,0,M54*(1-VLOOKUP($A55,[1]Hugst!$R$5:$W$9,MATCH(ROUNDUP((N$1)/10,0)*10,[1]Hugst!$R$4:$W$4,0))))</f>
        <v>183.02624196724537</v>
      </c>
      <c r="O55" s="168">
        <f ca="1">IF($C55-O$1&lt;År1,0,N54*(1-VLOOKUP($A55,[1]Hugst!$R$5:$W$9,MATCH(ROUNDUP((O$1)/10,0)*10,[1]Hugst!$R$4:$W$4,0))))</f>
        <v>183.50976249872292</v>
      </c>
      <c r="P55" s="168">
        <f ca="1">IF($C55-P$1&lt;År1,0,O54*(1-VLOOKUP($A55,[1]Hugst!$R$5:$W$9,MATCH(ROUNDUP((P$1)/10,0)*10,[1]Hugst!$R$4:$W$4,0))))</f>
        <v>183.99522487972536</v>
      </c>
      <c r="Q55" s="168">
        <f ca="1">IF($C55-Q$1&lt;År1,0,P54*(1-VLOOKUP($A55,[1]Hugst!$R$5:$W$9,MATCH(ROUNDUP((Q$1)/10,0)*10,[1]Hugst!$R$4:$W$4,0))))</f>
        <v>-914.01158263605294</v>
      </c>
      <c r="R55" s="168">
        <f ca="1">IF($C55-R$1&lt;År1,0,Q54*(1-VLOOKUP($A55,[1]Hugst!$R$5:$W$9,MATCH(ROUNDUP((R$1)/10,0)*10,[1]Hugst!$R$4:$W$4,0))))</f>
        <v>359.91930851847951</v>
      </c>
      <c r="S55" s="168">
        <f ca="1">IF($C55-S$1&lt;År1,0,R54*(1-VLOOKUP($A55,[1]Hugst!$R$5:$W$9,MATCH(ROUNDUP((S$1)/10,0)*10,[1]Hugst!$R$4:$W$4,0))))</f>
        <v>360.80371124222779</v>
      </c>
      <c r="T55" s="168">
        <f ca="1">IF($C55-T$1&lt;År1,0,S54*(1-VLOOKUP($A55,[1]Hugst!$R$5:$W$9,MATCH(ROUNDUP((T$1)/10,0)*10,[1]Hugst!$R$4:$W$4,0))))</f>
        <v>361.69166578415252</v>
      </c>
      <c r="U55" s="168">
        <f ca="1">IF($C55-U$1&lt;År1,0,T54*(1-VLOOKUP($A55,[1]Hugst!$R$5:$W$9,MATCH(ROUNDUP((U$1)/10,0)*10,[1]Hugst!$R$4:$W$4,0))))</f>
        <v>362.58318640857533</v>
      </c>
      <c r="V55" s="168">
        <f ca="1">IF($C55-V$1&lt;År1,0,U54*(1-VLOOKUP($A55,[1]Hugst!$R$5:$W$9,MATCH(ROUNDUP((V$1)/10,0)*10,[1]Hugst!$R$4:$W$4,0))))</f>
        <v>363.47828743711125</v>
      </c>
      <c r="W55" s="168">
        <f ca="1">IF($C55-W$1&lt;År1,0,V54*(1-VLOOKUP($A55,[1]Hugst!$R$5:$W$9,MATCH(ROUNDUP((W$1)/10,0)*10,[1]Hugst!$R$4:$W$4,0))))</f>
        <v>364.37698324889584</v>
      </c>
      <c r="X55" s="168">
        <f ca="1">IF($C55-X$1&lt;År1,0,W54*(1-VLOOKUP($A55,[1]Hugst!$R$5:$W$9,MATCH(ROUNDUP((X$1)/10,0)*10,[1]Hugst!$R$4:$W$4,0))))</f>
        <v>365.27928828080678</v>
      </c>
      <c r="Y55" s="168">
        <f ca="1">IF($C55-Y$1&lt;År1,0,X54*(1-VLOOKUP($A55,[1]Hugst!$R$5:$W$9,MATCH(ROUNDUP((Y$1)/10,0)*10,[1]Hugst!$R$4:$W$4,0))))</f>
        <v>366.18521702770306</v>
      </c>
      <c r="Z55" s="168">
        <f ca="1">IF($C55-Z$1&lt;År1,0,Y54*(1-VLOOKUP($A55,[1]Hugst!$R$5:$W$9,MATCH(ROUNDUP((Z$1)/10,0)*10,[1]Hugst!$R$4:$W$4,0))))</f>
        <v>367.09478404266332</v>
      </c>
      <c r="AA55" s="168">
        <f ca="1">IF($C55-AA$1&lt;År1,0,Z54*(1-VLOOKUP($A55,[1]Hugst!$R$5:$W$9,MATCH(ROUNDUP((AA$1)/10,0)*10,[1]Hugst!$R$4:$W$4,0))))</f>
        <v>368.00800393720488</v>
      </c>
      <c r="AB55" s="168">
        <f ca="1">IF($C55-AB$1&lt;År1,0,AA54*(1-VLOOKUP($A55,[1]Hugst!$R$5:$W$9,MATCH(ROUNDUP((AB$1)/10,0)*10,[1]Hugst!$R$4:$W$4,0))))</f>
        <v>368.92489138151137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175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116.13103935800609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178.76066898763565</v>
      </c>
      <c r="G56" s="168">
        <f ca="1">IF($C56-G$1&lt;År1,0,F55*(1-VLOOKUP($A56,[1]Hugst!$R$5:$W$9,MATCH(ROUNDUP((G$1)/10,0)*10,[1]Hugst!$R$4:$W$4,0))))</f>
        <v>179.22705870392929</v>
      </c>
      <c r="H56" s="168">
        <f ca="1">IF($C56-H$1&lt;År1,0,G55*(1-VLOOKUP($A56,[1]Hugst!$R$5:$W$9,MATCH(ROUNDUP((H$1)/10,0)*10,[1]Hugst!$R$4:$W$4,0))))</f>
        <v>179.6953214712903</v>
      </c>
      <c r="I56" s="168">
        <f ca="1">IF($C56-I$1&lt;År1,0,H55*(1-VLOOKUP($A56,[1]Hugst!$R$5:$W$9,MATCH(ROUNDUP((I$1)/10,0)*10,[1]Hugst!$R$4:$W$4,0))))</f>
        <v>180.16546481202931</v>
      </c>
      <c r="J56" s="168">
        <f ca="1">IF($C56-J$1&lt;År1,0,I55*(1-VLOOKUP($A56,[1]Hugst!$R$5:$W$9,MATCH(ROUNDUP((J$1)/10,0)*10,[1]Hugst!$R$4:$W$4,0))))</f>
        <v>180.63749627861944</v>
      </c>
      <c r="K56" s="168">
        <f ca="1">IF($C56-K$1&lt;År1,0,J55*(1-VLOOKUP($A56,[1]Hugst!$R$5:$W$9,MATCH(ROUNDUP((K$1)/10,0)*10,[1]Hugst!$R$4:$W$4,0))))</f>
        <v>181.11142345391818</v>
      </c>
      <c r="L56" s="168">
        <f ca="1">IF($C56-L$1&lt;År1,0,K55*(1-VLOOKUP($A56,[1]Hugst!$R$5:$W$9,MATCH(ROUNDUP((L$1)/10,0)*10,[1]Hugst!$R$4:$W$4,0))))</f>
        <v>181.58725395120382</v>
      </c>
      <c r="M56" s="168">
        <f ca="1">IF($C56-M$1&lt;År1,0,L55*(1-VLOOKUP($A56,[1]Hugst!$R$5:$W$9,MATCH(ROUNDUP((M$1)/10,0)*10,[1]Hugst!$R$4:$W$4,0))))</f>
        <v>182.06499541434641</v>
      </c>
      <c r="N56" s="168">
        <f ca="1">IF($C56-N$1&lt;År1,0,M55*(1-VLOOKUP($A56,[1]Hugst!$R$5:$W$9,MATCH(ROUNDUP((N$1)/10,0)*10,[1]Hugst!$R$4:$W$4,0))))</f>
        <v>182.54465551789508</v>
      </c>
      <c r="O56" s="168">
        <f ca="1">IF($C56-O$1&lt;År1,0,N55*(1-VLOOKUP($A56,[1]Hugst!$R$5:$W$9,MATCH(ROUNDUP((O$1)/10,0)*10,[1]Hugst!$R$4:$W$4,0))))</f>
        <v>183.02624196724537</v>
      </c>
      <c r="P56" s="168">
        <f ca="1">IF($C56-P$1&lt;År1,0,O55*(1-VLOOKUP($A56,[1]Hugst!$R$5:$W$9,MATCH(ROUNDUP((P$1)/10,0)*10,[1]Hugst!$R$4:$W$4,0))))</f>
        <v>183.50976249872292</v>
      </c>
      <c r="Q56" s="168">
        <f ca="1">IF($C56-Q$1&lt;År1,0,P55*(1-VLOOKUP($A56,[1]Hugst!$R$5:$W$9,MATCH(ROUNDUP((Q$1)/10,0)*10,[1]Hugst!$R$4:$W$4,0))))</f>
        <v>183.99522487972536</v>
      </c>
      <c r="R56" s="168">
        <f ca="1">IF($C56-R$1&lt;År1,0,Q55*(1-VLOOKUP($A56,[1]Hugst!$R$5:$W$9,MATCH(ROUNDUP((R$1)/10,0)*10,[1]Hugst!$R$4:$W$4,0))))</f>
        <v>-914.01158263605294</v>
      </c>
      <c r="S56" s="168">
        <f ca="1">IF($C56-S$1&lt;År1,0,R55*(1-VLOOKUP($A56,[1]Hugst!$R$5:$W$9,MATCH(ROUNDUP((S$1)/10,0)*10,[1]Hugst!$R$4:$W$4,0))))</f>
        <v>359.91930851847951</v>
      </c>
      <c r="T56" s="168">
        <f ca="1">IF($C56-T$1&lt;År1,0,S55*(1-VLOOKUP($A56,[1]Hugst!$R$5:$W$9,MATCH(ROUNDUP((T$1)/10,0)*10,[1]Hugst!$R$4:$W$4,0))))</f>
        <v>360.80371124222779</v>
      </c>
      <c r="U56" s="168">
        <f ca="1">IF($C56-U$1&lt;År1,0,T55*(1-VLOOKUP($A56,[1]Hugst!$R$5:$W$9,MATCH(ROUNDUP((U$1)/10,0)*10,[1]Hugst!$R$4:$W$4,0))))</f>
        <v>361.69166578415252</v>
      </c>
      <c r="V56" s="168">
        <f ca="1">IF($C56-V$1&lt;År1,0,U55*(1-VLOOKUP($A56,[1]Hugst!$R$5:$W$9,MATCH(ROUNDUP((V$1)/10,0)*10,[1]Hugst!$R$4:$W$4,0))))</f>
        <v>362.58318640857533</v>
      </c>
      <c r="W56" s="168">
        <f ca="1">IF($C56-W$1&lt;År1,0,V55*(1-VLOOKUP($A56,[1]Hugst!$R$5:$W$9,MATCH(ROUNDUP((W$1)/10,0)*10,[1]Hugst!$R$4:$W$4,0))))</f>
        <v>363.47828743711125</v>
      </c>
      <c r="X56" s="168">
        <f ca="1">IF($C56-X$1&lt;År1,0,W55*(1-VLOOKUP($A56,[1]Hugst!$R$5:$W$9,MATCH(ROUNDUP((X$1)/10,0)*10,[1]Hugst!$R$4:$W$4,0))))</f>
        <v>364.37698324889584</v>
      </c>
      <c r="Y56" s="168">
        <f ca="1">IF($C56-Y$1&lt;År1,0,X55*(1-VLOOKUP($A56,[1]Hugst!$R$5:$W$9,MATCH(ROUNDUP((Y$1)/10,0)*10,[1]Hugst!$R$4:$W$4,0))))</f>
        <v>365.27928828080678</v>
      </c>
      <c r="Z56" s="168">
        <f ca="1">IF($C56-Z$1&lt;År1,0,Y55*(1-VLOOKUP($A56,[1]Hugst!$R$5:$W$9,MATCH(ROUNDUP((Z$1)/10,0)*10,[1]Hugst!$R$4:$W$4,0))))</f>
        <v>366.18521702770306</v>
      </c>
      <c r="AA56" s="168">
        <f ca="1">IF($C56-AA$1&lt;År1,0,Z55*(1-VLOOKUP($A56,[1]Hugst!$R$5:$W$9,MATCH(ROUNDUP((AA$1)/10,0)*10,[1]Hugst!$R$4:$W$4,0))))</f>
        <v>367.09478404266332</v>
      </c>
      <c r="AB56" s="168">
        <f ca="1">IF($C56-AB$1&lt;År1,0,AA55*(1-VLOOKUP($A56,[1]Hugst!$R$5:$W$9,MATCH(ROUNDUP((AB$1)/10,0)*10,[1]Hugst!$R$4:$W$4,0))))</f>
        <v>368.00800393720488</v>
      </c>
      <c r="AC56" s="168">
        <f ca="1">IF($C56-AC$1&lt;År1,0,AB55*(1-VLOOKUP($A56,[1]Hugst!$R$5:$W$9,MATCH(ROUNDUP((AC$1)/10,0)*10,[1]Hugst!$R$4:$W$4,0))))</f>
        <v>368.92489138151137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175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115.66651520056621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178.29614483019577</v>
      </c>
      <c r="G57" s="168">
        <f ca="1">IF($C57-G$1&lt;År1,0,F56*(1-VLOOKUP($A57,[1]Hugst!$R$5:$W$9,MATCH(ROUNDUP((G$1)/10,0)*10,[1]Hugst!$R$4:$W$4,0))))</f>
        <v>178.76066898763565</v>
      </c>
      <c r="H57" s="168">
        <f ca="1">IF($C57-H$1&lt;År1,0,G56*(1-VLOOKUP($A57,[1]Hugst!$R$5:$W$9,MATCH(ROUNDUP((H$1)/10,0)*10,[1]Hugst!$R$4:$W$4,0))))</f>
        <v>179.22705870392929</v>
      </c>
      <c r="I57" s="168">
        <f ca="1">IF($C57-I$1&lt;År1,0,H56*(1-VLOOKUP($A57,[1]Hugst!$R$5:$W$9,MATCH(ROUNDUP((I$1)/10,0)*10,[1]Hugst!$R$4:$W$4,0))))</f>
        <v>179.6953214712903</v>
      </c>
      <c r="J57" s="168">
        <f ca="1">IF($C57-J$1&lt;År1,0,I56*(1-VLOOKUP($A57,[1]Hugst!$R$5:$W$9,MATCH(ROUNDUP((J$1)/10,0)*10,[1]Hugst!$R$4:$W$4,0))))</f>
        <v>180.16546481202931</v>
      </c>
      <c r="K57" s="168">
        <f ca="1">IF($C57-K$1&lt;År1,0,J56*(1-VLOOKUP($A57,[1]Hugst!$R$5:$W$9,MATCH(ROUNDUP((K$1)/10,0)*10,[1]Hugst!$R$4:$W$4,0))))</f>
        <v>180.63749627861944</v>
      </c>
      <c r="L57" s="168">
        <f ca="1">IF($C57-L$1&lt;År1,0,K56*(1-VLOOKUP($A57,[1]Hugst!$R$5:$W$9,MATCH(ROUNDUP((L$1)/10,0)*10,[1]Hugst!$R$4:$W$4,0))))</f>
        <v>181.11142345391818</v>
      </c>
      <c r="M57" s="168">
        <f ca="1">IF($C57-M$1&lt;År1,0,L56*(1-VLOOKUP($A57,[1]Hugst!$R$5:$W$9,MATCH(ROUNDUP((M$1)/10,0)*10,[1]Hugst!$R$4:$W$4,0))))</f>
        <v>181.58725395120382</v>
      </c>
      <c r="N57" s="168">
        <f ca="1">IF($C57-N$1&lt;År1,0,M56*(1-VLOOKUP($A57,[1]Hugst!$R$5:$W$9,MATCH(ROUNDUP((N$1)/10,0)*10,[1]Hugst!$R$4:$W$4,0))))</f>
        <v>182.06499541434641</v>
      </c>
      <c r="O57" s="168">
        <f ca="1">IF($C57-O$1&lt;År1,0,N56*(1-VLOOKUP($A57,[1]Hugst!$R$5:$W$9,MATCH(ROUNDUP((O$1)/10,0)*10,[1]Hugst!$R$4:$W$4,0))))</f>
        <v>182.54465551789508</v>
      </c>
      <c r="P57" s="168">
        <f ca="1">IF($C57-P$1&lt;År1,0,O56*(1-VLOOKUP($A57,[1]Hugst!$R$5:$W$9,MATCH(ROUNDUP((P$1)/10,0)*10,[1]Hugst!$R$4:$W$4,0))))</f>
        <v>183.02624196724537</v>
      </c>
      <c r="Q57" s="168">
        <f ca="1">IF($C57-Q$1&lt;År1,0,P56*(1-VLOOKUP($A57,[1]Hugst!$R$5:$W$9,MATCH(ROUNDUP((Q$1)/10,0)*10,[1]Hugst!$R$4:$W$4,0))))</f>
        <v>183.50976249872292</v>
      </c>
      <c r="R57" s="168">
        <f ca="1">IF($C57-R$1&lt;År1,0,Q56*(1-VLOOKUP($A57,[1]Hugst!$R$5:$W$9,MATCH(ROUNDUP((R$1)/10,0)*10,[1]Hugst!$R$4:$W$4,0))))</f>
        <v>183.99522487972536</v>
      </c>
      <c r="S57" s="168">
        <f ca="1">IF($C57-S$1&lt;År1,0,R56*(1-VLOOKUP($A57,[1]Hugst!$R$5:$W$9,MATCH(ROUNDUP((S$1)/10,0)*10,[1]Hugst!$R$4:$W$4,0))))</f>
        <v>-914.01158263605294</v>
      </c>
      <c r="T57" s="168">
        <f ca="1">IF($C57-T$1&lt;År1,0,S56*(1-VLOOKUP($A57,[1]Hugst!$R$5:$W$9,MATCH(ROUNDUP((T$1)/10,0)*10,[1]Hugst!$R$4:$W$4,0))))</f>
        <v>359.91930851847951</v>
      </c>
      <c r="U57" s="168">
        <f ca="1">IF($C57-U$1&lt;År1,0,T56*(1-VLOOKUP($A57,[1]Hugst!$R$5:$W$9,MATCH(ROUNDUP((U$1)/10,0)*10,[1]Hugst!$R$4:$W$4,0))))</f>
        <v>360.80371124222779</v>
      </c>
      <c r="V57" s="168">
        <f ca="1">IF($C57-V$1&lt;År1,0,U56*(1-VLOOKUP($A57,[1]Hugst!$R$5:$W$9,MATCH(ROUNDUP((V$1)/10,0)*10,[1]Hugst!$R$4:$W$4,0))))</f>
        <v>361.69166578415252</v>
      </c>
      <c r="W57" s="168">
        <f ca="1">IF($C57-W$1&lt;År1,0,V56*(1-VLOOKUP($A57,[1]Hugst!$R$5:$W$9,MATCH(ROUNDUP((W$1)/10,0)*10,[1]Hugst!$R$4:$W$4,0))))</f>
        <v>362.58318640857533</v>
      </c>
      <c r="X57" s="168">
        <f ca="1">IF($C57-X$1&lt;År1,0,W56*(1-VLOOKUP($A57,[1]Hugst!$R$5:$W$9,MATCH(ROUNDUP((X$1)/10,0)*10,[1]Hugst!$R$4:$W$4,0))))</f>
        <v>363.47828743711125</v>
      </c>
      <c r="Y57" s="168">
        <f ca="1">IF($C57-Y$1&lt;År1,0,X56*(1-VLOOKUP($A57,[1]Hugst!$R$5:$W$9,MATCH(ROUNDUP((Y$1)/10,0)*10,[1]Hugst!$R$4:$W$4,0))))</f>
        <v>364.37698324889584</v>
      </c>
      <c r="Z57" s="168">
        <f ca="1">IF($C57-Z$1&lt;År1,0,Y56*(1-VLOOKUP($A57,[1]Hugst!$R$5:$W$9,MATCH(ROUNDUP((Z$1)/10,0)*10,[1]Hugst!$R$4:$W$4,0))))</f>
        <v>365.27928828080678</v>
      </c>
      <c r="AA57" s="168">
        <f ca="1">IF($C57-AA$1&lt;År1,0,Z56*(1-VLOOKUP($A57,[1]Hugst!$R$5:$W$9,MATCH(ROUNDUP((AA$1)/10,0)*10,[1]Hugst!$R$4:$W$4,0))))</f>
        <v>366.18521702770306</v>
      </c>
      <c r="AB57" s="168">
        <f ca="1">IF($C57-AB$1&lt;År1,0,AA56*(1-VLOOKUP($A57,[1]Hugst!$R$5:$W$9,MATCH(ROUNDUP((AB$1)/10,0)*10,[1]Hugst!$R$4:$W$4,0))))</f>
        <v>367.09478404266332</v>
      </c>
      <c r="AC57" s="168">
        <f ca="1">IF($C57-AC$1&lt;År1,0,AB56*(1-VLOOKUP($A57,[1]Hugst!$R$5:$W$9,MATCH(ROUNDUP((AC$1)/10,0)*10,[1]Hugst!$R$4:$W$4,0))))</f>
        <v>368.00800393720488</v>
      </c>
      <c r="AD57" s="168">
        <f ca="1">IF($C57-AD$1&lt;År1,0,AC56*(1-VLOOKUP($A57,[1]Hugst!$R$5:$W$9,MATCH(ROUNDUP((AD$1)/10,0)*10,[1]Hugst!$R$4:$W$4,0))))</f>
        <v>368.92489138151137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175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115.20384913976523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177.83347876939479</v>
      </c>
      <c r="G58" s="168">
        <f ca="1">IF($C58-G$1&lt;År1,0,F57*(1-VLOOKUP($A58,[1]Hugst!$R$5:$W$9,MATCH(ROUNDUP((G$1)/10,0)*10,[1]Hugst!$R$4:$W$4,0))))</f>
        <v>178.29614483019577</v>
      </c>
      <c r="H58" s="168">
        <f ca="1">IF($C58-H$1&lt;År1,0,G57*(1-VLOOKUP($A58,[1]Hugst!$R$5:$W$9,MATCH(ROUNDUP((H$1)/10,0)*10,[1]Hugst!$R$4:$W$4,0))))</f>
        <v>178.76066898763565</v>
      </c>
      <c r="I58" s="168">
        <f ca="1">IF($C58-I$1&lt;År1,0,H57*(1-VLOOKUP($A58,[1]Hugst!$R$5:$W$9,MATCH(ROUNDUP((I$1)/10,0)*10,[1]Hugst!$R$4:$W$4,0))))</f>
        <v>179.22705870392929</v>
      </c>
      <c r="J58" s="168">
        <f ca="1">IF($C58-J$1&lt;År1,0,I57*(1-VLOOKUP($A58,[1]Hugst!$R$5:$W$9,MATCH(ROUNDUP((J$1)/10,0)*10,[1]Hugst!$R$4:$W$4,0))))</f>
        <v>179.6953214712903</v>
      </c>
      <c r="K58" s="168">
        <f ca="1">IF($C58-K$1&lt;År1,0,J57*(1-VLOOKUP($A58,[1]Hugst!$R$5:$W$9,MATCH(ROUNDUP((K$1)/10,0)*10,[1]Hugst!$R$4:$W$4,0))))</f>
        <v>180.16546481202931</v>
      </c>
      <c r="L58" s="168">
        <f ca="1">IF($C58-L$1&lt;År1,0,K57*(1-VLOOKUP($A58,[1]Hugst!$R$5:$W$9,MATCH(ROUNDUP((L$1)/10,0)*10,[1]Hugst!$R$4:$W$4,0))))</f>
        <v>180.63749627861944</v>
      </c>
      <c r="M58" s="168">
        <f ca="1">IF($C58-M$1&lt;År1,0,L57*(1-VLOOKUP($A58,[1]Hugst!$R$5:$W$9,MATCH(ROUNDUP((M$1)/10,0)*10,[1]Hugst!$R$4:$W$4,0))))</f>
        <v>181.11142345391818</v>
      </c>
      <c r="N58" s="168">
        <f ca="1">IF($C58-N$1&lt;År1,0,M57*(1-VLOOKUP($A58,[1]Hugst!$R$5:$W$9,MATCH(ROUNDUP((N$1)/10,0)*10,[1]Hugst!$R$4:$W$4,0))))</f>
        <v>181.58725395120382</v>
      </c>
      <c r="O58" s="168">
        <f ca="1">IF($C58-O$1&lt;År1,0,N57*(1-VLOOKUP($A58,[1]Hugst!$R$5:$W$9,MATCH(ROUNDUP((O$1)/10,0)*10,[1]Hugst!$R$4:$W$4,0))))</f>
        <v>182.06499541434641</v>
      </c>
      <c r="P58" s="168">
        <f ca="1">IF($C58-P$1&lt;År1,0,O57*(1-VLOOKUP($A58,[1]Hugst!$R$5:$W$9,MATCH(ROUNDUP((P$1)/10,0)*10,[1]Hugst!$R$4:$W$4,0))))</f>
        <v>182.54465551789508</v>
      </c>
      <c r="Q58" s="168">
        <f ca="1">IF($C58-Q$1&lt;År1,0,P57*(1-VLOOKUP($A58,[1]Hugst!$R$5:$W$9,MATCH(ROUNDUP((Q$1)/10,0)*10,[1]Hugst!$R$4:$W$4,0))))</f>
        <v>183.02624196724537</v>
      </c>
      <c r="R58" s="168">
        <f ca="1">IF($C58-R$1&lt;År1,0,Q57*(1-VLOOKUP($A58,[1]Hugst!$R$5:$W$9,MATCH(ROUNDUP((R$1)/10,0)*10,[1]Hugst!$R$4:$W$4,0))))</f>
        <v>183.50976249872292</v>
      </c>
      <c r="S58" s="168">
        <f ca="1">IF($C58-S$1&lt;År1,0,R57*(1-VLOOKUP($A58,[1]Hugst!$R$5:$W$9,MATCH(ROUNDUP((S$1)/10,0)*10,[1]Hugst!$R$4:$W$4,0))))</f>
        <v>183.99522487972536</v>
      </c>
      <c r="T58" s="168">
        <f ca="1">IF($C58-T$1&lt;År1,0,S57*(1-VLOOKUP($A58,[1]Hugst!$R$5:$W$9,MATCH(ROUNDUP((T$1)/10,0)*10,[1]Hugst!$R$4:$W$4,0))))</f>
        <v>-914.01158263605294</v>
      </c>
      <c r="U58" s="168">
        <f ca="1">IF($C58-U$1&lt;År1,0,T57*(1-VLOOKUP($A58,[1]Hugst!$R$5:$W$9,MATCH(ROUNDUP((U$1)/10,0)*10,[1]Hugst!$R$4:$W$4,0))))</f>
        <v>359.91930851847951</v>
      </c>
      <c r="V58" s="168">
        <f ca="1">IF($C58-V$1&lt;År1,0,U57*(1-VLOOKUP($A58,[1]Hugst!$R$5:$W$9,MATCH(ROUNDUP((V$1)/10,0)*10,[1]Hugst!$R$4:$W$4,0))))</f>
        <v>360.80371124222779</v>
      </c>
      <c r="W58" s="168">
        <f ca="1">IF($C58-W$1&lt;År1,0,V57*(1-VLOOKUP($A58,[1]Hugst!$R$5:$W$9,MATCH(ROUNDUP((W$1)/10,0)*10,[1]Hugst!$R$4:$W$4,0))))</f>
        <v>361.69166578415252</v>
      </c>
      <c r="X58" s="168">
        <f ca="1">IF($C58-X$1&lt;År1,0,W57*(1-VLOOKUP($A58,[1]Hugst!$R$5:$W$9,MATCH(ROUNDUP((X$1)/10,0)*10,[1]Hugst!$R$4:$W$4,0))))</f>
        <v>362.58318640857533</v>
      </c>
      <c r="Y58" s="168">
        <f ca="1">IF($C58-Y$1&lt;År1,0,X57*(1-VLOOKUP($A58,[1]Hugst!$R$5:$W$9,MATCH(ROUNDUP((Y$1)/10,0)*10,[1]Hugst!$R$4:$W$4,0))))</f>
        <v>363.47828743711125</v>
      </c>
      <c r="Z58" s="168">
        <f ca="1">IF($C58-Z$1&lt;År1,0,Y57*(1-VLOOKUP($A58,[1]Hugst!$R$5:$W$9,MATCH(ROUNDUP((Z$1)/10,0)*10,[1]Hugst!$R$4:$W$4,0))))</f>
        <v>364.37698324889584</v>
      </c>
      <c r="AA58" s="168">
        <f ca="1">IF($C58-AA$1&lt;År1,0,Z57*(1-VLOOKUP($A58,[1]Hugst!$R$5:$W$9,MATCH(ROUNDUP((AA$1)/10,0)*10,[1]Hugst!$R$4:$W$4,0))))</f>
        <v>365.27928828080678</v>
      </c>
      <c r="AB58" s="168">
        <f ca="1">IF($C58-AB$1&lt;År1,0,AA57*(1-VLOOKUP($A58,[1]Hugst!$R$5:$W$9,MATCH(ROUNDUP((AB$1)/10,0)*10,[1]Hugst!$R$4:$W$4,0))))</f>
        <v>366.18521702770306</v>
      </c>
      <c r="AC58" s="168">
        <f ca="1">IF($C58-AC$1&lt;År1,0,AB57*(1-VLOOKUP($A58,[1]Hugst!$R$5:$W$9,MATCH(ROUNDUP((AC$1)/10,0)*10,[1]Hugst!$R$4:$W$4,0))))</f>
        <v>367.09478404266332</v>
      </c>
      <c r="AD58" s="168">
        <f ca="1">IF($C58-AD$1&lt;År1,0,AC57*(1-VLOOKUP($A58,[1]Hugst!$R$5:$W$9,MATCH(ROUNDUP((AD$1)/10,0)*10,[1]Hugst!$R$4:$W$4,0))))</f>
        <v>368.00800393720488</v>
      </c>
      <c r="AE58" s="168">
        <f ca="1">IF($C58-AE$1&lt;År1,0,AD57*(1-VLOOKUP($A58,[1]Hugst!$R$5:$W$9,MATCH(ROUNDUP((AE$1)/10,0)*10,[1]Hugst!$R$4:$W$4,0))))</f>
        <v>368.92489138151137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175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114.74303374321244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177.372663372842</v>
      </c>
      <c r="G59" s="168">
        <f ca="1">IF($C59-G$1&lt;År1,0,F58*(1-VLOOKUP($A59,[1]Hugst!$R$5:$W$9,MATCH(ROUNDUP((G$1)/10,0)*10,[1]Hugst!$R$4:$W$4,0))))</f>
        <v>177.83347876939479</v>
      </c>
      <c r="H59" s="168">
        <f ca="1">IF($C59-H$1&lt;År1,0,G58*(1-VLOOKUP($A59,[1]Hugst!$R$5:$W$9,MATCH(ROUNDUP((H$1)/10,0)*10,[1]Hugst!$R$4:$W$4,0))))</f>
        <v>178.29614483019577</v>
      </c>
      <c r="I59" s="168">
        <f ca="1">IF($C59-I$1&lt;År1,0,H58*(1-VLOOKUP($A59,[1]Hugst!$R$5:$W$9,MATCH(ROUNDUP((I$1)/10,0)*10,[1]Hugst!$R$4:$W$4,0))))</f>
        <v>178.76066898763565</v>
      </c>
      <c r="J59" s="168">
        <f ca="1">IF($C59-J$1&lt;År1,0,I58*(1-VLOOKUP($A59,[1]Hugst!$R$5:$W$9,MATCH(ROUNDUP((J$1)/10,0)*10,[1]Hugst!$R$4:$W$4,0))))</f>
        <v>179.22705870392929</v>
      </c>
      <c r="K59" s="168">
        <f ca="1">IF($C59-K$1&lt;År1,0,J58*(1-VLOOKUP($A59,[1]Hugst!$R$5:$W$9,MATCH(ROUNDUP((K$1)/10,0)*10,[1]Hugst!$R$4:$W$4,0))))</f>
        <v>179.6953214712903</v>
      </c>
      <c r="L59" s="168">
        <f ca="1">IF($C59-L$1&lt;År1,0,K58*(1-VLOOKUP($A59,[1]Hugst!$R$5:$W$9,MATCH(ROUNDUP((L$1)/10,0)*10,[1]Hugst!$R$4:$W$4,0))))</f>
        <v>180.16546481202931</v>
      </c>
      <c r="M59" s="168">
        <f ca="1">IF($C59-M$1&lt;År1,0,L58*(1-VLOOKUP($A59,[1]Hugst!$R$5:$W$9,MATCH(ROUNDUP((M$1)/10,0)*10,[1]Hugst!$R$4:$W$4,0))))</f>
        <v>180.63749627861944</v>
      </c>
      <c r="N59" s="168">
        <f ca="1">IF($C59-N$1&lt;År1,0,M58*(1-VLOOKUP($A59,[1]Hugst!$R$5:$W$9,MATCH(ROUNDUP((N$1)/10,0)*10,[1]Hugst!$R$4:$W$4,0))))</f>
        <v>181.11142345391818</v>
      </c>
      <c r="O59" s="168">
        <f ca="1">IF($C59-O$1&lt;År1,0,N58*(1-VLOOKUP($A59,[1]Hugst!$R$5:$W$9,MATCH(ROUNDUP((O$1)/10,0)*10,[1]Hugst!$R$4:$W$4,0))))</f>
        <v>181.58725395120382</v>
      </c>
      <c r="P59" s="168">
        <f ca="1">IF($C59-P$1&lt;År1,0,O58*(1-VLOOKUP($A59,[1]Hugst!$R$5:$W$9,MATCH(ROUNDUP((P$1)/10,0)*10,[1]Hugst!$R$4:$W$4,0))))</f>
        <v>182.06499541434641</v>
      </c>
      <c r="Q59" s="168">
        <f ca="1">IF($C59-Q$1&lt;År1,0,P58*(1-VLOOKUP($A59,[1]Hugst!$R$5:$W$9,MATCH(ROUNDUP((Q$1)/10,0)*10,[1]Hugst!$R$4:$W$4,0))))</f>
        <v>182.54465551789508</v>
      </c>
      <c r="R59" s="168">
        <f ca="1">IF($C59-R$1&lt;År1,0,Q58*(1-VLOOKUP($A59,[1]Hugst!$R$5:$W$9,MATCH(ROUNDUP((R$1)/10,0)*10,[1]Hugst!$R$4:$W$4,0))))</f>
        <v>183.02624196724537</v>
      </c>
      <c r="S59" s="168">
        <f ca="1">IF($C59-S$1&lt;År1,0,R58*(1-VLOOKUP($A59,[1]Hugst!$R$5:$W$9,MATCH(ROUNDUP((S$1)/10,0)*10,[1]Hugst!$R$4:$W$4,0))))</f>
        <v>183.50976249872292</v>
      </c>
      <c r="T59" s="168">
        <f ca="1">IF($C59-T$1&lt;År1,0,S58*(1-VLOOKUP($A59,[1]Hugst!$R$5:$W$9,MATCH(ROUNDUP((T$1)/10,0)*10,[1]Hugst!$R$4:$W$4,0))))</f>
        <v>183.99522487972536</v>
      </c>
      <c r="U59" s="168">
        <f ca="1">IF($C59-U$1&lt;År1,0,T58*(1-VLOOKUP($A59,[1]Hugst!$R$5:$W$9,MATCH(ROUNDUP((U$1)/10,0)*10,[1]Hugst!$R$4:$W$4,0))))</f>
        <v>-914.01158263605294</v>
      </c>
      <c r="V59" s="168">
        <f ca="1">IF($C59-V$1&lt;År1,0,U58*(1-VLOOKUP($A59,[1]Hugst!$R$5:$W$9,MATCH(ROUNDUP((V$1)/10,0)*10,[1]Hugst!$R$4:$W$4,0))))</f>
        <v>359.91930851847951</v>
      </c>
      <c r="W59" s="168">
        <f ca="1">IF($C59-W$1&lt;År1,0,V58*(1-VLOOKUP($A59,[1]Hugst!$R$5:$W$9,MATCH(ROUNDUP((W$1)/10,0)*10,[1]Hugst!$R$4:$W$4,0))))</f>
        <v>360.80371124222779</v>
      </c>
      <c r="X59" s="168">
        <f ca="1">IF($C59-X$1&lt;År1,0,W58*(1-VLOOKUP($A59,[1]Hugst!$R$5:$W$9,MATCH(ROUNDUP((X$1)/10,0)*10,[1]Hugst!$R$4:$W$4,0))))</f>
        <v>361.69166578415252</v>
      </c>
      <c r="Y59" s="168">
        <f ca="1">IF($C59-Y$1&lt;År1,0,X58*(1-VLOOKUP($A59,[1]Hugst!$R$5:$W$9,MATCH(ROUNDUP((Y$1)/10,0)*10,[1]Hugst!$R$4:$W$4,0))))</f>
        <v>362.58318640857533</v>
      </c>
      <c r="Z59" s="168">
        <f ca="1">IF($C59-Z$1&lt;År1,0,Y58*(1-VLOOKUP($A59,[1]Hugst!$R$5:$W$9,MATCH(ROUNDUP((Z$1)/10,0)*10,[1]Hugst!$R$4:$W$4,0))))</f>
        <v>363.47828743711125</v>
      </c>
      <c r="AA59" s="168">
        <f ca="1">IF($C59-AA$1&lt;År1,0,Z58*(1-VLOOKUP($A59,[1]Hugst!$R$5:$W$9,MATCH(ROUNDUP((AA$1)/10,0)*10,[1]Hugst!$R$4:$W$4,0))))</f>
        <v>364.37698324889584</v>
      </c>
      <c r="AB59" s="168">
        <f ca="1">IF($C59-AB$1&lt;År1,0,AA58*(1-VLOOKUP($A59,[1]Hugst!$R$5:$W$9,MATCH(ROUNDUP((AB$1)/10,0)*10,[1]Hugst!$R$4:$W$4,0))))</f>
        <v>365.27928828080678</v>
      </c>
      <c r="AC59" s="168">
        <f ca="1">IF($C59-AC$1&lt;År1,0,AB58*(1-VLOOKUP($A59,[1]Hugst!$R$5:$W$9,MATCH(ROUNDUP((AC$1)/10,0)*10,[1]Hugst!$R$4:$W$4,0))))</f>
        <v>366.18521702770306</v>
      </c>
      <c r="AD59" s="168">
        <f ca="1">IF($C59-AD$1&lt;År1,0,AC58*(1-VLOOKUP($A59,[1]Hugst!$R$5:$W$9,MATCH(ROUNDUP((AD$1)/10,0)*10,[1]Hugst!$R$4:$W$4,0))))</f>
        <v>367.09478404266332</v>
      </c>
      <c r="AE59" s="168">
        <f ca="1">IF($C59-AE$1&lt;År1,0,AD58*(1-VLOOKUP($A59,[1]Hugst!$R$5:$W$9,MATCH(ROUNDUP((AE$1)/10,0)*10,[1]Hugst!$R$4:$W$4,0))))</f>
        <v>368.00800393720488</v>
      </c>
      <c r="AF59" s="168">
        <f ca="1">IF($C59-AF$1&lt;År1,0,AE58*(1-VLOOKUP($A59,[1]Hugst!$R$5:$W$9,MATCH(ROUNDUP((AF$1)/10,0)*10,[1]Hugst!$R$4:$W$4,0))))</f>
        <v>368.92489138151137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175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114.28406160823579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176.91369123786535</v>
      </c>
      <c r="G60" s="168">
        <f ca="1">IF($C60-G$1&lt;År1,0,F59*(1-VLOOKUP($A60,[1]Hugst!$R$5:$W$9,MATCH(ROUNDUP((G$1)/10,0)*10,[1]Hugst!$R$4:$W$4,0))))</f>
        <v>177.372663372842</v>
      </c>
      <c r="H60" s="168">
        <f ca="1">IF($C60-H$1&lt;År1,0,G59*(1-VLOOKUP($A60,[1]Hugst!$R$5:$W$9,MATCH(ROUNDUP((H$1)/10,0)*10,[1]Hugst!$R$4:$W$4,0))))</f>
        <v>177.83347876939479</v>
      </c>
      <c r="I60" s="168">
        <f ca="1">IF($C60-I$1&lt;År1,0,H59*(1-VLOOKUP($A60,[1]Hugst!$R$5:$W$9,MATCH(ROUNDUP((I$1)/10,0)*10,[1]Hugst!$R$4:$W$4,0))))</f>
        <v>178.29614483019577</v>
      </c>
      <c r="J60" s="168">
        <f ca="1">IF($C60-J$1&lt;År1,0,I59*(1-VLOOKUP($A60,[1]Hugst!$R$5:$W$9,MATCH(ROUNDUP((J$1)/10,0)*10,[1]Hugst!$R$4:$W$4,0))))</f>
        <v>178.76066898763565</v>
      </c>
      <c r="K60" s="168">
        <f ca="1">IF($C60-K$1&lt;År1,0,J59*(1-VLOOKUP($A60,[1]Hugst!$R$5:$W$9,MATCH(ROUNDUP((K$1)/10,0)*10,[1]Hugst!$R$4:$W$4,0))))</f>
        <v>179.22705870392929</v>
      </c>
      <c r="L60" s="168">
        <f ca="1">IF($C60-L$1&lt;År1,0,K59*(1-VLOOKUP($A60,[1]Hugst!$R$5:$W$9,MATCH(ROUNDUP((L$1)/10,0)*10,[1]Hugst!$R$4:$W$4,0))))</f>
        <v>179.6953214712903</v>
      </c>
      <c r="M60" s="168">
        <f ca="1">IF($C60-M$1&lt;År1,0,L59*(1-VLOOKUP($A60,[1]Hugst!$R$5:$W$9,MATCH(ROUNDUP((M$1)/10,0)*10,[1]Hugst!$R$4:$W$4,0))))</f>
        <v>180.16546481202931</v>
      </c>
      <c r="N60" s="168">
        <f ca="1">IF($C60-N$1&lt;År1,0,M59*(1-VLOOKUP($A60,[1]Hugst!$R$5:$W$9,MATCH(ROUNDUP((N$1)/10,0)*10,[1]Hugst!$R$4:$W$4,0))))</f>
        <v>180.63749627861944</v>
      </c>
      <c r="O60" s="168">
        <f ca="1">IF($C60-O$1&lt;År1,0,N59*(1-VLOOKUP($A60,[1]Hugst!$R$5:$W$9,MATCH(ROUNDUP((O$1)/10,0)*10,[1]Hugst!$R$4:$W$4,0))))</f>
        <v>181.11142345391818</v>
      </c>
      <c r="P60" s="168">
        <f ca="1">IF($C60-P$1&lt;År1,0,O59*(1-VLOOKUP($A60,[1]Hugst!$R$5:$W$9,MATCH(ROUNDUP((P$1)/10,0)*10,[1]Hugst!$R$4:$W$4,0))))</f>
        <v>181.58725395120382</v>
      </c>
      <c r="Q60" s="168">
        <f ca="1">IF($C60-Q$1&lt;År1,0,P59*(1-VLOOKUP($A60,[1]Hugst!$R$5:$W$9,MATCH(ROUNDUP((Q$1)/10,0)*10,[1]Hugst!$R$4:$W$4,0))))</f>
        <v>182.06499541434641</v>
      </c>
      <c r="R60" s="168">
        <f ca="1">IF($C60-R$1&lt;År1,0,Q59*(1-VLOOKUP($A60,[1]Hugst!$R$5:$W$9,MATCH(ROUNDUP((R$1)/10,0)*10,[1]Hugst!$R$4:$W$4,0))))</f>
        <v>182.54465551789508</v>
      </c>
      <c r="S60" s="168">
        <f ca="1">IF($C60-S$1&lt;År1,0,R59*(1-VLOOKUP($A60,[1]Hugst!$R$5:$W$9,MATCH(ROUNDUP((S$1)/10,0)*10,[1]Hugst!$R$4:$W$4,0))))</f>
        <v>183.02624196724537</v>
      </c>
      <c r="T60" s="168">
        <f ca="1">IF($C60-T$1&lt;År1,0,S59*(1-VLOOKUP($A60,[1]Hugst!$R$5:$W$9,MATCH(ROUNDUP((T$1)/10,0)*10,[1]Hugst!$R$4:$W$4,0))))</f>
        <v>183.50976249872292</v>
      </c>
      <c r="U60" s="168">
        <f ca="1">IF($C60-U$1&lt;År1,0,T59*(1-VLOOKUP($A60,[1]Hugst!$R$5:$W$9,MATCH(ROUNDUP((U$1)/10,0)*10,[1]Hugst!$R$4:$W$4,0))))</f>
        <v>183.99522487972536</v>
      </c>
      <c r="V60" s="168">
        <f ca="1">IF($C60-V$1&lt;År1,0,U59*(1-VLOOKUP($A60,[1]Hugst!$R$5:$W$9,MATCH(ROUNDUP((V$1)/10,0)*10,[1]Hugst!$R$4:$W$4,0))))</f>
        <v>-914.01158263605294</v>
      </c>
      <c r="W60" s="168">
        <f ca="1">IF($C60-W$1&lt;År1,0,V59*(1-VLOOKUP($A60,[1]Hugst!$R$5:$W$9,MATCH(ROUNDUP((W$1)/10,0)*10,[1]Hugst!$R$4:$W$4,0))))</f>
        <v>359.91930851847951</v>
      </c>
      <c r="X60" s="168">
        <f ca="1">IF($C60-X$1&lt;År1,0,W59*(1-VLOOKUP($A60,[1]Hugst!$R$5:$W$9,MATCH(ROUNDUP((X$1)/10,0)*10,[1]Hugst!$R$4:$W$4,0))))</f>
        <v>360.80371124222779</v>
      </c>
      <c r="Y60" s="168">
        <f ca="1">IF($C60-Y$1&lt;År1,0,X59*(1-VLOOKUP($A60,[1]Hugst!$R$5:$W$9,MATCH(ROUNDUP((Y$1)/10,0)*10,[1]Hugst!$R$4:$W$4,0))))</f>
        <v>361.69166578415252</v>
      </c>
      <c r="Z60" s="168">
        <f ca="1">IF($C60-Z$1&lt;År1,0,Y59*(1-VLOOKUP($A60,[1]Hugst!$R$5:$W$9,MATCH(ROUNDUP((Z$1)/10,0)*10,[1]Hugst!$R$4:$W$4,0))))</f>
        <v>362.58318640857533</v>
      </c>
      <c r="AA60" s="168">
        <f ca="1">IF($C60-AA$1&lt;År1,0,Z59*(1-VLOOKUP($A60,[1]Hugst!$R$5:$W$9,MATCH(ROUNDUP((AA$1)/10,0)*10,[1]Hugst!$R$4:$W$4,0))))</f>
        <v>363.47828743711125</v>
      </c>
      <c r="AB60" s="168">
        <f ca="1">IF($C60-AB$1&lt;År1,0,AA59*(1-VLOOKUP($A60,[1]Hugst!$R$5:$W$9,MATCH(ROUNDUP((AB$1)/10,0)*10,[1]Hugst!$R$4:$W$4,0))))</f>
        <v>364.37698324889584</v>
      </c>
      <c r="AC60" s="168">
        <f ca="1">IF($C60-AC$1&lt;År1,0,AB59*(1-VLOOKUP($A60,[1]Hugst!$R$5:$W$9,MATCH(ROUNDUP((AC$1)/10,0)*10,[1]Hugst!$R$4:$W$4,0))))</f>
        <v>365.27928828080678</v>
      </c>
      <c r="AD60" s="168">
        <f ca="1">IF($C60-AD$1&lt;År1,0,AC59*(1-VLOOKUP($A60,[1]Hugst!$R$5:$W$9,MATCH(ROUNDUP((AD$1)/10,0)*10,[1]Hugst!$R$4:$W$4,0))))</f>
        <v>366.18521702770306</v>
      </c>
      <c r="AE60" s="168">
        <f ca="1">IF($C60-AE$1&lt;År1,0,AD59*(1-VLOOKUP($A60,[1]Hugst!$R$5:$W$9,MATCH(ROUNDUP((AE$1)/10,0)*10,[1]Hugst!$R$4:$W$4,0))))</f>
        <v>367.09478404266332</v>
      </c>
      <c r="AF60" s="168">
        <f ca="1">IF($C60-AF$1&lt;År1,0,AE59*(1-VLOOKUP($A60,[1]Hugst!$R$5:$W$9,MATCH(ROUNDUP((AF$1)/10,0)*10,[1]Hugst!$R$4:$W$4,0))))</f>
        <v>368.00800393720488</v>
      </c>
      <c r="AG60" s="168">
        <f ca="1">IF($C60-AG$1&lt;År1,0,AF59*(1-VLOOKUP($A60,[1]Hugst!$R$5:$W$9,MATCH(ROUNDUP((AG$1)/10,0)*10,[1]Hugst!$R$4:$W$4,0))))</f>
        <v>368.92489138151137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175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113.82692536180548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176.45655499143504</v>
      </c>
      <c r="G61" s="168">
        <f ca="1">IF($C61-G$1&lt;År1,0,F60*(1-VLOOKUP($A61,[1]Hugst!$R$5:$W$9,MATCH(ROUNDUP((G$1)/10,0)*10,[1]Hugst!$R$4:$W$4,0))))</f>
        <v>176.91369123786535</v>
      </c>
      <c r="H61" s="168">
        <f ca="1">IF($C61-H$1&lt;År1,0,G60*(1-VLOOKUP($A61,[1]Hugst!$R$5:$W$9,MATCH(ROUNDUP((H$1)/10,0)*10,[1]Hugst!$R$4:$W$4,0))))</f>
        <v>177.372663372842</v>
      </c>
      <c r="I61" s="168">
        <f ca="1">IF($C61-I$1&lt;År1,0,H60*(1-VLOOKUP($A61,[1]Hugst!$R$5:$W$9,MATCH(ROUNDUP((I$1)/10,0)*10,[1]Hugst!$R$4:$W$4,0))))</f>
        <v>177.83347876939479</v>
      </c>
      <c r="J61" s="168">
        <f ca="1">IF($C61-J$1&lt;År1,0,I60*(1-VLOOKUP($A61,[1]Hugst!$R$5:$W$9,MATCH(ROUNDUP((J$1)/10,0)*10,[1]Hugst!$R$4:$W$4,0))))</f>
        <v>178.29614483019577</v>
      </c>
      <c r="K61" s="168">
        <f ca="1">IF($C61-K$1&lt;År1,0,J60*(1-VLOOKUP($A61,[1]Hugst!$R$5:$W$9,MATCH(ROUNDUP((K$1)/10,0)*10,[1]Hugst!$R$4:$W$4,0))))</f>
        <v>178.76066898763565</v>
      </c>
      <c r="L61" s="168">
        <f ca="1">IF($C61-L$1&lt;År1,0,K60*(1-VLOOKUP($A61,[1]Hugst!$R$5:$W$9,MATCH(ROUNDUP((L$1)/10,0)*10,[1]Hugst!$R$4:$W$4,0))))</f>
        <v>179.22705870392929</v>
      </c>
      <c r="M61" s="168">
        <f ca="1">IF($C61-M$1&lt;År1,0,L60*(1-VLOOKUP($A61,[1]Hugst!$R$5:$W$9,MATCH(ROUNDUP((M$1)/10,0)*10,[1]Hugst!$R$4:$W$4,0))))</f>
        <v>179.6953214712903</v>
      </c>
      <c r="N61" s="168">
        <f ca="1">IF($C61-N$1&lt;År1,0,M60*(1-VLOOKUP($A61,[1]Hugst!$R$5:$W$9,MATCH(ROUNDUP((N$1)/10,0)*10,[1]Hugst!$R$4:$W$4,0))))</f>
        <v>180.16546481202931</v>
      </c>
      <c r="O61" s="168">
        <f ca="1">IF($C61-O$1&lt;År1,0,N60*(1-VLOOKUP($A61,[1]Hugst!$R$5:$W$9,MATCH(ROUNDUP((O$1)/10,0)*10,[1]Hugst!$R$4:$W$4,0))))</f>
        <v>180.63749627861944</v>
      </c>
      <c r="P61" s="168">
        <f ca="1">IF($C61-P$1&lt;År1,0,O60*(1-VLOOKUP($A61,[1]Hugst!$R$5:$W$9,MATCH(ROUNDUP((P$1)/10,0)*10,[1]Hugst!$R$4:$W$4,0))))</f>
        <v>181.11142345391818</v>
      </c>
      <c r="Q61" s="168">
        <f ca="1">IF($C61-Q$1&lt;År1,0,P60*(1-VLOOKUP($A61,[1]Hugst!$R$5:$W$9,MATCH(ROUNDUP((Q$1)/10,0)*10,[1]Hugst!$R$4:$W$4,0))))</f>
        <v>181.58725395120382</v>
      </c>
      <c r="R61" s="168">
        <f ca="1">IF($C61-R$1&lt;År1,0,Q60*(1-VLOOKUP($A61,[1]Hugst!$R$5:$W$9,MATCH(ROUNDUP((R$1)/10,0)*10,[1]Hugst!$R$4:$W$4,0))))</f>
        <v>182.06499541434641</v>
      </c>
      <c r="S61" s="168">
        <f ca="1">IF($C61-S$1&lt;År1,0,R60*(1-VLOOKUP($A61,[1]Hugst!$R$5:$W$9,MATCH(ROUNDUP((S$1)/10,0)*10,[1]Hugst!$R$4:$W$4,0))))</f>
        <v>182.54465551789508</v>
      </c>
      <c r="T61" s="168">
        <f ca="1">IF($C61-T$1&lt;År1,0,S60*(1-VLOOKUP($A61,[1]Hugst!$R$5:$W$9,MATCH(ROUNDUP((T$1)/10,0)*10,[1]Hugst!$R$4:$W$4,0))))</f>
        <v>183.02624196724537</v>
      </c>
      <c r="U61" s="168">
        <f ca="1">IF($C61-U$1&lt;År1,0,T60*(1-VLOOKUP($A61,[1]Hugst!$R$5:$W$9,MATCH(ROUNDUP((U$1)/10,0)*10,[1]Hugst!$R$4:$W$4,0))))</f>
        <v>183.50976249872292</v>
      </c>
      <c r="V61" s="168">
        <f ca="1">IF($C61-V$1&lt;År1,0,U60*(1-VLOOKUP($A61,[1]Hugst!$R$5:$W$9,MATCH(ROUNDUP((V$1)/10,0)*10,[1]Hugst!$R$4:$W$4,0))))</f>
        <v>183.99522487972536</v>
      </c>
      <c r="W61" s="168">
        <f ca="1">IF($C61-W$1&lt;År1,0,V60*(1-VLOOKUP($A61,[1]Hugst!$R$5:$W$9,MATCH(ROUNDUP((W$1)/10,0)*10,[1]Hugst!$R$4:$W$4,0))))</f>
        <v>-914.01158263605294</v>
      </c>
      <c r="X61" s="168">
        <f ca="1">IF($C61-X$1&lt;År1,0,W60*(1-VLOOKUP($A61,[1]Hugst!$R$5:$W$9,MATCH(ROUNDUP((X$1)/10,0)*10,[1]Hugst!$R$4:$W$4,0))))</f>
        <v>359.91930851847951</v>
      </c>
      <c r="Y61" s="168">
        <f ca="1">IF($C61-Y$1&lt;År1,0,X60*(1-VLOOKUP($A61,[1]Hugst!$R$5:$W$9,MATCH(ROUNDUP((Y$1)/10,0)*10,[1]Hugst!$R$4:$W$4,0))))</f>
        <v>360.80371124222779</v>
      </c>
      <c r="Z61" s="168">
        <f ca="1">IF($C61-Z$1&lt;År1,0,Y60*(1-VLOOKUP($A61,[1]Hugst!$R$5:$W$9,MATCH(ROUNDUP((Z$1)/10,0)*10,[1]Hugst!$R$4:$W$4,0))))</f>
        <v>361.69166578415252</v>
      </c>
      <c r="AA61" s="168">
        <f ca="1">IF($C61-AA$1&lt;År1,0,Z60*(1-VLOOKUP($A61,[1]Hugst!$R$5:$W$9,MATCH(ROUNDUP((AA$1)/10,0)*10,[1]Hugst!$R$4:$W$4,0))))</f>
        <v>362.58318640857533</v>
      </c>
      <c r="AB61" s="168">
        <f ca="1">IF($C61-AB$1&lt;År1,0,AA60*(1-VLOOKUP($A61,[1]Hugst!$R$5:$W$9,MATCH(ROUNDUP((AB$1)/10,0)*10,[1]Hugst!$R$4:$W$4,0))))</f>
        <v>363.47828743711125</v>
      </c>
      <c r="AC61" s="168">
        <f ca="1">IF($C61-AC$1&lt;År1,0,AB60*(1-VLOOKUP($A61,[1]Hugst!$R$5:$W$9,MATCH(ROUNDUP((AC$1)/10,0)*10,[1]Hugst!$R$4:$W$4,0))))</f>
        <v>364.37698324889584</v>
      </c>
      <c r="AD61" s="168">
        <f ca="1">IF($C61-AD$1&lt;År1,0,AC60*(1-VLOOKUP($A61,[1]Hugst!$R$5:$W$9,MATCH(ROUNDUP((AD$1)/10,0)*10,[1]Hugst!$R$4:$W$4,0))))</f>
        <v>365.27928828080678</v>
      </c>
      <c r="AE61" s="168">
        <f ca="1">IF($C61-AE$1&lt;År1,0,AD60*(1-VLOOKUP($A61,[1]Hugst!$R$5:$W$9,MATCH(ROUNDUP((AE$1)/10,0)*10,[1]Hugst!$R$4:$W$4,0))))</f>
        <v>366.18521702770306</v>
      </c>
      <c r="AF61" s="168">
        <f ca="1">IF($C61-AF$1&lt;År1,0,AE60*(1-VLOOKUP($A61,[1]Hugst!$R$5:$W$9,MATCH(ROUNDUP((AF$1)/10,0)*10,[1]Hugst!$R$4:$W$4,0))))</f>
        <v>367.09478404266332</v>
      </c>
      <c r="AG61" s="168">
        <f ca="1">IF($C61-AG$1&lt;År1,0,AF60*(1-VLOOKUP($A61,[1]Hugst!$R$5:$W$9,MATCH(ROUNDUP((AG$1)/10,0)*10,[1]Hugst!$R$4:$W$4,0))))</f>
        <v>368.00800393720488</v>
      </c>
      <c r="AH61" s="168">
        <f ca="1">IF($C61-AH$1&lt;År1,0,AG60*(1-VLOOKUP($A61,[1]Hugst!$R$5:$W$9,MATCH(ROUNDUP((AH$1)/10,0)*10,[1]Hugst!$R$4:$W$4,0))))</f>
        <v>368.92489138151137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175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113.37161766035206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176.00124728998162</v>
      </c>
      <c r="G62" s="168">
        <f ca="1">IF($C62-G$1&lt;År1,0,F61*(1-VLOOKUP($A62,[1]Hugst!$R$5:$W$9,MATCH(ROUNDUP((G$1)/10,0)*10,[1]Hugst!$R$4:$W$4,0))))</f>
        <v>176.45655499143504</v>
      </c>
      <c r="H62" s="168">
        <f ca="1">IF($C62-H$1&lt;År1,0,G61*(1-VLOOKUP($A62,[1]Hugst!$R$5:$W$9,MATCH(ROUNDUP((H$1)/10,0)*10,[1]Hugst!$R$4:$W$4,0))))</f>
        <v>176.91369123786535</v>
      </c>
      <c r="I62" s="168">
        <f ca="1">IF($C62-I$1&lt;År1,0,H61*(1-VLOOKUP($A62,[1]Hugst!$R$5:$W$9,MATCH(ROUNDUP((I$1)/10,0)*10,[1]Hugst!$R$4:$W$4,0))))</f>
        <v>177.372663372842</v>
      </c>
      <c r="J62" s="168">
        <f ca="1">IF($C62-J$1&lt;År1,0,I61*(1-VLOOKUP($A62,[1]Hugst!$R$5:$W$9,MATCH(ROUNDUP((J$1)/10,0)*10,[1]Hugst!$R$4:$W$4,0))))</f>
        <v>177.83347876939479</v>
      </c>
      <c r="K62" s="168">
        <f ca="1">IF($C62-K$1&lt;År1,0,J61*(1-VLOOKUP($A62,[1]Hugst!$R$5:$W$9,MATCH(ROUNDUP((K$1)/10,0)*10,[1]Hugst!$R$4:$W$4,0))))</f>
        <v>178.29614483019577</v>
      </c>
      <c r="L62" s="168">
        <f ca="1">IF($C62-L$1&lt;År1,0,K61*(1-VLOOKUP($A62,[1]Hugst!$R$5:$W$9,MATCH(ROUNDUP((L$1)/10,0)*10,[1]Hugst!$R$4:$W$4,0))))</f>
        <v>178.76066898763565</v>
      </c>
      <c r="M62" s="168">
        <f ca="1">IF($C62-M$1&lt;År1,0,L61*(1-VLOOKUP($A62,[1]Hugst!$R$5:$W$9,MATCH(ROUNDUP((M$1)/10,0)*10,[1]Hugst!$R$4:$W$4,0))))</f>
        <v>179.22705870392929</v>
      </c>
      <c r="N62" s="168">
        <f ca="1">IF($C62-N$1&lt;År1,0,M61*(1-VLOOKUP($A62,[1]Hugst!$R$5:$W$9,MATCH(ROUNDUP((N$1)/10,0)*10,[1]Hugst!$R$4:$W$4,0))))</f>
        <v>179.6953214712903</v>
      </c>
      <c r="O62" s="168">
        <f ca="1">IF($C62-O$1&lt;År1,0,N61*(1-VLOOKUP($A62,[1]Hugst!$R$5:$W$9,MATCH(ROUNDUP((O$1)/10,0)*10,[1]Hugst!$R$4:$W$4,0))))</f>
        <v>180.16546481202931</v>
      </c>
      <c r="P62" s="168">
        <f ca="1">IF($C62-P$1&lt;År1,0,O61*(1-VLOOKUP($A62,[1]Hugst!$R$5:$W$9,MATCH(ROUNDUP((P$1)/10,0)*10,[1]Hugst!$R$4:$W$4,0))))</f>
        <v>180.63749627861944</v>
      </c>
      <c r="Q62" s="168">
        <f ca="1">IF($C62-Q$1&lt;År1,0,P61*(1-VLOOKUP($A62,[1]Hugst!$R$5:$W$9,MATCH(ROUNDUP((Q$1)/10,0)*10,[1]Hugst!$R$4:$W$4,0))))</f>
        <v>181.11142345391818</v>
      </c>
      <c r="R62" s="168">
        <f ca="1">IF($C62-R$1&lt;År1,0,Q61*(1-VLOOKUP($A62,[1]Hugst!$R$5:$W$9,MATCH(ROUNDUP((R$1)/10,0)*10,[1]Hugst!$R$4:$W$4,0))))</f>
        <v>181.58725395120382</v>
      </c>
      <c r="S62" s="168">
        <f ca="1">IF($C62-S$1&lt;År1,0,R61*(1-VLOOKUP($A62,[1]Hugst!$R$5:$W$9,MATCH(ROUNDUP((S$1)/10,0)*10,[1]Hugst!$R$4:$W$4,0))))</f>
        <v>182.06499541434641</v>
      </c>
      <c r="T62" s="168">
        <f ca="1">IF($C62-T$1&lt;År1,0,S61*(1-VLOOKUP($A62,[1]Hugst!$R$5:$W$9,MATCH(ROUNDUP((T$1)/10,0)*10,[1]Hugst!$R$4:$W$4,0))))</f>
        <v>182.54465551789508</v>
      </c>
      <c r="U62" s="168">
        <f ca="1">IF($C62-U$1&lt;År1,0,T61*(1-VLOOKUP($A62,[1]Hugst!$R$5:$W$9,MATCH(ROUNDUP((U$1)/10,0)*10,[1]Hugst!$R$4:$W$4,0))))</f>
        <v>183.02624196724537</v>
      </c>
      <c r="V62" s="168">
        <f ca="1">IF($C62-V$1&lt;År1,0,U61*(1-VLOOKUP($A62,[1]Hugst!$R$5:$W$9,MATCH(ROUNDUP((V$1)/10,0)*10,[1]Hugst!$R$4:$W$4,0))))</f>
        <v>183.50976249872292</v>
      </c>
      <c r="W62" s="168">
        <f ca="1">IF($C62-W$1&lt;År1,0,V61*(1-VLOOKUP($A62,[1]Hugst!$R$5:$W$9,MATCH(ROUNDUP((W$1)/10,0)*10,[1]Hugst!$R$4:$W$4,0))))</f>
        <v>183.99522487972536</v>
      </c>
      <c r="X62" s="168">
        <f ca="1">IF($C62-X$1&lt;År1,0,W61*(1-VLOOKUP($A62,[1]Hugst!$R$5:$W$9,MATCH(ROUNDUP((X$1)/10,0)*10,[1]Hugst!$R$4:$W$4,0))))</f>
        <v>-914.01158263605294</v>
      </c>
      <c r="Y62" s="168">
        <f ca="1">IF($C62-Y$1&lt;År1,0,X61*(1-VLOOKUP($A62,[1]Hugst!$R$5:$W$9,MATCH(ROUNDUP((Y$1)/10,0)*10,[1]Hugst!$R$4:$W$4,0))))</f>
        <v>359.91930851847951</v>
      </c>
      <c r="Z62" s="168">
        <f ca="1">IF($C62-Z$1&lt;År1,0,Y61*(1-VLOOKUP($A62,[1]Hugst!$R$5:$W$9,MATCH(ROUNDUP((Z$1)/10,0)*10,[1]Hugst!$R$4:$W$4,0))))</f>
        <v>360.80371124222779</v>
      </c>
      <c r="AA62" s="168">
        <f ca="1">IF($C62-AA$1&lt;År1,0,Z61*(1-VLOOKUP($A62,[1]Hugst!$R$5:$W$9,MATCH(ROUNDUP((AA$1)/10,0)*10,[1]Hugst!$R$4:$W$4,0))))</f>
        <v>361.69166578415252</v>
      </c>
      <c r="AB62" s="168">
        <f ca="1">IF($C62-AB$1&lt;År1,0,AA61*(1-VLOOKUP($A62,[1]Hugst!$R$5:$W$9,MATCH(ROUNDUP((AB$1)/10,0)*10,[1]Hugst!$R$4:$W$4,0))))</f>
        <v>362.58318640857533</v>
      </c>
      <c r="AC62" s="168">
        <f ca="1">IF($C62-AC$1&lt;År1,0,AB61*(1-VLOOKUP($A62,[1]Hugst!$R$5:$W$9,MATCH(ROUNDUP((AC$1)/10,0)*10,[1]Hugst!$R$4:$W$4,0))))</f>
        <v>363.47828743711125</v>
      </c>
      <c r="AD62" s="168">
        <f ca="1">IF($C62-AD$1&lt;År1,0,AC61*(1-VLOOKUP($A62,[1]Hugst!$R$5:$W$9,MATCH(ROUNDUP((AD$1)/10,0)*10,[1]Hugst!$R$4:$W$4,0))))</f>
        <v>364.37698324889584</v>
      </c>
      <c r="AE62" s="168">
        <f ca="1">IF($C62-AE$1&lt;År1,0,AD61*(1-VLOOKUP($A62,[1]Hugst!$R$5:$W$9,MATCH(ROUNDUP((AE$1)/10,0)*10,[1]Hugst!$R$4:$W$4,0))))</f>
        <v>365.27928828080678</v>
      </c>
      <c r="AF62" s="168">
        <f ca="1">IF($C62-AF$1&lt;År1,0,AE61*(1-VLOOKUP($A62,[1]Hugst!$R$5:$W$9,MATCH(ROUNDUP((AF$1)/10,0)*10,[1]Hugst!$R$4:$W$4,0))))</f>
        <v>366.18521702770306</v>
      </c>
      <c r="AG62" s="168">
        <f ca="1">IF($C62-AG$1&lt;År1,0,AF61*(1-VLOOKUP($A62,[1]Hugst!$R$5:$W$9,MATCH(ROUNDUP((AG$1)/10,0)*10,[1]Hugst!$R$4:$W$4,0))))</f>
        <v>367.09478404266332</v>
      </c>
      <c r="AH62" s="168">
        <f ca="1">IF($C62-AH$1&lt;År1,0,AG61*(1-VLOOKUP($A62,[1]Hugst!$R$5:$W$9,MATCH(ROUNDUP((AH$1)/10,0)*10,[1]Hugst!$R$4:$W$4,0))))</f>
        <v>368.00800393720488</v>
      </c>
      <c r="AI62" s="168">
        <f ca="1">IF($C62-AI$1&lt;År1,0,AH61*(1-VLOOKUP($A62,[1]Hugst!$R$5:$W$9,MATCH(ROUNDUP((AI$1)/10,0)*10,[1]Hugst!$R$4:$W$4,0))))</f>
        <v>368.92489138151137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175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112.9181311897155</v>
      </c>
      <c r="E63" s="168">
        <f t="shared" ca="1" si="0"/>
        <v>0.97333375598554994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176.52109457533061</v>
      </c>
      <c r="G63" s="168">
        <f ca="1">IF($C63-G$1&lt;År1,0,F62*(1-VLOOKUP($A63,[1]Hugst!$R$5:$W$9,MATCH(ROUNDUP((G$1)/10,0)*10,[1]Hugst!$R$4:$W$4,0))))</f>
        <v>176.00124728998162</v>
      </c>
      <c r="H63" s="168">
        <f ca="1">IF($C63-H$1&lt;År1,0,G62*(1-VLOOKUP($A63,[1]Hugst!$R$5:$W$9,MATCH(ROUNDUP((H$1)/10,0)*10,[1]Hugst!$R$4:$W$4,0))))</f>
        <v>176.45655499143504</v>
      </c>
      <c r="I63" s="168">
        <f ca="1">IF($C63-I$1&lt;År1,0,H62*(1-VLOOKUP($A63,[1]Hugst!$R$5:$W$9,MATCH(ROUNDUP((I$1)/10,0)*10,[1]Hugst!$R$4:$W$4,0))))</f>
        <v>176.91369123786535</v>
      </c>
      <c r="J63" s="168">
        <f ca="1">IF($C63-J$1&lt;År1,0,I62*(1-VLOOKUP($A63,[1]Hugst!$R$5:$W$9,MATCH(ROUNDUP((J$1)/10,0)*10,[1]Hugst!$R$4:$W$4,0))))</f>
        <v>177.372663372842</v>
      </c>
      <c r="K63" s="168">
        <f ca="1">IF($C63-K$1&lt;År1,0,J62*(1-VLOOKUP($A63,[1]Hugst!$R$5:$W$9,MATCH(ROUNDUP((K$1)/10,0)*10,[1]Hugst!$R$4:$W$4,0))))</f>
        <v>177.83347876939479</v>
      </c>
      <c r="L63" s="168">
        <f ca="1">IF($C63-L$1&lt;År1,0,K62*(1-VLOOKUP($A63,[1]Hugst!$R$5:$W$9,MATCH(ROUNDUP((L$1)/10,0)*10,[1]Hugst!$R$4:$W$4,0))))</f>
        <v>178.29614483019577</v>
      </c>
      <c r="M63" s="168">
        <f ca="1">IF($C63-M$1&lt;År1,0,L62*(1-VLOOKUP($A63,[1]Hugst!$R$5:$W$9,MATCH(ROUNDUP((M$1)/10,0)*10,[1]Hugst!$R$4:$W$4,0))))</f>
        <v>178.76066898763565</v>
      </c>
      <c r="N63" s="168">
        <f ca="1">IF($C63-N$1&lt;År1,0,M62*(1-VLOOKUP($A63,[1]Hugst!$R$5:$W$9,MATCH(ROUNDUP((N$1)/10,0)*10,[1]Hugst!$R$4:$W$4,0))))</f>
        <v>179.22705870392929</v>
      </c>
      <c r="O63" s="168">
        <f ca="1">IF($C63-O$1&lt;År1,0,N62*(1-VLOOKUP($A63,[1]Hugst!$R$5:$W$9,MATCH(ROUNDUP((O$1)/10,0)*10,[1]Hugst!$R$4:$W$4,0))))</f>
        <v>179.6953214712903</v>
      </c>
      <c r="P63" s="168">
        <f ca="1">IF($C63-P$1&lt;År1,0,O62*(1-VLOOKUP($A63,[1]Hugst!$R$5:$W$9,MATCH(ROUNDUP((P$1)/10,0)*10,[1]Hugst!$R$4:$W$4,0))))</f>
        <v>180.16546481202931</v>
      </c>
      <c r="Q63" s="168">
        <f ca="1">IF($C63-Q$1&lt;År1,0,P62*(1-VLOOKUP($A63,[1]Hugst!$R$5:$W$9,MATCH(ROUNDUP((Q$1)/10,0)*10,[1]Hugst!$R$4:$W$4,0))))</f>
        <v>180.63749627861944</v>
      </c>
      <c r="R63" s="168">
        <f ca="1">IF($C63-R$1&lt;År1,0,Q62*(1-VLOOKUP($A63,[1]Hugst!$R$5:$W$9,MATCH(ROUNDUP((R$1)/10,0)*10,[1]Hugst!$R$4:$W$4,0))))</f>
        <v>181.11142345391818</v>
      </c>
      <c r="S63" s="168">
        <f ca="1">IF($C63-S$1&lt;År1,0,R62*(1-VLOOKUP($A63,[1]Hugst!$R$5:$W$9,MATCH(ROUNDUP((S$1)/10,0)*10,[1]Hugst!$R$4:$W$4,0))))</f>
        <v>181.58725395120382</v>
      </c>
      <c r="T63" s="168">
        <f ca="1">IF($C63-T$1&lt;År1,0,S62*(1-VLOOKUP($A63,[1]Hugst!$R$5:$W$9,MATCH(ROUNDUP((T$1)/10,0)*10,[1]Hugst!$R$4:$W$4,0))))</f>
        <v>182.06499541434641</v>
      </c>
      <c r="U63" s="168">
        <f ca="1">IF($C63-U$1&lt;År1,0,T62*(1-VLOOKUP($A63,[1]Hugst!$R$5:$W$9,MATCH(ROUNDUP((U$1)/10,0)*10,[1]Hugst!$R$4:$W$4,0))))</f>
        <v>182.54465551789508</v>
      </c>
      <c r="V63" s="168">
        <f ca="1">IF($C63-V$1&lt;År1,0,U62*(1-VLOOKUP($A63,[1]Hugst!$R$5:$W$9,MATCH(ROUNDUP((V$1)/10,0)*10,[1]Hugst!$R$4:$W$4,0))))</f>
        <v>183.02624196724537</v>
      </c>
      <c r="W63" s="168">
        <f ca="1">IF($C63-W$1&lt;År1,0,V62*(1-VLOOKUP($A63,[1]Hugst!$R$5:$W$9,MATCH(ROUNDUP((W$1)/10,0)*10,[1]Hugst!$R$4:$W$4,0))))</f>
        <v>183.50976249872292</v>
      </c>
      <c r="X63" s="168">
        <f ca="1">IF($C63-X$1&lt;År1,0,W62*(1-VLOOKUP($A63,[1]Hugst!$R$5:$W$9,MATCH(ROUNDUP((X$1)/10,0)*10,[1]Hugst!$R$4:$W$4,0))))</f>
        <v>183.99522487972536</v>
      </c>
      <c r="Y63" s="168">
        <f ca="1">IF($C63-Y$1&lt;År1,0,X62*(1-VLOOKUP($A63,[1]Hugst!$R$5:$W$9,MATCH(ROUNDUP((Y$1)/10,0)*10,[1]Hugst!$R$4:$W$4,0))))</f>
        <v>-914.01158263605294</v>
      </c>
      <c r="Z63" s="168">
        <f ca="1">IF($C63-Z$1&lt;År1,0,Y62*(1-VLOOKUP($A63,[1]Hugst!$R$5:$W$9,MATCH(ROUNDUP((Z$1)/10,0)*10,[1]Hugst!$R$4:$W$4,0))))</f>
        <v>359.91930851847951</v>
      </c>
      <c r="AA63" s="168">
        <f ca="1">IF($C63-AA$1&lt;År1,0,Z62*(1-VLOOKUP($A63,[1]Hugst!$R$5:$W$9,MATCH(ROUNDUP((AA$1)/10,0)*10,[1]Hugst!$R$4:$W$4,0))))</f>
        <v>360.80371124222779</v>
      </c>
      <c r="AB63" s="168">
        <f ca="1">IF($C63-AB$1&lt;År1,0,AA62*(1-VLOOKUP($A63,[1]Hugst!$R$5:$W$9,MATCH(ROUNDUP((AB$1)/10,0)*10,[1]Hugst!$R$4:$W$4,0))))</f>
        <v>361.69166578415252</v>
      </c>
      <c r="AC63" s="168">
        <f ca="1">IF($C63-AC$1&lt;År1,0,AB62*(1-VLOOKUP($A63,[1]Hugst!$R$5:$W$9,MATCH(ROUNDUP((AC$1)/10,0)*10,[1]Hugst!$R$4:$W$4,0))))</f>
        <v>362.58318640857533</v>
      </c>
      <c r="AD63" s="168">
        <f ca="1">IF($C63-AD$1&lt;År1,0,AC62*(1-VLOOKUP($A63,[1]Hugst!$R$5:$W$9,MATCH(ROUNDUP((AD$1)/10,0)*10,[1]Hugst!$R$4:$W$4,0))))</f>
        <v>363.47828743711125</v>
      </c>
      <c r="AE63" s="168">
        <f ca="1">IF($C63-AE$1&lt;År1,0,AD62*(1-VLOOKUP($A63,[1]Hugst!$R$5:$W$9,MATCH(ROUNDUP((AE$1)/10,0)*10,[1]Hugst!$R$4:$W$4,0))))</f>
        <v>364.37698324889584</v>
      </c>
      <c r="AF63" s="168">
        <f ca="1">IF($C63-AF$1&lt;År1,0,AE62*(1-VLOOKUP($A63,[1]Hugst!$R$5:$W$9,MATCH(ROUNDUP((AF$1)/10,0)*10,[1]Hugst!$R$4:$W$4,0))))</f>
        <v>365.27928828080678</v>
      </c>
      <c r="AG63" s="168">
        <f ca="1">IF($C63-AG$1&lt;År1,0,AF62*(1-VLOOKUP($A63,[1]Hugst!$R$5:$W$9,MATCH(ROUNDUP((AG$1)/10,0)*10,[1]Hugst!$R$4:$W$4,0))))</f>
        <v>366.18521702770306</v>
      </c>
      <c r="AH63" s="168">
        <f ca="1">IF($C63-AH$1&lt;År1,0,AG62*(1-VLOOKUP($A63,[1]Hugst!$R$5:$W$9,MATCH(ROUNDUP((AH$1)/10,0)*10,[1]Hugst!$R$4:$W$4,0))))</f>
        <v>367.09478404266332</v>
      </c>
      <c r="AI63" s="168">
        <f ca="1">IF($C63-AI$1&lt;År1,0,AH62*(1-VLOOKUP($A63,[1]Hugst!$R$5:$W$9,MATCH(ROUNDUP((AI$1)/10,0)*10,[1]Hugst!$R$4:$W$4,0))))</f>
        <v>368.00800393720488</v>
      </c>
      <c r="AJ63" s="168">
        <f ca="1">IF($C63-AJ$1&lt;År1,0,AI62*(1-VLOOKUP($A63,[1]Hugst!$R$5:$W$9,MATCH(ROUNDUP((AJ$1)/10,0)*10,[1]Hugst!$R$4:$W$4,0))))</f>
        <v>367.95155762552611</v>
      </c>
      <c r="AL63" s="168">
        <f ca="1">SUM(F63:AJ63)</f>
        <v>6509.0808539209011</v>
      </c>
    </row>
    <row r="64" spans="1:39" x14ac:dyDescent="0.25">
      <c r="A64" s="168" t="s">
        <v>176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87.012904324612464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189.21761812932618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176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86.664852707315021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188.86956651202877</v>
      </c>
      <c r="G65" s="168">
        <f ca="1">IF($C65-G$1&lt;År1,0,F64*(1-VLOOKUP($A65,[1]Hugst!$R$5:$W$9,MATCH(ROUNDUP((G$1)/10,0)*10,[1]Hugst!$R$4:$W$4,0))))</f>
        <v>189.21761812932618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176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86.318193296485703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188.52290710119945</v>
      </c>
      <c r="G66" s="168">
        <f ca="1">IF($C66-G$1&lt;År1,0,F65*(1-VLOOKUP($A66,[1]Hugst!$R$5:$W$9,MATCH(ROUNDUP((G$1)/10,0)*10,[1]Hugst!$R$4:$W$4,0))))</f>
        <v>188.86956651202877</v>
      </c>
      <c r="H66" s="168">
        <f ca="1">IF($C66-H$1&lt;År1,0,G65*(1-VLOOKUP($A66,[1]Hugst!$R$5:$W$9,MATCH(ROUNDUP((H$1)/10,0)*10,[1]Hugst!$R$4:$W$4,0))))</f>
        <v>189.21761812932618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176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85.972920523298683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188.1776343280124</v>
      </c>
      <c r="G67" s="168">
        <f ca="1">IF($C67-G$1&lt;År1,0,F66*(1-VLOOKUP($A67,[1]Hugst!$R$5:$W$9,MATCH(ROUNDUP((G$1)/10,0)*10,[1]Hugst!$R$4:$W$4,0))))</f>
        <v>188.52290710119945</v>
      </c>
      <c r="H67" s="168">
        <f ca="1">IF($C67-H$1&lt;År1,0,G66*(1-VLOOKUP($A67,[1]Hugst!$R$5:$W$9,MATCH(ROUNDUP((H$1)/10,0)*10,[1]Hugst!$R$4:$W$4,0))))</f>
        <v>188.86956651202877</v>
      </c>
      <c r="I67" s="168">
        <f ca="1">IF($C67-I$1&lt;År1,0,H66*(1-VLOOKUP($A67,[1]Hugst!$R$5:$W$9,MATCH(ROUNDUP((I$1)/10,0)*10,[1]Hugst!$R$4:$W$4,0))))</f>
        <v>189.21761812932618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176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85.629028841207003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187.83374264592072</v>
      </c>
      <c r="G68" s="168">
        <f ca="1">IF($C68-G$1&lt;År1,0,F67*(1-VLOOKUP($A68,[1]Hugst!$R$5:$W$9,MATCH(ROUNDUP((G$1)/10,0)*10,[1]Hugst!$R$4:$W$4,0))))</f>
        <v>188.1776343280124</v>
      </c>
      <c r="H68" s="168">
        <f ca="1">IF($C68-H$1&lt;År1,0,G67*(1-VLOOKUP($A68,[1]Hugst!$R$5:$W$9,MATCH(ROUNDUP((H$1)/10,0)*10,[1]Hugst!$R$4:$W$4,0))))</f>
        <v>188.52290710119945</v>
      </c>
      <c r="I68" s="168">
        <f ca="1">IF($C68-I$1&lt;År1,0,H67*(1-VLOOKUP($A68,[1]Hugst!$R$5:$W$9,MATCH(ROUNDUP((I$1)/10,0)*10,[1]Hugst!$R$4:$W$4,0))))</f>
        <v>188.86956651202877</v>
      </c>
      <c r="J68" s="168">
        <f ca="1">IF($C68-J$1&lt;År1,0,I67*(1-VLOOKUP($A68,[1]Hugst!$R$5:$W$9,MATCH(ROUNDUP((J$1)/10,0)*10,[1]Hugst!$R$4:$W$4,0))))</f>
        <v>189.21761812932618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176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85.286512725841021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187.49122653055474</v>
      </c>
      <c r="G69" s="168">
        <f ca="1">IF($C69-G$1&lt;År1,0,F68*(1-VLOOKUP($A69,[1]Hugst!$R$5:$W$9,MATCH(ROUNDUP((G$1)/10,0)*10,[1]Hugst!$R$4:$W$4,0))))</f>
        <v>187.83374264592072</v>
      </c>
      <c r="H69" s="168">
        <f ca="1">IF($C69-H$1&lt;År1,0,G68*(1-VLOOKUP($A69,[1]Hugst!$R$5:$W$9,MATCH(ROUNDUP((H$1)/10,0)*10,[1]Hugst!$R$4:$W$4,0))))</f>
        <v>188.1776343280124</v>
      </c>
      <c r="I69" s="168">
        <f ca="1">IF($C69-I$1&lt;År1,0,H68*(1-VLOOKUP($A69,[1]Hugst!$R$5:$W$9,MATCH(ROUNDUP((I$1)/10,0)*10,[1]Hugst!$R$4:$W$4,0))))</f>
        <v>188.52290710119945</v>
      </c>
      <c r="J69" s="168">
        <f ca="1">IF($C69-J$1&lt;År1,0,I68*(1-VLOOKUP($A69,[1]Hugst!$R$5:$W$9,MATCH(ROUNDUP((J$1)/10,0)*10,[1]Hugst!$R$4:$W$4,0))))</f>
        <v>188.86956651202877</v>
      </c>
      <c r="K69" s="168">
        <f ca="1">IF($C69-K$1&lt;År1,0,J68*(1-VLOOKUP($A69,[1]Hugst!$R$5:$W$9,MATCH(ROUNDUP((K$1)/10,0)*10,[1]Hugst!$R$4:$W$4,0))))</f>
        <v>189.21761812932618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176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84.9453666749381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187.15008047965182</v>
      </c>
      <c r="G70" s="168">
        <f ca="1">IF($C70-G$1&lt;År1,0,F69*(1-VLOOKUP($A70,[1]Hugst!$R$5:$W$9,MATCH(ROUNDUP((G$1)/10,0)*10,[1]Hugst!$R$4:$W$4,0))))</f>
        <v>187.49122653055474</v>
      </c>
      <c r="H70" s="168">
        <f ca="1">IF($C70-H$1&lt;År1,0,G69*(1-VLOOKUP($A70,[1]Hugst!$R$5:$W$9,MATCH(ROUNDUP((H$1)/10,0)*10,[1]Hugst!$R$4:$W$4,0))))</f>
        <v>187.83374264592072</v>
      </c>
      <c r="I70" s="168">
        <f ca="1">IF($C70-I$1&lt;År1,0,H69*(1-VLOOKUP($A70,[1]Hugst!$R$5:$W$9,MATCH(ROUNDUP((I$1)/10,0)*10,[1]Hugst!$R$4:$W$4,0))))</f>
        <v>188.1776343280124</v>
      </c>
      <c r="J70" s="168">
        <f ca="1">IF($C70-J$1&lt;År1,0,I69*(1-VLOOKUP($A70,[1]Hugst!$R$5:$W$9,MATCH(ROUNDUP((J$1)/10,0)*10,[1]Hugst!$R$4:$W$4,0))))</f>
        <v>188.52290710119945</v>
      </c>
      <c r="K70" s="168">
        <f ca="1">IF($C70-K$1&lt;År1,0,J69*(1-VLOOKUP($A70,[1]Hugst!$R$5:$W$9,MATCH(ROUNDUP((K$1)/10,0)*10,[1]Hugst!$R$4:$W$4,0))))</f>
        <v>188.86956651202877</v>
      </c>
      <c r="L70" s="168">
        <f ca="1">IF($C70-L$1&lt;År1,0,K69*(1-VLOOKUP($A70,[1]Hugst!$R$5:$W$9,MATCH(ROUNDUP((L$1)/10,0)*10,[1]Hugst!$R$4:$W$4,0))))</f>
        <v>189.21761812932618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176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84.605585208235539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186.81029901294926</v>
      </c>
      <c r="G71" s="168">
        <f ca="1">IF($C71-G$1&lt;År1,0,F70*(1-VLOOKUP($A71,[1]Hugst!$R$5:$W$9,MATCH(ROUNDUP((G$1)/10,0)*10,[1]Hugst!$R$4:$W$4,0))))</f>
        <v>187.15008047965182</v>
      </c>
      <c r="H71" s="168">
        <f ca="1">IF($C71-H$1&lt;År1,0,G70*(1-VLOOKUP($A71,[1]Hugst!$R$5:$W$9,MATCH(ROUNDUP((H$1)/10,0)*10,[1]Hugst!$R$4:$W$4,0))))</f>
        <v>187.49122653055474</v>
      </c>
      <c r="I71" s="168">
        <f ca="1">IF($C71-I$1&lt;År1,0,H70*(1-VLOOKUP($A71,[1]Hugst!$R$5:$W$9,MATCH(ROUNDUP((I$1)/10,0)*10,[1]Hugst!$R$4:$W$4,0))))</f>
        <v>187.83374264592072</v>
      </c>
      <c r="J71" s="168">
        <f ca="1">IF($C71-J$1&lt;År1,0,I70*(1-VLOOKUP($A71,[1]Hugst!$R$5:$W$9,MATCH(ROUNDUP((J$1)/10,0)*10,[1]Hugst!$R$4:$W$4,0))))</f>
        <v>188.1776343280124</v>
      </c>
      <c r="K71" s="168">
        <f ca="1">IF($C71-K$1&lt;År1,0,J70*(1-VLOOKUP($A71,[1]Hugst!$R$5:$W$9,MATCH(ROUNDUP((K$1)/10,0)*10,[1]Hugst!$R$4:$W$4,0))))</f>
        <v>188.52290710119945</v>
      </c>
      <c r="L71" s="168">
        <f ca="1">IF($C71-L$1&lt;År1,0,K70*(1-VLOOKUP($A71,[1]Hugst!$R$5:$W$9,MATCH(ROUNDUP((L$1)/10,0)*10,[1]Hugst!$R$4:$W$4,0))))</f>
        <v>188.86956651202877</v>
      </c>
      <c r="M71" s="168">
        <f ca="1">IF($C71-M$1&lt;År1,0,L70*(1-VLOOKUP($A71,[1]Hugst!$R$5:$W$9,MATCH(ROUNDUP((M$1)/10,0)*10,[1]Hugst!$R$4:$W$4,0))))</f>
        <v>189.21761812932618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176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84.267162867405546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186.47187667211927</v>
      </c>
      <c r="G72" s="168">
        <f ca="1">IF($C72-G$1&lt;År1,0,F71*(1-VLOOKUP($A72,[1]Hugst!$R$5:$W$9,MATCH(ROUNDUP((G$1)/10,0)*10,[1]Hugst!$R$4:$W$4,0))))</f>
        <v>186.81029901294926</v>
      </c>
      <c r="H72" s="168">
        <f ca="1">IF($C72-H$1&lt;År1,0,G71*(1-VLOOKUP($A72,[1]Hugst!$R$5:$W$9,MATCH(ROUNDUP((H$1)/10,0)*10,[1]Hugst!$R$4:$W$4,0))))</f>
        <v>187.15008047965182</v>
      </c>
      <c r="I72" s="168">
        <f ca="1">IF($C72-I$1&lt;År1,0,H71*(1-VLOOKUP($A72,[1]Hugst!$R$5:$W$9,MATCH(ROUNDUP((I$1)/10,0)*10,[1]Hugst!$R$4:$W$4,0))))</f>
        <v>187.49122653055474</v>
      </c>
      <c r="J72" s="168">
        <f ca="1">IF($C72-J$1&lt;År1,0,I71*(1-VLOOKUP($A72,[1]Hugst!$R$5:$W$9,MATCH(ROUNDUP((J$1)/10,0)*10,[1]Hugst!$R$4:$W$4,0))))</f>
        <v>187.83374264592072</v>
      </c>
      <c r="K72" s="168">
        <f ca="1">IF($C72-K$1&lt;År1,0,J71*(1-VLOOKUP($A72,[1]Hugst!$R$5:$W$9,MATCH(ROUNDUP((K$1)/10,0)*10,[1]Hugst!$R$4:$W$4,0))))</f>
        <v>188.1776343280124</v>
      </c>
      <c r="L72" s="168">
        <f ca="1">IF($C72-L$1&lt;År1,0,K71*(1-VLOOKUP($A72,[1]Hugst!$R$5:$W$9,MATCH(ROUNDUP((L$1)/10,0)*10,[1]Hugst!$R$4:$W$4,0))))</f>
        <v>188.52290710119945</v>
      </c>
      <c r="M72" s="168">
        <f ca="1">IF($C72-M$1&lt;År1,0,L71*(1-VLOOKUP($A72,[1]Hugst!$R$5:$W$9,MATCH(ROUNDUP((M$1)/10,0)*10,[1]Hugst!$R$4:$W$4,0))))</f>
        <v>188.86956651202877</v>
      </c>
      <c r="N72" s="168">
        <f ca="1">IF($C72-N$1&lt;År1,0,M71*(1-VLOOKUP($A72,[1]Hugst!$R$5:$W$9,MATCH(ROUNDUP((N$1)/10,0)*10,[1]Hugst!$R$4:$W$4,0))))</f>
        <v>189.21761812932618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176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83.930094215934446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186.13480802064817</v>
      </c>
      <c r="G73" s="168">
        <f ca="1">IF($C73-G$1&lt;År1,0,F72*(1-VLOOKUP($A73,[1]Hugst!$R$5:$W$9,MATCH(ROUNDUP((G$1)/10,0)*10,[1]Hugst!$R$4:$W$4,0))))</f>
        <v>186.47187667211927</v>
      </c>
      <c r="H73" s="168">
        <f ca="1">IF($C73-H$1&lt;År1,0,G72*(1-VLOOKUP($A73,[1]Hugst!$R$5:$W$9,MATCH(ROUNDUP((H$1)/10,0)*10,[1]Hugst!$R$4:$W$4,0))))</f>
        <v>186.81029901294926</v>
      </c>
      <c r="I73" s="168">
        <f ca="1">IF($C73-I$1&lt;År1,0,H72*(1-VLOOKUP($A73,[1]Hugst!$R$5:$W$9,MATCH(ROUNDUP((I$1)/10,0)*10,[1]Hugst!$R$4:$W$4,0))))</f>
        <v>187.15008047965182</v>
      </c>
      <c r="J73" s="168">
        <f ca="1">IF($C73-J$1&lt;År1,0,I72*(1-VLOOKUP($A73,[1]Hugst!$R$5:$W$9,MATCH(ROUNDUP((J$1)/10,0)*10,[1]Hugst!$R$4:$W$4,0))))</f>
        <v>187.49122653055474</v>
      </c>
      <c r="K73" s="168">
        <f ca="1">IF($C73-K$1&lt;År1,0,J72*(1-VLOOKUP($A73,[1]Hugst!$R$5:$W$9,MATCH(ROUNDUP((K$1)/10,0)*10,[1]Hugst!$R$4:$W$4,0))))</f>
        <v>187.83374264592072</v>
      </c>
      <c r="L73" s="168">
        <f ca="1">IF($C73-L$1&lt;År1,0,K72*(1-VLOOKUP($A73,[1]Hugst!$R$5:$W$9,MATCH(ROUNDUP((L$1)/10,0)*10,[1]Hugst!$R$4:$W$4,0))))</f>
        <v>188.1776343280124</v>
      </c>
      <c r="M73" s="168">
        <f ca="1">IF($C73-M$1&lt;År1,0,L72*(1-VLOOKUP($A73,[1]Hugst!$R$5:$W$9,MATCH(ROUNDUP((M$1)/10,0)*10,[1]Hugst!$R$4:$W$4,0))))</f>
        <v>188.52290710119945</v>
      </c>
      <c r="N73" s="168">
        <f ca="1">IF($C73-N$1&lt;År1,0,M72*(1-VLOOKUP($A73,[1]Hugst!$R$5:$W$9,MATCH(ROUNDUP((N$1)/10,0)*10,[1]Hugst!$R$4:$W$4,0))))</f>
        <v>188.86956651202877</v>
      </c>
      <c r="O73" s="168">
        <f ca="1">IF($C73-O$1&lt;År1,0,N72*(1-VLOOKUP($A73,[1]Hugst!$R$5:$W$9,MATCH(ROUNDUP((O$1)/10,0)*10,[1]Hugst!$R$4:$W$4,0))))</f>
        <v>189.21761812932618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176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83.594373839075047</v>
      </c>
      <c r="E74" s="168">
        <f t="shared" ca="1" si="1"/>
        <v>0.23090963568324696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186.02999727947201</v>
      </c>
      <c r="G74" s="168">
        <f ca="1">IF($C74-G$1&lt;År1,0,F73*(1-VLOOKUP($A74,[1]Hugst!$R$5:$W$9,MATCH(ROUNDUP((G$1)/10,0)*10,[1]Hugst!$R$4:$W$4,0))))</f>
        <v>186.13480802064817</v>
      </c>
      <c r="H74" s="168">
        <f ca="1">IF($C74-H$1&lt;År1,0,G73*(1-VLOOKUP($A74,[1]Hugst!$R$5:$W$9,MATCH(ROUNDUP((H$1)/10,0)*10,[1]Hugst!$R$4:$W$4,0))))</f>
        <v>186.47187667211927</v>
      </c>
      <c r="I74" s="168">
        <f ca="1">IF($C74-I$1&lt;År1,0,H73*(1-VLOOKUP($A74,[1]Hugst!$R$5:$W$9,MATCH(ROUNDUP((I$1)/10,0)*10,[1]Hugst!$R$4:$W$4,0))))</f>
        <v>186.81029901294926</v>
      </c>
      <c r="J74" s="168">
        <f ca="1">IF($C74-J$1&lt;År1,0,I73*(1-VLOOKUP($A74,[1]Hugst!$R$5:$W$9,MATCH(ROUNDUP((J$1)/10,0)*10,[1]Hugst!$R$4:$W$4,0))))</f>
        <v>187.15008047965182</v>
      </c>
      <c r="K74" s="168">
        <f ca="1">IF($C74-K$1&lt;År1,0,J73*(1-VLOOKUP($A74,[1]Hugst!$R$5:$W$9,MATCH(ROUNDUP((K$1)/10,0)*10,[1]Hugst!$R$4:$W$4,0))))</f>
        <v>187.49122653055474</v>
      </c>
      <c r="L74" s="168">
        <f ca="1">IF($C74-L$1&lt;År1,0,K73*(1-VLOOKUP($A74,[1]Hugst!$R$5:$W$9,MATCH(ROUNDUP((L$1)/10,0)*10,[1]Hugst!$R$4:$W$4,0))))</f>
        <v>187.83374264592072</v>
      </c>
      <c r="M74" s="168">
        <f ca="1">IF($C74-M$1&lt;År1,0,L73*(1-VLOOKUP($A74,[1]Hugst!$R$5:$W$9,MATCH(ROUNDUP((M$1)/10,0)*10,[1]Hugst!$R$4:$W$4,0))))</f>
        <v>188.1776343280124</v>
      </c>
      <c r="N74" s="168">
        <f ca="1">IF($C74-N$1&lt;År1,0,M73*(1-VLOOKUP($A74,[1]Hugst!$R$5:$W$9,MATCH(ROUNDUP((N$1)/10,0)*10,[1]Hugst!$R$4:$W$4,0))))</f>
        <v>188.52290710119945</v>
      </c>
      <c r="O74" s="168">
        <f ca="1">IF($C74-O$1&lt;År1,0,N73*(1-VLOOKUP($A74,[1]Hugst!$R$5:$W$9,MATCH(ROUNDUP((O$1)/10,0)*10,[1]Hugst!$R$4:$W$4,0))))</f>
        <v>188.86956651202877</v>
      </c>
      <c r="P74" s="168">
        <f ca="1">IF($C74-P$1&lt;År1,0,O73*(1-VLOOKUP($A74,[1]Hugst!$R$5:$W$9,MATCH(ROUNDUP((P$1)/10,0)*10,[1]Hugst!$R$4:$W$4,0))))</f>
        <v>188.98670849364294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176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4169.2079626159712</v>
      </c>
      <c r="E75" s="168">
        <f t="shared" ca="1" si="1"/>
        <v>0.46111274238000988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4582.0394457287221</v>
      </c>
      <c r="G75" s="168">
        <f ca="1">IF($C75-G$1&lt;År1,0,F74*(1-VLOOKUP($A75,[1]Hugst!$R$5:$W$9,MATCH(ROUNDUP((G$1)/10,0)*10,[1]Hugst!$R$4:$W$4,0))))</f>
        <v>186.02999727947201</v>
      </c>
      <c r="H75" s="168">
        <f ca="1">IF($C75-H$1&lt;År1,0,G74*(1-VLOOKUP($A75,[1]Hugst!$R$5:$W$9,MATCH(ROUNDUP((H$1)/10,0)*10,[1]Hugst!$R$4:$W$4,0))))</f>
        <v>186.13480802064817</v>
      </c>
      <c r="I75" s="168">
        <f ca="1">IF($C75-I$1&lt;År1,0,H74*(1-VLOOKUP($A75,[1]Hugst!$R$5:$W$9,MATCH(ROUNDUP((I$1)/10,0)*10,[1]Hugst!$R$4:$W$4,0))))</f>
        <v>186.47187667211927</v>
      </c>
      <c r="J75" s="168">
        <f ca="1">IF($C75-J$1&lt;År1,0,I74*(1-VLOOKUP($A75,[1]Hugst!$R$5:$W$9,MATCH(ROUNDUP((J$1)/10,0)*10,[1]Hugst!$R$4:$W$4,0))))</f>
        <v>186.81029901294926</v>
      </c>
      <c r="K75" s="168">
        <f ca="1">IF($C75-K$1&lt;År1,0,J74*(1-VLOOKUP($A75,[1]Hugst!$R$5:$W$9,MATCH(ROUNDUP((K$1)/10,0)*10,[1]Hugst!$R$4:$W$4,0))))</f>
        <v>187.15008047965182</v>
      </c>
      <c r="L75" s="168">
        <f ca="1">IF($C75-L$1&lt;År1,0,K74*(1-VLOOKUP($A75,[1]Hugst!$R$5:$W$9,MATCH(ROUNDUP((L$1)/10,0)*10,[1]Hugst!$R$4:$W$4,0))))</f>
        <v>187.49122653055474</v>
      </c>
      <c r="M75" s="168">
        <f ca="1">IF($C75-M$1&lt;År1,0,L74*(1-VLOOKUP($A75,[1]Hugst!$R$5:$W$9,MATCH(ROUNDUP((M$1)/10,0)*10,[1]Hugst!$R$4:$W$4,0))))</f>
        <v>187.83374264592072</v>
      </c>
      <c r="N75" s="168">
        <f ca="1">IF($C75-N$1&lt;År1,0,M74*(1-VLOOKUP($A75,[1]Hugst!$R$5:$W$9,MATCH(ROUNDUP((N$1)/10,0)*10,[1]Hugst!$R$4:$W$4,0))))</f>
        <v>188.1776343280124</v>
      </c>
      <c r="O75" s="168">
        <f ca="1">IF($C75-O$1&lt;År1,0,N74*(1-VLOOKUP($A75,[1]Hugst!$R$5:$W$9,MATCH(ROUNDUP((O$1)/10,0)*10,[1]Hugst!$R$4:$W$4,0))))</f>
        <v>188.52290710119945</v>
      </c>
      <c r="P75" s="168">
        <f ca="1">IF($C75-P$1&lt;År1,0,O74*(1-VLOOKUP($A75,[1]Hugst!$R$5:$W$9,MATCH(ROUNDUP((P$1)/10,0)*10,[1]Hugst!$R$4:$W$4,0))))</f>
        <v>188.63908161730222</v>
      </c>
      <c r="Q75" s="168">
        <f ca="1">IF($C75-Q$1&lt;År1,0,P74*(1-VLOOKUP($A75,[1]Hugst!$R$5:$W$9,MATCH(ROUNDUP((Q$1)/10,0)*10,[1]Hugst!$R$4:$W$4,0))))</f>
        <v>188.75608064598967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176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414.63478179169761</v>
      </c>
      <c r="E76" s="168">
        <f t="shared" ca="1" si="1"/>
        <v>0.69061188125851913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827.6957640433269</v>
      </c>
      <c r="G76" s="168">
        <f ca="1">IF($C76-G$1&lt;År1,0,F75*(1-VLOOKUP($A76,[1]Hugst!$R$5:$W$9,MATCH(ROUNDUP((G$1)/10,0)*10,[1]Hugst!$R$4:$W$4,0))))</f>
        <v>4582.0394457287221</v>
      </c>
      <c r="H76" s="168">
        <f ca="1">IF($C76-H$1&lt;År1,0,G75*(1-VLOOKUP($A76,[1]Hugst!$R$5:$W$9,MATCH(ROUNDUP((H$1)/10,0)*10,[1]Hugst!$R$4:$W$4,0))))</f>
        <v>186.02999727947201</v>
      </c>
      <c r="I76" s="168">
        <f ca="1">IF($C76-I$1&lt;År1,0,H75*(1-VLOOKUP($A76,[1]Hugst!$R$5:$W$9,MATCH(ROUNDUP((I$1)/10,0)*10,[1]Hugst!$R$4:$W$4,0))))</f>
        <v>186.13480802064817</v>
      </c>
      <c r="J76" s="168">
        <f ca="1">IF($C76-J$1&lt;År1,0,I75*(1-VLOOKUP($A76,[1]Hugst!$R$5:$W$9,MATCH(ROUNDUP((J$1)/10,0)*10,[1]Hugst!$R$4:$W$4,0))))</f>
        <v>186.47187667211927</v>
      </c>
      <c r="K76" s="168">
        <f ca="1">IF($C76-K$1&lt;År1,0,J75*(1-VLOOKUP($A76,[1]Hugst!$R$5:$W$9,MATCH(ROUNDUP((K$1)/10,0)*10,[1]Hugst!$R$4:$W$4,0))))</f>
        <v>186.81029901294926</v>
      </c>
      <c r="L76" s="168">
        <f ca="1">IF($C76-L$1&lt;År1,0,K75*(1-VLOOKUP($A76,[1]Hugst!$R$5:$W$9,MATCH(ROUNDUP((L$1)/10,0)*10,[1]Hugst!$R$4:$W$4,0))))</f>
        <v>187.15008047965182</v>
      </c>
      <c r="M76" s="168">
        <f ca="1">IF($C76-M$1&lt;År1,0,L75*(1-VLOOKUP($A76,[1]Hugst!$R$5:$W$9,MATCH(ROUNDUP((M$1)/10,0)*10,[1]Hugst!$R$4:$W$4,0))))</f>
        <v>187.49122653055474</v>
      </c>
      <c r="N76" s="168">
        <f ca="1">IF($C76-N$1&lt;År1,0,M75*(1-VLOOKUP($A76,[1]Hugst!$R$5:$W$9,MATCH(ROUNDUP((N$1)/10,0)*10,[1]Hugst!$R$4:$W$4,0))))</f>
        <v>187.83374264592072</v>
      </c>
      <c r="O76" s="168">
        <f ca="1">IF($C76-O$1&lt;År1,0,N75*(1-VLOOKUP($A76,[1]Hugst!$R$5:$W$9,MATCH(ROUNDUP((O$1)/10,0)*10,[1]Hugst!$R$4:$W$4,0))))</f>
        <v>188.1776343280124</v>
      </c>
      <c r="P76" s="168">
        <f ca="1">IF($C76-P$1&lt;År1,0,O75*(1-VLOOKUP($A76,[1]Hugst!$R$5:$W$9,MATCH(ROUNDUP((P$1)/10,0)*10,[1]Hugst!$R$4:$W$4,0))))</f>
        <v>188.2928452484658</v>
      </c>
      <c r="Q76" s="168">
        <f ca="1">IF($C76-Q$1&lt;År1,0,P75*(1-VLOOKUP($A76,[1]Hugst!$R$5:$W$9,MATCH(ROUNDUP((Q$1)/10,0)*10,[1]Hugst!$R$4:$W$4,0))))</f>
        <v>188.40887799227772</v>
      </c>
      <c r="R76" s="168">
        <f ca="1">IF($C76-R$1&lt;År1,0,Q75*(1-VLOOKUP($A76,[1]Hugst!$R$5:$W$9,MATCH(ROUNDUP((R$1)/10,0)*10,[1]Hugst!$R$4:$W$4,0))))</f>
        <v>188.52573424248948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176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412.97624266453204</v>
      </c>
      <c r="E77" s="168">
        <f t="shared" ca="1" si="1"/>
        <v>0.91940960356623691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826.26602263846905</v>
      </c>
      <c r="G77" s="168">
        <f ca="1">IF($C77-G$1&lt;År1,0,F76*(1-VLOOKUP($A77,[1]Hugst!$R$5:$W$9,MATCH(ROUNDUP((G$1)/10,0)*10,[1]Hugst!$R$4:$W$4,0))))</f>
        <v>827.6957640433269</v>
      </c>
      <c r="H77" s="168">
        <f ca="1">IF($C77-H$1&lt;År1,0,G76*(1-VLOOKUP($A77,[1]Hugst!$R$5:$W$9,MATCH(ROUNDUP((H$1)/10,0)*10,[1]Hugst!$R$4:$W$4,0))))</f>
        <v>4582.0394457287221</v>
      </c>
      <c r="I77" s="168">
        <f ca="1">IF($C77-I$1&lt;År1,0,H76*(1-VLOOKUP($A77,[1]Hugst!$R$5:$W$9,MATCH(ROUNDUP((I$1)/10,0)*10,[1]Hugst!$R$4:$W$4,0))))</f>
        <v>186.02999727947201</v>
      </c>
      <c r="J77" s="168">
        <f ca="1">IF($C77-J$1&lt;År1,0,I76*(1-VLOOKUP($A77,[1]Hugst!$R$5:$W$9,MATCH(ROUNDUP((J$1)/10,0)*10,[1]Hugst!$R$4:$W$4,0))))</f>
        <v>186.13480802064817</v>
      </c>
      <c r="K77" s="168">
        <f ca="1">IF($C77-K$1&lt;År1,0,J76*(1-VLOOKUP($A77,[1]Hugst!$R$5:$W$9,MATCH(ROUNDUP((K$1)/10,0)*10,[1]Hugst!$R$4:$W$4,0))))</f>
        <v>186.47187667211927</v>
      </c>
      <c r="L77" s="168">
        <f ca="1">IF($C77-L$1&lt;År1,0,K76*(1-VLOOKUP($A77,[1]Hugst!$R$5:$W$9,MATCH(ROUNDUP((L$1)/10,0)*10,[1]Hugst!$R$4:$W$4,0))))</f>
        <v>186.81029901294926</v>
      </c>
      <c r="M77" s="168">
        <f ca="1">IF($C77-M$1&lt;År1,0,L76*(1-VLOOKUP($A77,[1]Hugst!$R$5:$W$9,MATCH(ROUNDUP((M$1)/10,0)*10,[1]Hugst!$R$4:$W$4,0))))</f>
        <v>187.15008047965182</v>
      </c>
      <c r="N77" s="168">
        <f ca="1">IF($C77-N$1&lt;År1,0,M76*(1-VLOOKUP($A77,[1]Hugst!$R$5:$W$9,MATCH(ROUNDUP((N$1)/10,0)*10,[1]Hugst!$R$4:$W$4,0))))</f>
        <v>187.49122653055474</v>
      </c>
      <c r="O77" s="168">
        <f ca="1">IF($C77-O$1&lt;År1,0,N76*(1-VLOOKUP($A77,[1]Hugst!$R$5:$W$9,MATCH(ROUNDUP((O$1)/10,0)*10,[1]Hugst!$R$4:$W$4,0))))</f>
        <v>187.83374264592072</v>
      </c>
      <c r="P77" s="168">
        <f ca="1">IF($C77-P$1&lt;År1,0,O76*(1-VLOOKUP($A77,[1]Hugst!$R$5:$W$9,MATCH(ROUNDUP((P$1)/10,0)*10,[1]Hugst!$R$4:$W$4,0))))</f>
        <v>187.94799382510365</v>
      </c>
      <c r="Q77" s="168">
        <f ca="1">IF($C77-Q$1&lt;År1,0,P76*(1-VLOOKUP($A77,[1]Hugst!$R$5:$W$9,MATCH(ROUNDUP((Q$1)/10,0)*10,[1]Hugst!$R$4:$W$4,0))))</f>
        <v>188.06306414917952</v>
      </c>
      <c r="R77" s="168">
        <f ca="1">IF($C77-R$1&lt;År1,0,Q76*(1-VLOOKUP($A77,[1]Hugst!$R$5:$W$9,MATCH(ROUNDUP((R$1)/10,0)*10,[1]Hugst!$R$4:$W$4,0))))</f>
        <v>188.17895529371089</v>
      </c>
      <c r="S77" s="168">
        <f ca="1">IF($C77-S$1&lt;År1,0,R76*(1-VLOOKUP($A77,[1]Hugst!$R$5:$W$9,MATCH(ROUNDUP((S$1)/10,0)*10,[1]Hugst!$R$4:$W$4,0))))</f>
        <v>188.29566893968507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176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411.32433769387717</v>
      </c>
      <c r="E78" s="168">
        <f t="shared" ca="1" si="1"/>
        <v>1.1475084506691928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824.84221651491714</v>
      </c>
      <c r="G78" s="168">
        <f ca="1">IF($C78-G$1&lt;År1,0,F77*(1-VLOOKUP($A78,[1]Hugst!$R$5:$W$9,MATCH(ROUNDUP((G$1)/10,0)*10,[1]Hugst!$R$4:$W$4,0))))</f>
        <v>826.26602263846905</v>
      </c>
      <c r="H78" s="168">
        <f ca="1">IF($C78-H$1&lt;År1,0,G77*(1-VLOOKUP($A78,[1]Hugst!$R$5:$W$9,MATCH(ROUNDUP((H$1)/10,0)*10,[1]Hugst!$R$4:$W$4,0))))</f>
        <v>827.6957640433269</v>
      </c>
      <c r="I78" s="168">
        <f ca="1">IF($C78-I$1&lt;År1,0,H77*(1-VLOOKUP($A78,[1]Hugst!$R$5:$W$9,MATCH(ROUNDUP((I$1)/10,0)*10,[1]Hugst!$R$4:$W$4,0))))</f>
        <v>4582.0394457287221</v>
      </c>
      <c r="J78" s="168">
        <f ca="1">IF($C78-J$1&lt;År1,0,I77*(1-VLOOKUP($A78,[1]Hugst!$R$5:$W$9,MATCH(ROUNDUP((J$1)/10,0)*10,[1]Hugst!$R$4:$W$4,0))))</f>
        <v>186.02999727947201</v>
      </c>
      <c r="K78" s="168">
        <f ca="1">IF($C78-K$1&lt;År1,0,J77*(1-VLOOKUP($A78,[1]Hugst!$R$5:$W$9,MATCH(ROUNDUP((K$1)/10,0)*10,[1]Hugst!$R$4:$W$4,0))))</f>
        <v>186.13480802064817</v>
      </c>
      <c r="L78" s="168">
        <f ca="1">IF($C78-L$1&lt;År1,0,K77*(1-VLOOKUP($A78,[1]Hugst!$R$5:$W$9,MATCH(ROUNDUP((L$1)/10,0)*10,[1]Hugst!$R$4:$W$4,0))))</f>
        <v>186.47187667211927</v>
      </c>
      <c r="M78" s="168">
        <f ca="1">IF($C78-M$1&lt;År1,0,L77*(1-VLOOKUP($A78,[1]Hugst!$R$5:$W$9,MATCH(ROUNDUP((M$1)/10,0)*10,[1]Hugst!$R$4:$W$4,0))))</f>
        <v>186.81029901294926</v>
      </c>
      <c r="N78" s="168">
        <f ca="1">IF($C78-N$1&lt;År1,0,M77*(1-VLOOKUP($A78,[1]Hugst!$R$5:$W$9,MATCH(ROUNDUP((N$1)/10,0)*10,[1]Hugst!$R$4:$W$4,0))))</f>
        <v>187.15008047965182</v>
      </c>
      <c r="O78" s="168">
        <f ca="1">IF($C78-O$1&lt;År1,0,N77*(1-VLOOKUP($A78,[1]Hugst!$R$5:$W$9,MATCH(ROUNDUP((O$1)/10,0)*10,[1]Hugst!$R$4:$W$4,0))))</f>
        <v>187.49122653055474</v>
      </c>
      <c r="P78" s="168">
        <f ca="1">IF($C78-P$1&lt;År1,0,O77*(1-VLOOKUP($A78,[1]Hugst!$R$5:$W$9,MATCH(ROUNDUP((P$1)/10,0)*10,[1]Hugst!$R$4:$W$4,0))))</f>
        <v>187.60452180743758</v>
      </c>
      <c r="Q78" s="168">
        <f ca="1">IF($C78-Q$1&lt;År1,0,P77*(1-VLOOKUP($A78,[1]Hugst!$R$5:$W$9,MATCH(ROUNDUP((Q$1)/10,0)*10,[1]Hugst!$R$4:$W$4,0))))</f>
        <v>187.71863356145269</v>
      </c>
      <c r="R78" s="168">
        <f ca="1">IF($C78-R$1&lt;År1,0,Q77*(1-VLOOKUP($A78,[1]Hugst!$R$5:$W$9,MATCH(ROUNDUP((R$1)/10,0)*10,[1]Hugst!$R$4:$W$4,0))))</f>
        <v>187.83356346072628</v>
      </c>
      <c r="S78" s="168">
        <f ca="1">IF($C78-S$1&lt;År1,0,R77*(1-VLOOKUP($A78,[1]Hugst!$R$5:$W$9,MATCH(ROUNDUP((S$1)/10,0)*10,[1]Hugst!$R$4:$W$4,0))))</f>
        <v>187.94931317877618</v>
      </c>
      <c r="T78" s="168">
        <f ca="1">IF($C78-T$1&lt;År1,0,S77*(1-VLOOKUP($A78,[1]Hugst!$R$5:$W$9,MATCH(ROUNDUP((T$1)/10,0)*10,[1]Hugst!$R$4:$W$4,0))))</f>
        <v>188.06588439453833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176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409.67904034310777</v>
      </c>
      <c r="E79" s="168">
        <f t="shared" ca="1" si="1"/>
        <v>1.3749109540895006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823.42432166756805</v>
      </c>
      <c r="G79" s="168">
        <f ca="1">IF($C79-G$1&lt;År1,0,F78*(1-VLOOKUP($A79,[1]Hugst!$R$5:$W$9,MATCH(ROUNDUP((G$1)/10,0)*10,[1]Hugst!$R$4:$W$4,0))))</f>
        <v>824.84221651491714</v>
      </c>
      <c r="H79" s="168">
        <f ca="1">IF($C79-H$1&lt;År1,0,G78*(1-VLOOKUP($A79,[1]Hugst!$R$5:$W$9,MATCH(ROUNDUP((H$1)/10,0)*10,[1]Hugst!$R$4:$W$4,0))))</f>
        <v>826.26602263846905</v>
      </c>
      <c r="I79" s="168">
        <f ca="1">IF($C79-I$1&lt;År1,0,H78*(1-VLOOKUP($A79,[1]Hugst!$R$5:$W$9,MATCH(ROUNDUP((I$1)/10,0)*10,[1]Hugst!$R$4:$W$4,0))))</f>
        <v>827.6957640433269</v>
      </c>
      <c r="J79" s="168">
        <f ca="1">IF($C79-J$1&lt;År1,0,I78*(1-VLOOKUP($A79,[1]Hugst!$R$5:$W$9,MATCH(ROUNDUP((J$1)/10,0)*10,[1]Hugst!$R$4:$W$4,0))))</f>
        <v>4582.0394457287221</v>
      </c>
      <c r="K79" s="168">
        <f ca="1">IF($C79-K$1&lt;År1,0,J78*(1-VLOOKUP($A79,[1]Hugst!$R$5:$W$9,MATCH(ROUNDUP((K$1)/10,0)*10,[1]Hugst!$R$4:$W$4,0))))</f>
        <v>186.02999727947201</v>
      </c>
      <c r="L79" s="168">
        <f ca="1">IF($C79-L$1&lt;År1,0,K78*(1-VLOOKUP($A79,[1]Hugst!$R$5:$W$9,MATCH(ROUNDUP((L$1)/10,0)*10,[1]Hugst!$R$4:$W$4,0))))</f>
        <v>186.13480802064817</v>
      </c>
      <c r="M79" s="168">
        <f ca="1">IF($C79-M$1&lt;År1,0,L78*(1-VLOOKUP($A79,[1]Hugst!$R$5:$W$9,MATCH(ROUNDUP((M$1)/10,0)*10,[1]Hugst!$R$4:$W$4,0))))</f>
        <v>186.47187667211927</v>
      </c>
      <c r="N79" s="168">
        <f ca="1">IF($C79-N$1&lt;År1,0,M78*(1-VLOOKUP($A79,[1]Hugst!$R$5:$W$9,MATCH(ROUNDUP((N$1)/10,0)*10,[1]Hugst!$R$4:$W$4,0))))</f>
        <v>186.81029901294926</v>
      </c>
      <c r="O79" s="168">
        <f ca="1">IF($C79-O$1&lt;År1,0,N78*(1-VLOOKUP($A79,[1]Hugst!$R$5:$W$9,MATCH(ROUNDUP((O$1)/10,0)*10,[1]Hugst!$R$4:$W$4,0))))</f>
        <v>187.15008047965182</v>
      </c>
      <c r="P79" s="168">
        <f ca="1">IF($C79-P$1&lt;År1,0,O78*(1-VLOOKUP($A79,[1]Hugst!$R$5:$W$9,MATCH(ROUNDUP((P$1)/10,0)*10,[1]Hugst!$R$4:$W$4,0))))</f>
        <v>187.26242367783948</v>
      </c>
      <c r="Q79" s="168">
        <f ca="1">IF($C79-Q$1&lt;År1,0,P78*(1-VLOOKUP($A79,[1]Hugst!$R$5:$W$9,MATCH(ROUNDUP((Q$1)/10,0)*10,[1]Hugst!$R$4:$W$4,0))))</f>
        <v>187.37558069607934</v>
      </c>
      <c r="R79" s="168">
        <f ca="1">IF($C79-R$1&lt;År1,0,Q78*(1-VLOOKUP($A79,[1]Hugst!$R$5:$W$9,MATCH(ROUNDUP((R$1)/10,0)*10,[1]Hugst!$R$4:$W$4,0))))</f>
        <v>187.4895531950726</v>
      </c>
      <c r="S79" s="168">
        <f ca="1">IF($C79-S$1&lt;År1,0,R78*(1-VLOOKUP($A79,[1]Hugst!$R$5:$W$9,MATCH(ROUNDUP((S$1)/10,0)*10,[1]Hugst!$R$4:$W$4,0))))</f>
        <v>187.60434284090979</v>
      </c>
      <c r="T79" s="168">
        <f ca="1">IF($C79-T$1&lt;År1,0,S78*(1-VLOOKUP($A79,[1]Hugst!$R$5:$W$9,MATCH(ROUNDUP((T$1)/10,0)*10,[1]Hugst!$R$4:$W$4,0))))</f>
        <v>187.71995130506647</v>
      </c>
      <c r="U79" s="168">
        <f ca="1">IF($C79-U$1&lt;År1,0,T78*(1-VLOOKUP($A79,[1]Hugst!$R$5:$W$9,MATCH(ROUNDUP((U$1)/10,0)*10,[1]Hugst!$R$4:$W$4,0))))</f>
        <v>187.83638026442975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176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408.04032418172574</v>
      </c>
      <c r="E80" s="168">
        <f t="shared" ca="1" si="1"/>
        <v>1.601619635544921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822.01231418764144</v>
      </c>
      <c r="G80" s="168">
        <f ca="1">IF($C80-G$1&lt;År1,0,F79*(1-VLOOKUP($A80,[1]Hugst!$R$5:$W$9,MATCH(ROUNDUP((G$1)/10,0)*10,[1]Hugst!$R$4:$W$4,0))))</f>
        <v>823.42432166756805</v>
      </c>
      <c r="H80" s="168">
        <f ca="1">IF($C80-H$1&lt;År1,0,G79*(1-VLOOKUP($A80,[1]Hugst!$R$5:$W$9,MATCH(ROUNDUP((H$1)/10,0)*10,[1]Hugst!$R$4:$W$4,0))))</f>
        <v>824.84221651491714</v>
      </c>
      <c r="I80" s="168">
        <f ca="1">IF($C80-I$1&lt;År1,0,H79*(1-VLOOKUP($A80,[1]Hugst!$R$5:$W$9,MATCH(ROUNDUP((I$1)/10,0)*10,[1]Hugst!$R$4:$W$4,0))))</f>
        <v>826.26602263846905</v>
      </c>
      <c r="J80" s="168">
        <f ca="1">IF($C80-J$1&lt;År1,0,I79*(1-VLOOKUP($A80,[1]Hugst!$R$5:$W$9,MATCH(ROUNDUP((J$1)/10,0)*10,[1]Hugst!$R$4:$W$4,0))))</f>
        <v>827.6957640433269</v>
      </c>
      <c r="K80" s="168">
        <f ca="1">IF($C80-K$1&lt;År1,0,J79*(1-VLOOKUP($A80,[1]Hugst!$R$5:$W$9,MATCH(ROUNDUP((K$1)/10,0)*10,[1]Hugst!$R$4:$W$4,0))))</f>
        <v>4582.0394457287221</v>
      </c>
      <c r="L80" s="168">
        <f ca="1">IF($C80-L$1&lt;År1,0,K79*(1-VLOOKUP($A80,[1]Hugst!$R$5:$W$9,MATCH(ROUNDUP((L$1)/10,0)*10,[1]Hugst!$R$4:$W$4,0))))</f>
        <v>186.02999727947201</v>
      </c>
      <c r="M80" s="168">
        <f ca="1">IF($C80-M$1&lt;År1,0,L79*(1-VLOOKUP($A80,[1]Hugst!$R$5:$W$9,MATCH(ROUNDUP((M$1)/10,0)*10,[1]Hugst!$R$4:$W$4,0))))</f>
        <v>186.13480802064817</v>
      </c>
      <c r="N80" s="168">
        <f ca="1">IF($C80-N$1&lt;År1,0,M79*(1-VLOOKUP($A80,[1]Hugst!$R$5:$W$9,MATCH(ROUNDUP((N$1)/10,0)*10,[1]Hugst!$R$4:$W$4,0))))</f>
        <v>186.47187667211927</v>
      </c>
      <c r="O80" s="168">
        <f ca="1">IF($C80-O$1&lt;År1,0,N79*(1-VLOOKUP($A80,[1]Hugst!$R$5:$W$9,MATCH(ROUNDUP((O$1)/10,0)*10,[1]Hugst!$R$4:$W$4,0))))</f>
        <v>186.81029901294926</v>
      </c>
      <c r="P80" s="168">
        <f ca="1">IF($C80-P$1&lt;År1,0,O79*(1-VLOOKUP($A80,[1]Hugst!$R$5:$W$9,MATCH(ROUNDUP((P$1)/10,0)*10,[1]Hugst!$R$4:$W$4,0))))</f>
        <v>186.9216939407614</v>
      </c>
      <c r="Q80" s="168">
        <f ca="1">IF($C80-Q$1&lt;År1,0,P79*(1-VLOOKUP($A80,[1]Hugst!$R$5:$W$9,MATCH(ROUNDUP((Q$1)/10,0)*10,[1]Hugst!$R$4:$W$4,0))))</f>
        <v>187.03390004216482</v>
      </c>
      <c r="R80" s="168">
        <f ca="1">IF($C80-R$1&lt;År1,0,Q79*(1-VLOOKUP($A80,[1]Hugst!$R$5:$W$9,MATCH(ROUNDUP((R$1)/10,0)*10,[1]Hugst!$R$4:$W$4,0))))</f>
        <v>187.14691897048414</v>
      </c>
      <c r="S80" s="168">
        <f ca="1">IF($C80-S$1&lt;År1,0,R79*(1-VLOOKUP($A80,[1]Hugst!$R$5:$W$9,MATCH(ROUNDUP((S$1)/10,0)*10,[1]Hugst!$R$4:$W$4,0))))</f>
        <v>187.26075238439387</v>
      </c>
      <c r="T80" s="168">
        <f ca="1">IF($C80-T$1&lt;År1,0,S79*(1-VLOOKUP($A80,[1]Hugst!$R$5:$W$9,MATCH(ROUNDUP((T$1)/10,0)*10,[1]Hugst!$R$4:$W$4,0))))</f>
        <v>187.37540194795139</v>
      </c>
      <c r="U80" s="168">
        <f ca="1">IF($C80-U$1&lt;År1,0,T79*(1-VLOOKUP($A80,[1]Hugst!$R$5:$W$9,MATCH(ROUNDUP((U$1)/10,0)*10,[1]Hugst!$R$4:$W$4,0))))</f>
        <v>187.49086933059249</v>
      </c>
      <c r="V80" s="168">
        <f ca="1">IF($C80-V$1&lt;År1,0,U79*(1-VLOOKUP($A80,[1]Hugst!$R$5:$W$9,MATCH(ROUNDUP((V$1)/10,0)*10,[1]Hugst!$R$4:$W$4,0))))</f>
        <v>187.60715620715791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176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406.40816288501082</v>
      </c>
      <c r="E81" s="168">
        <f t="shared" ca="1" si="1"/>
        <v>1.8276370069888799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820.60617026237048</v>
      </c>
      <c r="G81" s="168">
        <f ca="1">IF($C81-G$1&lt;År1,0,F80*(1-VLOOKUP($A81,[1]Hugst!$R$5:$W$9,MATCH(ROUNDUP((G$1)/10,0)*10,[1]Hugst!$R$4:$W$4,0))))</f>
        <v>822.01231418764144</v>
      </c>
      <c r="H81" s="168">
        <f ca="1">IF($C81-H$1&lt;År1,0,G80*(1-VLOOKUP($A81,[1]Hugst!$R$5:$W$9,MATCH(ROUNDUP((H$1)/10,0)*10,[1]Hugst!$R$4:$W$4,0))))</f>
        <v>823.42432166756805</v>
      </c>
      <c r="I81" s="168">
        <f ca="1">IF($C81-I$1&lt;År1,0,H80*(1-VLOOKUP($A81,[1]Hugst!$R$5:$W$9,MATCH(ROUNDUP((I$1)/10,0)*10,[1]Hugst!$R$4:$W$4,0))))</f>
        <v>824.84221651491714</v>
      </c>
      <c r="J81" s="168">
        <f ca="1">IF($C81-J$1&lt;År1,0,I80*(1-VLOOKUP($A81,[1]Hugst!$R$5:$W$9,MATCH(ROUNDUP((J$1)/10,0)*10,[1]Hugst!$R$4:$W$4,0))))</f>
        <v>826.26602263846905</v>
      </c>
      <c r="K81" s="168">
        <f ca="1">IF($C81-K$1&lt;År1,0,J80*(1-VLOOKUP($A81,[1]Hugst!$R$5:$W$9,MATCH(ROUNDUP((K$1)/10,0)*10,[1]Hugst!$R$4:$W$4,0))))</f>
        <v>827.6957640433269</v>
      </c>
      <c r="L81" s="168">
        <f ca="1">IF($C81-L$1&lt;År1,0,K80*(1-VLOOKUP($A81,[1]Hugst!$R$5:$W$9,MATCH(ROUNDUP((L$1)/10,0)*10,[1]Hugst!$R$4:$W$4,0))))</f>
        <v>4582.0394457287221</v>
      </c>
      <c r="M81" s="168">
        <f ca="1">IF($C81-M$1&lt;År1,0,L80*(1-VLOOKUP($A81,[1]Hugst!$R$5:$W$9,MATCH(ROUNDUP((M$1)/10,0)*10,[1]Hugst!$R$4:$W$4,0))))</f>
        <v>186.02999727947201</v>
      </c>
      <c r="N81" s="168">
        <f ca="1">IF($C81-N$1&lt;År1,0,M80*(1-VLOOKUP($A81,[1]Hugst!$R$5:$W$9,MATCH(ROUNDUP((N$1)/10,0)*10,[1]Hugst!$R$4:$W$4,0))))</f>
        <v>186.13480802064817</v>
      </c>
      <c r="O81" s="168">
        <f ca="1">IF($C81-O$1&lt;År1,0,N80*(1-VLOOKUP($A81,[1]Hugst!$R$5:$W$9,MATCH(ROUNDUP((O$1)/10,0)*10,[1]Hugst!$R$4:$W$4,0))))</f>
        <v>186.47187667211927</v>
      </c>
      <c r="P81" s="168">
        <f ca="1">IF($C81-P$1&lt;År1,0,O80*(1-VLOOKUP($A81,[1]Hugst!$R$5:$W$9,MATCH(ROUNDUP((P$1)/10,0)*10,[1]Hugst!$R$4:$W$4,0))))</f>
        <v>186.58232712262836</v>
      </c>
      <c r="Q81" s="168">
        <f ca="1">IF($C81-Q$1&lt;År1,0,P80*(1-VLOOKUP($A81,[1]Hugst!$R$5:$W$9,MATCH(ROUNDUP((Q$1)/10,0)*10,[1]Hugst!$R$4:$W$4,0))))</f>
        <v>186.69358611086759</v>
      </c>
      <c r="R81" s="168">
        <f ca="1">IF($C81-R$1&lt;År1,0,Q80*(1-VLOOKUP($A81,[1]Hugst!$R$5:$W$9,MATCH(ROUNDUP((R$1)/10,0)*10,[1]Hugst!$R$4:$W$4,0))))</f>
        <v>186.80565528279132</v>
      </c>
      <c r="S81" s="168">
        <f ca="1">IF($C81-S$1&lt;År1,0,R80*(1-VLOOKUP($A81,[1]Hugst!$R$5:$W$9,MATCH(ROUNDUP((S$1)/10,0)*10,[1]Hugst!$R$4:$W$4,0))))</f>
        <v>186.91853628970659</v>
      </c>
      <c r="T81" s="168">
        <f ca="1">IF($C81-T$1&lt;År1,0,S80*(1-VLOOKUP($A81,[1]Hugst!$R$5:$W$9,MATCH(ROUNDUP((T$1)/10,0)*10,[1]Hugst!$R$4:$W$4,0))))</f>
        <v>187.03223078826375</v>
      </c>
      <c r="U81" s="168">
        <f ca="1">IF($C81-U$1&lt;År1,0,T80*(1-VLOOKUP($A81,[1]Hugst!$R$5:$W$9,MATCH(ROUNDUP((U$1)/10,0)*10,[1]Hugst!$R$4:$W$4,0))))</f>
        <v>187.14674044048948</v>
      </c>
      <c r="V81" s="168">
        <f ca="1">IF($C81-V$1&lt;År1,0,U80*(1-VLOOKUP($A81,[1]Hugst!$R$5:$W$9,MATCH(ROUNDUP((V$1)/10,0)*10,[1]Hugst!$R$4:$W$4,0))))</f>
        <v>187.26206691378226</v>
      </c>
      <c r="W81" s="168">
        <f ca="1">IF($C81-W$1&lt;År1,0,V80*(1-VLOOKUP($A81,[1]Hugst!$R$5:$W$9,MATCH(ROUNDUP((W$1)/10,0)*10,[1]Hugst!$R$4:$W$4,0))))</f>
        <v>187.37821188093901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176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404.7825302334677</v>
      </c>
      <c r="E82" s="168">
        <f t="shared" ca="1" si="1"/>
        <v>2.0529655706450285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819.2058661744835</v>
      </c>
      <c r="G82" s="168">
        <f ca="1">IF($C82-G$1&lt;År1,0,F81*(1-VLOOKUP($A82,[1]Hugst!$R$5:$W$9,MATCH(ROUNDUP((G$1)/10,0)*10,[1]Hugst!$R$4:$W$4,0))))</f>
        <v>820.60617026237048</v>
      </c>
      <c r="H82" s="168">
        <f ca="1">IF($C82-H$1&lt;År1,0,G81*(1-VLOOKUP($A82,[1]Hugst!$R$5:$W$9,MATCH(ROUNDUP((H$1)/10,0)*10,[1]Hugst!$R$4:$W$4,0))))</f>
        <v>822.01231418764144</v>
      </c>
      <c r="I82" s="168">
        <f ca="1">IF($C82-I$1&lt;År1,0,H81*(1-VLOOKUP($A82,[1]Hugst!$R$5:$W$9,MATCH(ROUNDUP((I$1)/10,0)*10,[1]Hugst!$R$4:$W$4,0))))</f>
        <v>823.42432166756805</v>
      </c>
      <c r="J82" s="168">
        <f ca="1">IF($C82-J$1&lt;År1,0,I81*(1-VLOOKUP($A82,[1]Hugst!$R$5:$W$9,MATCH(ROUNDUP((J$1)/10,0)*10,[1]Hugst!$R$4:$W$4,0))))</f>
        <v>824.84221651491714</v>
      </c>
      <c r="K82" s="168">
        <f ca="1">IF($C82-K$1&lt;År1,0,J81*(1-VLOOKUP($A82,[1]Hugst!$R$5:$W$9,MATCH(ROUNDUP((K$1)/10,0)*10,[1]Hugst!$R$4:$W$4,0))))</f>
        <v>826.26602263846905</v>
      </c>
      <c r="L82" s="168">
        <f ca="1">IF($C82-L$1&lt;År1,0,K81*(1-VLOOKUP($A82,[1]Hugst!$R$5:$W$9,MATCH(ROUNDUP((L$1)/10,0)*10,[1]Hugst!$R$4:$W$4,0))))</f>
        <v>827.6957640433269</v>
      </c>
      <c r="M82" s="168">
        <f ca="1">IF($C82-M$1&lt;År1,0,L81*(1-VLOOKUP($A82,[1]Hugst!$R$5:$W$9,MATCH(ROUNDUP((M$1)/10,0)*10,[1]Hugst!$R$4:$W$4,0))))</f>
        <v>4582.0394457287221</v>
      </c>
      <c r="N82" s="168">
        <f ca="1">IF($C82-N$1&lt;År1,0,M81*(1-VLOOKUP($A82,[1]Hugst!$R$5:$W$9,MATCH(ROUNDUP((N$1)/10,0)*10,[1]Hugst!$R$4:$W$4,0))))</f>
        <v>186.02999727947201</v>
      </c>
      <c r="O82" s="168">
        <f ca="1">IF($C82-O$1&lt;År1,0,N81*(1-VLOOKUP($A82,[1]Hugst!$R$5:$W$9,MATCH(ROUNDUP((O$1)/10,0)*10,[1]Hugst!$R$4:$W$4,0))))</f>
        <v>186.13480802064817</v>
      </c>
      <c r="P82" s="168">
        <f ca="1">IF($C82-P$1&lt;År1,0,O81*(1-VLOOKUP($A82,[1]Hugst!$R$5:$W$9,MATCH(ROUNDUP((P$1)/10,0)*10,[1]Hugst!$R$4:$W$4,0))))</f>
        <v>186.24431777177364</v>
      </c>
      <c r="Q82" s="168">
        <f ca="1">IF($C82-Q$1&lt;År1,0,P81*(1-VLOOKUP($A82,[1]Hugst!$R$5:$W$9,MATCH(ROUNDUP((Q$1)/10,0)*10,[1]Hugst!$R$4:$W$4,0))))</f>
        <v>186.35463343529227</v>
      </c>
      <c r="R82" s="168">
        <f ca="1">IF($C82-R$1&lt;År1,0,Q81*(1-VLOOKUP($A82,[1]Hugst!$R$5:$W$9,MATCH(ROUNDUP((R$1)/10,0)*10,[1]Hugst!$R$4:$W$4,0))))</f>
        <v>186.46575664985093</v>
      </c>
      <c r="S82" s="168">
        <f ca="1">IF($C82-S$1&lt;År1,0,R81*(1-VLOOKUP($A82,[1]Hugst!$R$5:$W$9,MATCH(ROUNDUP((S$1)/10,0)*10,[1]Hugst!$R$4:$W$4,0))))</f>
        <v>186.57768905939537</v>
      </c>
      <c r="T82" s="168">
        <f ca="1">IF($C82-T$1&lt;År1,0,S81*(1-VLOOKUP($A82,[1]Hugst!$R$5:$W$9,MATCH(ROUNDUP((T$1)/10,0)*10,[1]Hugst!$R$4:$W$4,0))))</f>
        <v>186.69043231321746</v>
      </c>
      <c r="U82" s="168">
        <f ca="1">IF($C82-U$1&lt;År1,0,T81*(1-VLOOKUP($A82,[1]Hugst!$R$5:$W$9,MATCH(ROUNDUP((U$1)/10,0)*10,[1]Hugst!$R$4:$W$4,0))))</f>
        <v>186.80398806594587</v>
      </c>
      <c r="V82" s="168">
        <f ca="1">IF($C82-V$1&lt;År1,0,U81*(1-VLOOKUP($A82,[1]Hugst!$R$5:$W$9,MATCH(ROUNDUP((V$1)/10,0)*10,[1]Hugst!$R$4:$W$4,0))))</f>
        <v>186.91835797757906</v>
      </c>
      <c r="W82" s="168">
        <f ca="1">IF($C82-W$1&lt;År1,0,V81*(1-VLOOKUP($A82,[1]Hugst!$R$5:$W$9,MATCH(ROUNDUP((W$1)/10,0)*10,[1]Hugst!$R$4:$W$4,0))))</f>
        <v>187.0335437134807</v>
      </c>
      <c r="X82" s="168">
        <f ca="1">IF($C82-X$1&lt;År1,0,W81*(1-VLOOKUP($A82,[1]Hugst!$R$5:$W$9,MATCH(ROUNDUP((X$1)/10,0)*10,[1]Hugst!$R$4:$W$4,0))))</f>
        <v>187.14954694440632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176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403.16340011252032</v>
      </c>
      <c r="E83" s="168">
        <f t="shared" ca="1" si="1"/>
        <v>2.2776078190581757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817.81137830194928</v>
      </c>
      <c r="G83" s="168">
        <f ca="1">IF($C83-G$1&lt;År1,0,F82*(1-VLOOKUP($A83,[1]Hugst!$R$5:$W$9,MATCH(ROUNDUP((G$1)/10,0)*10,[1]Hugst!$R$4:$W$4,0))))</f>
        <v>819.2058661744835</v>
      </c>
      <c r="H83" s="168">
        <f ca="1">IF($C83-H$1&lt;År1,0,G82*(1-VLOOKUP($A83,[1]Hugst!$R$5:$W$9,MATCH(ROUNDUP((H$1)/10,0)*10,[1]Hugst!$R$4:$W$4,0))))</f>
        <v>820.60617026237048</v>
      </c>
      <c r="I83" s="168">
        <f ca="1">IF($C83-I$1&lt;År1,0,H82*(1-VLOOKUP($A83,[1]Hugst!$R$5:$W$9,MATCH(ROUNDUP((I$1)/10,0)*10,[1]Hugst!$R$4:$W$4,0))))</f>
        <v>822.01231418764144</v>
      </c>
      <c r="J83" s="168">
        <f ca="1">IF($C83-J$1&lt;År1,0,I82*(1-VLOOKUP($A83,[1]Hugst!$R$5:$W$9,MATCH(ROUNDUP((J$1)/10,0)*10,[1]Hugst!$R$4:$W$4,0))))</f>
        <v>823.42432166756805</v>
      </c>
      <c r="K83" s="168">
        <f ca="1">IF($C83-K$1&lt;År1,0,J82*(1-VLOOKUP($A83,[1]Hugst!$R$5:$W$9,MATCH(ROUNDUP((K$1)/10,0)*10,[1]Hugst!$R$4:$W$4,0))))</f>
        <v>824.84221651491714</v>
      </c>
      <c r="L83" s="168">
        <f ca="1">IF($C83-L$1&lt;År1,0,K82*(1-VLOOKUP($A83,[1]Hugst!$R$5:$W$9,MATCH(ROUNDUP((L$1)/10,0)*10,[1]Hugst!$R$4:$W$4,0))))</f>
        <v>826.26602263846905</v>
      </c>
      <c r="M83" s="168">
        <f ca="1">IF($C83-M$1&lt;År1,0,L82*(1-VLOOKUP($A83,[1]Hugst!$R$5:$W$9,MATCH(ROUNDUP((M$1)/10,0)*10,[1]Hugst!$R$4:$W$4,0))))</f>
        <v>827.6957640433269</v>
      </c>
      <c r="N83" s="168">
        <f ca="1">IF($C83-N$1&lt;År1,0,M82*(1-VLOOKUP($A83,[1]Hugst!$R$5:$W$9,MATCH(ROUNDUP((N$1)/10,0)*10,[1]Hugst!$R$4:$W$4,0))))</f>
        <v>4582.0394457287221</v>
      </c>
      <c r="O83" s="168">
        <f ca="1">IF($C83-O$1&lt;År1,0,N82*(1-VLOOKUP($A83,[1]Hugst!$R$5:$W$9,MATCH(ROUNDUP((O$1)/10,0)*10,[1]Hugst!$R$4:$W$4,0))))</f>
        <v>186.02999727947201</v>
      </c>
      <c r="P83" s="168">
        <f ca="1">IF($C83-P$1&lt;År1,0,O82*(1-VLOOKUP($A83,[1]Hugst!$R$5:$W$9,MATCH(ROUNDUP((P$1)/10,0)*10,[1]Hugst!$R$4:$W$4,0))))</f>
        <v>185.90766045831788</v>
      </c>
      <c r="Q83" s="168">
        <f ca="1">IF($C83-Q$1&lt;År1,0,P82*(1-VLOOKUP($A83,[1]Hugst!$R$5:$W$9,MATCH(ROUNDUP((Q$1)/10,0)*10,[1]Hugst!$R$4:$W$4,0))))</f>
        <v>186.01703657042503</v>
      </c>
      <c r="R83" s="168">
        <f ca="1">IF($C83-R$1&lt;År1,0,Q82*(1-VLOOKUP($A83,[1]Hugst!$R$5:$W$9,MATCH(ROUNDUP((R$1)/10,0)*10,[1]Hugst!$R$4:$W$4,0))))</f>
        <v>186.12721761143902</v>
      </c>
      <c r="S83" s="168">
        <f ca="1">IF($C83-S$1&lt;År1,0,R82*(1-VLOOKUP($A83,[1]Hugst!$R$5:$W$9,MATCH(ROUNDUP((S$1)/10,0)*10,[1]Hugst!$R$4:$W$4,0))))</f>
        <v>186.23820521800704</v>
      </c>
      <c r="T83" s="168">
        <f ca="1">IF($C83-T$1&lt;År1,0,S82*(1-VLOOKUP($A83,[1]Hugst!$R$5:$W$9,MATCH(ROUNDUP((T$1)/10,0)*10,[1]Hugst!$R$4:$W$4,0))))</f>
        <v>186.35000103206866</v>
      </c>
      <c r="U83" s="168">
        <f ca="1">IF($C83-U$1&lt;År1,0,T82*(1-VLOOKUP($A83,[1]Hugst!$R$5:$W$9,MATCH(ROUNDUP((U$1)/10,0)*10,[1]Hugst!$R$4:$W$4,0))))</f>
        <v>186.46260670090302</v>
      </c>
      <c r="V83" s="168">
        <f ca="1">IF($C83-V$1&lt;År1,0,U82*(1-VLOOKUP($A83,[1]Hugst!$R$5:$W$9,MATCH(ROUNDUP((V$1)/10,0)*10,[1]Hugst!$R$4:$W$4,0))))</f>
        <v>186.57602387711964</v>
      </c>
      <c r="W83" s="168">
        <f ca="1">IF($C83-W$1&lt;År1,0,V82*(1-VLOOKUP($A83,[1]Hugst!$R$5:$W$9,MATCH(ROUNDUP((W$1)/10,0)*10,[1]Hugst!$R$4:$W$4,0))))</f>
        <v>186.69025421869117</v>
      </c>
      <c r="X83" s="168">
        <f ca="1">IF($C83-X$1&lt;År1,0,W82*(1-VLOOKUP($A83,[1]Hugst!$R$5:$W$9,MATCH(ROUNDUP((X$1)/10,0)*10,[1]Hugst!$R$4:$W$4,0))))</f>
        <v>186.80529938894898</v>
      </c>
      <c r="Y83" s="168">
        <f ca="1">IF($C83-Y$1&lt;År1,0,X82*(1-VLOOKUP($A83,[1]Hugst!$R$5:$W$9,MATCH(ROUNDUP((Y$1)/10,0)*10,[1]Hugst!$R$4:$W$4,0))))</f>
        <v>186.92116105660975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176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401.55074651208997</v>
      </c>
      <c r="E84" s="168">
        <f t="shared" ca="1" si="1"/>
        <v>2.5335295758686698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816.45464645832942</v>
      </c>
      <c r="G84" s="168">
        <f ca="1">IF($C84-G$1&lt;År1,0,F83*(1-VLOOKUP($A84,[1]Hugst!$R$5:$W$9,MATCH(ROUNDUP((G$1)/10,0)*10,[1]Hugst!$R$4:$W$4,0))))</f>
        <v>817.81137830194928</v>
      </c>
      <c r="H84" s="168">
        <f ca="1">IF($C84-H$1&lt;År1,0,G83*(1-VLOOKUP($A84,[1]Hugst!$R$5:$W$9,MATCH(ROUNDUP((H$1)/10,0)*10,[1]Hugst!$R$4:$W$4,0))))</f>
        <v>819.2058661744835</v>
      </c>
      <c r="I84" s="168">
        <f ca="1">IF($C84-I$1&lt;År1,0,H83*(1-VLOOKUP($A84,[1]Hugst!$R$5:$W$9,MATCH(ROUNDUP((I$1)/10,0)*10,[1]Hugst!$R$4:$W$4,0))))</f>
        <v>820.60617026237048</v>
      </c>
      <c r="J84" s="168">
        <f ca="1">IF($C84-J$1&lt;År1,0,I83*(1-VLOOKUP($A84,[1]Hugst!$R$5:$W$9,MATCH(ROUNDUP((J$1)/10,0)*10,[1]Hugst!$R$4:$W$4,0))))</f>
        <v>822.01231418764144</v>
      </c>
      <c r="K84" s="168">
        <f ca="1">IF($C84-K$1&lt;År1,0,J83*(1-VLOOKUP($A84,[1]Hugst!$R$5:$W$9,MATCH(ROUNDUP((K$1)/10,0)*10,[1]Hugst!$R$4:$W$4,0))))</f>
        <v>823.42432166756805</v>
      </c>
      <c r="L84" s="168">
        <f ca="1">IF($C84-L$1&lt;År1,0,K83*(1-VLOOKUP($A84,[1]Hugst!$R$5:$W$9,MATCH(ROUNDUP((L$1)/10,0)*10,[1]Hugst!$R$4:$W$4,0))))</f>
        <v>824.84221651491714</v>
      </c>
      <c r="M84" s="168">
        <f ca="1">IF($C84-M$1&lt;År1,0,L83*(1-VLOOKUP($A84,[1]Hugst!$R$5:$W$9,MATCH(ROUNDUP((M$1)/10,0)*10,[1]Hugst!$R$4:$W$4,0))))</f>
        <v>826.26602263846905</v>
      </c>
      <c r="N84" s="168">
        <f ca="1">IF($C84-N$1&lt;År1,0,M83*(1-VLOOKUP($A84,[1]Hugst!$R$5:$W$9,MATCH(ROUNDUP((N$1)/10,0)*10,[1]Hugst!$R$4:$W$4,0))))</f>
        <v>827.6957640433269</v>
      </c>
      <c r="O84" s="168">
        <f ca="1">IF($C84-O$1&lt;År1,0,N83*(1-VLOOKUP($A84,[1]Hugst!$R$5:$W$9,MATCH(ROUNDUP((O$1)/10,0)*10,[1]Hugst!$R$4:$W$4,0))))</f>
        <v>4582.0394457287221</v>
      </c>
      <c r="P84" s="168">
        <f ca="1">IF($C84-P$1&lt;År1,0,O83*(1-VLOOKUP($A84,[1]Hugst!$R$5:$W$9,MATCH(ROUNDUP((P$1)/10,0)*10,[1]Hugst!$R$4:$W$4,0))))</f>
        <v>185.80297762177503</v>
      </c>
      <c r="Q84" s="168">
        <f ca="1">IF($C84-Q$1&lt;År1,0,P83*(1-VLOOKUP($A84,[1]Hugst!$R$5:$W$9,MATCH(ROUNDUP((Q$1)/10,0)*10,[1]Hugst!$R$4:$W$4,0))))</f>
        <v>185.6807900930128</v>
      </c>
      <c r="R84" s="168">
        <f ca="1">IF($C84-R$1&lt;År1,0,Q83*(1-VLOOKUP($A84,[1]Hugst!$R$5:$W$9,MATCH(ROUNDUP((R$1)/10,0)*10,[1]Hugst!$R$4:$W$4,0))))</f>
        <v>185.79003272918655</v>
      </c>
      <c r="S84" s="168">
        <f ca="1">IF($C84-S$1&lt;År1,0,R83*(1-VLOOKUP($A84,[1]Hugst!$R$5:$W$9,MATCH(ROUNDUP((S$1)/10,0)*10,[1]Hugst!$R$4:$W$4,0))))</f>
        <v>185.90007931198099</v>
      </c>
      <c r="T84" s="168">
        <f ca="1">IF($C84-T$1&lt;År1,0,S83*(1-VLOOKUP($A84,[1]Hugst!$R$5:$W$9,MATCH(ROUNDUP((T$1)/10,0)*10,[1]Hugst!$R$4:$W$4,0))))</f>
        <v>186.01093147604607</v>
      </c>
      <c r="U84" s="168">
        <f ca="1">IF($C84-U$1&lt;År1,0,T83*(1-VLOOKUP($A84,[1]Hugst!$R$5:$W$9,MATCH(ROUNDUP((U$1)/10,0)*10,[1]Hugst!$R$4:$W$4,0))))</f>
        <v>186.12259086131766</v>
      </c>
      <c r="V84" s="168">
        <f ca="1">IF($C84-V$1&lt;År1,0,U83*(1-VLOOKUP($A84,[1]Hugst!$R$5:$W$9,MATCH(ROUNDUP((V$1)/10,0)*10,[1]Hugst!$R$4:$W$4,0))))</f>
        <v>186.23505911306464</v>
      </c>
      <c r="W84" s="168">
        <f ca="1">IF($C84-W$1&lt;År1,0,V83*(1-VLOOKUP($A84,[1]Hugst!$R$5:$W$9,MATCH(ROUNDUP((W$1)/10,0)*10,[1]Hugst!$R$4:$W$4,0))))</f>
        <v>186.34833788187976</v>
      </c>
      <c r="X84" s="168">
        <f ca="1">IF($C84-X$1&lt;År1,0,W83*(1-VLOOKUP($A84,[1]Hugst!$R$5:$W$9,MATCH(ROUNDUP((X$1)/10,0)*10,[1]Hugst!$R$4:$W$4,0))))</f>
        <v>186.46242882371243</v>
      </c>
      <c r="Y84" s="168">
        <f ca="1">IF($C84-Y$1&lt;År1,0,X83*(1-VLOOKUP($A84,[1]Hugst!$R$5:$W$9,MATCH(ROUNDUP((Y$1)/10,0)*10,[1]Hugst!$R$4:$W$4,0))))</f>
        <v>186.57733359986418</v>
      </c>
      <c r="Z84" s="168">
        <f ca="1">IF($C84-Z$1&lt;År1,0,Y83*(1-VLOOKUP($A84,[1]Hugst!$R$5:$W$9,MATCH(ROUNDUP((Z$1)/10,0)*10,[1]Hugst!$R$4:$W$4,0))))</f>
        <v>186.66137232429378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176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399.94454352601315</v>
      </c>
      <c r="E85" s="168">
        <f t="shared" ca="1" si="1"/>
        <v>8.1536584133555152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820.46857230973944</v>
      </c>
      <c r="G85" s="168">
        <f ca="1">IF($C85-G$1&lt;År1,0,F84*(1-VLOOKUP($A85,[1]Hugst!$R$5:$W$9,MATCH(ROUNDUP((G$1)/10,0)*10,[1]Hugst!$R$4:$W$4,0))))</f>
        <v>816.45464645832942</v>
      </c>
      <c r="H85" s="168">
        <f ca="1">IF($C85-H$1&lt;År1,0,G84*(1-VLOOKUP($A85,[1]Hugst!$R$5:$W$9,MATCH(ROUNDUP((H$1)/10,0)*10,[1]Hugst!$R$4:$W$4,0))))</f>
        <v>817.81137830194928</v>
      </c>
      <c r="I85" s="168">
        <f ca="1">IF($C85-I$1&lt;År1,0,H84*(1-VLOOKUP($A85,[1]Hugst!$R$5:$W$9,MATCH(ROUNDUP((I$1)/10,0)*10,[1]Hugst!$R$4:$W$4,0))))</f>
        <v>819.2058661744835</v>
      </c>
      <c r="J85" s="168">
        <f ca="1">IF($C85-J$1&lt;År1,0,I84*(1-VLOOKUP($A85,[1]Hugst!$R$5:$W$9,MATCH(ROUNDUP((J$1)/10,0)*10,[1]Hugst!$R$4:$W$4,0))))</f>
        <v>820.60617026237048</v>
      </c>
      <c r="K85" s="168">
        <f ca="1">IF($C85-K$1&lt;År1,0,J84*(1-VLOOKUP($A85,[1]Hugst!$R$5:$W$9,MATCH(ROUNDUP((K$1)/10,0)*10,[1]Hugst!$R$4:$W$4,0))))</f>
        <v>822.01231418764144</v>
      </c>
      <c r="L85" s="168">
        <f ca="1">IF($C85-L$1&lt;År1,0,K84*(1-VLOOKUP($A85,[1]Hugst!$R$5:$W$9,MATCH(ROUNDUP((L$1)/10,0)*10,[1]Hugst!$R$4:$W$4,0))))</f>
        <v>823.42432166756805</v>
      </c>
      <c r="M85" s="168">
        <f ca="1">IF($C85-M$1&lt;År1,0,L84*(1-VLOOKUP($A85,[1]Hugst!$R$5:$W$9,MATCH(ROUNDUP((M$1)/10,0)*10,[1]Hugst!$R$4:$W$4,0))))</f>
        <v>824.84221651491714</v>
      </c>
      <c r="N85" s="168">
        <f ca="1">IF($C85-N$1&lt;År1,0,M84*(1-VLOOKUP($A85,[1]Hugst!$R$5:$W$9,MATCH(ROUNDUP((N$1)/10,0)*10,[1]Hugst!$R$4:$W$4,0))))</f>
        <v>826.26602263846905</v>
      </c>
      <c r="O85" s="168">
        <f ca="1">IF($C85-O$1&lt;År1,0,N84*(1-VLOOKUP($A85,[1]Hugst!$R$5:$W$9,MATCH(ROUNDUP((O$1)/10,0)*10,[1]Hugst!$R$4:$W$4,0))))</f>
        <v>827.6957640433269</v>
      </c>
      <c r="P85" s="168">
        <f ca="1">IF($C85-P$1&lt;År1,0,O84*(1-VLOOKUP($A85,[1]Hugst!$R$5:$W$9,MATCH(ROUNDUP((P$1)/10,0)*10,[1]Hugst!$R$4:$W$4,0))))</f>
        <v>4576.4478043712224</v>
      </c>
      <c r="Q85" s="168">
        <f ca="1">IF($C85-Q$1&lt;År1,0,P84*(1-VLOOKUP($A85,[1]Hugst!$R$5:$W$9,MATCH(ROUNDUP((Q$1)/10,0)*10,[1]Hugst!$R$4:$W$4,0))))</f>
        <v>185.57623500501626</v>
      </c>
      <c r="R85" s="168">
        <f ca="1">IF($C85-R$1&lt;År1,0,Q84*(1-VLOOKUP($A85,[1]Hugst!$R$5:$W$9,MATCH(ROUNDUP((R$1)/10,0)*10,[1]Hugst!$R$4:$W$4,0))))</f>
        <v>185.45419658645861</v>
      </c>
      <c r="S85" s="168">
        <f ca="1">IF($C85-S$1&lt;År1,0,R84*(1-VLOOKUP($A85,[1]Hugst!$R$5:$W$9,MATCH(ROUNDUP((S$1)/10,0)*10,[1]Hugst!$R$4:$W$4,0))))</f>
        <v>185.56330590958484</v>
      </c>
      <c r="T85" s="168">
        <f ca="1">IF($C85-T$1&lt;År1,0,S84*(1-VLOOKUP($A85,[1]Hugst!$R$5:$W$9,MATCH(ROUNDUP((T$1)/10,0)*10,[1]Hugst!$R$4:$W$4,0))))</f>
        <v>185.67321819824434</v>
      </c>
      <c r="U85" s="168">
        <f ca="1">IF($C85-U$1&lt;År1,0,T84*(1-VLOOKUP($A85,[1]Hugst!$R$5:$W$9,MATCH(ROUNDUP((U$1)/10,0)*10,[1]Hugst!$R$4:$W$4,0))))</f>
        <v>185.78393508509225</v>
      </c>
      <c r="V85" s="168">
        <f ca="1">IF($C85-V$1&lt;År1,0,U84*(1-VLOOKUP($A85,[1]Hugst!$R$5:$W$9,MATCH(ROUNDUP((V$1)/10,0)*10,[1]Hugst!$R$4:$W$4,0))))</f>
        <v>185.89545820806316</v>
      </c>
      <c r="W85" s="168">
        <f ca="1">IF($C85-W$1&lt;År1,0,V84*(1-VLOOKUP($A85,[1]Hugst!$R$5:$W$9,MATCH(ROUNDUP((W$1)/10,0)*10,[1]Hugst!$R$4:$W$4,0))))</f>
        <v>186.0077892104182</v>
      </c>
      <c r="X85" s="168">
        <f ca="1">IF($C85-X$1&lt;År1,0,W84*(1-VLOOKUP($A85,[1]Hugst!$R$5:$W$9,MATCH(ROUNDUP((X$1)/10,0)*10,[1]Hugst!$R$4:$W$4,0))))</f>
        <v>186.12092974073576</v>
      </c>
      <c r="Y85" s="168">
        <f ca="1">IF($C85-Y$1&lt;År1,0,X84*(1-VLOOKUP($A85,[1]Hugst!$R$5:$W$9,MATCH(ROUNDUP((Y$1)/10,0)*10,[1]Hugst!$R$4:$W$4,0))))</f>
        <v>186.23488145294451</v>
      </c>
      <c r="Z85" s="168">
        <f ca="1">IF($C85-Z$1&lt;År1,0,Y84*(1-VLOOKUP($A85,[1]Hugst!$R$5:$W$9,MATCH(ROUNDUP((Z$1)/10,0)*10,[1]Hugst!$R$4:$W$4,0))))</f>
        <v>186.31802272943725</v>
      </c>
      <c r="AA85" s="168">
        <f ca="1">IF($C85-AA$1&lt;År1,0,Z84*(1-VLOOKUP($A85,[1]Hugst!$R$5:$W$9,MATCH(ROUNDUP((AA$1)/10,0)*10,[1]Hugst!$R$4:$W$4,0))))</f>
        <v>186.40194465428377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176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398.34476535193971</v>
      </c>
      <c r="E86" s="168">
        <f t="shared" ca="1" si="1"/>
        <v>9.1852549054656265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819.90039062777612</v>
      </c>
      <c r="G86" s="168">
        <f ca="1">IF($C86-G$1&lt;År1,0,F85*(1-VLOOKUP($A86,[1]Hugst!$R$5:$W$9,MATCH(ROUNDUP((G$1)/10,0)*10,[1]Hugst!$R$4:$W$4,0))))</f>
        <v>820.46857230973944</v>
      </c>
      <c r="H86" s="168">
        <f ca="1">IF($C86-H$1&lt;År1,0,G85*(1-VLOOKUP($A86,[1]Hugst!$R$5:$W$9,MATCH(ROUNDUP((H$1)/10,0)*10,[1]Hugst!$R$4:$W$4,0))))</f>
        <v>816.45464645832942</v>
      </c>
      <c r="I86" s="168">
        <f ca="1">IF($C86-I$1&lt;År1,0,H85*(1-VLOOKUP($A86,[1]Hugst!$R$5:$W$9,MATCH(ROUNDUP((I$1)/10,0)*10,[1]Hugst!$R$4:$W$4,0))))</f>
        <v>817.81137830194928</v>
      </c>
      <c r="J86" s="168">
        <f ca="1">IF($C86-J$1&lt;År1,0,I85*(1-VLOOKUP($A86,[1]Hugst!$R$5:$W$9,MATCH(ROUNDUP((J$1)/10,0)*10,[1]Hugst!$R$4:$W$4,0))))</f>
        <v>819.2058661744835</v>
      </c>
      <c r="K86" s="168">
        <f ca="1">IF($C86-K$1&lt;År1,0,J85*(1-VLOOKUP($A86,[1]Hugst!$R$5:$W$9,MATCH(ROUNDUP((K$1)/10,0)*10,[1]Hugst!$R$4:$W$4,0))))</f>
        <v>820.60617026237048</v>
      </c>
      <c r="L86" s="168">
        <f ca="1">IF($C86-L$1&lt;År1,0,K85*(1-VLOOKUP($A86,[1]Hugst!$R$5:$W$9,MATCH(ROUNDUP((L$1)/10,0)*10,[1]Hugst!$R$4:$W$4,0))))</f>
        <v>822.01231418764144</v>
      </c>
      <c r="M86" s="168">
        <f ca="1">IF($C86-M$1&lt;År1,0,L85*(1-VLOOKUP($A86,[1]Hugst!$R$5:$W$9,MATCH(ROUNDUP((M$1)/10,0)*10,[1]Hugst!$R$4:$W$4,0))))</f>
        <v>823.42432166756805</v>
      </c>
      <c r="N86" s="168">
        <f ca="1">IF($C86-N$1&lt;År1,0,M85*(1-VLOOKUP($A86,[1]Hugst!$R$5:$W$9,MATCH(ROUNDUP((N$1)/10,0)*10,[1]Hugst!$R$4:$W$4,0))))</f>
        <v>824.84221651491714</v>
      </c>
      <c r="O86" s="168">
        <f ca="1">IF($C86-O$1&lt;År1,0,N85*(1-VLOOKUP($A86,[1]Hugst!$R$5:$W$9,MATCH(ROUNDUP((O$1)/10,0)*10,[1]Hugst!$R$4:$W$4,0))))</f>
        <v>826.26602263846905</v>
      </c>
      <c r="P86" s="168">
        <f ca="1">IF($C86-P$1&lt;År1,0,O85*(1-VLOOKUP($A86,[1]Hugst!$R$5:$W$9,MATCH(ROUNDUP((P$1)/10,0)*10,[1]Hugst!$R$4:$W$4,0))))</f>
        <v>826.68569463635879</v>
      </c>
      <c r="Q86" s="168">
        <f ca="1">IF($C86-Q$1&lt;År1,0,P85*(1-VLOOKUP($A86,[1]Hugst!$R$5:$W$9,MATCH(ROUNDUP((Q$1)/10,0)*10,[1]Hugst!$R$4:$W$4,0))))</f>
        <v>4570.8629867116506</v>
      </c>
      <c r="R86" s="168">
        <f ca="1">IF($C86-R$1&lt;År1,0,Q85*(1-VLOOKUP($A86,[1]Hugst!$R$5:$W$9,MATCH(ROUNDUP((R$1)/10,0)*10,[1]Hugst!$R$4:$W$4,0))))</f>
        <v>185.34976909111182</v>
      </c>
      <c r="S86" s="168">
        <f ca="1">IF($C86-S$1&lt;År1,0,R85*(1-VLOOKUP($A86,[1]Hugst!$R$5:$W$9,MATCH(ROUNDUP((S$1)/10,0)*10,[1]Hugst!$R$4:$W$4,0))))</f>
        <v>185.22787960079378</v>
      </c>
      <c r="T86" s="168">
        <f ca="1">IF($C86-T$1&lt;År1,0,S85*(1-VLOOKUP($A86,[1]Hugst!$R$5:$W$9,MATCH(ROUNDUP((T$1)/10,0)*10,[1]Hugst!$R$4:$W$4,0))))</f>
        <v>185.33685577355959</v>
      </c>
      <c r="U86" s="168">
        <f ca="1">IF($C86-U$1&lt;År1,0,T85*(1-VLOOKUP($A86,[1]Hugst!$R$5:$W$9,MATCH(ROUNDUP((U$1)/10,0)*10,[1]Hugst!$R$4:$W$4,0))))</f>
        <v>185.44663393196851</v>
      </c>
      <c r="V86" s="168">
        <f ca="1">IF($C86-V$1&lt;År1,0,U85*(1-VLOOKUP($A86,[1]Hugst!$R$5:$W$9,MATCH(ROUNDUP((V$1)/10,0)*10,[1]Hugst!$R$4:$W$4,0))))</f>
        <v>185.55721570668334</v>
      </c>
      <c r="W86" s="168">
        <f ca="1">IF($C86-W$1&lt;År1,0,V85*(1-VLOOKUP($A86,[1]Hugst!$R$5:$W$9,MATCH(ROUNDUP((W$1)/10,0)*10,[1]Hugst!$R$4:$W$4,0))))</f>
        <v>185.66860273363977</v>
      </c>
      <c r="X86" s="168">
        <f ca="1">IF($C86-X$1&lt;År1,0,W85*(1-VLOOKUP($A86,[1]Hugst!$R$5:$W$9,MATCH(ROUNDUP((X$1)/10,0)*10,[1]Hugst!$R$4:$W$4,0))))</f>
        <v>185.78079665409362</v>
      </c>
      <c r="Y86" s="168">
        <f ca="1">IF($C86-Y$1&lt;År1,0,X85*(1-VLOOKUP($A86,[1]Hugst!$R$5:$W$9,MATCH(ROUNDUP((Y$1)/10,0)*10,[1]Hugst!$R$4:$W$4,0))))</f>
        <v>185.89379911461148</v>
      </c>
      <c r="Z86" s="168">
        <f ca="1">IF($C86-Z$1&lt;År1,0,Y85*(1-VLOOKUP($A86,[1]Hugst!$R$5:$W$9,MATCH(ROUNDUP((Z$1)/10,0)*10,[1]Hugst!$R$4:$W$4,0))))</f>
        <v>185.97604653295906</v>
      </c>
      <c r="AA86" s="168">
        <f ca="1">IF($C86-AA$1&lt;År1,0,Z85*(1-VLOOKUP($A86,[1]Hugst!$R$5:$W$9,MATCH(ROUNDUP((AA$1)/10,0)*10,[1]Hugst!$R$4:$W$4,0))))</f>
        <v>186.05907225716922</v>
      </c>
      <c r="AB86" s="168">
        <f ca="1">IF($C86-AB$1&lt;År1,0,AA85*(1-VLOOKUP($A86,[1]Hugst!$R$5:$W$9,MATCH(ROUNDUP((AB$1)/10,0)*10,[1]Hugst!$R$4:$W$4,0))))</f>
        <v>186.14287754476427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176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396.75138629051798</v>
      </c>
      <c r="E87" s="168">
        <f t="shared" ca="1" si="1"/>
        <v>10.213746172290485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819.33550283317925</v>
      </c>
      <c r="G87" s="168">
        <f ca="1">IF($C87-G$1&lt;År1,0,F86*(1-VLOOKUP($A87,[1]Hugst!$R$5:$W$9,MATCH(ROUNDUP((G$1)/10,0)*10,[1]Hugst!$R$4:$W$4,0))))</f>
        <v>819.90039062777612</v>
      </c>
      <c r="H87" s="168">
        <f ca="1">IF($C87-H$1&lt;År1,0,G86*(1-VLOOKUP($A87,[1]Hugst!$R$5:$W$9,MATCH(ROUNDUP((H$1)/10,0)*10,[1]Hugst!$R$4:$W$4,0))))</f>
        <v>820.46857230973944</v>
      </c>
      <c r="I87" s="168">
        <f ca="1">IF($C87-I$1&lt;År1,0,H86*(1-VLOOKUP($A87,[1]Hugst!$R$5:$W$9,MATCH(ROUNDUP((I$1)/10,0)*10,[1]Hugst!$R$4:$W$4,0))))</f>
        <v>816.45464645832942</v>
      </c>
      <c r="J87" s="168">
        <f ca="1">IF($C87-J$1&lt;År1,0,I86*(1-VLOOKUP($A87,[1]Hugst!$R$5:$W$9,MATCH(ROUNDUP((J$1)/10,0)*10,[1]Hugst!$R$4:$W$4,0))))</f>
        <v>817.81137830194928</v>
      </c>
      <c r="K87" s="168">
        <f ca="1">IF($C87-K$1&lt;År1,0,J86*(1-VLOOKUP($A87,[1]Hugst!$R$5:$W$9,MATCH(ROUNDUP((K$1)/10,0)*10,[1]Hugst!$R$4:$W$4,0))))</f>
        <v>819.2058661744835</v>
      </c>
      <c r="L87" s="168">
        <f ca="1">IF($C87-L$1&lt;År1,0,K86*(1-VLOOKUP($A87,[1]Hugst!$R$5:$W$9,MATCH(ROUNDUP((L$1)/10,0)*10,[1]Hugst!$R$4:$W$4,0))))</f>
        <v>820.60617026237048</v>
      </c>
      <c r="M87" s="168">
        <f ca="1">IF($C87-M$1&lt;År1,0,L86*(1-VLOOKUP($A87,[1]Hugst!$R$5:$W$9,MATCH(ROUNDUP((M$1)/10,0)*10,[1]Hugst!$R$4:$W$4,0))))</f>
        <v>822.01231418764144</v>
      </c>
      <c r="N87" s="168">
        <f ca="1">IF($C87-N$1&lt;År1,0,M86*(1-VLOOKUP($A87,[1]Hugst!$R$5:$W$9,MATCH(ROUNDUP((N$1)/10,0)*10,[1]Hugst!$R$4:$W$4,0))))</f>
        <v>823.42432166756805</v>
      </c>
      <c r="O87" s="168">
        <f ca="1">IF($C87-O$1&lt;År1,0,N86*(1-VLOOKUP($A87,[1]Hugst!$R$5:$W$9,MATCH(ROUNDUP((O$1)/10,0)*10,[1]Hugst!$R$4:$W$4,0))))</f>
        <v>824.84221651491714</v>
      </c>
      <c r="P87" s="168">
        <f ca="1">IF($C87-P$1&lt;År1,0,O86*(1-VLOOKUP($A87,[1]Hugst!$R$5:$W$9,MATCH(ROUNDUP((P$1)/10,0)*10,[1]Hugst!$R$4:$W$4,0))))</f>
        <v>825.25769800067292</v>
      </c>
      <c r="Q87" s="168">
        <f ca="1">IF($C87-Q$1&lt;År1,0,P86*(1-VLOOKUP($A87,[1]Hugst!$R$5:$W$9,MATCH(ROUNDUP((Q$1)/10,0)*10,[1]Hugst!$R$4:$W$4,0))))</f>
        <v>825.67685785646358</v>
      </c>
      <c r="R87" s="168">
        <f ca="1">IF($C87-R$1&lt;År1,0,Q86*(1-VLOOKUP($A87,[1]Hugst!$R$5:$W$9,MATCH(ROUNDUP((R$1)/10,0)*10,[1]Hugst!$R$4:$W$4,0))))</f>
        <v>4565.2849844227821</v>
      </c>
      <c r="S87" s="168">
        <f ca="1">IF($C87-S$1&lt;År1,0,R86*(1-VLOOKUP($A87,[1]Hugst!$R$5:$W$9,MATCH(ROUNDUP((S$1)/10,0)*10,[1]Hugst!$R$4:$W$4,0))))</f>
        <v>185.12357954239047</v>
      </c>
      <c r="T87" s="168">
        <f ca="1">IF($C87-T$1&lt;År1,0,S86*(1-VLOOKUP($A87,[1]Hugst!$R$5:$W$9,MATCH(ROUNDUP((T$1)/10,0)*10,[1]Hugst!$R$4:$W$4,0))))</f>
        <v>185.00183879856908</v>
      </c>
      <c r="U87" s="168">
        <f ca="1">IF($C87-U$1&lt;År1,0,T86*(1-VLOOKUP($A87,[1]Hugst!$R$5:$W$9,MATCH(ROUNDUP((U$1)/10,0)*10,[1]Hugst!$R$4:$W$4,0))))</f>
        <v>185.11068198346305</v>
      </c>
      <c r="V87" s="168">
        <f ca="1">IF($C87-V$1&lt;År1,0,U86*(1-VLOOKUP($A87,[1]Hugst!$R$5:$W$9,MATCH(ROUNDUP((V$1)/10,0)*10,[1]Hugst!$R$4:$W$4,0))))</f>
        <v>185.22032617530576</v>
      </c>
      <c r="W87" s="168">
        <f ca="1">IF($C87-W$1&lt;År1,0,V86*(1-VLOOKUP($A87,[1]Hugst!$R$5:$W$9,MATCH(ROUNDUP((W$1)/10,0)*10,[1]Hugst!$R$4:$W$4,0))))</f>
        <v>185.33077300277009</v>
      </c>
      <c r="X87" s="168">
        <f ca="1">IF($C87-X$1&lt;År1,0,W86*(1-VLOOKUP($A87,[1]Hugst!$R$5:$W$9,MATCH(ROUNDUP((X$1)/10,0)*10,[1]Hugst!$R$4:$W$4,0))))</f>
        <v>185.44202409979533</v>
      </c>
      <c r="Y87" s="168">
        <f ca="1">IF($C87-Y$1&lt;År1,0,X86*(1-VLOOKUP($A87,[1]Hugst!$R$5:$W$9,MATCH(ROUNDUP((Y$1)/10,0)*10,[1]Hugst!$R$4:$W$4,0))))</f>
        <v>185.5540811056344</v>
      </c>
      <c r="Z87" s="168">
        <f ca="1">IF($C87-Z$1&lt;År1,0,Y86*(1-VLOOKUP($A87,[1]Hugst!$R$5:$W$9,MATCH(ROUNDUP((Z$1)/10,0)*10,[1]Hugst!$R$4:$W$4,0))))</f>
        <v>185.63543824126577</v>
      </c>
      <c r="AA87" s="168">
        <f ca="1">IF($C87-AA$1&lt;År1,0,Z86*(1-VLOOKUP($A87,[1]Hugst!$R$5:$W$9,MATCH(ROUNDUP((AA$1)/10,0)*10,[1]Hugst!$R$4:$W$4,0))))</f>
        <v>185.71757134964207</v>
      </c>
      <c r="AB87" s="168">
        <f ca="1">IF($C87-AB$1&lt;År1,0,AA86*(1-VLOOKUP($A87,[1]Hugst!$R$5:$W$9,MATCH(ROUNDUP((AB$1)/10,0)*10,[1]Hugst!$R$4:$W$4,0))))</f>
        <v>185.80048168216774</v>
      </c>
      <c r="AC87" s="168">
        <f ca="1">IF($C87-AC$1&lt;År1,0,AB86*(1-VLOOKUP($A87,[1]Hugst!$R$5:$W$9,MATCH(ROUNDUP((AC$1)/10,0)*10,[1]Hugst!$R$4:$W$4,0))))</f>
        <v>185.88417049461734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176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395.16438074535108</v>
      </c>
      <c r="E88" s="168">
        <f t="shared" ca="1" si="1"/>
        <v>11.23914361871357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818.77389473443543</v>
      </c>
      <c r="G88" s="168">
        <f ca="1">IF($C88-G$1&lt;År1,0,F87*(1-VLOOKUP($A88,[1]Hugst!$R$5:$W$9,MATCH(ROUNDUP((G$1)/10,0)*10,[1]Hugst!$R$4:$W$4,0))))</f>
        <v>819.33550283317925</v>
      </c>
      <c r="H88" s="168">
        <f ca="1">IF($C88-H$1&lt;År1,0,G87*(1-VLOOKUP($A88,[1]Hugst!$R$5:$W$9,MATCH(ROUNDUP((H$1)/10,0)*10,[1]Hugst!$R$4:$W$4,0))))</f>
        <v>819.90039062777612</v>
      </c>
      <c r="I88" s="168">
        <f ca="1">IF($C88-I$1&lt;År1,0,H87*(1-VLOOKUP($A88,[1]Hugst!$R$5:$W$9,MATCH(ROUNDUP((I$1)/10,0)*10,[1]Hugst!$R$4:$W$4,0))))</f>
        <v>820.46857230973944</v>
      </c>
      <c r="J88" s="168">
        <f ca="1">IF($C88-J$1&lt;År1,0,I87*(1-VLOOKUP($A88,[1]Hugst!$R$5:$W$9,MATCH(ROUNDUP((J$1)/10,0)*10,[1]Hugst!$R$4:$W$4,0))))</f>
        <v>816.45464645832942</v>
      </c>
      <c r="K88" s="168">
        <f ca="1">IF($C88-K$1&lt;År1,0,J87*(1-VLOOKUP($A88,[1]Hugst!$R$5:$W$9,MATCH(ROUNDUP((K$1)/10,0)*10,[1]Hugst!$R$4:$W$4,0))))</f>
        <v>817.81137830194928</v>
      </c>
      <c r="L88" s="168">
        <f ca="1">IF($C88-L$1&lt;År1,0,K87*(1-VLOOKUP($A88,[1]Hugst!$R$5:$W$9,MATCH(ROUNDUP((L$1)/10,0)*10,[1]Hugst!$R$4:$W$4,0))))</f>
        <v>819.2058661744835</v>
      </c>
      <c r="M88" s="168">
        <f ca="1">IF($C88-M$1&lt;År1,0,L87*(1-VLOOKUP($A88,[1]Hugst!$R$5:$W$9,MATCH(ROUNDUP((M$1)/10,0)*10,[1]Hugst!$R$4:$W$4,0))))</f>
        <v>820.60617026237048</v>
      </c>
      <c r="N88" s="168">
        <f ca="1">IF($C88-N$1&lt;År1,0,M87*(1-VLOOKUP($A88,[1]Hugst!$R$5:$W$9,MATCH(ROUNDUP((N$1)/10,0)*10,[1]Hugst!$R$4:$W$4,0))))</f>
        <v>822.01231418764144</v>
      </c>
      <c r="O88" s="168">
        <f ca="1">IF($C88-O$1&lt;År1,0,N87*(1-VLOOKUP($A88,[1]Hugst!$R$5:$W$9,MATCH(ROUNDUP((O$1)/10,0)*10,[1]Hugst!$R$4:$W$4,0))))</f>
        <v>823.42432166756805</v>
      </c>
      <c r="P88" s="168">
        <f ca="1">IF($C88-P$1&lt;År1,0,O87*(1-VLOOKUP($A88,[1]Hugst!$R$5:$W$9,MATCH(ROUNDUP((P$1)/10,0)*10,[1]Hugst!$R$4:$W$4,0))))</f>
        <v>823.83562940323793</v>
      </c>
      <c r="Q88" s="168">
        <f ca="1">IF($C88-Q$1&lt;År1,0,P87*(1-VLOOKUP($A88,[1]Hugst!$R$5:$W$9,MATCH(ROUNDUP((Q$1)/10,0)*10,[1]Hugst!$R$4:$W$4,0))))</f>
        <v>824.25060386073994</v>
      </c>
      <c r="R88" s="168">
        <f ca="1">IF($C88-R$1&lt;År1,0,Q87*(1-VLOOKUP($A88,[1]Hugst!$R$5:$W$9,MATCH(ROUNDUP((R$1)/10,0)*10,[1]Hugst!$R$4:$W$4,0))))</f>
        <v>824.66925219941845</v>
      </c>
      <c r="S88" s="168">
        <f ca="1">IF($C88-S$1&lt;År1,0,R87*(1-VLOOKUP($A88,[1]Hugst!$R$5:$W$9,MATCH(ROUNDUP((S$1)/10,0)*10,[1]Hugst!$R$4:$W$4,0))))</f>
        <v>4559.7137891875545</v>
      </c>
      <c r="T88" s="168">
        <f ca="1">IF($C88-T$1&lt;År1,0,S87*(1-VLOOKUP($A88,[1]Hugst!$R$5:$W$9,MATCH(ROUNDUP((T$1)/10,0)*10,[1]Hugst!$R$4:$W$4,0))))</f>
        <v>184.89766602159298</v>
      </c>
      <c r="U88" s="168">
        <f ca="1">IF($C88-U$1&lt;År1,0,T87*(1-VLOOKUP($A88,[1]Hugst!$R$5:$W$9,MATCH(ROUNDUP((U$1)/10,0)*10,[1]Hugst!$R$4:$W$4,0))))</f>
        <v>184.77607384274711</v>
      </c>
      <c r="V88" s="168">
        <f ca="1">IF($C88-V$1&lt;År1,0,U87*(1-VLOOKUP($A88,[1]Hugst!$R$5:$W$9,MATCH(ROUNDUP((V$1)/10,0)*10,[1]Hugst!$R$4:$W$4,0))))</f>
        <v>184.88478420205951</v>
      </c>
      <c r="W88" s="168">
        <f ca="1">IF($C88-W$1&lt;År1,0,V87*(1-VLOOKUP($A88,[1]Hugst!$R$5:$W$9,MATCH(ROUNDUP((W$1)/10,0)*10,[1]Hugst!$R$4:$W$4,0))))</f>
        <v>184.99429459082063</v>
      </c>
      <c r="X88" s="168">
        <f ca="1">IF($C88-X$1&lt;År1,0,W87*(1-VLOOKUP($A88,[1]Hugst!$R$5:$W$9,MATCH(ROUNDUP((X$1)/10,0)*10,[1]Hugst!$R$4:$W$4,0))))</f>
        <v>185.10460663571587</v>
      </c>
      <c r="Y88" s="168">
        <f ca="1">IF($C88-Y$1&lt;År1,0,X87*(1-VLOOKUP($A88,[1]Hugst!$R$5:$W$9,MATCH(ROUNDUP((Y$1)/10,0)*10,[1]Hugst!$R$4:$W$4,0))))</f>
        <v>185.2157219686905</v>
      </c>
      <c r="Z88" s="168">
        <f ca="1">IF($C88-Z$1&lt;År1,0,Y87*(1-VLOOKUP($A88,[1]Hugst!$R$5:$W$9,MATCH(ROUNDUP((Z$1)/10,0)*10,[1]Hugst!$R$4:$W$4,0))))</f>
        <v>185.29619238274182</v>
      </c>
      <c r="AA88" s="168">
        <f ca="1">IF($C88-AA$1&lt;År1,0,Z87*(1-VLOOKUP($A88,[1]Hugst!$R$5:$W$9,MATCH(ROUNDUP((AA$1)/10,0)*10,[1]Hugst!$R$4:$W$4,0))))</f>
        <v>185.37743644574402</v>
      </c>
      <c r="AB88" s="168">
        <f ca="1">IF($C88-AB$1&lt;År1,0,AA87*(1-VLOOKUP($A88,[1]Hugst!$R$5:$W$9,MATCH(ROUNDUP((AB$1)/10,0)*10,[1]Hugst!$R$4:$W$4,0))))</f>
        <v>185.45945540302054</v>
      </c>
      <c r="AC88" s="168">
        <f ca="1">IF($C88-AC$1&lt;År1,0,AB87*(1-VLOOKUP($A88,[1]Hugst!$R$5:$W$9,MATCH(ROUNDUP((AC$1)/10,0)*10,[1]Hugst!$R$4:$W$4,0))))</f>
        <v>185.54225050423659</v>
      </c>
      <c r="AD88" s="168">
        <f ca="1">IF($C88-AD$1&lt;År1,0,AC87*(1-VLOOKUP($A88,[1]Hugst!$R$5:$W$9,MATCH(ROUNDUP((AD$1)/10,0)*10,[1]Hugst!$R$4:$W$4,0))))</f>
        <v>185.62582300342143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176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393.58372322237119</v>
      </c>
      <c r="E89" s="168">
        <f t="shared" ca="1" si="1"/>
        <v>12.261458604945801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818.21555219768777</v>
      </c>
      <c r="G89" s="168">
        <f ca="1">IF($C89-G$1&lt;År1,0,F88*(1-VLOOKUP($A89,[1]Hugst!$R$5:$W$9,MATCH(ROUNDUP((G$1)/10,0)*10,[1]Hugst!$R$4:$W$4,0))))</f>
        <v>818.77389473443543</v>
      </c>
      <c r="H89" s="168">
        <f ca="1">IF($C89-H$1&lt;År1,0,G88*(1-VLOOKUP($A89,[1]Hugst!$R$5:$W$9,MATCH(ROUNDUP((H$1)/10,0)*10,[1]Hugst!$R$4:$W$4,0))))</f>
        <v>819.33550283317925</v>
      </c>
      <c r="I89" s="168">
        <f ca="1">IF($C89-I$1&lt;År1,0,H88*(1-VLOOKUP($A89,[1]Hugst!$R$5:$W$9,MATCH(ROUNDUP((I$1)/10,0)*10,[1]Hugst!$R$4:$W$4,0))))</f>
        <v>819.90039062777612</v>
      </c>
      <c r="J89" s="168">
        <f ca="1">IF($C89-J$1&lt;År1,0,I88*(1-VLOOKUP($A89,[1]Hugst!$R$5:$W$9,MATCH(ROUNDUP((J$1)/10,0)*10,[1]Hugst!$R$4:$W$4,0))))</f>
        <v>820.46857230973944</v>
      </c>
      <c r="K89" s="168">
        <f ca="1">IF($C89-K$1&lt;År1,0,J88*(1-VLOOKUP($A89,[1]Hugst!$R$5:$W$9,MATCH(ROUNDUP((K$1)/10,0)*10,[1]Hugst!$R$4:$W$4,0))))</f>
        <v>816.45464645832942</v>
      </c>
      <c r="L89" s="168">
        <f ca="1">IF($C89-L$1&lt;År1,0,K88*(1-VLOOKUP($A89,[1]Hugst!$R$5:$W$9,MATCH(ROUNDUP((L$1)/10,0)*10,[1]Hugst!$R$4:$W$4,0))))</f>
        <v>817.81137830194928</v>
      </c>
      <c r="M89" s="168">
        <f ca="1">IF($C89-M$1&lt;År1,0,L88*(1-VLOOKUP($A89,[1]Hugst!$R$5:$W$9,MATCH(ROUNDUP((M$1)/10,0)*10,[1]Hugst!$R$4:$W$4,0))))</f>
        <v>819.2058661744835</v>
      </c>
      <c r="N89" s="168">
        <f ca="1">IF($C89-N$1&lt;År1,0,M88*(1-VLOOKUP($A89,[1]Hugst!$R$5:$W$9,MATCH(ROUNDUP((N$1)/10,0)*10,[1]Hugst!$R$4:$W$4,0))))</f>
        <v>820.60617026237048</v>
      </c>
      <c r="O89" s="168">
        <f ca="1">IF($C89-O$1&lt;År1,0,N88*(1-VLOOKUP($A89,[1]Hugst!$R$5:$W$9,MATCH(ROUNDUP((O$1)/10,0)*10,[1]Hugst!$R$4:$W$4,0))))</f>
        <v>822.01231418764144</v>
      </c>
      <c r="P89" s="168">
        <f ca="1">IF($C89-P$1&lt;År1,0,O88*(1-VLOOKUP($A89,[1]Hugst!$R$5:$W$9,MATCH(ROUNDUP((P$1)/10,0)*10,[1]Hugst!$R$4:$W$4,0))))</f>
        <v>822.41946486824486</v>
      </c>
      <c r="Q89" s="168">
        <f ca="1">IF($C89-Q$1&lt;År1,0,P88*(1-VLOOKUP($A89,[1]Hugst!$R$5:$W$9,MATCH(ROUNDUP((Q$1)/10,0)*10,[1]Hugst!$R$4:$W$4,0))))</f>
        <v>822.83027066905095</v>
      </c>
      <c r="R89" s="168">
        <f ca="1">IF($C89-R$1&lt;År1,0,Q88*(1-VLOOKUP($A89,[1]Hugst!$R$5:$W$9,MATCH(ROUNDUP((R$1)/10,0)*10,[1]Hugst!$R$4:$W$4,0))))</f>
        <v>823.24473871704549</v>
      </c>
      <c r="S89" s="168">
        <f ca="1">IF($C89-S$1&lt;År1,0,R88*(1-VLOOKUP($A89,[1]Hugst!$R$5:$W$9,MATCH(ROUNDUP((S$1)/10,0)*10,[1]Hugst!$R$4:$W$4,0))))</f>
        <v>823.66287616283614</v>
      </c>
      <c r="T89" s="168">
        <f ca="1">IF($C89-T$1&lt;År1,0,S88*(1-VLOOKUP($A89,[1]Hugst!$R$5:$W$9,MATCH(ROUNDUP((T$1)/10,0)*10,[1]Hugst!$R$4:$W$4,0))))</f>
        <v>4554.1493926990543</v>
      </c>
      <c r="U89" s="168">
        <f ca="1">IF($C89-U$1&lt;År1,0,T88*(1-VLOOKUP($A89,[1]Hugst!$R$5:$W$9,MATCH(ROUNDUP((U$1)/10,0)*10,[1]Hugst!$R$4:$W$4,0))))</f>
        <v>184.6720281918717</v>
      </c>
      <c r="V89" s="168">
        <f ca="1">IF($C89-V$1&lt;År1,0,U88*(1-VLOOKUP($A89,[1]Hugst!$R$5:$W$9,MATCH(ROUNDUP((V$1)/10,0)*10,[1]Hugst!$R$4:$W$4,0))))</f>
        <v>184.55058439670174</v>
      </c>
      <c r="W89" s="168">
        <f ca="1">IF($C89-W$1&lt;År1,0,V88*(1-VLOOKUP($A89,[1]Hugst!$R$5:$W$9,MATCH(ROUNDUP((W$1)/10,0)*10,[1]Hugst!$R$4:$W$4,0))))</f>
        <v>184.65916209252478</v>
      </c>
      <c r="X89" s="168">
        <f ca="1">IF($C89-X$1&lt;År1,0,W88*(1-VLOOKUP($A89,[1]Hugst!$R$5:$W$9,MATCH(ROUNDUP((X$1)/10,0)*10,[1]Hugst!$R$4:$W$4,0))))</f>
        <v>184.76853884148946</v>
      </c>
      <c r="Y89" s="168">
        <f ca="1">IF($C89-Y$1&lt;År1,0,X88*(1-VLOOKUP($A89,[1]Hugst!$R$5:$W$9,MATCH(ROUNDUP((Y$1)/10,0)*10,[1]Hugst!$R$4:$W$4,0))))</f>
        <v>184.87871626829602</v>
      </c>
      <c r="Z89" s="168">
        <f ca="1">IF($C89-Z$1&lt;År1,0,Y88*(1-VLOOKUP($A89,[1]Hugst!$R$5:$W$9,MATCH(ROUNDUP((Z$1)/10,0)*10,[1]Hugst!$R$4:$W$4,0))))</f>
        <v>184.95830350764928</v>
      </c>
      <c r="AA89" s="168">
        <f ca="1">IF($C89-AA$1&lt;År1,0,Z88*(1-VLOOKUP($A89,[1]Hugst!$R$5:$W$9,MATCH(ROUNDUP((AA$1)/10,0)*10,[1]Hugst!$R$4:$W$4,0))))</f>
        <v>185.03866208146411</v>
      </c>
      <c r="AB89" s="168">
        <f ca="1">IF($C89-AB$1&lt;År1,0,AA88*(1-VLOOKUP($A89,[1]Hugst!$R$5:$W$9,MATCH(ROUNDUP((AB$1)/10,0)*10,[1]Hugst!$R$4:$W$4,0))))</f>
        <v>185.11979322898893</v>
      </c>
      <c r="AC89" s="168">
        <f ca="1">IF($C89-AC$1&lt;År1,0,AB88*(1-VLOOKUP($A89,[1]Hugst!$R$5:$W$9,MATCH(ROUNDUP((AC$1)/10,0)*10,[1]Hugst!$R$4:$W$4,0))))</f>
        <v>185.20169819381636</v>
      </c>
      <c r="AD89" s="168">
        <f ca="1">IF($C89-AD$1&lt;År1,0,AC88*(1-VLOOKUP($A89,[1]Hugst!$R$5:$W$9,MATCH(ROUNDUP((AD$1)/10,0)*10,[1]Hugst!$R$4:$W$4,0))))</f>
        <v>185.28437822387477</v>
      </c>
      <c r="AE89" s="168">
        <f ca="1">IF($C89-AE$1&lt;År1,0,AD88*(1-VLOOKUP($A89,[1]Hugst!$R$5:$W$9,MATCH(ROUNDUP((AE$1)/10,0)*10,[1]Hugst!$R$4:$W$4,0))))</f>
        <v>185.36783457145057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176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392.00938832949032</v>
      </c>
      <c r="E90" s="168">
        <f t="shared" ca="1" si="1"/>
        <v>13.280702446743817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817.66046114660492</v>
      </c>
      <c r="G90" s="168">
        <f ca="1">IF($C90-G$1&lt;År1,0,F89*(1-VLOOKUP($A90,[1]Hugst!$R$5:$W$9,MATCH(ROUNDUP((G$1)/10,0)*10,[1]Hugst!$R$4:$W$4,0))))</f>
        <v>818.21555219768777</v>
      </c>
      <c r="H90" s="168">
        <f ca="1">IF($C90-H$1&lt;År1,0,G89*(1-VLOOKUP($A90,[1]Hugst!$R$5:$W$9,MATCH(ROUNDUP((H$1)/10,0)*10,[1]Hugst!$R$4:$W$4,0))))</f>
        <v>818.77389473443543</v>
      </c>
      <c r="I90" s="168">
        <f ca="1">IF($C90-I$1&lt;År1,0,H89*(1-VLOOKUP($A90,[1]Hugst!$R$5:$W$9,MATCH(ROUNDUP((I$1)/10,0)*10,[1]Hugst!$R$4:$W$4,0))))</f>
        <v>819.33550283317925</v>
      </c>
      <c r="J90" s="168">
        <f ca="1">IF($C90-J$1&lt;År1,0,I89*(1-VLOOKUP($A90,[1]Hugst!$R$5:$W$9,MATCH(ROUNDUP((J$1)/10,0)*10,[1]Hugst!$R$4:$W$4,0))))</f>
        <v>819.90039062777612</v>
      </c>
      <c r="K90" s="168">
        <f ca="1">IF($C90-K$1&lt;År1,0,J89*(1-VLOOKUP($A90,[1]Hugst!$R$5:$W$9,MATCH(ROUNDUP((K$1)/10,0)*10,[1]Hugst!$R$4:$W$4,0))))</f>
        <v>820.46857230973944</v>
      </c>
      <c r="L90" s="168">
        <f ca="1">IF($C90-L$1&lt;År1,0,K89*(1-VLOOKUP($A90,[1]Hugst!$R$5:$W$9,MATCH(ROUNDUP((L$1)/10,0)*10,[1]Hugst!$R$4:$W$4,0))))</f>
        <v>816.45464645832942</v>
      </c>
      <c r="M90" s="168">
        <f ca="1">IF($C90-M$1&lt;År1,0,L89*(1-VLOOKUP($A90,[1]Hugst!$R$5:$W$9,MATCH(ROUNDUP((M$1)/10,0)*10,[1]Hugst!$R$4:$W$4,0))))</f>
        <v>817.81137830194928</v>
      </c>
      <c r="N90" s="168">
        <f ca="1">IF($C90-N$1&lt;År1,0,M89*(1-VLOOKUP($A90,[1]Hugst!$R$5:$W$9,MATCH(ROUNDUP((N$1)/10,0)*10,[1]Hugst!$R$4:$W$4,0))))</f>
        <v>819.2058661744835</v>
      </c>
      <c r="O90" s="168">
        <f ca="1">IF($C90-O$1&lt;År1,0,N89*(1-VLOOKUP($A90,[1]Hugst!$R$5:$W$9,MATCH(ROUNDUP((O$1)/10,0)*10,[1]Hugst!$R$4:$W$4,0))))</f>
        <v>820.60617026237048</v>
      </c>
      <c r="P90" s="168">
        <f ca="1">IF($C90-P$1&lt;År1,0,O89*(1-VLOOKUP($A90,[1]Hugst!$R$5:$W$9,MATCH(ROUNDUP((P$1)/10,0)*10,[1]Hugst!$R$4:$W$4,0))))</f>
        <v>821.0091805160904</v>
      </c>
      <c r="Q90" s="168">
        <f ca="1">IF($C90-Q$1&lt;År1,0,P89*(1-VLOOKUP($A90,[1]Hugst!$R$5:$W$9,MATCH(ROUNDUP((Q$1)/10,0)*10,[1]Hugst!$R$4:$W$4,0))))</f>
        <v>821.41583433484629</v>
      </c>
      <c r="R90" s="168">
        <f ca="1">IF($C90-R$1&lt;År1,0,Q89*(1-VLOOKUP($A90,[1]Hugst!$R$5:$W$9,MATCH(ROUNDUP((R$1)/10,0)*10,[1]Hugst!$R$4:$W$4,0))))</f>
        <v>821.82613881331918</v>
      </c>
      <c r="S90" s="168">
        <f ca="1">IF($C90-S$1&lt;År1,0,R89*(1-VLOOKUP($A90,[1]Hugst!$R$5:$W$9,MATCH(ROUNDUP((S$1)/10,0)*10,[1]Hugst!$R$4:$W$4,0))))</f>
        <v>822.24010106979756</v>
      </c>
      <c r="T90" s="168">
        <f ca="1">IF($C90-T$1&lt;År1,0,S89*(1-VLOOKUP($A90,[1]Hugst!$R$5:$W$9,MATCH(ROUNDUP((T$1)/10,0)*10,[1]Hugst!$R$4:$W$4,0))))</f>
        <v>822.65772824616283</v>
      </c>
      <c r="U90" s="168">
        <f ca="1">IF($C90-U$1&lt;År1,0,T89*(1-VLOOKUP($A90,[1]Hugst!$R$5:$W$9,MATCH(ROUNDUP((U$1)/10,0)*10,[1]Hugst!$R$4:$W$4,0))))</f>
        <v>4548.5917866605059</v>
      </c>
      <c r="V90" s="168">
        <f ca="1">IF($C90-V$1&lt;År1,0,U89*(1-VLOOKUP($A90,[1]Hugst!$R$5:$W$9,MATCH(ROUNDUP((V$1)/10,0)*10,[1]Hugst!$R$4:$W$4,0))))</f>
        <v>184.44666571679011</v>
      </c>
      <c r="W90" s="168">
        <f ca="1">IF($C90-W$1&lt;År1,0,V89*(1-VLOOKUP($A90,[1]Hugst!$R$5:$W$9,MATCH(ROUNDUP((W$1)/10,0)*10,[1]Hugst!$R$4:$W$4,0))))</f>
        <v>184.32537012421761</v>
      </c>
      <c r="X90" s="168">
        <f ca="1">IF($C90-X$1&lt;År1,0,W89*(1-VLOOKUP($A90,[1]Hugst!$R$5:$W$9,MATCH(ROUNDUP((X$1)/10,0)*10,[1]Hugst!$R$4:$W$4,0))))</f>
        <v>184.43381531844577</v>
      </c>
      <c r="Y90" s="168">
        <f ca="1">IF($C90-Y$1&lt;År1,0,X89*(1-VLOOKUP($A90,[1]Hugst!$R$5:$W$9,MATCH(ROUNDUP((Y$1)/10,0)*10,[1]Hugst!$R$4:$W$4,0))))</f>
        <v>184.54305859069984</v>
      </c>
      <c r="Z90" s="168">
        <f ca="1">IF($C90-Z$1&lt;År1,0,Y89*(1-VLOOKUP($A90,[1]Hugst!$R$5:$W$9,MATCH(ROUNDUP((Z$1)/10,0)*10,[1]Hugst!$R$4:$W$4,0))))</f>
        <v>184.62176618805873</v>
      </c>
      <c r="AA90" s="168">
        <f ca="1">IF($C90-AA$1&lt;År1,0,Z89*(1-VLOOKUP($A90,[1]Hugst!$R$5:$W$9,MATCH(ROUNDUP((AA$1)/10,0)*10,[1]Hugst!$R$4:$W$4,0))))</f>
        <v>184.70124281463865</v>
      </c>
      <c r="AB90" s="168">
        <f ca="1">IF($C90-AB$1&lt;År1,0,AA89*(1-VLOOKUP($A90,[1]Hugst!$R$5:$W$9,MATCH(ROUNDUP((AB$1)/10,0)*10,[1]Hugst!$R$4:$W$4,0))))</f>
        <v>184.78148970365598</v>
      </c>
      <c r="AC90" s="168">
        <f ca="1">IF($C90-AC$1&lt;År1,0,AB89*(1-VLOOKUP($A90,[1]Hugst!$R$5:$W$9,MATCH(ROUNDUP((AC$1)/10,0)*10,[1]Hugst!$R$4:$W$4,0))))</f>
        <v>184.86250809263677</v>
      </c>
      <c r="AD90" s="168">
        <f ca="1">IF($C90-AD$1&lt;År1,0,AC89*(1-VLOOKUP($A90,[1]Hugst!$R$5:$W$9,MATCH(ROUNDUP((AD$1)/10,0)*10,[1]Hugst!$R$4:$W$4,0))))</f>
        <v>184.94429922344531</v>
      </c>
      <c r="AE90" s="168">
        <f ca="1">IF($C90-AE$1&lt;År1,0,AD89*(1-VLOOKUP($A90,[1]Hugst!$R$5:$W$9,MATCH(ROUNDUP((AE$1)/10,0)*10,[1]Hugst!$R$4:$W$4,0))))</f>
        <v>185.0268643422755</v>
      </c>
      <c r="AF90" s="168">
        <f ca="1">IF($C90-AF$1&lt;År1,0,AE89*(1-VLOOKUP($A90,[1]Hugst!$R$5:$W$9,MATCH(ROUNDUP((AF$1)/10,0)*10,[1]Hugst!$R$4:$W$4,0))))</f>
        <v>185.11020469967332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176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390.44135077616374</v>
      </c>
      <c r="E91" s="168">
        <f t="shared" ca="1" si="1"/>
        <v>14.296886415522749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817.10860756205727</v>
      </c>
      <c r="G91" s="168">
        <f ca="1">IF($C91-G$1&lt;År1,0,F90*(1-VLOOKUP($A91,[1]Hugst!$R$5:$W$9,MATCH(ROUNDUP((G$1)/10,0)*10,[1]Hugst!$R$4:$W$4,0))))</f>
        <v>817.66046114660492</v>
      </c>
      <c r="H91" s="168">
        <f ca="1">IF($C91-H$1&lt;År1,0,G90*(1-VLOOKUP($A91,[1]Hugst!$R$5:$W$9,MATCH(ROUNDUP((H$1)/10,0)*10,[1]Hugst!$R$4:$W$4,0))))</f>
        <v>818.21555219768777</v>
      </c>
      <c r="I91" s="168">
        <f ca="1">IF($C91-I$1&lt;År1,0,H90*(1-VLOOKUP($A91,[1]Hugst!$R$5:$W$9,MATCH(ROUNDUP((I$1)/10,0)*10,[1]Hugst!$R$4:$W$4,0))))</f>
        <v>818.77389473443543</v>
      </c>
      <c r="J91" s="168">
        <f ca="1">IF($C91-J$1&lt;År1,0,I90*(1-VLOOKUP($A91,[1]Hugst!$R$5:$W$9,MATCH(ROUNDUP((J$1)/10,0)*10,[1]Hugst!$R$4:$W$4,0))))</f>
        <v>819.33550283317925</v>
      </c>
      <c r="K91" s="168">
        <f ca="1">IF($C91-K$1&lt;År1,0,J90*(1-VLOOKUP($A91,[1]Hugst!$R$5:$W$9,MATCH(ROUNDUP((K$1)/10,0)*10,[1]Hugst!$R$4:$W$4,0))))</f>
        <v>819.90039062777612</v>
      </c>
      <c r="L91" s="168">
        <f ca="1">IF($C91-L$1&lt;År1,0,K90*(1-VLOOKUP($A91,[1]Hugst!$R$5:$W$9,MATCH(ROUNDUP((L$1)/10,0)*10,[1]Hugst!$R$4:$W$4,0))))</f>
        <v>820.46857230973944</v>
      </c>
      <c r="M91" s="168">
        <f ca="1">IF($C91-M$1&lt;År1,0,L90*(1-VLOOKUP($A91,[1]Hugst!$R$5:$W$9,MATCH(ROUNDUP((M$1)/10,0)*10,[1]Hugst!$R$4:$W$4,0))))</f>
        <v>816.45464645832942</v>
      </c>
      <c r="N91" s="168">
        <f ca="1">IF($C91-N$1&lt;År1,0,M90*(1-VLOOKUP($A91,[1]Hugst!$R$5:$W$9,MATCH(ROUNDUP((N$1)/10,0)*10,[1]Hugst!$R$4:$W$4,0))))</f>
        <v>817.81137830194928</v>
      </c>
      <c r="O91" s="168">
        <f ca="1">IF($C91-O$1&lt;År1,0,N90*(1-VLOOKUP($A91,[1]Hugst!$R$5:$W$9,MATCH(ROUNDUP((O$1)/10,0)*10,[1]Hugst!$R$4:$W$4,0))))</f>
        <v>819.2058661744835</v>
      </c>
      <c r="P91" s="168">
        <f ca="1">IF($C91-P$1&lt;År1,0,O90*(1-VLOOKUP($A91,[1]Hugst!$R$5:$W$9,MATCH(ROUNDUP((P$1)/10,0)*10,[1]Hugst!$R$4:$W$4,0))))</f>
        <v>819.60475256306722</v>
      </c>
      <c r="Q91" s="168">
        <f ca="1">IF($C91-Q$1&lt;År1,0,P90*(1-VLOOKUP($A91,[1]Hugst!$R$5:$W$9,MATCH(ROUNDUP((Q$1)/10,0)*10,[1]Hugst!$R$4:$W$4,0))))</f>
        <v>820.00727100766403</v>
      </c>
      <c r="R91" s="168">
        <f ca="1">IF($C91-R$1&lt;År1,0,Q90*(1-VLOOKUP($A91,[1]Hugst!$R$5:$W$9,MATCH(ROUNDUP((R$1)/10,0)*10,[1]Hugst!$R$4:$W$4,0))))</f>
        <v>820.41342857091229</v>
      </c>
      <c r="S91" s="168">
        <f ca="1">IF($C91-S$1&lt;År1,0,R90*(1-VLOOKUP($A91,[1]Hugst!$R$5:$W$9,MATCH(ROUNDUP((S$1)/10,0)*10,[1]Hugst!$R$4:$W$4,0))))</f>
        <v>820.82323233883517</v>
      </c>
      <c r="T91" s="168">
        <f ca="1">IF($C91-T$1&lt;År1,0,S90*(1-VLOOKUP($A91,[1]Hugst!$R$5:$W$9,MATCH(ROUNDUP((T$1)/10,0)*10,[1]Hugst!$R$4:$W$4,0))))</f>
        <v>821.23668942103438</v>
      </c>
      <c r="U91" s="168">
        <f ca="1">IF($C91-U$1&lt;År1,0,T90*(1-VLOOKUP($A91,[1]Hugst!$R$5:$W$9,MATCH(ROUNDUP((U$1)/10,0)*10,[1]Hugst!$R$4:$W$4,0))))</f>
        <v>821.65380695067597</v>
      </c>
      <c r="V91" s="168">
        <f ca="1">IF($C91-V$1&lt;År1,0,U90*(1-VLOOKUP($A91,[1]Hugst!$R$5:$W$9,MATCH(ROUNDUP((V$1)/10,0)*10,[1]Hugst!$R$4:$W$4,0))))</f>
        <v>4543.0409627852596</v>
      </c>
      <c r="W91" s="168">
        <f ca="1">IF($C91-W$1&lt;År1,0,V90*(1-VLOOKUP($A91,[1]Hugst!$R$5:$W$9,MATCH(ROUNDUP((W$1)/10,0)*10,[1]Hugst!$R$4:$W$4,0))))</f>
        <v>184.22157826032216</v>
      </c>
      <c r="X91" s="168">
        <f ca="1">IF($C91-X$1&lt;År1,0,W90*(1-VLOOKUP($A91,[1]Hugst!$R$5:$W$9,MATCH(ROUNDUP((X$1)/10,0)*10,[1]Hugst!$R$4:$W$4,0))))</f>
        <v>184.10043068948974</v>
      </c>
      <c r="Y91" s="168">
        <f ca="1">IF($C91-Y$1&lt;År1,0,X90*(1-VLOOKUP($A91,[1]Hugst!$R$5:$W$9,MATCH(ROUNDUP((Y$1)/10,0)*10,[1]Hugst!$R$4:$W$4,0))))</f>
        <v>184.20874354381988</v>
      </c>
      <c r="Z91" s="168">
        <f ca="1">IF($C91-Z$1&lt;År1,0,Y90*(1-VLOOKUP($A91,[1]Hugst!$R$5:$W$9,MATCH(ROUNDUP((Z$1)/10,0)*10,[1]Hugst!$R$4:$W$4,0))))</f>
        <v>184.28657501774327</v>
      </c>
      <c r="AA91" s="168">
        <f ca="1">IF($C91-AA$1&lt;År1,0,Z90*(1-VLOOKUP($A91,[1]Hugst!$R$5:$W$9,MATCH(ROUNDUP((AA$1)/10,0)*10,[1]Hugst!$R$4:$W$4,0))))</f>
        <v>184.36517322488211</v>
      </c>
      <c r="AB91" s="168">
        <f ca="1">IF($C91-AB$1&lt;År1,0,AA90*(1-VLOOKUP($A91,[1]Hugst!$R$5:$W$9,MATCH(ROUNDUP((AB$1)/10,0)*10,[1]Hugst!$R$4:$W$4,0))))</f>
        <v>184.44453939242169</v>
      </c>
      <c r="AC91" s="168">
        <f ca="1">IF($C91-AC$1&lt;År1,0,AB90*(1-VLOOKUP($A91,[1]Hugst!$R$5:$W$9,MATCH(ROUNDUP((AC$1)/10,0)*10,[1]Hugst!$R$4:$W$4,0))))</f>
        <v>184.52467475186447</v>
      </c>
      <c r="AD91" s="168">
        <f ca="1">IF($C91-AD$1&lt;År1,0,AC90*(1-VLOOKUP($A91,[1]Hugst!$R$5:$W$9,MATCH(ROUNDUP((AD$1)/10,0)*10,[1]Hugst!$R$4:$W$4,0))))</f>
        <v>184.6055805390165</v>
      </c>
      <c r="AE91" s="168">
        <f ca="1">IF($C91-AE$1&lt;År1,0,AD90*(1-VLOOKUP($A91,[1]Hugst!$R$5:$W$9,MATCH(ROUNDUP((AE$1)/10,0)*10,[1]Hugst!$R$4:$W$4,0))))</f>
        <v>184.68725799401614</v>
      </c>
      <c r="AF91" s="168">
        <f ca="1">IF($C91-AF$1&lt;År1,0,AE90*(1-VLOOKUP($A91,[1]Hugst!$R$5:$W$9,MATCH(ROUNDUP((AF$1)/10,0)*10,[1]Hugst!$R$4:$W$4,0))))</f>
        <v>184.76970836132523</v>
      </c>
      <c r="AG91" s="168">
        <f ca="1">IF($C91-AG$1&lt;År1,0,AF90*(1-VLOOKUP($A91,[1]Hugst!$R$5:$W$9,MATCH(ROUNDUP((AG$1)/10,0)*10,[1]Hugst!$R$4:$W$4,0))))</f>
        <v>184.85293288975174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176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388.87958537306986</v>
      </c>
      <c r="E92" s="168">
        <f t="shared" ca="1" si="1"/>
        <v>15.31002173863817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816.55997748207881</v>
      </c>
      <c r="G92" s="168">
        <f ca="1">IF($C92-G$1&lt;År1,0,F91*(1-VLOOKUP($A92,[1]Hugst!$R$5:$W$9,MATCH(ROUNDUP((G$1)/10,0)*10,[1]Hugst!$R$4:$W$4,0))))</f>
        <v>817.10860756205727</v>
      </c>
      <c r="H92" s="168">
        <f ca="1">IF($C92-H$1&lt;År1,0,G91*(1-VLOOKUP($A92,[1]Hugst!$R$5:$W$9,MATCH(ROUNDUP((H$1)/10,0)*10,[1]Hugst!$R$4:$W$4,0))))</f>
        <v>817.66046114660492</v>
      </c>
      <c r="I92" s="168">
        <f ca="1">IF($C92-I$1&lt;År1,0,H91*(1-VLOOKUP($A92,[1]Hugst!$R$5:$W$9,MATCH(ROUNDUP((I$1)/10,0)*10,[1]Hugst!$R$4:$W$4,0))))</f>
        <v>818.21555219768777</v>
      </c>
      <c r="J92" s="168">
        <f ca="1">IF($C92-J$1&lt;År1,0,I91*(1-VLOOKUP($A92,[1]Hugst!$R$5:$W$9,MATCH(ROUNDUP((J$1)/10,0)*10,[1]Hugst!$R$4:$W$4,0))))</f>
        <v>818.77389473443543</v>
      </c>
      <c r="K92" s="168">
        <f ca="1">IF($C92-K$1&lt;År1,0,J91*(1-VLOOKUP($A92,[1]Hugst!$R$5:$W$9,MATCH(ROUNDUP((K$1)/10,0)*10,[1]Hugst!$R$4:$W$4,0))))</f>
        <v>819.33550283317925</v>
      </c>
      <c r="L92" s="168">
        <f ca="1">IF($C92-L$1&lt;År1,0,K91*(1-VLOOKUP($A92,[1]Hugst!$R$5:$W$9,MATCH(ROUNDUP((L$1)/10,0)*10,[1]Hugst!$R$4:$W$4,0))))</f>
        <v>819.90039062777612</v>
      </c>
      <c r="M92" s="168">
        <f ca="1">IF($C92-M$1&lt;År1,0,L91*(1-VLOOKUP($A92,[1]Hugst!$R$5:$W$9,MATCH(ROUNDUP((M$1)/10,0)*10,[1]Hugst!$R$4:$W$4,0))))</f>
        <v>820.46857230973944</v>
      </c>
      <c r="N92" s="168">
        <f ca="1">IF($C92-N$1&lt;År1,0,M91*(1-VLOOKUP($A92,[1]Hugst!$R$5:$W$9,MATCH(ROUNDUP((N$1)/10,0)*10,[1]Hugst!$R$4:$W$4,0))))</f>
        <v>816.45464645832942</v>
      </c>
      <c r="O92" s="168">
        <f ca="1">IF($C92-O$1&lt;År1,0,N91*(1-VLOOKUP($A92,[1]Hugst!$R$5:$W$9,MATCH(ROUNDUP((O$1)/10,0)*10,[1]Hugst!$R$4:$W$4,0))))</f>
        <v>817.81137830194928</v>
      </c>
      <c r="P92" s="168">
        <f ca="1">IF($C92-P$1&lt;År1,0,O91*(1-VLOOKUP($A92,[1]Hugst!$R$5:$W$9,MATCH(ROUNDUP((P$1)/10,0)*10,[1]Hugst!$R$4:$W$4,0))))</f>
        <v>818.20615732084684</v>
      </c>
      <c r="Q92" s="168">
        <f ca="1">IF($C92-Q$1&lt;År1,0,P91*(1-VLOOKUP($A92,[1]Hugst!$R$5:$W$9,MATCH(ROUNDUP((Q$1)/10,0)*10,[1]Hugst!$R$4:$W$4,0))))</f>
        <v>818.60455693282074</v>
      </c>
      <c r="R92" s="168">
        <f ca="1">IF($C92-R$1&lt;År1,0,Q91*(1-VLOOKUP($A92,[1]Hugst!$R$5:$W$9,MATCH(ROUNDUP((R$1)/10,0)*10,[1]Hugst!$R$4:$W$4,0))))</f>
        <v>819.00658416846818</v>
      </c>
      <c r="S92" s="168">
        <f ca="1">IF($C92-S$1&lt;År1,0,R91*(1-VLOOKUP($A92,[1]Hugst!$R$5:$W$9,MATCH(ROUNDUP((S$1)/10,0)*10,[1]Hugst!$R$4:$W$4,0))))</f>
        <v>819.4122460818088</v>
      </c>
      <c r="T92" s="168">
        <f ca="1">IF($C92-T$1&lt;År1,0,S91*(1-VLOOKUP($A92,[1]Hugst!$R$5:$W$9,MATCH(ROUNDUP((T$1)/10,0)*10,[1]Hugst!$R$4:$W$4,0))))</f>
        <v>819.82154975021831</v>
      </c>
      <c r="U92" s="168">
        <f ca="1">IF($C92-U$1&lt;År1,0,T91*(1-VLOOKUP($A92,[1]Hugst!$R$5:$W$9,MATCH(ROUNDUP((U$1)/10,0)*10,[1]Hugst!$R$4:$W$4,0))))</f>
        <v>820.23450227462229</v>
      </c>
      <c r="V92" s="168">
        <f ca="1">IF($C92-V$1&lt;År1,0,U91*(1-VLOOKUP($A92,[1]Hugst!$R$5:$W$9,MATCH(ROUNDUP((V$1)/10,0)*10,[1]Hugst!$R$4:$W$4,0))))</f>
        <v>820.65111077948188</v>
      </c>
      <c r="W92" s="168">
        <f ca="1">IF($C92-W$1&lt;År1,0,V91*(1-VLOOKUP($A92,[1]Hugst!$R$5:$W$9,MATCH(ROUNDUP((W$1)/10,0)*10,[1]Hugst!$R$4:$W$4,0))))</f>
        <v>4537.4969127967761</v>
      </c>
      <c r="X92" s="168">
        <f ca="1">IF($C92-X$1&lt;År1,0,W91*(1-VLOOKUP($A92,[1]Hugst!$R$5:$W$9,MATCH(ROUNDUP((X$1)/10,0)*10,[1]Hugst!$R$4:$W$4,0))))</f>
        <v>183.99676548685193</v>
      </c>
      <c r="Y92" s="168">
        <f ca="1">IF($C92-Y$1&lt;År1,0,X91*(1-VLOOKUP($A92,[1]Hugst!$R$5:$W$9,MATCH(ROUNDUP((Y$1)/10,0)*10,[1]Hugst!$R$4:$W$4,0))))</f>
        <v>183.87576575712291</v>
      </c>
      <c r="Z92" s="168">
        <f ca="1">IF($C92-Z$1&lt;År1,0,Y91*(1-VLOOKUP($A92,[1]Hugst!$R$5:$W$9,MATCH(ROUNDUP((Z$1)/10,0)*10,[1]Hugst!$R$4:$W$4,0))))</f>
        <v>183.95272461211491</v>
      </c>
      <c r="AA92" s="168">
        <f ca="1">IF($C92-AA$1&lt;År1,0,Z91*(1-VLOOKUP($A92,[1]Hugst!$R$5:$W$9,MATCH(ROUNDUP((AA$1)/10,0)*10,[1]Hugst!$R$4:$W$4,0))))</f>
        <v>184.03044791348134</v>
      </c>
      <c r="AB92" s="168">
        <f ca="1">IF($C92-AB$1&lt;År1,0,AA91*(1-VLOOKUP($A92,[1]Hugst!$R$5:$W$9,MATCH(ROUNDUP((AB$1)/10,0)*10,[1]Hugst!$R$4:$W$4,0))))</f>
        <v>184.10893688243399</v>
      </c>
      <c r="AC92" s="168">
        <f ca="1">IF($C92-AC$1&lt;År1,0,AB91*(1-VLOOKUP($A92,[1]Hugst!$R$5:$W$9,MATCH(ROUNDUP((AC$1)/10,0)*10,[1]Hugst!$R$4:$W$4,0))))</f>
        <v>184.18819274445258</v>
      </c>
      <c r="AD92" s="168">
        <f ca="1">IF($C92-AD$1&lt;År1,0,AC91*(1-VLOOKUP($A92,[1]Hugst!$R$5:$W$9,MATCH(ROUNDUP((AD$1)/10,0)*10,[1]Hugst!$R$4:$W$4,0))))</f>
        <v>184.26821672932797</v>
      </c>
      <c r="AE92" s="168">
        <f ca="1">IF($C92-AE$1&lt;År1,0,AD91*(1-VLOOKUP($A92,[1]Hugst!$R$5:$W$9,MATCH(ROUNDUP((AE$1)/10,0)*10,[1]Hugst!$R$4:$W$4,0))))</f>
        <v>184.34901007114871</v>
      </c>
      <c r="AF92" s="168">
        <f ca="1">IF($C92-AF$1&lt;År1,0,AE91*(1-VLOOKUP($A92,[1]Hugst!$R$5:$W$9,MATCH(ROUNDUP((AF$1)/10,0)*10,[1]Hugst!$R$4:$W$4,0))))</f>
        <v>184.43057400832956</v>
      </c>
      <c r="AG92" s="168">
        <f ca="1">IF($C92-AG$1&lt;År1,0,AF91*(1-VLOOKUP($A92,[1]Hugst!$R$5:$W$9,MATCH(ROUNDUP((AG$1)/10,0)*10,[1]Hugst!$R$4:$W$4,0))))</f>
        <v>184.51290978360271</v>
      </c>
      <c r="AH92" s="168">
        <f ca="1">IF($C92-AH$1&lt;År1,0,AG91*(1-VLOOKUP($A92,[1]Hugst!$R$5:$W$9,MATCH(ROUNDUP((AH$1)/10,0)*10,[1]Hugst!$R$4:$W$4,0))))</f>
        <v>184.59601864404058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176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387.32406703155721</v>
      </c>
      <c r="E93" s="168">
        <f t="shared" ca="1" si="1"/>
        <v>16.320119599426107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816.01455700135409</v>
      </c>
      <c r="G93" s="168">
        <f ca="1">IF($C93-G$1&lt;År1,0,F92*(1-VLOOKUP($A93,[1]Hugst!$R$5:$W$9,MATCH(ROUNDUP((G$1)/10,0)*10,[1]Hugst!$R$4:$W$4,0))))</f>
        <v>816.55997748207881</v>
      </c>
      <c r="H93" s="168">
        <f ca="1">IF($C93-H$1&lt;År1,0,G92*(1-VLOOKUP($A93,[1]Hugst!$R$5:$W$9,MATCH(ROUNDUP((H$1)/10,0)*10,[1]Hugst!$R$4:$W$4,0))))</f>
        <v>817.10860756205727</v>
      </c>
      <c r="I93" s="168">
        <f ca="1">IF($C93-I$1&lt;År1,0,H92*(1-VLOOKUP($A93,[1]Hugst!$R$5:$W$9,MATCH(ROUNDUP((I$1)/10,0)*10,[1]Hugst!$R$4:$W$4,0))))</f>
        <v>817.66046114660492</v>
      </c>
      <c r="J93" s="168">
        <f ca="1">IF($C93-J$1&lt;År1,0,I92*(1-VLOOKUP($A93,[1]Hugst!$R$5:$W$9,MATCH(ROUNDUP((J$1)/10,0)*10,[1]Hugst!$R$4:$W$4,0))))</f>
        <v>818.21555219768777</v>
      </c>
      <c r="K93" s="168">
        <f ca="1">IF($C93-K$1&lt;År1,0,J92*(1-VLOOKUP($A93,[1]Hugst!$R$5:$W$9,MATCH(ROUNDUP((K$1)/10,0)*10,[1]Hugst!$R$4:$W$4,0))))</f>
        <v>818.77389473443543</v>
      </c>
      <c r="L93" s="168">
        <f ca="1">IF($C93-L$1&lt;År1,0,K92*(1-VLOOKUP($A93,[1]Hugst!$R$5:$W$9,MATCH(ROUNDUP((L$1)/10,0)*10,[1]Hugst!$R$4:$W$4,0))))</f>
        <v>819.33550283317925</v>
      </c>
      <c r="M93" s="168">
        <f ca="1">IF($C93-M$1&lt;År1,0,L92*(1-VLOOKUP($A93,[1]Hugst!$R$5:$W$9,MATCH(ROUNDUP((M$1)/10,0)*10,[1]Hugst!$R$4:$W$4,0))))</f>
        <v>819.90039062777612</v>
      </c>
      <c r="N93" s="168">
        <f ca="1">IF($C93-N$1&lt;År1,0,M92*(1-VLOOKUP($A93,[1]Hugst!$R$5:$W$9,MATCH(ROUNDUP((N$1)/10,0)*10,[1]Hugst!$R$4:$W$4,0))))</f>
        <v>820.46857230973944</v>
      </c>
      <c r="O93" s="168">
        <f ca="1">IF($C93-O$1&lt;År1,0,N92*(1-VLOOKUP($A93,[1]Hugst!$R$5:$W$9,MATCH(ROUNDUP((O$1)/10,0)*10,[1]Hugst!$R$4:$W$4,0))))</f>
        <v>816.45464645832942</v>
      </c>
      <c r="P93" s="168">
        <f ca="1">IF($C93-P$1&lt;År1,0,O92*(1-VLOOKUP($A93,[1]Hugst!$R$5:$W$9,MATCH(ROUNDUP((P$1)/10,0)*10,[1]Hugst!$R$4:$W$4,0))))</f>
        <v>816.81337119622481</v>
      </c>
      <c r="Q93" s="168">
        <f ca="1">IF($C93-Q$1&lt;År1,0,P92*(1-VLOOKUP($A93,[1]Hugst!$R$5:$W$9,MATCH(ROUNDUP((Q$1)/10,0)*10,[1]Hugst!$R$4:$W$4,0))))</f>
        <v>817.20766845089599</v>
      </c>
      <c r="R93" s="168">
        <f ca="1">IF($C93-R$1&lt;År1,0,Q92*(1-VLOOKUP($A93,[1]Hugst!$R$5:$W$9,MATCH(ROUNDUP((R$1)/10,0)*10,[1]Hugst!$R$4:$W$4,0))))</f>
        <v>817.60558188029256</v>
      </c>
      <c r="S93" s="168">
        <f ca="1">IF($C93-S$1&lt;År1,0,R92*(1-VLOOKUP($A93,[1]Hugst!$R$5:$W$9,MATCH(ROUNDUP((S$1)/10,0)*10,[1]Hugst!$R$4:$W$4,0))))</f>
        <v>818.00711850643211</v>
      </c>
      <c r="T93" s="168">
        <f ca="1">IF($C93-T$1&lt;År1,0,S92*(1-VLOOKUP($A93,[1]Hugst!$R$5:$W$9,MATCH(ROUNDUP((T$1)/10,0)*10,[1]Hugst!$R$4:$W$4,0))))</f>
        <v>818.41228537472591</v>
      </c>
      <c r="U93" s="168">
        <f ca="1">IF($C93-U$1&lt;År1,0,T92*(1-VLOOKUP($A93,[1]Hugst!$R$5:$W$9,MATCH(ROUNDUP((U$1)/10,0)*10,[1]Hugst!$R$4:$W$4,0))))</f>
        <v>818.821089553913</v>
      </c>
      <c r="V93" s="168">
        <f ca="1">IF($C93-V$1&lt;År1,0,U92*(1-VLOOKUP($A93,[1]Hugst!$R$5:$W$9,MATCH(ROUNDUP((V$1)/10,0)*10,[1]Hugst!$R$4:$W$4,0))))</f>
        <v>819.23353813625329</v>
      </c>
      <c r="W93" s="168">
        <f ca="1">IF($C93-W$1&lt;År1,0,V92*(1-VLOOKUP($A93,[1]Hugst!$R$5:$W$9,MATCH(ROUNDUP((W$1)/10,0)*10,[1]Hugst!$R$4:$W$4,0))))</f>
        <v>819.64963823751373</v>
      </c>
      <c r="X93" s="168">
        <f ca="1">IF($C93-X$1&lt;År1,0,W92*(1-VLOOKUP($A93,[1]Hugst!$R$5:$W$9,MATCH(ROUNDUP((X$1)/10,0)*10,[1]Hugst!$R$4:$W$4,0))))</f>
        <v>4531.9596284286172</v>
      </c>
      <c r="Y93" s="168">
        <f ca="1">IF($C93-Y$1&lt;År1,0,X92*(1-VLOOKUP($A93,[1]Hugst!$R$5:$W$9,MATCH(ROUNDUP((Y$1)/10,0)*10,[1]Hugst!$R$4:$W$4,0))))</f>
        <v>183.77222706117306</v>
      </c>
      <c r="Z93" s="168">
        <f ca="1">IF($C93-Z$1&lt;År1,0,Y92*(1-VLOOKUP($A93,[1]Hugst!$R$5:$W$9,MATCH(ROUNDUP((Z$1)/10,0)*10,[1]Hugst!$R$4:$W$4,0))))</f>
        <v>183.62020960810455</v>
      </c>
      <c r="AA93" s="168">
        <f ca="1">IF($C93-AA$1&lt;År1,0,Z92*(1-VLOOKUP($A93,[1]Hugst!$R$5:$W$9,MATCH(ROUNDUP((AA$1)/10,0)*10,[1]Hugst!$R$4:$W$4,0))))</f>
        <v>183.69706150333198</v>
      </c>
      <c r="AB93" s="168">
        <f ca="1">IF($C93-AB$1&lt;År1,0,AA92*(1-VLOOKUP($A93,[1]Hugst!$R$5:$W$9,MATCH(ROUNDUP((AB$1)/10,0)*10,[1]Hugst!$R$4:$W$4,0))))</f>
        <v>183.77467678248294</v>
      </c>
      <c r="AC93" s="168">
        <f ca="1">IF($C93-AC$1&lt;År1,0,AB92*(1-VLOOKUP($A93,[1]Hugst!$R$5:$W$9,MATCH(ROUNDUP((AC$1)/10,0)*10,[1]Hugst!$R$4:$W$4,0))))</f>
        <v>183.85305666507199</v>
      </c>
      <c r="AD93" s="168">
        <f ca="1">IF($C93-AD$1&lt;År1,0,AC92*(1-VLOOKUP($A93,[1]Hugst!$R$5:$W$9,MATCH(ROUNDUP((AD$1)/10,0)*10,[1]Hugst!$R$4:$W$4,0))))</f>
        <v>183.93220237487554</v>
      </c>
      <c r="AE93" s="168">
        <f ca="1">IF($C93-AE$1&lt;År1,0,AD92*(1-VLOOKUP($A93,[1]Hugst!$R$5:$W$9,MATCH(ROUNDUP((AE$1)/10,0)*10,[1]Hugst!$R$4:$W$4,0))))</f>
        <v>184.01211513997535</v>
      </c>
      <c r="AF93" s="168">
        <f ca="1">IF($C93-AF$1&lt;År1,0,AE92*(1-VLOOKUP($A93,[1]Hugst!$R$5:$W$9,MATCH(ROUNDUP((AF$1)/10,0)*10,[1]Hugst!$R$4:$W$4,0))))</f>
        <v>184.09279619274474</v>
      </c>
      <c r="AG93" s="168">
        <f ca="1">IF($C93-AG$1&lt;År1,0,AF92*(1-VLOOKUP($A93,[1]Hugst!$R$5:$W$9,MATCH(ROUNDUP((AG$1)/10,0)*10,[1]Hugst!$R$4:$W$4,0))))</f>
        <v>184.1742467698773</v>
      </c>
      <c r="AH93" s="168">
        <f ca="1">IF($C93-AH$1&lt;År1,0,AG92*(1-VLOOKUP($A93,[1]Hugst!$R$5:$W$9,MATCH(ROUNDUP((AH$1)/10,0)*10,[1]Hugst!$R$4:$W$4,0))))</f>
        <v>184.25646811237806</v>
      </c>
      <c r="AI93" s="168">
        <f ca="1">IF($C93-AI$1&lt;År1,0,AH92*(1-VLOOKUP($A93,[1]Hugst!$R$5:$W$9,MATCH(ROUNDUP((AI$1)/10,0)*10,[1]Hugst!$R$4:$W$4,0))))</f>
        <v>184.33946146558617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176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385.77477076345531</v>
      </c>
      <c r="E94" s="168">
        <f t="shared" ca="1" si="1"/>
        <v>17.202292899775784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815.34743403360187</v>
      </c>
      <c r="G94" s="168">
        <f ca="1">IF($C94-G$1&lt;År1,0,F93*(1-VLOOKUP($A94,[1]Hugst!$R$5:$W$9,MATCH(ROUNDUP((G$1)/10,0)*10,[1]Hugst!$R$4:$W$4,0))))</f>
        <v>816.01455700135409</v>
      </c>
      <c r="H94" s="168">
        <f ca="1">IF($C94-H$1&lt;År1,0,G93*(1-VLOOKUP($A94,[1]Hugst!$R$5:$W$9,MATCH(ROUNDUP((H$1)/10,0)*10,[1]Hugst!$R$4:$W$4,0))))</f>
        <v>816.55997748207881</v>
      </c>
      <c r="I94" s="168">
        <f ca="1">IF($C94-I$1&lt;År1,0,H93*(1-VLOOKUP($A94,[1]Hugst!$R$5:$W$9,MATCH(ROUNDUP((I$1)/10,0)*10,[1]Hugst!$R$4:$W$4,0))))</f>
        <v>817.10860756205727</v>
      </c>
      <c r="J94" s="168">
        <f ca="1">IF($C94-J$1&lt;År1,0,I93*(1-VLOOKUP($A94,[1]Hugst!$R$5:$W$9,MATCH(ROUNDUP((J$1)/10,0)*10,[1]Hugst!$R$4:$W$4,0))))</f>
        <v>817.66046114660492</v>
      </c>
      <c r="K94" s="168">
        <f ca="1">IF($C94-K$1&lt;År1,0,J93*(1-VLOOKUP($A94,[1]Hugst!$R$5:$W$9,MATCH(ROUNDUP((K$1)/10,0)*10,[1]Hugst!$R$4:$W$4,0))))</f>
        <v>818.21555219768777</v>
      </c>
      <c r="L94" s="168">
        <f ca="1">IF($C94-L$1&lt;År1,0,K93*(1-VLOOKUP($A94,[1]Hugst!$R$5:$W$9,MATCH(ROUNDUP((L$1)/10,0)*10,[1]Hugst!$R$4:$W$4,0))))</f>
        <v>818.77389473443543</v>
      </c>
      <c r="M94" s="168">
        <f ca="1">IF($C94-M$1&lt;År1,0,L93*(1-VLOOKUP($A94,[1]Hugst!$R$5:$W$9,MATCH(ROUNDUP((M$1)/10,0)*10,[1]Hugst!$R$4:$W$4,0))))</f>
        <v>819.33550283317925</v>
      </c>
      <c r="N94" s="168">
        <f ca="1">IF($C94-N$1&lt;År1,0,M93*(1-VLOOKUP($A94,[1]Hugst!$R$5:$W$9,MATCH(ROUNDUP((N$1)/10,0)*10,[1]Hugst!$R$4:$W$4,0))))</f>
        <v>819.90039062777612</v>
      </c>
      <c r="O94" s="168">
        <f ca="1">IF($C94-O$1&lt;År1,0,N93*(1-VLOOKUP($A94,[1]Hugst!$R$5:$W$9,MATCH(ROUNDUP((O$1)/10,0)*10,[1]Hugst!$R$4:$W$4,0))))</f>
        <v>820.46857230973944</v>
      </c>
      <c r="P94" s="168">
        <f ca="1">IF($C94-P$1&lt;År1,0,O93*(1-VLOOKUP($A94,[1]Hugst!$R$5:$W$9,MATCH(ROUNDUP((P$1)/10,0)*10,[1]Hugst!$R$4:$W$4,0))))</f>
        <v>815.45829502536333</v>
      </c>
      <c r="Q94" s="168">
        <f ca="1">IF($C94-Q$1&lt;År1,0,P93*(1-VLOOKUP($A94,[1]Hugst!$R$5:$W$9,MATCH(ROUNDUP((Q$1)/10,0)*10,[1]Hugst!$R$4:$W$4,0))))</f>
        <v>815.81658199747687</v>
      </c>
      <c r="R94" s="168">
        <f ca="1">IF($C94-R$1&lt;År1,0,Q93*(1-VLOOKUP($A94,[1]Hugst!$R$5:$W$9,MATCH(ROUNDUP((R$1)/10,0)*10,[1]Hugst!$R$4:$W$4,0))))</f>
        <v>816.21039807583725</v>
      </c>
      <c r="S94" s="168">
        <f ca="1">IF($C94-S$1&lt;År1,0,R93*(1-VLOOKUP($A94,[1]Hugst!$R$5:$W$9,MATCH(ROUNDUP((S$1)/10,0)*10,[1]Hugst!$R$4:$W$4,0))))</f>
        <v>816.6078259159641</v>
      </c>
      <c r="T94" s="168">
        <f ca="1">IF($C94-T$1&lt;År1,0,S93*(1-VLOOKUP($A94,[1]Hugst!$R$5:$W$9,MATCH(ROUNDUP((T$1)/10,0)*10,[1]Hugst!$R$4:$W$4,0))))</f>
        <v>817.00887253130566</v>
      </c>
      <c r="U94" s="168">
        <f ca="1">IF($C94-U$1&lt;År1,0,T93*(1-VLOOKUP($A94,[1]Hugst!$R$5:$W$9,MATCH(ROUNDUP((U$1)/10,0)*10,[1]Hugst!$R$4:$W$4,0))))</f>
        <v>817.4135449586754</v>
      </c>
      <c r="V94" s="168">
        <f ca="1">IF($C94-V$1&lt;År1,0,U93*(1-VLOOKUP($A94,[1]Hugst!$R$5:$W$9,MATCH(ROUNDUP((V$1)/10,0)*10,[1]Hugst!$R$4:$W$4,0))))</f>
        <v>817.82185025818615</v>
      </c>
      <c r="W94" s="168">
        <f ca="1">IF($C94-W$1&lt;År1,0,V93*(1-VLOOKUP($A94,[1]Hugst!$R$5:$W$9,MATCH(ROUNDUP((W$1)/10,0)*10,[1]Hugst!$R$4:$W$4,0))))</f>
        <v>818.23379551344294</v>
      </c>
      <c r="X94" s="168">
        <f ca="1">IF($C94-X$1&lt;År1,0,W93*(1-VLOOKUP($A94,[1]Hugst!$R$5:$W$9,MATCH(ROUNDUP((X$1)/10,0)*10,[1]Hugst!$R$4:$W$4,0))))</f>
        <v>818.649387831529</v>
      </c>
      <c r="Y94" s="168">
        <f ca="1">IF($C94-Y$1&lt;År1,0,X93*(1-VLOOKUP($A94,[1]Hugst!$R$5:$W$9,MATCH(ROUNDUP((Y$1)/10,0)*10,[1]Hugst!$R$4:$W$4,0))))</f>
        <v>4526.4291014244327</v>
      </c>
      <c r="Z94" s="168">
        <f ca="1">IF($C94-Z$1&lt;År1,0,Y93*(1-VLOOKUP($A94,[1]Hugst!$R$5:$W$9,MATCH(ROUNDUP((Z$1)/10,0)*10,[1]Hugst!$R$4:$W$4,0))))</f>
        <v>183.51681481339313</v>
      </c>
      <c r="AA94" s="168">
        <f ca="1">IF($C94-AA$1&lt;År1,0,Z93*(1-VLOOKUP($A94,[1]Hugst!$R$5:$W$9,MATCH(ROUNDUP((AA$1)/10,0)*10,[1]Hugst!$R$4:$W$4,0))))</f>
        <v>183.36500863881872</v>
      </c>
      <c r="AB94" s="168">
        <f ca="1">IF($C94-AB$1&lt;År1,0,AA93*(1-VLOOKUP($A94,[1]Hugst!$R$5:$W$9,MATCH(ROUNDUP((AB$1)/10,0)*10,[1]Hugst!$R$4:$W$4,0))))</f>
        <v>183.44175372293753</v>
      </c>
      <c r="AC94" s="168">
        <f ca="1">IF($C94-AC$1&lt;År1,0,AB93*(1-VLOOKUP($A94,[1]Hugst!$R$5:$W$9,MATCH(ROUNDUP((AC$1)/10,0)*10,[1]Hugst!$R$4:$W$4,0))))</f>
        <v>183.51926113000559</v>
      </c>
      <c r="AD94" s="168">
        <f ca="1">IF($C94-AD$1&lt;År1,0,AC93*(1-VLOOKUP($A94,[1]Hugst!$R$5:$W$9,MATCH(ROUNDUP((AD$1)/10,0)*10,[1]Hugst!$R$4:$W$4,0))))</f>
        <v>183.59753207784257</v>
      </c>
      <c r="AE94" s="168">
        <f ca="1">IF($C94-AE$1&lt;År1,0,AD93*(1-VLOOKUP($A94,[1]Hugst!$R$5:$W$9,MATCH(ROUNDUP((AE$1)/10,0)*10,[1]Hugst!$R$4:$W$4,0))))</f>
        <v>183.67656778852404</v>
      </c>
      <c r="AF94" s="168">
        <f ca="1">IF($C94-AF$1&lt;År1,0,AE93*(1-VLOOKUP($A94,[1]Hugst!$R$5:$W$9,MATCH(ROUNDUP((AF$1)/10,0)*10,[1]Hugst!$R$4:$W$4,0))))</f>
        <v>183.75636948842489</v>
      </c>
      <c r="AG94" s="168">
        <f ca="1">IF($C94-AG$1&lt;År1,0,AF93*(1-VLOOKUP($A94,[1]Hugst!$R$5:$W$9,MATCH(ROUNDUP((AG$1)/10,0)*10,[1]Hugst!$R$4:$W$4,0))))</f>
        <v>183.8369384082057</v>
      </c>
      <c r="AH94" s="168">
        <f ca="1">IF($C94-AH$1&lt;År1,0,AG93*(1-VLOOKUP($A94,[1]Hugst!$R$5:$W$9,MATCH(ROUNDUP((AH$1)/10,0)*10,[1]Hugst!$R$4:$W$4,0))))</f>
        <v>183.91827578284122</v>
      </c>
      <c r="AI94" s="168">
        <f ca="1">IF($C94-AI$1&lt;År1,0,AH93*(1-VLOOKUP($A94,[1]Hugst!$R$5:$W$9,MATCH(ROUNDUP((AI$1)/10,0)*10,[1]Hugst!$R$4:$W$4,0))))</f>
        <v>184.0003828516117</v>
      </c>
      <c r="AJ94" s="168">
        <f ca="1">IF($C94-AJ$1&lt;År1,0,AI93*(1-VLOOKUP($A94,[1]Hugst!$R$5:$W$9,MATCH(ROUNDUP((AJ$1)/10,0)*10,[1]Hugst!$R$4:$W$4,0))))</f>
        <v>184.20823676420389</v>
      </c>
      <c r="AK94" s="168"/>
      <c r="AL94" s="168">
        <f ca="1">SUM(F94:AJ94)</f>
        <v>22079.871744927535</v>
      </c>
      <c r="AM94" s="168"/>
    </row>
    <row r="95" spans="1:39" s="168" customFormat="1" x14ac:dyDescent="0.25">
      <c r="A95" s="168" t="s">
        <v>176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25.469095675386782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40.991654597945711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176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25.367219292686059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40.889778215244988</v>
      </c>
      <c r="G96" s="168">
        <f ca="1">IF($C96-G$1&lt;År1,0,F95*(1-VLOOKUP($A96,[1]Hugst!$R$5:$W$9,MATCH(ROUNDUP((G$1)/10,0)*10,[1]Hugst!$R$4:$W$4,0))))</f>
        <v>40.991654597945711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176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25.265750415514773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40.788309338073702</v>
      </c>
      <c r="G97" s="168">
        <f ca="1">IF($C97-G$1&lt;År1,0,F96*(1-VLOOKUP($A97,[1]Hugst!$R$5:$W$9,MATCH(ROUNDUP((G$1)/10,0)*10,[1]Hugst!$R$4:$W$4,0))))</f>
        <v>40.889778215244988</v>
      </c>
      <c r="H97" s="168">
        <f ca="1">IF($C97-H$1&lt;År1,0,G96*(1-VLOOKUP($A97,[1]Hugst!$R$5:$W$9,MATCH(ROUNDUP((H$1)/10,0)*10,[1]Hugst!$R$4:$W$4,0))))</f>
        <v>40.991654597945711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176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25.164687413852519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40.687246336411448</v>
      </c>
      <c r="G98" s="168">
        <f ca="1">IF($C98-G$1&lt;År1,0,F97*(1-VLOOKUP($A98,[1]Hugst!$R$5:$W$9,MATCH(ROUNDUP((G$1)/10,0)*10,[1]Hugst!$R$4:$W$4,0))))</f>
        <v>40.788309338073702</v>
      </c>
      <c r="H98" s="168">
        <f ca="1">IF($C98-H$1&lt;År1,0,G97*(1-VLOOKUP($A98,[1]Hugst!$R$5:$W$9,MATCH(ROUNDUP((H$1)/10,0)*10,[1]Hugst!$R$4:$W$4,0))))</f>
        <v>40.889778215244988</v>
      </c>
      <c r="I98" s="168">
        <f ca="1">IF($C98-I$1&lt;År1,0,H97*(1-VLOOKUP($A98,[1]Hugst!$R$5:$W$9,MATCH(ROUNDUP((I$1)/10,0)*10,[1]Hugst!$R$4:$W$4,0))))</f>
        <v>40.991654597945711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176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25.064028664197394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40.586587586756323</v>
      </c>
      <c r="G99" s="168">
        <f ca="1">IF($C99-G$1&lt;År1,0,F98*(1-VLOOKUP($A99,[1]Hugst!$R$5:$W$9,MATCH(ROUNDUP((G$1)/10,0)*10,[1]Hugst!$R$4:$W$4,0))))</f>
        <v>40.687246336411448</v>
      </c>
      <c r="H99" s="168">
        <f ca="1">IF($C99-H$1&lt;År1,0,G98*(1-VLOOKUP($A99,[1]Hugst!$R$5:$W$9,MATCH(ROUNDUP((H$1)/10,0)*10,[1]Hugst!$R$4:$W$4,0))))</f>
        <v>40.788309338073702</v>
      </c>
      <c r="I99" s="168">
        <f ca="1">IF($C99-I$1&lt;År1,0,H98*(1-VLOOKUP($A99,[1]Hugst!$R$5:$W$9,MATCH(ROUNDUP((I$1)/10,0)*10,[1]Hugst!$R$4:$W$4,0))))</f>
        <v>40.889778215244988</v>
      </c>
      <c r="J99" s="168">
        <f ca="1">IF($C99-J$1&lt;År1,0,I98*(1-VLOOKUP($A99,[1]Hugst!$R$5:$W$9,MATCH(ROUNDUP((J$1)/10,0)*10,[1]Hugst!$R$4:$W$4,0))))</f>
        <v>40.991654597945711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176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24.963772549540593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40.486331472099522</v>
      </c>
      <c r="G100" s="168">
        <f ca="1">IF($C100-G$1&lt;År1,0,F99*(1-VLOOKUP($A100,[1]Hugst!$R$5:$W$9,MATCH(ROUNDUP((G$1)/10,0)*10,[1]Hugst!$R$4:$W$4,0))))</f>
        <v>40.586587586756323</v>
      </c>
      <c r="H100" s="168">
        <f ca="1">IF($C100-H$1&lt;År1,0,G99*(1-VLOOKUP($A100,[1]Hugst!$R$5:$W$9,MATCH(ROUNDUP((H$1)/10,0)*10,[1]Hugst!$R$4:$W$4,0))))</f>
        <v>40.687246336411448</v>
      </c>
      <c r="I100" s="168">
        <f ca="1">IF($C100-I$1&lt;År1,0,H99*(1-VLOOKUP($A100,[1]Hugst!$R$5:$W$9,MATCH(ROUNDUP((I$1)/10,0)*10,[1]Hugst!$R$4:$W$4,0))))</f>
        <v>40.788309338073702</v>
      </c>
      <c r="J100" s="168">
        <f ca="1">IF($C100-J$1&lt;År1,0,I99*(1-VLOOKUP($A100,[1]Hugst!$R$5:$W$9,MATCH(ROUNDUP((J$1)/10,0)*10,[1]Hugst!$R$4:$W$4,0))))</f>
        <v>40.889778215244988</v>
      </c>
      <c r="K100" s="168">
        <f ca="1">IF($C100-K$1&lt;År1,0,J99*(1-VLOOKUP($A100,[1]Hugst!$R$5:$W$9,MATCH(ROUNDUP((K$1)/10,0)*10,[1]Hugst!$R$4:$W$4,0))))</f>
        <v>40.991654597945711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176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24.863917459342332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40.386476381901261</v>
      </c>
      <c r="G101" s="168">
        <f ca="1">IF($C101-G$1&lt;År1,0,F100*(1-VLOOKUP($A101,[1]Hugst!$R$5:$W$9,MATCH(ROUNDUP((G$1)/10,0)*10,[1]Hugst!$R$4:$W$4,0))))</f>
        <v>40.486331472099522</v>
      </c>
      <c r="H101" s="168">
        <f ca="1">IF($C101-H$1&lt;År1,0,G100*(1-VLOOKUP($A101,[1]Hugst!$R$5:$W$9,MATCH(ROUNDUP((H$1)/10,0)*10,[1]Hugst!$R$4:$W$4,0))))</f>
        <v>40.586587586756323</v>
      </c>
      <c r="I101" s="168">
        <f ca="1">IF($C101-I$1&lt;År1,0,H100*(1-VLOOKUP($A101,[1]Hugst!$R$5:$W$9,MATCH(ROUNDUP((I$1)/10,0)*10,[1]Hugst!$R$4:$W$4,0))))</f>
        <v>40.687246336411448</v>
      </c>
      <c r="J101" s="168">
        <f ca="1">IF($C101-J$1&lt;År1,0,I100*(1-VLOOKUP($A101,[1]Hugst!$R$5:$W$9,MATCH(ROUNDUP((J$1)/10,0)*10,[1]Hugst!$R$4:$W$4,0))))</f>
        <v>40.788309338073702</v>
      </c>
      <c r="K101" s="168">
        <f ca="1">IF($C101-K$1&lt;År1,0,J100*(1-VLOOKUP($A101,[1]Hugst!$R$5:$W$9,MATCH(ROUNDUP((K$1)/10,0)*10,[1]Hugst!$R$4:$W$4,0))))</f>
        <v>40.889778215244988</v>
      </c>
      <c r="L101" s="168">
        <f ca="1">IF($C101-L$1&lt;År1,0,K100*(1-VLOOKUP($A101,[1]Hugst!$R$5:$W$9,MATCH(ROUNDUP((L$1)/10,0)*10,[1]Hugst!$R$4:$W$4,0))))</f>
        <v>40.991654597945711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176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24.76446178950502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40.287020712063949</v>
      </c>
      <c r="G102" s="168">
        <f ca="1">IF($C102-G$1&lt;År1,0,F101*(1-VLOOKUP($A102,[1]Hugst!$R$5:$W$9,MATCH(ROUNDUP((G$1)/10,0)*10,[1]Hugst!$R$4:$W$4,0))))</f>
        <v>40.386476381901261</v>
      </c>
      <c r="H102" s="168">
        <f ca="1">IF($C102-H$1&lt;År1,0,G101*(1-VLOOKUP($A102,[1]Hugst!$R$5:$W$9,MATCH(ROUNDUP((H$1)/10,0)*10,[1]Hugst!$R$4:$W$4,0))))</f>
        <v>40.486331472099522</v>
      </c>
      <c r="I102" s="168">
        <f ca="1">IF($C102-I$1&lt;År1,0,H101*(1-VLOOKUP($A102,[1]Hugst!$R$5:$W$9,MATCH(ROUNDUP((I$1)/10,0)*10,[1]Hugst!$R$4:$W$4,0))))</f>
        <v>40.586587586756323</v>
      </c>
      <c r="J102" s="168">
        <f ca="1">IF($C102-J$1&lt;År1,0,I101*(1-VLOOKUP($A102,[1]Hugst!$R$5:$W$9,MATCH(ROUNDUP((J$1)/10,0)*10,[1]Hugst!$R$4:$W$4,0))))</f>
        <v>40.687246336411448</v>
      </c>
      <c r="K102" s="168">
        <f ca="1">IF($C102-K$1&lt;År1,0,J101*(1-VLOOKUP($A102,[1]Hugst!$R$5:$W$9,MATCH(ROUNDUP((K$1)/10,0)*10,[1]Hugst!$R$4:$W$4,0))))</f>
        <v>40.788309338073702</v>
      </c>
      <c r="L102" s="168">
        <f ca="1">IF($C102-L$1&lt;År1,0,K101*(1-VLOOKUP($A102,[1]Hugst!$R$5:$W$9,MATCH(ROUNDUP((L$1)/10,0)*10,[1]Hugst!$R$4:$W$4,0))))</f>
        <v>40.889778215244988</v>
      </c>
      <c r="M102" s="168">
        <f ca="1">IF($C102-M$1&lt;År1,0,L101*(1-VLOOKUP($A102,[1]Hugst!$R$5:$W$9,MATCH(ROUNDUP((M$1)/10,0)*10,[1]Hugst!$R$4:$W$4,0))))</f>
        <v>40.991654597945711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176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24.665403942346899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40.187962864905828</v>
      </c>
      <c r="G103" s="168">
        <f ca="1">IF($C103-G$1&lt;År1,0,F102*(1-VLOOKUP($A103,[1]Hugst!$R$5:$W$9,MATCH(ROUNDUP((G$1)/10,0)*10,[1]Hugst!$R$4:$W$4,0))))</f>
        <v>40.287020712063949</v>
      </c>
      <c r="H103" s="168">
        <f ca="1">IF($C103-H$1&lt;År1,0,G102*(1-VLOOKUP($A103,[1]Hugst!$R$5:$W$9,MATCH(ROUNDUP((H$1)/10,0)*10,[1]Hugst!$R$4:$W$4,0))))</f>
        <v>40.386476381901261</v>
      </c>
      <c r="I103" s="168">
        <f ca="1">IF($C103-I$1&lt;År1,0,H102*(1-VLOOKUP($A103,[1]Hugst!$R$5:$W$9,MATCH(ROUNDUP((I$1)/10,0)*10,[1]Hugst!$R$4:$W$4,0))))</f>
        <v>40.486331472099522</v>
      </c>
      <c r="J103" s="168">
        <f ca="1">IF($C103-J$1&lt;År1,0,I102*(1-VLOOKUP($A103,[1]Hugst!$R$5:$W$9,MATCH(ROUNDUP((J$1)/10,0)*10,[1]Hugst!$R$4:$W$4,0))))</f>
        <v>40.586587586756323</v>
      </c>
      <c r="K103" s="168">
        <f ca="1">IF($C103-K$1&lt;År1,0,J102*(1-VLOOKUP($A103,[1]Hugst!$R$5:$W$9,MATCH(ROUNDUP((K$1)/10,0)*10,[1]Hugst!$R$4:$W$4,0))))</f>
        <v>40.687246336411448</v>
      </c>
      <c r="L103" s="168">
        <f ca="1">IF($C103-L$1&lt;År1,0,K102*(1-VLOOKUP($A103,[1]Hugst!$R$5:$W$9,MATCH(ROUNDUP((L$1)/10,0)*10,[1]Hugst!$R$4:$W$4,0))))</f>
        <v>40.788309338073702</v>
      </c>
      <c r="M103" s="168">
        <f ca="1">IF($C103-M$1&lt;År1,0,L102*(1-VLOOKUP($A103,[1]Hugst!$R$5:$W$9,MATCH(ROUNDUP((M$1)/10,0)*10,[1]Hugst!$R$4:$W$4,0))))</f>
        <v>40.889778215244988</v>
      </c>
      <c r="N103" s="168">
        <f ca="1">IF($C103-N$1&lt;År1,0,M102*(1-VLOOKUP($A103,[1]Hugst!$R$5:$W$9,MATCH(ROUNDUP((N$1)/10,0)*10,[1]Hugst!$R$4:$W$4,0))))</f>
        <v>40.991654597945711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176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24.566742326577497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40.089301249136426</v>
      </c>
      <c r="G104" s="168">
        <f ca="1">IF($C104-G$1&lt;År1,0,F103*(1-VLOOKUP($A104,[1]Hugst!$R$5:$W$9,MATCH(ROUNDUP((G$1)/10,0)*10,[1]Hugst!$R$4:$W$4,0))))</f>
        <v>40.187962864905828</v>
      </c>
      <c r="H104" s="168">
        <f ca="1">IF($C104-H$1&lt;År1,0,G103*(1-VLOOKUP($A104,[1]Hugst!$R$5:$W$9,MATCH(ROUNDUP((H$1)/10,0)*10,[1]Hugst!$R$4:$W$4,0))))</f>
        <v>40.287020712063949</v>
      </c>
      <c r="I104" s="168">
        <f ca="1">IF($C104-I$1&lt;År1,0,H103*(1-VLOOKUP($A104,[1]Hugst!$R$5:$W$9,MATCH(ROUNDUP((I$1)/10,0)*10,[1]Hugst!$R$4:$W$4,0))))</f>
        <v>40.386476381901261</v>
      </c>
      <c r="J104" s="168">
        <f ca="1">IF($C104-J$1&lt;År1,0,I103*(1-VLOOKUP($A104,[1]Hugst!$R$5:$W$9,MATCH(ROUNDUP((J$1)/10,0)*10,[1]Hugst!$R$4:$W$4,0))))</f>
        <v>40.486331472099522</v>
      </c>
      <c r="K104" s="168">
        <f ca="1">IF($C104-K$1&lt;År1,0,J103*(1-VLOOKUP($A104,[1]Hugst!$R$5:$W$9,MATCH(ROUNDUP((K$1)/10,0)*10,[1]Hugst!$R$4:$W$4,0))))</f>
        <v>40.586587586756323</v>
      </c>
      <c r="L104" s="168">
        <f ca="1">IF($C104-L$1&lt;År1,0,K103*(1-VLOOKUP($A104,[1]Hugst!$R$5:$W$9,MATCH(ROUNDUP((L$1)/10,0)*10,[1]Hugst!$R$4:$W$4,0))))</f>
        <v>40.687246336411448</v>
      </c>
      <c r="M104" s="168">
        <f ca="1">IF($C104-M$1&lt;År1,0,L103*(1-VLOOKUP($A104,[1]Hugst!$R$5:$W$9,MATCH(ROUNDUP((M$1)/10,0)*10,[1]Hugst!$R$4:$W$4,0))))</f>
        <v>40.788309338073702</v>
      </c>
      <c r="N104" s="168">
        <f ca="1">IF($C104-N$1&lt;År1,0,M103*(1-VLOOKUP($A104,[1]Hugst!$R$5:$W$9,MATCH(ROUNDUP((N$1)/10,0)*10,[1]Hugst!$R$4:$W$4,0))))</f>
        <v>40.889778215244988</v>
      </c>
      <c r="O104" s="168">
        <f ca="1">IF($C104-O$1&lt;År1,0,N103*(1-VLOOKUP($A104,[1]Hugst!$R$5:$W$9,MATCH(ROUNDUP((O$1)/10,0)*10,[1]Hugst!$R$4:$W$4,0))))</f>
        <v>40.991654597945711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176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24.468475357272126</v>
      </c>
      <c r="E105" s="168">
        <f t="shared" ca="1" si="2"/>
        <v>5.0023714085568827E-2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40.041057993916624</v>
      </c>
      <c r="G105" s="168">
        <f ca="1">IF($C105-G$1&lt;År1,0,F104*(1-VLOOKUP($A105,[1]Hugst!$R$5:$W$9,MATCH(ROUNDUP((G$1)/10,0)*10,[1]Hugst!$R$4:$W$4,0))))</f>
        <v>40.089301249136426</v>
      </c>
      <c r="H105" s="168">
        <f ca="1">IF($C105-H$1&lt;År1,0,G104*(1-VLOOKUP($A105,[1]Hugst!$R$5:$W$9,MATCH(ROUNDUP((H$1)/10,0)*10,[1]Hugst!$R$4:$W$4,0))))</f>
        <v>40.187962864905828</v>
      </c>
      <c r="I105" s="168">
        <f ca="1">IF($C105-I$1&lt;År1,0,H104*(1-VLOOKUP($A105,[1]Hugst!$R$5:$W$9,MATCH(ROUNDUP((I$1)/10,0)*10,[1]Hugst!$R$4:$W$4,0))))</f>
        <v>40.287020712063949</v>
      </c>
      <c r="J105" s="168">
        <f ca="1">IF($C105-J$1&lt;År1,0,I104*(1-VLOOKUP($A105,[1]Hugst!$R$5:$W$9,MATCH(ROUNDUP((J$1)/10,0)*10,[1]Hugst!$R$4:$W$4,0))))</f>
        <v>40.386476381901261</v>
      </c>
      <c r="K105" s="168">
        <f ca="1">IF($C105-K$1&lt;År1,0,J104*(1-VLOOKUP($A105,[1]Hugst!$R$5:$W$9,MATCH(ROUNDUP((K$1)/10,0)*10,[1]Hugst!$R$4:$W$4,0))))</f>
        <v>40.486331472099522</v>
      </c>
      <c r="L105" s="168">
        <f ca="1">IF($C105-L$1&lt;År1,0,K104*(1-VLOOKUP($A105,[1]Hugst!$R$5:$W$9,MATCH(ROUNDUP((L$1)/10,0)*10,[1]Hugst!$R$4:$W$4,0))))</f>
        <v>40.586587586756323</v>
      </c>
      <c r="M105" s="168">
        <f ca="1">IF($C105-M$1&lt;År1,0,L104*(1-VLOOKUP($A105,[1]Hugst!$R$5:$W$9,MATCH(ROUNDUP((M$1)/10,0)*10,[1]Hugst!$R$4:$W$4,0))))</f>
        <v>40.687246336411448</v>
      </c>
      <c r="N105" s="168">
        <f ca="1">IF($C105-N$1&lt;År1,0,M104*(1-VLOOKUP($A105,[1]Hugst!$R$5:$W$9,MATCH(ROUNDUP((N$1)/10,0)*10,[1]Hugst!$R$4:$W$4,0))))</f>
        <v>40.788309338073702</v>
      </c>
      <c r="O105" s="168">
        <f ca="1">IF($C105-O$1&lt;År1,0,N104*(1-VLOOKUP($A105,[1]Hugst!$R$5:$W$9,MATCH(ROUNDUP((O$1)/10,0)*10,[1]Hugst!$R$4:$W$4,0))))</f>
        <v>40.889778215244988</v>
      </c>
      <c r="P105" s="168">
        <f ca="1">IF($C105-P$1&lt;År1,0,O104*(1-VLOOKUP($A105,[1]Hugst!$R$5:$W$9,MATCH(ROUNDUP((P$1)/10,0)*10,[1]Hugst!$R$4:$W$4,0))))</f>
        <v>40.941630883860086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176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1220.3472268240935</v>
      </c>
      <c r="E106" s="168">
        <f t="shared" ca="1" si="2"/>
        <v>9.9862058561654976E-2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1283.0767185122847</v>
      </c>
      <c r="G106" s="168">
        <f ca="1">IF($C106-G$1&lt;År1,0,F105*(1-VLOOKUP($A106,[1]Hugst!$R$5:$W$9,MATCH(ROUNDUP((G$1)/10,0)*10,[1]Hugst!$R$4:$W$4,0))))</f>
        <v>40.041057993916624</v>
      </c>
      <c r="H106" s="168">
        <f ca="1">IF($C106-H$1&lt;År1,0,G105*(1-VLOOKUP($A106,[1]Hugst!$R$5:$W$9,MATCH(ROUNDUP((H$1)/10,0)*10,[1]Hugst!$R$4:$W$4,0))))</f>
        <v>40.089301249136426</v>
      </c>
      <c r="I106" s="168">
        <f ca="1">IF($C106-I$1&lt;År1,0,H105*(1-VLOOKUP($A106,[1]Hugst!$R$5:$W$9,MATCH(ROUNDUP((I$1)/10,0)*10,[1]Hugst!$R$4:$W$4,0))))</f>
        <v>40.187962864905828</v>
      </c>
      <c r="J106" s="168">
        <f ca="1">IF($C106-J$1&lt;År1,0,I105*(1-VLOOKUP($A106,[1]Hugst!$R$5:$W$9,MATCH(ROUNDUP((J$1)/10,0)*10,[1]Hugst!$R$4:$W$4,0))))</f>
        <v>40.287020712063949</v>
      </c>
      <c r="K106" s="168">
        <f ca="1">IF($C106-K$1&lt;År1,0,J105*(1-VLOOKUP($A106,[1]Hugst!$R$5:$W$9,MATCH(ROUNDUP((K$1)/10,0)*10,[1]Hugst!$R$4:$W$4,0))))</f>
        <v>40.386476381901261</v>
      </c>
      <c r="L106" s="168">
        <f ca="1">IF($C106-L$1&lt;År1,0,K105*(1-VLOOKUP($A106,[1]Hugst!$R$5:$W$9,MATCH(ROUNDUP((L$1)/10,0)*10,[1]Hugst!$R$4:$W$4,0))))</f>
        <v>40.486331472099522</v>
      </c>
      <c r="M106" s="168">
        <f ca="1">IF($C106-M$1&lt;År1,0,L105*(1-VLOOKUP($A106,[1]Hugst!$R$5:$W$9,MATCH(ROUNDUP((M$1)/10,0)*10,[1]Hugst!$R$4:$W$4,0))))</f>
        <v>40.586587586756323</v>
      </c>
      <c r="N106" s="168">
        <f ca="1">IF($C106-N$1&lt;År1,0,M105*(1-VLOOKUP($A106,[1]Hugst!$R$5:$W$9,MATCH(ROUNDUP((N$1)/10,0)*10,[1]Hugst!$R$4:$W$4,0))))</f>
        <v>40.687246336411448</v>
      </c>
      <c r="O106" s="168">
        <f ca="1">IF($C106-O$1&lt;År1,0,N105*(1-VLOOKUP($A106,[1]Hugst!$R$5:$W$9,MATCH(ROUNDUP((O$1)/10,0)*10,[1]Hugst!$R$4:$W$4,0))))</f>
        <v>40.788309338073702</v>
      </c>
      <c r="P106" s="168">
        <f ca="1">IF($C106-P$1&lt;År1,0,O105*(1-VLOOKUP($A106,[1]Hugst!$R$5:$W$9,MATCH(ROUNDUP((P$1)/10,0)*10,[1]Hugst!$R$4:$W$4,0))))</f>
        <v>40.839878824880621</v>
      </c>
      <c r="Q106" s="168">
        <f ca="1">IF($C106-Q$1&lt;År1,0,P105*(1-VLOOKUP($A106,[1]Hugst!$R$5:$W$9,MATCH(ROUNDUP((Q$1)/10,0)*10,[1]Hugst!$R$4:$W$4,0))))</f>
        <v>40.891668215662833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176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121.36559525009579</v>
      </c>
      <c r="E107" s="168">
        <f t="shared" ca="1" si="2"/>
        <v>0.14951575693658015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184.14474063666194</v>
      </c>
      <c r="G107" s="168">
        <f ca="1">IF($C107-G$1&lt;År1,0,F106*(1-VLOOKUP($A107,[1]Hugst!$R$5:$W$9,MATCH(ROUNDUP((G$1)/10,0)*10,[1]Hugst!$R$4:$W$4,0))))</f>
        <v>1283.0767185122847</v>
      </c>
      <c r="H107" s="168">
        <f ca="1">IF($C107-H$1&lt;År1,0,G106*(1-VLOOKUP($A107,[1]Hugst!$R$5:$W$9,MATCH(ROUNDUP((H$1)/10,0)*10,[1]Hugst!$R$4:$W$4,0))))</f>
        <v>40.041057993916624</v>
      </c>
      <c r="I107" s="168">
        <f ca="1">IF($C107-I$1&lt;År1,0,H106*(1-VLOOKUP($A107,[1]Hugst!$R$5:$W$9,MATCH(ROUNDUP((I$1)/10,0)*10,[1]Hugst!$R$4:$W$4,0))))</f>
        <v>40.089301249136426</v>
      </c>
      <c r="J107" s="168">
        <f ca="1">IF($C107-J$1&lt;År1,0,I106*(1-VLOOKUP($A107,[1]Hugst!$R$5:$W$9,MATCH(ROUNDUP((J$1)/10,0)*10,[1]Hugst!$R$4:$W$4,0))))</f>
        <v>40.187962864905828</v>
      </c>
      <c r="K107" s="168">
        <f ca="1">IF($C107-K$1&lt;År1,0,J106*(1-VLOOKUP($A107,[1]Hugst!$R$5:$W$9,MATCH(ROUNDUP((K$1)/10,0)*10,[1]Hugst!$R$4:$W$4,0))))</f>
        <v>40.287020712063949</v>
      </c>
      <c r="L107" s="168">
        <f ca="1">IF($C107-L$1&lt;År1,0,K106*(1-VLOOKUP($A107,[1]Hugst!$R$5:$W$9,MATCH(ROUNDUP((L$1)/10,0)*10,[1]Hugst!$R$4:$W$4,0))))</f>
        <v>40.386476381901261</v>
      </c>
      <c r="M107" s="168">
        <f ca="1">IF($C107-M$1&lt;År1,0,L106*(1-VLOOKUP($A107,[1]Hugst!$R$5:$W$9,MATCH(ROUNDUP((M$1)/10,0)*10,[1]Hugst!$R$4:$W$4,0))))</f>
        <v>40.486331472099522</v>
      </c>
      <c r="N107" s="168">
        <f ca="1">IF($C107-N$1&lt;År1,0,M106*(1-VLOOKUP($A107,[1]Hugst!$R$5:$W$9,MATCH(ROUNDUP((N$1)/10,0)*10,[1]Hugst!$R$4:$W$4,0))))</f>
        <v>40.586587586756323</v>
      </c>
      <c r="O107" s="168">
        <f ca="1">IF($C107-O$1&lt;År1,0,N106*(1-VLOOKUP($A107,[1]Hugst!$R$5:$W$9,MATCH(ROUNDUP((O$1)/10,0)*10,[1]Hugst!$R$4:$W$4,0))))</f>
        <v>40.687246336411448</v>
      </c>
      <c r="P107" s="168">
        <f ca="1">IF($C107-P$1&lt;År1,0,O106*(1-VLOOKUP($A107,[1]Hugst!$R$5:$W$9,MATCH(ROUNDUP((P$1)/10,0)*10,[1]Hugst!$R$4:$W$4,0))))</f>
        <v>40.738533774135711</v>
      </c>
      <c r="Q107" s="168">
        <f ca="1">IF($C107-Q$1&lt;År1,0,P106*(1-VLOOKUP($A107,[1]Hugst!$R$5:$W$9,MATCH(ROUNDUP((Q$1)/10,0)*10,[1]Hugst!$R$4:$W$4,0))))</f>
        <v>40.790040328687546</v>
      </c>
      <c r="R107" s="168">
        <f ca="1">IF($C107-R$1&lt;År1,0,Q106*(1-VLOOKUP($A107,[1]Hugst!$R$5:$W$9,MATCH(ROUNDUP((R$1)/10,0)*10,[1]Hugst!$R$4:$W$4,0))))</f>
        <v>40.841766518857277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176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120.88013286909336</v>
      </c>
      <c r="E108" s="168">
        <f t="shared" ca="1" si="2"/>
        <v>0.1989855298470502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183.70874802856997</v>
      </c>
      <c r="G108" s="168">
        <f ca="1">IF($C108-G$1&lt;År1,0,F107*(1-VLOOKUP($A108,[1]Hugst!$R$5:$W$9,MATCH(ROUNDUP((G$1)/10,0)*10,[1]Hugst!$R$4:$W$4,0))))</f>
        <v>184.14474063666194</v>
      </c>
      <c r="H108" s="168">
        <f ca="1">IF($C108-H$1&lt;År1,0,G107*(1-VLOOKUP($A108,[1]Hugst!$R$5:$W$9,MATCH(ROUNDUP((H$1)/10,0)*10,[1]Hugst!$R$4:$W$4,0))))</f>
        <v>1283.0767185122847</v>
      </c>
      <c r="I108" s="168">
        <f ca="1">IF($C108-I$1&lt;År1,0,H107*(1-VLOOKUP($A108,[1]Hugst!$R$5:$W$9,MATCH(ROUNDUP((I$1)/10,0)*10,[1]Hugst!$R$4:$W$4,0))))</f>
        <v>40.041057993916624</v>
      </c>
      <c r="J108" s="168">
        <f ca="1">IF($C108-J$1&lt;År1,0,I107*(1-VLOOKUP($A108,[1]Hugst!$R$5:$W$9,MATCH(ROUNDUP((J$1)/10,0)*10,[1]Hugst!$R$4:$W$4,0))))</f>
        <v>40.089301249136426</v>
      </c>
      <c r="K108" s="168">
        <f ca="1">IF($C108-K$1&lt;År1,0,J107*(1-VLOOKUP($A108,[1]Hugst!$R$5:$W$9,MATCH(ROUNDUP((K$1)/10,0)*10,[1]Hugst!$R$4:$W$4,0))))</f>
        <v>40.187962864905828</v>
      </c>
      <c r="L108" s="168">
        <f ca="1">IF($C108-L$1&lt;År1,0,K107*(1-VLOOKUP($A108,[1]Hugst!$R$5:$W$9,MATCH(ROUNDUP((L$1)/10,0)*10,[1]Hugst!$R$4:$W$4,0))))</f>
        <v>40.287020712063949</v>
      </c>
      <c r="M108" s="168">
        <f ca="1">IF($C108-M$1&lt;År1,0,L107*(1-VLOOKUP($A108,[1]Hugst!$R$5:$W$9,MATCH(ROUNDUP((M$1)/10,0)*10,[1]Hugst!$R$4:$W$4,0))))</f>
        <v>40.386476381901261</v>
      </c>
      <c r="N108" s="168">
        <f ca="1">IF($C108-N$1&lt;År1,0,M107*(1-VLOOKUP($A108,[1]Hugst!$R$5:$W$9,MATCH(ROUNDUP((N$1)/10,0)*10,[1]Hugst!$R$4:$W$4,0))))</f>
        <v>40.486331472099522</v>
      </c>
      <c r="O108" s="168">
        <f ca="1">IF($C108-O$1&lt;År1,0,N107*(1-VLOOKUP($A108,[1]Hugst!$R$5:$W$9,MATCH(ROUNDUP((O$1)/10,0)*10,[1]Hugst!$R$4:$W$4,0))))</f>
        <v>40.586587586756323</v>
      </c>
      <c r="P108" s="168">
        <f ca="1">IF($C108-P$1&lt;År1,0,O107*(1-VLOOKUP($A108,[1]Hugst!$R$5:$W$9,MATCH(ROUNDUP((P$1)/10,0)*10,[1]Hugst!$R$4:$W$4,0))))</f>
        <v>40.637594103594132</v>
      </c>
      <c r="Q108" s="168">
        <f ca="1">IF($C108-Q$1&lt;År1,0,P107*(1-VLOOKUP($A108,[1]Hugst!$R$5:$W$9,MATCH(ROUNDUP((Q$1)/10,0)*10,[1]Hugst!$R$4:$W$4,0))))</f>
        <v>40.688818953258796</v>
      </c>
      <c r="R108" s="168">
        <f ca="1">IF($C108-R$1&lt;År1,0,Q107*(1-VLOOKUP($A108,[1]Hugst!$R$5:$W$9,MATCH(ROUNDUP((R$1)/10,0)*10,[1]Hugst!$R$4:$W$4,0))))</f>
        <v>40.740262652354232</v>
      </c>
      <c r="S108" s="168">
        <f ca="1">IF($C108-S$1&lt;År1,0,R107*(1-VLOOKUP($A108,[1]Hugst!$R$5:$W$9,MATCH(ROUNDUP((S$1)/10,0)*10,[1]Hugst!$R$4:$W$4,0))))</f>
        <v>40.791925719037657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176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120.39661233761581</v>
      </c>
      <c r="E109" s="168">
        <f t="shared" ca="1" si="2"/>
        <v>0.24827209506975123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183.27451406231512</v>
      </c>
      <c r="G109" s="168">
        <f ca="1">IF($C109-G$1&lt;År1,0,F108*(1-VLOOKUP($A109,[1]Hugst!$R$5:$W$9,MATCH(ROUNDUP((G$1)/10,0)*10,[1]Hugst!$R$4:$W$4,0))))</f>
        <v>183.70874802856997</v>
      </c>
      <c r="H109" s="168">
        <f ca="1">IF($C109-H$1&lt;År1,0,G108*(1-VLOOKUP($A109,[1]Hugst!$R$5:$W$9,MATCH(ROUNDUP((H$1)/10,0)*10,[1]Hugst!$R$4:$W$4,0))))</f>
        <v>184.14474063666194</v>
      </c>
      <c r="I109" s="168">
        <f ca="1">IF($C109-I$1&lt;År1,0,H108*(1-VLOOKUP($A109,[1]Hugst!$R$5:$W$9,MATCH(ROUNDUP((I$1)/10,0)*10,[1]Hugst!$R$4:$W$4,0))))</f>
        <v>1283.0767185122847</v>
      </c>
      <c r="J109" s="168">
        <f ca="1">IF($C109-J$1&lt;År1,0,I108*(1-VLOOKUP($A109,[1]Hugst!$R$5:$W$9,MATCH(ROUNDUP((J$1)/10,0)*10,[1]Hugst!$R$4:$W$4,0))))</f>
        <v>40.041057993916624</v>
      </c>
      <c r="K109" s="168">
        <f ca="1">IF($C109-K$1&lt;År1,0,J108*(1-VLOOKUP($A109,[1]Hugst!$R$5:$W$9,MATCH(ROUNDUP((K$1)/10,0)*10,[1]Hugst!$R$4:$W$4,0))))</f>
        <v>40.089301249136426</v>
      </c>
      <c r="L109" s="168">
        <f ca="1">IF($C109-L$1&lt;År1,0,K108*(1-VLOOKUP($A109,[1]Hugst!$R$5:$W$9,MATCH(ROUNDUP((L$1)/10,0)*10,[1]Hugst!$R$4:$W$4,0))))</f>
        <v>40.187962864905828</v>
      </c>
      <c r="M109" s="168">
        <f ca="1">IF($C109-M$1&lt;År1,0,L108*(1-VLOOKUP($A109,[1]Hugst!$R$5:$W$9,MATCH(ROUNDUP((M$1)/10,0)*10,[1]Hugst!$R$4:$W$4,0))))</f>
        <v>40.287020712063949</v>
      </c>
      <c r="N109" s="168">
        <f ca="1">IF($C109-N$1&lt;År1,0,M108*(1-VLOOKUP($A109,[1]Hugst!$R$5:$W$9,MATCH(ROUNDUP((N$1)/10,0)*10,[1]Hugst!$R$4:$W$4,0))))</f>
        <v>40.386476381901261</v>
      </c>
      <c r="O109" s="168">
        <f ca="1">IF($C109-O$1&lt;År1,0,N108*(1-VLOOKUP($A109,[1]Hugst!$R$5:$W$9,MATCH(ROUNDUP((O$1)/10,0)*10,[1]Hugst!$R$4:$W$4,0))))</f>
        <v>40.486331472099522</v>
      </c>
      <c r="P109" s="168">
        <f ca="1">IF($C109-P$1&lt;År1,0,O108*(1-VLOOKUP($A109,[1]Hugst!$R$5:$W$9,MATCH(ROUNDUP((P$1)/10,0)*10,[1]Hugst!$R$4:$W$4,0))))</f>
        <v>40.537058191735198</v>
      </c>
      <c r="Q109" s="168">
        <f ca="1">IF($C109-Q$1&lt;År1,0,P108*(1-VLOOKUP($A109,[1]Hugst!$R$5:$W$9,MATCH(ROUNDUP((Q$1)/10,0)*10,[1]Hugst!$R$4:$W$4,0))))</f>
        <v>40.588002463332117</v>
      </c>
      <c r="R109" s="168">
        <f ca="1">IF($C109-R$1&lt;År1,0,Q108*(1-VLOOKUP($A109,[1]Hugst!$R$5:$W$9,MATCH(ROUNDUP((R$1)/10,0)*10,[1]Hugst!$R$4:$W$4,0))))</f>
        <v>40.639164801315836</v>
      </c>
      <c r="S109" s="168">
        <f ca="1">IF($C109-S$1&lt;År1,0,R108*(1-VLOOKUP($A109,[1]Hugst!$R$5:$W$9,MATCH(ROUNDUP((S$1)/10,0)*10,[1]Hugst!$R$4:$W$4,0))))</f>
        <v>40.690545721659831</v>
      </c>
      <c r="T109" s="168">
        <f ca="1">IF($C109-T$1&lt;År1,0,S108*(1-VLOOKUP($A109,[1]Hugst!$R$5:$W$9,MATCH(ROUNDUP((T$1)/10,0)*10,[1]Hugst!$R$4:$W$4,0))))</f>
        <v>40.742145741888997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176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119.91502588826552</v>
      </c>
      <c r="E110" s="168">
        <f t="shared" ca="1" si="2"/>
        <v>0.29737616752890972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182.84203168542399</v>
      </c>
      <c r="G110" s="168">
        <f ca="1">IF($C110-G$1&lt;År1,0,F109*(1-VLOOKUP($A110,[1]Hugst!$R$5:$W$9,MATCH(ROUNDUP((G$1)/10,0)*10,[1]Hugst!$R$4:$W$4,0))))</f>
        <v>183.27451406231512</v>
      </c>
      <c r="H110" s="168">
        <f ca="1">IF($C110-H$1&lt;År1,0,G109*(1-VLOOKUP($A110,[1]Hugst!$R$5:$W$9,MATCH(ROUNDUP((H$1)/10,0)*10,[1]Hugst!$R$4:$W$4,0))))</f>
        <v>183.70874802856997</v>
      </c>
      <c r="I110" s="168">
        <f ca="1">IF($C110-I$1&lt;År1,0,H109*(1-VLOOKUP($A110,[1]Hugst!$R$5:$W$9,MATCH(ROUNDUP((I$1)/10,0)*10,[1]Hugst!$R$4:$W$4,0))))</f>
        <v>184.14474063666194</v>
      </c>
      <c r="J110" s="168">
        <f ca="1">IF($C110-J$1&lt;År1,0,I109*(1-VLOOKUP($A110,[1]Hugst!$R$5:$W$9,MATCH(ROUNDUP((J$1)/10,0)*10,[1]Hugst!$R$4:$W$4,0))))</f>
        <v>1283.0767185122847</v>
      </c>
      <c r="K110" s="168">
        <f ca="1">IF($C110-K$1&lt;År1,0,J109*(1-VLOOKUP($A110,[1]Hugst!$R$5:$W$9,MATCH(ROUNDUP((K$1)/10,0)*10,[1]Hugst!$R$4:$W$4,0))))</f>
        <v>40.041057993916624</v>
      </c>
      <c r="L110" s="168">
        <f ca="1">IF($C110-L$1&lt;År1,0,K109*(1-VLOOKUP($A110,[1]Hugst!$R$5:$W$9,MATCH(ROUNDUP((L$1)/10,0)*10,[1]Hugst!$R$4:$W$4,0))))</f>
        <v>40.089301249136426</v>
      </c>
      <c r="M110" s="168">
        <f ca="1">IF($C110-M$1&lt;År1,0,L109*(1-VLOOKUP($A110,[1]Hugst!$R$5:$W$9,MATCH(ROUNDUP((M$1)/10,0)*10,[1]Hugst!$R$4:$W$4,0))))</f>
        <v>40.187962864905828</v>
      </c>
      <c r="N110" s="168">
        <f ca="1">IF($C110-N$1&lt;År1,0,M109*(1-VLOOKUP($A110,[1]Hugst!$R$5:$W$9,MATCH(ROUNDUP((N$1)/10,0)*10,[1]Hugst!$R$4:$W$4,0))))</f>
        <v>40.287020712063949</v>
      </c>
      <c r="O110" s="168">
        <f ca="1">IF($C110-O$1&lt;År1,0,N109*(1-VLOOKUP($A110,[1]Hugst!$R$5:$W$9,MATCH(ROUNDUP((O$1)/10,0)*10,[1]Hugst!$R$4:$W$4,0))))</f>
        <v>40.386476381901261</v>
      </c>
      <c r="P110" s="168">
        <f ca="1">IF($C110-P$1&lt;År1,0,O109*(1-VLOOKUP($A110,[1]Hugst!$R$5:$W$9,MATCH(ROUNDUP((P$1)/10,0)*10,[1]Hugst!$R$4:$W$4,0))))</f>
        <v>40.436924423523401</v>
      </c>
      <c r="Q110" s="168">
        <f ca="1">IF($C110-Q$1&lt;År1,0,P109*(1-VLOOKUP($A110,[1]Hugst!$R$5:$W$9,MATCH(ROUNDUP((Q$1)/10,0)*10,[1]Hugst!$R$4:$W$4,0))))</f>
        <v>40.487589239365626</v>
      </c>
      <c r="R110" s="168">
        <f ca="1">IF($C110-R$1&lt;År1,0,Q109*(1-VLOOKUP($A110,[1]Hugst!$R$5:$W$9,MATCH(ROUNDUP((R$1)/10,0)*10,[1]Hugst!$R$4:$W$4,0))))</f>
        <v>40.538471341681948</v>
      </c>
      <c r="S110" s="168">
        <f ca="1">IF($C110-S$1&lt;År1,0,R109*(1-VLOOKUP($A110,[1]Hugst!$R$5:$W$9,MATCH(ROUNDUP((S$1)/10,0)*10,[1]Hugst!$R$4:$W$4,0))))</f>
        <v>40.589571244270161</v>
      </c>
      <c r="T110" s="168">
        <f ca="1">IF($C110-T$1&lt;År1,0,S109*(1-VLOOKUP($A110,[1]Hugst!$R$5:$W$9,MATCH(ROUNDUP((T$1)/10,0)*10,[1]Hugst!$R$4:$W$4,0))))</f>
        <v>40.640889462474078</v>
      </c>
      <c r="U110" s="168">
        <f ca="1">IF($C110-U$1&lt;År1,0,T109*(1-VLOOKUP($A110,[1]Hugst!$R$5:$W$9,MATCH(ROUNDUP((U$1)/10,0)*10,[1]Hugst!$R$4:$W$4,0))))</f>
        <v>40.69242651318703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176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119.43536578471685</v>
      </c>
      <c r="E111" s="168">
        <f t="shared" ca="1" si="2"/>
        <v>0.34629845931658565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182.411293873663</v>
      </c>
      <c r="G111" s="168">
        <f ca="1">IF($C111-G$1&lt;År1,0,F110*(1-VLOOKUP($A111,[1]Hugst!$R$5:$W$9,MATCH(ROUNDUP((G$1)/10,0)*10,[1]Hugst!$R$4:$W$4,0))))</f>
        <v>182.84203168542399</v>
      </c>
      <c r="H111" s="168">
        <f ca="1">IF($C111-H$1&lt;År1,0,G110*(1-VLOOKUP($A111,[1]Hugst!$R$5:$W$9,MATCH(ROUNDUP((H$1)/10,0)*10,[1]Hugst!$R$4:$W$4,0))))</f>
        <v>183.27451406231512</v>
      </c>
      <c r="I111" s="168">
        <f ca="1">IF($C111-I$1&lt;År1,0,H110*(1-VLOOKUP($A111,[1]Hugst!$R$5:$W$9,MATCH(ROUNDUP((I$1)/10,0)*10,[1]Hugst!$R$4:$W$4,0))))</f>
        <v>183.70874802856997</v>
      </c>
      <c r="J111" s="168">
        <f ca="1">IF($C111-J$1&lt;År1,0,I110*(1-VLOOKUP($A111,[1]Hugst!$R$5:$W$9,MATCH(ROUNDUP((J$1)/10,0)*10,[1]Hugst!$R$4:$W$4,0))))</f>
        <v>184.14474063666194</v>
      </c>
      <c r="K111" s="168">
        <f ca="1">IF($C111-K$1&lt;År1,0,J110*(1-VLOOKUP($A111,[1]Hugst!$R$5:$W$9,MATCH(ROUNDUP((K$1)/10,0)*10,[1]Hugst!$R$4:$W$4,0))))</f>
        <v>1283.0767185122847</v>
      </c>
      <c r="L111" s="168">
        <f ca="1">IF($C111-L$1&lt;År1,0,K110*(1-VLOOKUP($A111,[1]Hugst!$R$5:$W$9,MATCH(ROUNDUP((L$1)/10,0)*10,[1]Hugst!$R$4:$W$4,0))))</f>
        <v>40.041057993916624</v>
      </c>
      <c r="M111" s="168">
        <f ca="1">IF($C111-M$1&lt;År1,0,L110*(1-VLOOKUP($A111,[1]Hugst!$R$5:$W$9,MATCH(ROUNDUP((M$1)/10,0)*10,[1]Hugst!$R$4:$W$4,0))))</f>
        <v>40.089301249136426</v>
      </c>
      <c r="N111" s="168">
        <f ca="1">IF($C111-N$1&lt;År1,0,M110*(1-VLOOKUP($A111,[1]Hugst!$R$5:$W$9,MATCH(ROUNDUP((N$1)/10,0)*10,[1]Hugst!$R$4:$W$4,0))))</f>
        <v>40.187962864905828</v>
      </c>
      <c r="O111" s="168">
        <f ca="1">IF($C111-O$1&lt;År1,0,N110*(1-VLOOKUP($A111,[1]Hugst!$R$5:$W$9,MATCH(ROUNDUP((O$1)/10,0)*10,[1]Hugst!$R$4:$W$4,0))))</f>
        <v>40.287020712063949</v>
      </c>
      <c r="P111" s="168">
        <f ca="1">IF($C111-P$1&lt;År1,0,O110*(1-VLOOKUP($A111,[1]Hugst!$R$5:$W$9,MATCH(ROUNDUP((P$1)/10,0)*10,[1]Hugst!$R$4:$W$4,0))))</f>
        <v>40.337191190384367</v>
      </c>
      <c r="Q111" s="168">
        <f ca="1">IF($C111-Q$1&lt;År1,0,P110*(1-VLOOKUP($A111,[1]Hugst!$R$5:$W$9,MATCH(ROUNDUP((Q$1)/10,0)*10,[1]Hugst!$R$4:$W$4,0))))</f>
        <v>40.387577668294696</v>
      </c>
      <c r="R111" s="168">
        <f ca="1">IF($C111-R$1&lt;År1,0,Q110*(1-VLOOKUP($A111,[1]Hugst!$R$5:$W$9,MATCH(ROUNDUP((R$1)/10,0)*10,[1]Hugst!$R$4:$W$4,0))))</f>
        <v>40.438180655887081</v>
      </c>
      <c r="S111" s="168">
        <f ca="1">IF($C111-S$1&lt;År1,0,R110*(1-VLOOKUP($A111,[1]Hugst!$R$5:$W$9,MATCH(ROUNDUP((S$1)/10,0)*10,[1]Hugst!$R$4:$W$4,0))))</f>
        <v>40.489000664790403</v>
      </c>
      <c r="T111" s="168">
        <f ca="1">IF($C111-T$1&lt;År1,0,S110*(1-VLOOKUP($A111,[1]Hugst!$R$5:$W$9,MATCH(ROUNDUP((T$1)/10,0)*10,[1]Hugst!$R$4:$W$4,0))))</f>
        <v>40.54003820817546</v>
      </c>
      <c r="U111" s="168">
        <f ca="1">IF($C111-U$1&lt;År1,0,T110*(1-VLOOKUP($A111,[1]Hugst!$R$5:$W$9,MATCH(ROUNDUP((U$1)/10,0)*10,[1]Hugst!$R$4:$W$4,0))))</f>
        <v>40.591293800757164</v>
      </c>
      <c r="V111" s="168">
        <f ca="1">IF($C111-V$1&lt;År1,0,U110*(1-VLOOKUP($A111,[1]Hugst!$R$5:$W$9,MATCH(ROUNDUP((V$1)/10,0)*10,[1]Hugst!$R$4:$W$4,0))))</f>
        <v>40.642767958798053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176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118.95762432157426</v>
      </c>
      <c r="E112" s="168">
        <f t="shared" ca="1" si="2"/>
        <v>0.39503967969221776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181.98229363089604</v>
      </c>
      <c r="G112" s="168">
        <f ca="1">IF($C112-G$1&lt;År1,0,F111*(1-VLOOKUP($A112,[1]Hugst!$R$5:$W$9,MATCH(ROUNDUP((G$1)/10,0)*10,[1]Hugst!$R$4:$W$4,0))))</f>
        <v>182.411293873663</v>
      </c>
      <c r="H112" s="168">
        <f ca="1">IF($C112-H$1&lt;År1,0,G111*(1-VLOOKUP($A112,[1]Hugst!$R$5:$W$9,MATCH(ROUNDUP((H$1)/10,0)*10,[1]Hugst!$R$4:$W$4,0))))</f>
        <v>182.84203168542399</v>
      </c>
      <c r="I112" s="168">
        <f ca="1">IF($C112-I$1&lt;År1,0,H111*(1-VLOOKUP($A112,[1]Hugst!$R$5:$W$9,MATCH(ROUNDUP((I$1)/10,0)*10,[1]Hugst!$R$4:$W$4,0))))</f>
        <v>183.27451406231512</v>
      </c>
      <c r="J112" s="168">
        <f ca="1">IF($C112-J$1&lt;År1,0,I111*(1-VLOOKUP($A112,[1]Hugst!$R$5:$W$9,MATCH(ROUNDUP((J$1)/10,0)*10,[1]Hugst!$R$4:$W$4,0))))</f>
        <v>183.70874802856997</v>
      </c>
      <c r="K112" s="168">
        <f ca="1">IF($C112-K$1&lt;År1,0,J111*(1-VLOOKUP($A112,[1]Hugst!$R$5:$W$9,MATCH(ROUNDUP((K$1)/10,0)*10,[1]Hugst!$R$4:$W$4,0))))</f>
        <v>184.14474063666194</v>
      </c>
      <c r="L112" s="168">
        <f ca="1">IF($C112-L$1&lt;År1,0,K111*(1-VLOOKUP($A112,[1]Hugst!$R$5:$W$9,MATCH(ROUNDUP((L$1)/10,0)*10,[1]Hugst!$R$4:$W$4,0))))</f>
        <v>1283.0767185122847</v>
      </c>
      <c r="M112" s="168">
        <f ca="1">IF($C112-M$1&lt;År1,0,L111*(1-VLOOKUP($A112,[1]Hugst!$R$5:$W$9,MATCH(ROUNDUP((M$1)/10,0)*10,[1]Hugst!$R$4:$W$4,0))))</f>
        <v>40.041057993916624</v>
      </c>
      <c r="N112" s="168">
        <f ca="1">IF($C112-N$1&lt;År1,0,M111*(1-VLOOKUP($A112,[1]Hugst!$R$5:$W$9,MATCH(ROUNDUP((N$1)/10,0)*10,[1]Hugst!$R$4:$W$4,0))))</f>
        <v>40.089301249136426</v>
      </c>
      <c r="O112" s="168">
        <f ca="1">IF($C112-O$1&lt;År1,0,N111*(1-VLOOKUP($A112,[1]Hugst!$R$5:$W$9,MATCH(ROUNDUP((O$1)/10,0)*10,[1]Hugst!$R$4:$W$4,0))))</f>
        <v>40.187962864905828</v>
      </c>
      <c r="P112" s="168">
        <f ca="1">IF($C112-P$1&lt;År1,0,O111*(1-VLOOKUP($A112,[1]Hugst!$R$5:$W$9,MATCH(ROUNDUP((P$1)/10,0)*10,[1]Hugst!$R$4:$W$4,0))))</f>
        <v>40.237856890178044</v>
      </c>
      <c r="Q112" s="168">
        <f ca="1">IF($C112-Q$1&lt;År1,0,P111*(1-VLOOKUP($A112,[1]Hugst!$R$5:$W$9,MATCH(ROUNDUP((Q$1)/10,0)*10,[1]Hugst!$R$4:$W$4,0))))</f>
        <v>40.287966143507965</v>
      </c>
      <c r="R112" s="168">
        <f ca="1">IF($C112-R$1&lt;År1,0,Q111*(1-VLOOKUP($A112,[1]Hugst!$R$5:$W$9,MATCH(ROUNDUP((R$1)/10,0)*10,[1]Hugst!$R$4:$W$4,0))))</f>
        <v>40.338291132835081</v>
      </c>
      <c r="S112" s="168">
        <f ca="1">IF($C112-S$1&lt;År1,0,R111*(1-VLOOKUP($A112,[1]Hugst!$R$5:$W$9,MATCH(ROUNDUP((S$1)/10,0)*10,[1]Hugst!$R$4:$W$4,0))))</f>
        <v>40.38883236762905</v>
      </c>
      <c r="T112" s="168">
        <f ca="1">IF($C112-T$1&lt;År1,0,S111*(1-VLOOKUP($A112,[1]Hugst!$R$5:$W$9,MATCH(ROUNDUP((T$1)/10,0)*10,[1]Hugst!$R$4:$W$4,0))))</f>
        <v>40.439590358894385</v>
      </c>
      <c r="U112" s="168">
        <f ca="1">IF($C112-U$1&lt;År1,0,T111*(1-VLOOKUP($A112,[1]Hugst!$R$5:$W$9,MATCH(ROUNDUP((U$1)/10,0)*10,[1]Hugst!$R$4:$W$4,0))))</f>
        <v>40.490565619175655</v>
      </c>
      <c r="V112" s="168">
        <f ca="1">IF($C112-V$1&lt;År1,0,U111*(1-VLOOKUP($A112,[1]Hugst!$R$5:$W$9,MATCH(ROUNDUP((V$1)/10,0)*10,[1]Hugst!$R$4:$W$4,0))))</f>
        <v>40.54175866255963</v>
      </c>
      <c r="W112" s="168">
        <f ca="1">IF($C112-W$1&lt;År1,0,V111*(1-VLOOKUP($A112,[1]Hugst!$R$5:$W$9,MATCH(ROUNDUP((W$1)/10,0)*10,[1]Hugst!$R$4:$W$4,0))))</f>
        <v>40.593170004678839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176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118.48179382428862</v>
      </c>
      <c r="E113" s="168">
        <f t="shared" ca="1" si="2"/>
        <v>0.44360053510490616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181.55502398902308</v>
      </c>
      <c r="G113" s="168">
        <f ca="1">IF($C113-G$1&lt;År1,0,F112*(1-VLOOKUP($A113,[1]Hugst!$R$5:$W$9,MATCH(ROUNDUP((G$1)/10,0)*10,[1]Hugst!$R$4:$W$4,0))))</f>
        <v>181.98229363089604</v>
      </c>
      <c r="H113" s="168">
        <f ca="1">IF($C113-H$1&lt;År1,0,G112*(1-VLOOKUP($A113,[1]Hugst!$R$5:$W$9,MATCH(ROUNDUP((H$1)/10,0)*10,[1]Hugst!$R$4:$W$4,0))))</f>
        <v>182.411293873663</v>
      </c>
      <c r="I113" s="168">
        <f ca="1">IF($C113-I$1&lt;År1,0,H112*(1-VLOOKUP($A113,[1]Hugst!$R$5:$W$9,MATCH(ROUNDUP((I$1)/10,0)*10,[1]Hugst!$R$4:$W$4,0))))</f>
        <v>182.84203168542399</v>
      </c>
      <c r="J113" s="168">
        <f ca="1">IF($C113-J$1&lt;År1,0,I112*(1-VLOOKUP($A113,[1]Hugst!$R$5:$W$9,MATCH(ROUNDUP((J$1)/10,0)*10,[1]Hugst!$R$4:$W$4,0))))</f>
        <v>183.27451406231512</v>
      </c>
      <c r="K113" s="168">
        <f ca="1">IF($C113-K$1&lt;År1,0,J112*(1-VLOOKUP($A113,[1]Hugst!$R$5:$W$9,MATCH(ROUNDUP((K$1)/10,0)*10,[1]Hugst!$R$4:$W$4,0))))</f>
        <v>183.70874802856997</v>
      </c>
      <c r="L113" s="168">
        <f ca="1">IF($C113-L$1&lt;År1,0,K112*(1-VLOOKUP($A113,[1]Hugst!$R$5:$W$9,MATCH(ROUNDUP((L$1)/10,0)*10,[1]Hugst!$R$4:$W$4,0))))</f>
        <v>184.14474063666194</v>
      </c>
      <c r="M113" s="168">
        <f ca="1">IF($C113-M$1&lt;År1,0,L112*(1-VLOOKUP($A113,[1]Hugst!$R$5:$W$9,MATCH(ROUNDUP((M$1)/10,0)*10,[1]Hugst!$R$4:$W$4,0))))</f>
        <v>1283.0767185122847</v>
      </c>
      <c r="N113" s="168">
        <f ca="1">IF($C113-N$1&lt;År1,0,M112*(1-VLOOKUP($A113,[1]Hugst!$R$5:$W$9,MATCH(ROUNDUP((N$1)/10,0)*10,[1]Hugst!$R$4:$W$4,0))))</f>
        <v>40.041057993916624</v>
      </c>
      <c r="O113" s="168">
        <f ca="1">IF($C113-O$1&lt;År1,0,N112*(1-VLOOKUP($A113,[1]Hugst!$R$5:$W$9,MATCH(ROUNDUP((O$1)/10,0)*10,[1]Hugst!$R$4:$W$4,0))))</f>
        <v>40.089301249136426</v>
      </c>
      <c r="P113" s="168">
        <f ca="1">IF($C113-P$1&lt;År1,0,O112*(1-VLOOKUP($A113,[1]Hugst!$R$5:$W$9,MATCH(ROUNDUP((P$1)/10,0)*10,[1]Hugst!$R$4:$W$4,0))))</f>
        <v>40.138919927172381</v>
      </c>
      <c r="Q113" s="168">
        <f ca="1">IF($C113-Q$1&lt;År1,0,P112*(1-VLOOKUP($A113,[1]Hugst!$R$5:$W$9,MATCH(ROUNDUP((Q$1)/10,0)*10,[1]Hugst!$R$4:$W$4,0))))</f>
        <v>40.188753064820538</v>
      </c>
      <c r="R113" s="168">
        <f ca="1">IF($C113-R$1&lt;År1,0,Q112*(1-VLOOKUP($A113,[1]Hugst!$R$5:$W$9,MATCH(ROUNDUP((R$1)/10,0)*10,[1]Hugst!$R$4:$W$4,0))))</f>
        <v>40.238801167875209</v>
      </c>
      <c r="S113" s="168">
        <f ca="1">IF($C113-S$1&lt;År1,0,R112*(1-VLOOKUP($A113,[1]Hugst!$R$5:$W$9,MATCH(ROUNDUP((S$1)/10,0)*10,[1]Hugst!$R$4:$W$4,0))))</f>
        <v>40.289064743656027</v>
      </c>
      <c r="T113" s="168">
        <f ca="1">IF($C113-T$1&lt;År1,0,S112*(1-VLOOKUP($A113,[1]Hugst!$R$5:$W$9,MATCH(ROUNDUP((T$1)/10,0)*10,[1]Hugst!$R$4:$W$4,0))))</f>
        <v>40.339544301010925</v>
      </c>
      <c r="U113" s="168">
        <f ca="1">IF($C113-U$1&lt;År1,0,T112*(1-VLOOKUP($A113,[1]Hugst!$R$5:$W$9,MATCH(ROUNDUP((U$1)/10,0)*10,[1]Hugst!$R$4:$W$4,0))))</f>
        <v>40.390240350320816</v>
      </c>
      <c r="V113" s="168">
        <f ca="1">IF($C113-V$1&lt;År1,0,U112*(1-VLOOKUP($A113,[1]Hugst!$R$5:$W$9,MATCH(ROUNDUP((V$1)/10,0)*10,[1]Hugst!$R$4:$W$4,0))))</f>
        <v>40.441153403504799</v>
      </c>
      <c r="W113" s="168">
        <f ca="1">IF($C113-W$1&lt;År1,0,V112*(1-VLOOKUP($A113,[1]Hugst!$R$5:$W$9,MATCH(ROUNDUP((W$1)/10,0)*10,[1]Hugst!$R$4:$W$4,0))))</f>
        <v>40.492283974022271</v>
      </c>
      <c r="X113" s="168">
        <f ca="1">IF($C113-X$1&lt;År1,0,W112*(1-VLOOKUP($A113,[1]Hugst!$R$5:$W$9,MATCH(ROUNDUP((X$1)/10,0)*10,[1]Hugst!$R$4:$W$4,0))))</f>
        <v>40.543632576876519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176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118.00786664898988</v>
      </c>
      <c r="E114" s="168">
        <f t="shared" ca="1" si="2"/>
        <v>0.49198172919750505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181.12947800781694</v>
      </c>
      <c r="G114" s="168">
        <f ca="1">IF($C114-G$1&lt;År1,0,F113*(1-VLOOKUP($A114,[1]Hugst!$R$5:$W$9,MATCH(ROUNDUP((G$1)/10,0)*10,[1]Hugst!$R$4:$W$4,0))))</f>
        <v>181.55502398902308</v>
      </c>
      <c r="H114" s="168">
        <f ca="1">IF($C114-H$1&lt;År1,0,G113*(1-VLOOKUP($A114,[1]Hugst!$R$5:$W$9,MATCH(ROUNDUP((H$1)/10,0)*10,[1]Hugst!$R$4:$W$4,0))))</f>
        <v>181.98229363089604</v>
      </c>
      <c r="I114" s="168">
        <f ca="1">IF($C114-I$1&lt;År1,0,H113*(1-VLOOKUP($A114,[1]Hugst!$R$5:$W$9,MATCH(ROUNDUP((I$1)/10,0)*10,[1]Hugst!$R$4:$W$4,0))))</f>
        <v>182.411293873663</v>
      </c>
      <c r="J114" s="168">
        <f ca="1">IF($C114-J$1&lt;År1,0,I113*(1-VLOOKUP($A114,[1]Hugst!$R$5:$W$9,MATCH(ROUNDUP((J$1)/10,0)*10,[1]Hugst!$R$4:$W$4,0))))</f>
        <v>182.84203168542399</v>
      </c>
      <c r="K114" s="168">
        <f ca="1">IF($C114-K$1&lt;År1,0,J113*(1-VLOOKUP($A114,[1]Hugst!$R$5:$W$9,MATCH(ROUNDUP((K$1)/10,0)*10,[1]Hugst!$R$4:$W$4,0))))</f>
        <v>183.27451406231512</v>
      </c>
      <c r="L114" s="168">
        <f ca="1">IF($C114-L$1&lt;År1,0,K113*(1-VLOOKUP($A114,[1]Hugst!$R$5:$W$9,MATCH(ROUNDUP((L$1)/10,0)*10,[1]Hugst!$R$4:$W$4,0))))</f>
        <v>183.70874802856997</v>
      </c>
      <c r="M114" s="168">
        <f ca="1">IF($C114-M$1&lt;År1,0,L113*(1-VLOOKUP($A114,[1]Hugst!$R$5:$W$9,MATCH(ROUNDUP((M$1)/10,0)*10,[1]Hugst!$R$4:$W$4,0))))</f>
        <v>184.14474063666194</v>
      </c>
      <c r="N114" s="168">
        <f ca="1">IF($C114-N$1&lt;År1,0,M113*(1-VLOOKUP($A114,[1]Hugst!$R$5:$W$9,MATCH(ROUNDUP((N$1)/10,0)*10,[1]Hugst!$R$4:$W$4,0))))</f>
        <v>1283.0767185122847</v>
      </c>
      <c r="O114" s="168">
        <f ca="1">IF($C114-O$1&lt;År1,0,N113*(1-VLOOKUP($A114,[1]Hugst!$R$5:$W$9,MATCH(ROUNDUP((O$1)/10,0)*10,[1]Hugst!$R$4:$W$4,0))))</f>
        <v>40.041057993916624</v>
      </c>
      <c r="P114" s="168">
        <f ca="1">IF($C114-P$1&lt;År1,0,O113*(1-VLOOKUP($A114,[1]Hugst!$R$5:$W$9,MATCH(ROUNDUP((P$1)/10,0)*10,[1]Hugst!$R$4:$W$4,0))))</f>
        <v>40.040378712018835</v>
      </c>
      <c r="Q114" s="168">
        <f ca="1">IF($C114-Q$1&lt;År1,0,P113*(1-VLOOKUP($A114,[1]Hugst!$R$5:$W$9,MATCH(ROUNDUP((Q$1)/10,0)*10,[1]Hugst!$R$4:$W$4,0))))</f>
        <v>40.089936838447699</v>
      </c>
      <c r="R114" s="168">
        <f ca="1">IF($C114-R$1&lt;År1,0,Q113*(1-VLOOKUP($A114,[1]Hugst!$R$5:$W$9,MATCH(ROUNDUP((R$1)/10,0)*10,[1]Hugst!$R$4:$W$4,0))))</f>
        <v>40.139709162775333</v>
      </c>
      <c r="S114" s="168">
        <f ca="1">IF($C114-S$1&lt;År1,0,R113*(1-VLOOKUP($A114,[1]Hugst!$R$5:$W$9,MATCH(ROUNDUP((S$1)/10,0)*10,[1]Hugst!$R$4:$W$4,0))))</f>
        <v>40.189696190178822</v>
      </c>
      <c r="T114" s="168">
        <f ca="1">IF($C114-T$1&lt;År1,0,S113*(1-VLOOKUP($A114,[1]Hugst!$R$5:$W$9,MATCH(ROUNDUP((T$1)/10,0)*10,[1]Hugst!$R$4:$W$4,0))))</f>
        <v>40.239898427358682</v>
      </c>
      <c r="U114" s="168">
        <f ca="1">IF($C114-U$1&lt;År1,0,T113*(1-VLOOKUP($A114,[1]Hugst!$R$5:$W$9,MATCH(ROUNDUP((U$1)/10,0)*10,[1]Hugst!$R$4:$W$4,0))))</f>
        <v>40.290316382541896</v>
      </c>
      <c r="V114" s="168">
        <f ca="1">IF($C114-V$1&lt;År1,0,U113*(1-VLOOKUP($A114,[1]Hugst!$R$5:$W$9,MATCH(ROUNDUP((V$1)/10,0)*10,[1]Hugst!$R$4:$W$4,0))))</f>
        <v>40.340950565486523</v>
      </c>
      <c r="W114" s="168">
        <f ca="1">IF($C114-W$1&lt;År1,0,V113*(1-VLOOKUP($A114,[1]Hugst!$R$5:$W$9,MATCH(ROUNDUP((W$1)/10,0)*10,[1]Hugst!$R$4:$W$4,0))))</f>
        <v>40.391801487486966</v>
      </c>
      <c r="X114" s="168">
        <f ca="1">IF($C114-X$1&lt;År1,0,W113*(1-VLOOKUP($A114,[1]Hugst!$R$5:$W$9,MATCH(ROUNDUP((X$1)/10,0)*10,[1]Hugst!$R$4:$W$4,0))))</f>
        <v>40.442869661376008</v>
      </c>
      <c r="Y114" s="168">
        <f ca="1">IF($C114-Y$1&lt;År1,0,X113*(1-VLOOKUP($A114,[1]Hugst!$R$5:$W$9,MATCH(ROUNDUP((Y$1)/10,0)*10,[1]Hugst!$R$4:$W$4,0))))</f>
        <v>40.494155601528469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176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117.53583518239975</v>
      </c>
      <c r="E115" s="168">
        <f t="shared" ca="1" si="2"/>
        <v>0.547108424909311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180.71257323693862</v>
      </c>
      <c r="G115" s="168">
        <f ca="1">IF($C115-G$1&lt;År1,0,F114*(1-VLOOKUP($A115,[1]Hugst!$R$5:$W$9,MATCH(ROUNDUP((G$1)/10,0)*10,[1]Hugst!$R$4:$W$4,0))))</f>
        <v>181.12947800781694</v>
      </c>
      <c r="H115" s="168">
        <f ca="1">IF($C115-H$1&lt;År1,0,G114*(1-VLOOKUP($A115,[1]Hugst!$R$5:$W$9,MATCH(ROUNDUP((H$1)/10,0)*10,[1]Hugst!$R$4:$W$4,0))))</f>
        <v>181.55502398902308</v>
      </c>
      <c r="I115" s="168">
        <f ca="1">IF($C115-I$1&lt;År1,0,H114*(1-VLOOKUP($A115,[1]Hugst!$R$5:$W$9,MATCH(ROUNDUP((I$1)/10,0)*10,[1]Hugst!$R$4:$W$4,0))))</f>
        <v>181.98229363089604</v>
      </c>
      <c r="J115" s="168">
        <f ca="1">IF($C115-J$1&lt;År1,0,I114*(1-VLOOKUP($A115,[1]Hugst!$R$5:$W$9,MATCH(ROUNDUP((J$1)/10,0)*10,[1]Hugst!$R$4:$W$4,0))))</f>
        <v>182.411293873663</v>
      </c>
      <c r="K115" s="168">
        <f ca="1">IF($C115-K$1&lt;År1,0,J114*(1-VLOOKUP($A115,[1]Hugst!$R$5:$W$9,MATCH(ROUNDUP((K$1)/10,0)*10,[1]Hugst!$R$4:$W$4,0))))</f>
        <v>182.84203168542399</v>
      </c>
      <c r="L115" s="168">
        <f ca="1">IF($C115-L$1&lt;År1,0,K114*(1-VLOOKUP($A115,[1]Hugst!$R$5:$W$9,MATCH(ROUNDUP((L$1)/10,0)*10,[1]Hugst!$R$4:$W$4,0))))</f>
        <v>183.27451406231512</v>
      </c>
      <c r="M115" s="168">
        <f ca="1">IF($C115-M$1&lt;År1,0,L114*(1-VLOOKUP($A115,[1]Hugst!$R$5:$W$9,MATCH(ROUNDUP((M$1)/10,0)*10,[1]Hugst!$R$4:$W$4,0))))</f>
        <v>183.70874802856997</v>
      </c>
      <c r="N115" s="168">
        <f ca="1">IF($C115-N$1&lt;År1,0,M114*(1-VLOOKUP($A115,[1]Hugst!$R$5:$W$9,MATCH(ROUNDUP((N$1)/10,0)*10,[1]Hugst!$R$4:$W$4,0))))</f>
        <v>184.14474063666194</v>
      </c>
      <c r="O115" s="168">
        <f ca="1">IF($C115-O$1&lt;År1,0,N114*(1-VLOOKUP($A115,[1]Hugst!$R$5:$W$9,MATCH(ROUNDUP((O$1)/10,0)*10,[1]Hugst!$R$4:$W$4,0))))</f>
        <v>1283.0767185122847</v>
      </c>
      <c r="P115" s="168">
        <f ca="1">IF($C115-P$1&lt;År1,0,O114*(1-VLOOKUP($A115,[1]Hugst!$R$5:$W$9,MATCH(ROUNDUP((P$1)/10,0)*10,[1]Hugst!$R$4:$W$4,0))))</f>
        <v>39.992194329924047</v>
      </c>
      <c r="Q115" s="168">
        <f ca="1">IF($C115-Q$1&lt;År1,0,P114*(1-VLOOKUP($A115,[1]Hugst!$R$5:$W$9,MATCH(ROUNDUP((Q$1)/10,0)*10,[1]Hugst!$R$4:$W$4,0))))</f>
        <v>39.991515876980436</v>
      </c>
      <c r="R115" s="168">
        <f ca="1">IF($C115-R$1&lt;År1,0,Q114*(1-VLOOKUP($A115,[1]Hugst!$R$5:$W$9,MATCH(ROUNDUP((R$1)/10,0)*10,[1]Hugst!$R$4:$W$4,0))))</f>
        <v>40.041013525695696</v>
      </c>
      <c r="S115" s="168">
        <f ca="1">IF($C115-S$1&lt;År1,0,R114*(1-VLOOKUP($A115,[1]Hugst!$R$5:$W$9,MATCH(ROUNDUP((S$1)/10,0)*10,[1]Hugst!$R$4:$W$4,0))))</f>
        <v>40.090725110915677</v>
      </c>
      <c r="T115" s="168">
        <f ca="1">IF($C115-T$1&lt;År1,0,S114*(1-VLOOKUP($A115,[1]Hugst!$R$5:$W$9,MATCH(ROUNDUP((T$1)/10,0)*10,[1]Hugst!$R$4:$W$4,0))))</f>
        <v>40.140651137200976</v>
      </c>
      <c r="U115" s="168">
        <f ca="1">IF($C115-U$1&lt;År1,0,T114*(1-VLOOKUP($A115,[1]Hugst!$R$5:$W$9,MATCH(ROUNDUP((U$1)/10,0)*10,[1]Hugst!$R$4:$W$4,0))))</f>
        <v>40.190792110633772</v>
      </c>
      <c r="V115" s="168">
        <f ca="1">IF($C115-V$1&lt;År1,0,U114*(1-VLOOKUP($A115,[1]Hugst!$R$5:$W$9,MATCH(ROUNDUP((V$1)/10,0)*10,[1]Hugst!$R$4:$W$4,0))))</f>
        <v>40.241148538820831</v>
      </c>
      <c r="W115" s="168">
        <f ca="1">IF($C115-W$1&lt;År1,0,V114*(1-VLOOKUP($A115,[1]Hugst!$R$5:$W$9,MATCH(ROUNDUP((W$1)/10,0)*10,[1]Hugst!$R$4:$W$4,0))))</f>
        <v>40.29172093089813</v>
      </c>
      <c r="X115" s="168">
        <f ca="1">IF($C115-X$1&lt;År1,0,W114*(1-VLOOKUP($A115,[1]Hugst!$R$5:$W$9,MATCH(ROUNDUP((X$1)/10,0)*10,[1]Hugst!$R$4:$W$4,0))))</f>
        <v>40.342509797536131</v>
      </c>
      <c r="Y115" s="168">
        <f ca="1">IF($C115-Y$1&lt;År1,0,X114*(1-VLOOKUP($A115,[1]Hugst!$R$5:$W$9,MATCH(ROUNDUP((Y$1)/10,0)*10,[1]Hugst!$R$4:$W$4,0))))</f>
        <v>40.393515650941787</v>
      </c>
      <c r="Z115" s="168">
        <f ca="1">IF($C115-Z$1&lt;År1,0,Y114*(1-VLOOKUP($A115,[1]Hugst!$R$5:$W$9,MATCH(ROUNDUP((Z$1)/10,0)*10,[1]Hugst!$R$4:$W$4,0))))</f>
        <v>40.437875588658549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176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117.06569184166074</v>
      </c>
      <c r="E116" s="168">
        <f t="shared" ca="1" si="2"/>
        <v>2.1190661246173477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181.81438759590765</v>
      </c>
      <c r="G116" s="168">
        <f ca="1">IF($C116-G$1&lt;År1,0,F115*(1-VLOOKUP($A116,[1]Hugst!$R$5:$W$9,MATCH(ROUNDUP((G$1)/10,0)*10,[1]Hugst!$R$4:$W$4,0))))</f>
        <v>180.71257323693862</v>
      </c>
      <c r="H116" s="168">
        <f ca="1">IF($C116-H$1&lt;År1,0,G115*(1-VLOOKUP($A116,[1]Hugst!$R$5:$W$9,MATCH(ROUNDUP((H$1)/10,0)*10,[1]Hugst!$R$4:$W$4,0))))</f>
        <v>181.12947800781694</v>
      </c>
      <c r="I116" s="168">
        <f ca="1">IF($C116-I$1&lt;År1,0,H115*(1-VLOOKUP($A116,[1]Hugst!$R$5:$W$9,MATCH(ROUNDUP((I$1)/10,0)*10,[1]Hugst!$R$4:$W$4,0))))</f>
        <v>181.55502398902308</v>
      </c>
      <c r="J116" s="168">
        <f ca="1">IF($C116-J$1&lt;År1,0,I115*(1-VLOOKUP($A116,[1]Hugst!$R$5:$W$9,MATCH(ROUNDUP((J$1)/10,0)*10,[1]Hugst!$R$4:$W$4,0))))</f>
        <v>181.98229363089604</v>
      </c>
      <c r="K116" s="168">
        <f ca="1">IF($C116-K$1&lt;År1,0,J115*(1-VLOOKUP($A116,[1]Hugst!$R$5:$W$9,MATCH(ROUNDUP((K$1)/10,0)*10,[1]Hugst!$R$4:$W$4,0))))</f>
        <v>182.411293873663</v>
      </c>
      <c r="L116" s="168">
        <f ca="1">IF($C116-L$1&lt;År1,0,K115*(1-VLOOKUP($A116,[1]Hugst!$R$5:$W$9,MATCH(ROUNDUP((L$1)/10,0)*10,[1]Hugst!$R$4:$W$4,0))))</f>
        <v>182.84203168542399</v>
      </c>
      <c r="M116" s="168">
        <f ca="1">IF($C116-M$1&lt;År1,0,L115*(1-VLOOKUP($A116,[1]Hugst!$R$5:$W$9,MATCH(ROUNDUP((M$1)/10,0)*10,[1]Hugst!$R$4:$W$4,0))))</f>
        <v>183.27451406231512</v>
      </c>
      <c r="N116" s="168">
        <f ca="1">IF($C116-N$1&lt;År1,0,M115*(1-VLOOKUP($A116,[1]Hugst!$R$5:$W$9,MATCH(ROUNDUP((N$1)/10,0)*10,[1]Hugst!$R$4:$W$4,0))))</f>
        <v>183.70874802856997</v>
      </c>
      <c r="O116" s="168">
        <f ca="1">IF($C116-O$1&lt;År1,0,N115*(1-VLOOKUP($A116,[1]Hugst!$R$5:$W$9,MATCH(ROUNDUP((O$1)/10,0)*10,[1]Hugst!$R$4:$W$4,0))))</f>
        <v>184.14474063666194</v>
      </c>
      <c r="P116" s="168">
        <f ca="1">IF($C116-P$1&lt;År1,0,O115*(1-VLOOKUP($A116,[1]Hugst!$R$5:$W$9,MATCH(ROUNDUP((P$1)/10,0)*10,[1]Hugst!$R$4:$W$4,0))))</f>
        <v>1281.5109299744393</v>
      </c>
      <c r="Q116" s="168">
        <f ca="1">IF($C116-Q$1&lt;År1,0,P115*(1-VLOOKUP($A116,[1]Hugst!$R$5:$W$9,MATCH(ROUNDUP((Q$1)/10,0)*10,[1]Hugst!$R$4:$W$4,0))))</f>
        <v>39.943390296165497</v>
      </c>
      <c r="R116" s="168">
        <f ca="1">IF($C116-R$1&lt;År1,0,Q115*(1-VLOOKUP($A116,[1]Hugst!$R$5:$W$9,MATCH(ROUNDUP((R$1)/10,0)*10,[1]Hugst!$R$4:$W$4,0))))</f>
        <v>39.942712671164458</v>
      </c>
      <c r="S116" s="168">
        <f ca="1">IF($C116-S$1&lt;År1,0,R115*(1-VLOOKUP($A116,[1]Hugst!$R$5:$W$9,MATCH(ROUNDUP((S$1)/10,0)*10,[1]Hugst!$R$4:$W$4,0))))</f>
        <v>39.992149915969421</v>
      </c>
      <c r="T116" s="168">
        <f ca="1">IF($C116-T$1&lt;År1,0,S115*(1-VLOOKUP($A116,[1]Hugst!$R$5:$W$9,MATCH(ROUNDUP((T$1)/10,0)*10,[1]Hugst!$R$4:$W$4,0))))</f>
        <v>40.041800836204054</v>
      </c>
      <c r="U116" s="168">
        <f ca="1">IF($C116-U$1&lt;År1,0,T115*(1-VLOOKUP($A116,[1]Hugst!$R$5:$W$9,MATCH(ROUNDUP((U$1)/10,0)*10,[1]Hugst!$R$4:$W$4,0))))</f>
        <v>40.091665935813204</v>
      </c>
      <c r="V116" s="168">
        <f ca="1">IF($C116-V$1&lt;År1,0,U115*(1-VLOOKUP($A116,[1]Hugst!$R$5:$W$9,MATCH(ROUNDUP((V$1)/10,0)*10,[1]Hugst!$R$4:$W$4,0))))</f>
        <v>40.141745720261476</v>
      </c>
      <c r="W116" s="168">
        <f ca="1">IF($C116-W$1&lt;År1,0,V115*(1-VLOOKUP($A116,[1]Hugst!$R$5:$W$9,MATCH(ROUNDUP((W$1)/10,0)*10,[1]Hugst!$R$4:$W$4,0))))</f>
        <v>40.192040696536168</v>
      </c>
      <c r="X116" s="168">
        <f ca="1">IF($C116-X$1&lt;År1,0,W115*(1-VLOOKUP($A116,[1]Hugst!$R$5:$W$9,MATCH(ROUNDUP((X$1)/10,0)*10,[1]Hugst!$R$4:$W$4,0))))</f>
        <v>40.242551373151947</v>
      </c>
      <c r="Y116" s="168">
        <f ca="1">IF($C116-Y$1&lt;År1,0,X115*(1-VLOOKUP($A116,[1]Hugst!$R$5:$W$9,MATCH(ROUNDUP((Y$1)/10,0)*10,[1]Hugst!$R$4:$W$4,0))))</f>
        <v>40.293278260156086</v>
      </c>
      <c r="Z116" s="168">
        <f ca="1">IF($C116-Z$1&lt;År1,0,Y115*(1-VLOOKUP($A116,[1]Hugst!$R$5:$W$9,MATCH(ROUNDUP((Z$1)/10,0)*10,[1]Hugst!$R$4:$W$4,0))))</f>
        <v>40.337375510545563</v>
      </c>
      <c r="AA116" s="168">
        <f ca="1">IF($C116-AA$1&lt;År1,0,Z115*(1-VLOOKUP($A116,[1]Hugst!$R$5:$W$9,MATCH(ROUNDUP((AA$1)/10,0)*10,[1]Hugst!$R$4:$W$4,0))))</f>
        <v>40.381673795467535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176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116.59742907429973</v>
      </c>
      <c r="E117" s="168">
        <f t="shared" ca="1" si="2"/>
        <v>2.3480094793294484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181.57506818325874</v>
      </c>
      <c r="G117" s="168">
        <f ca="1">IF($C117-G$1&lt;År1,0,F116*(1-VLOOKUP($A117,[1]Hugst!$R$5:$W$9,MATCH(ROUNDUP((G$1)/10,0)*10,[1]Hugst!$R$4:$W$4,0))))</f>
        <v>181.81438759590765</v>
      </c>
      <c r="H117" s="168">
        <f ca="1">IF($C117-H$1&lt;År1,0,G116*(1-VLOOKUP($A117,[1]Hugst!$R$5:$W$9,MATCH(ROUNDUP((H$1)/10,0)*10,[1]Hugst!$R$4:$W$4,0))))</f>
        <v>180.71257323693862</v>
      </c>
      <c r="I117" s="168">
        <f ca="1">IF($C117-I$1&lt;År1,0,H116*(1-VLOOKUP($A117,[1]Hugst!$R$5:$W$9,MATCH(ROUNDUP((I$1)/10,0)*10,[1]Hugst!$R$4:$W$4,0))))</f>
        <v>181.12947800781694</v>
      </c>
      <c r="J117" s="168">
        <f ca="1">IF($C117-J$1&lt;År1,0,I116*(1-VLOOKUP($A117,[1]Hugst!$R$5:$W$9,MATCH(ROUNDUP((J$1)/10,0)*10,[1]Hugst!$R$4:$W$4,0))))</f>
        <v>181.55502398902308</v>
      </c>
      <c r="K117" s="168">
        <f ca="1">IF($C117-K$1&lt;År1,0,J116*(1-VLOOKUP($A117,[1]Hugst!$R$5:$W$9,MATCH(ROUNDUP((K$1)/10,0)*10,[1]Hugst!$R$4:$W$4,0))))</f>
        <v>181.98229363089604</v>
      </c>
      <c r="L117" s="168">
        <f ca="1">IF($C117-L$1&lt;År1,0,K116*(1-VLOOKUP($A117,[1]Hugst!$R$5:$W$9,MATCH(ROUNDUP((L$1)/10,0)*10,[1]Hugst!$R$4:$W$4,0))))</f>
        <v>182.411293873663</v>
      </c>
      <c r="M117" s="168">
        <f ca="1">IF($C117-M$1&lt;År1,0,L116*(1-VLOOKUP($A117,[1]Hugst!$R$5:$W$9,MATCH(ROUNDUP((M$1)/10,0)*10,[1]Hugst!$R$4:$W$4,0))))</f>
        <v>182.84203168542399</v>
      </c>
      <c r="N117" s="168">
        <f ca="1">IF($C117-N$1&lt;År1,0,M116*(1-VLOOKUP($A117,[1]Hugst!$R$5:$W$9,MATCH(ROUNDUP((N$1)/10,0)*10,[1]Hugst!$R$4:$W$4,0))))</f>
        <v>183.27451406231512</v>
      </c>
      <c r="O117" s="168">
        <f ca="1">IF($C117-O$1&lt;År1,0,N116*(1-VLOOKUP($A117,[1]Hugst!$R$5:$W$9,MATCH(ROUNDUP((O$1)/10,0)*10,[1]Hugst!$R$4:$W$4,0))))</f>
        <v>183.70874802856997</v>
      </c>
      <c r="P117" s="168">
        <f ca="1">IF($C117-P$1&lt;År1,0,O116*(1-VLOOKUP($A117,[1]Hugst!$R$5:$W$9,MATCH(ROUNDUP((P$1)/10,0)*10,[1]Hugst!$R$4:$W$4,0))))</f>
        <v>183.92002163113924</v>
      </c>
      <c r="Q117" s="168">
        <f ca="1">IF($C117-Q$1&lt;År1,0,P116*(1-VLOOKUP($A117,[1]Hugst!$R$5:$W$9,MATCH(ROUNDUP((Q$1)/10,0)*10,[1]Hugst!$R$4:$W$4,0))))</f>
        <v>1279.9470522293857</v>
      </c>
      <c r="R117" s="168">
        <f ca="1">IF($C117-R$1&lt;År1,0,Q116*(1-VLOOKUP($A117,[1]Hugst!$R$5:$W$9,MATCH(ROUNDUP((R$1)/10,0)*10,[1]Hugst!$R$4:$W$4,0))))</f>
        <v>39.894645819871869</v>
      </c>
      <c r="S117" s="168">
        <f ca="1">IF($C117-S$1&lt;År1,0,R116*(1-VLOOKUP($A117,[1]Hugst!$R$5:$W$9,MATCH(ROUNDUP((S$1)/10,0)*10,[1]Hugst!$R$4:$W$4,0))))</f>
        <v>39.893969021803038</v>
      </c>
      <c r="T117" s="168">
        <f ca="1">IF($C117-T$1&lt;År1,0,S116*(1-VLOOKUP($A117,[1]Hugst!$R$5:$W$9,MATCH(ROUNDUP((T$1)/10,0)*10,[1]Hugst!$R$4:$W$4,0))))</f>
        <v>39.94334593641095</v>
      </c>
      <c r="U117" s="168">
        <f ca="1">IF($C117-U$1&lt;År1,0,T116*(1-VLOOKUP($A117,[1]Hugst!$R$5:$W$9,MATCH(ROUNDUP((U$1)/10,0)*10,[1]Hugst!$R$4:$W$4,0))))</f>
        <v>39.992936265692073</v>
      </c>
      <c r="V117" s="168">
        <f ca="1">IF($C117-V$1&lt;År1,0,U116*(1-VLOOKUP($A117,[1]Hugst!$R$5:$W$9,MATCH(ROUNDUP((V$1)/10,0)*10,[1]Hugst!$R$4:$W$4,0))))</f>
        <v>40.04274051297628</v>
      </c>
      <c r="W117" s="168">
        <f ca="1">IF($C117-W$1&lt;År1,0,V116*(1-VLOOKUP($A117,[1]Hugst!$R$5:$W$9,MATCH(ROUNDUP((W$1)/10,0)*10,[1]Hugst!$R$4:$W$4,0))))</f>
        <v>40.092759183111326</v>
      </c>
      <c r="X117" s="168">
        <f ca="1">IF($C117-X$1&lt;År1,0,W116*(1-VLOOKUP($A117,[1]Hugst!$R$5:$W$9,MATCH(ROUNDUP((X$1)/10,0)*10,[1]Hugst!$R$4:$W$4,0))))</f>
        <v>40.142992782465818</v>
      </c>
      <c r="Y117" s="168">
        <f ca="1">IF($C117-Y$1&lt;År1,0,X116*(1-VLOOKUP($A117,[1]Hugst!$R$5:$W$9,MATCH(ROUNDUP((Y$1)/10,0)*10,[1]Hugst!$R$4:$W$4,0))))</f>
        <v>40.193441818933863</v>
      </c>
      <c r="Z117" s="168">
        <f ca="1">IF($C117-Z$1&lt;År1,0,Y116*(1-VLOOKUP($A117,[1]Hugst!$R$5:$W$9,MATCH(ROUNDUP((Z$1)/10,0)*10,[1]Hugst!$R$4:$W$4,0))))</f>
        <v>40.237277432743667</v>
      </c>
      <c r="AA117" s="168">
        <f ca="1">IF($C117-AA$1&lt;År1,0,Z116*(1-VLOOKUP($A117,[1]Hugst!$R$5:$W$9,MATCH(ROUNDUP((AA$1)/10,0)*10,[1]Hugst!$R$4:$W$4,0))))</f>
        <v>40.281313395429216</v>
      </c>
      <c r="AB117" s="168">
        <f ca="1">IF($C117-AB$1&lt;År1,0,AA116*(1-VLOOKUP($A117,[1]Hugst!$R$5:$W$9,MATCH(ROUNDUP((AB$1)/10,0)*10,[1]Hugst!$R$4:$W$4,0))))</f>
        <v>40.325550113243331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176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116.13103935800609</v>
      </c>
      <c r="E118" s="168">
        <f t="shared" ca="1" si="2"/>
        <v>2.5761150001349051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181.33678398777056</v>
      </c>
      <c r="G118" s="168">
        <f ca="1">IF($C118-G$1&lt;År1,0,F117*(1-VLOOKUP($A118,[1]Hugst!$R$5:$W$9,MATCH(ROUNDUP((G$1)/10,0)*10,[1]Hugst!$R$4:$W$4,0))))</f>
        <v>181.57506818325874</v>
      </c>
      <c r="H118" s="168">
        <f ca="1">IF($C118-H$1&lt;År1,0,G117*(1-VLOOKUP($A118,[1]Hugst!$R$5:$W$9,MATCH(ROUNDUP((H$1)/10,0)*10,[1]Hugst!$R$4:$W$4,0))))</f>
        <v>181.81438759590765</v>
      </c>
      <c r="I118" s="168">
        <f ca="1">IF($C118-I$1&lt;År1,0,H117*(1-VLOOKUP($A118,[1]Hugst!$R$5:$W$9,MATCH(ROUNDUP((I$1)/10,0)*10,[1]Hugst!$R$4:$W$4,0))))</f>
        <v>180.71257323693862</v>
      </c>
      <c r="J118" s="168">
        <f ca="1">IF($C118-J$1&lt;År1,0,I117*(1-VLOOKUP($A118,[1]Hugst!$R$5:$W$9,MATCH(ROUNDUP((J$1)/10,0)*10,[1]Hugst!$R$4:$W$4,0))))</f>
        <v>181.12947800781694</v>
      </c>
      <c r="K118" s="168">
        <f ca="1">IF($C118-K$1&lt;År1,0,J117*(1-VLOOKUP($A118,[1]Hugst!$R$5:$W$9,MATCH(ROUNDUP((K$1)/10,0)*10,[1]Hugst!$R$4:$W$4,0))))</f>
        <v>181.55502398902308</v>
      </c>
      <c r="L118" s="168">
        <f ca="1">IF($C118-L$1&lt;År1,0,K117*(1-VLOOKUP($A118,[1]Hugst!$R$5:$W$9,MATCH(ROUNDUP((L$1)/10,0)*10,[1]Hugst!$R$4:$W$4,0))))</f>
        <v>181.98229363089604</v>
      </c>
      <c r="M118" s="168">
        <f ca="1">IF($C118-M$1&lt;År1,0,L117*(1-VLOOKUP($A118,[1]Hugst!$R$5:$W$9,MATCH(ROUNDUP((M$1)/10,0)*10,[1]Hugst!$R$4:$W$4,0))))</f>
        <v>182.411293873663</v>
      </c>
      <c r="N118" s="168">
        <f ca="1">IF($C118-N$1&lt;År1,0,M117*(1-VLOOKUP($A118,[1]Hugst!$R$5:$W$9,MATCH(ROUNDUP((N$1)/10,0)*10,[1]Hugst!$R$4:$W$4,0))))</f>
        <v>182.84203168542399</v>
      </c>
      <c r="O118" s="168">
        <f ca="1">IF($C118-O$1&lt;År1,0,N117*(1-VLOOKUP($A118,[1]Hugst!$R$5:$W$9,MATCH(ROUNDUP((O$1)/10,0)*10,[1]Hugst!$R$4:$W$4,0))))</f>
        <v>183.27451406231512</v>
      </c>
      <c r="P118" s="168">
        <f ca="1">IF($C118-P$1&lt;År1,0,O117*(1-VLOOKUP($A118,[1]Hugst!$R$5:$W$9,MATCH(ROUNDUP((P$1)/10,0)*10,[1]Hugst!$R$4:$W$4,0))))</f>
        <v>183.48456108182324</v>
      </c>
      <c r="Q118" s="168">
        <f ca="1">IF($C118-Q$1&lt;År1,0,P117*(1-VLOOKUP($A118,[1]Hugst!$R$5:$W$9,MATCH(ROUNDUP((Q$1)/10,0)*10,[1]Hugst!$R$4:$W$4,0))))</f>
        <v>183.69557685897919</v>
      </c>
      <c r="R118" s="168">
        <f ca="1">IF($C118-R$1&lt;År1,0,Q117*(1-VLOOKUP($A118,[1]Hugst!$R$5:$W$9,MATCH(ROUNDUP((R$1)/10,0)*10,[1]Hugst!$R$4:$W$4,0))))</f>
        <v>1278.3850829453093</v>
      </c>
      <c r="S118" s="168">
        <f ca="1">IF($C118-S$1&lt;År1,0,R117*(1-VLOOKUP($A118,[1]Hugst!$R$5:$W$9,MATCH(ROUNDUP((S$1)/10,0)*10,[1]Hugst!$R$4:$W$4,0))))</f>
        <v>39.84596082836287</v>
      </c>
      <c r="T118" s="168">
        <f ca="1">IF($C118-T$1&lt;År1,0,S117*(1-VLOOKUP($A118,[1]Hugst!$R$5:$W$9,MATCH(ROUNDUP((T$1)/10,0)*10,[1]Hugst!$R$4:$W$4,0))))</f>
        <v>39.845284856217106</v>
      </c>
      <c r="U118" s="168">
        <f ca="1">IF($C118-U$1&lt;År1,0,T117*(1-VLOOKUP($A118,[1]Hugst!$R$5:$W$9,MATCH(ROUNDUP((U$1)/10,0)*10,[1]Hugst!$R$4:$W$4,0))))</f>
        <v>39.894601514251264</v>
      </c>
      <c r="V118" s="168">
        <f ca="1">IF($C118-V$1&lt;År1,0,U117*(1-VLOOKUP($A118,[1]Hugst!$R$5:$W$9,MATCH(ROUNDUP((V$1)/10,0)*10,[1]Hugst!$R$4:$W$4,0))))</f>
        <v>39.944131326520377</v>
      </c>
      <c r="W118" s="168">
        <f ca="1">IF($C118-W$1&lt;År1,0,V117*(1-VLOOKUP($A118,[1]Hugst!$R$5:$W$9,MATCH(ROUNDUP((W$1)/10,0)*10,[1]Hugst!$R$4:$W$4,0))))</f>
        <v>39.993874795740105</v>
      </c>
      <c r="X118" s="168">
        <f ca="1">IF($C118-X$1&lt;År1,0,W117*(1-VLOOKUP($A118,[1]Hugst!$R$5:$W$9,MATCH(ROUNDUP((X$1)/10,0)*10,[1]Hugst!$R$4:$W$4,0))))</f>
        <v>40.043832426142103</v>
      </c>
      <c r="Y118" s="168">
        <f ca="1">IF($C118-Y$1&lt;År1,0,X117*(1-VLOOKUP($A118,[1]Hugst!$R$5:$W$9,MATCH(ROUNDUP((Y$1)/10,0)*10,[1]Hugst!$R$4:$W$4,0))))</f>
        <v>40.094004723477049</v>
      </c>
      <c r="Z118" s="168">
        <f ca="1">IF($C118-Z$1&lt;År1,0,Y117*(1-VLOOKUP($A118,[1]Hugst!$R$5:$W$9,MATCH(ROUNDUP((Z$1)/10,0)*10,[1]Hugst!$R$4:$W$4,0))))</f>
        <v>40.137579747253312</v>
      </c>
      <c r="AA118" s="168">
        <f ca="1">IF($C118-AA$1&lt;År1,0,Z117*(1-VLOOKUP($A118,[1]Hugst!$R$5:$W$9,MATCH(ROUNDUP((AA$1)/10,0)*10,[1]Hugst!$R$4:$W$4,0))))</f>
        <v>40.181354436989686</v>
      </c>
      <c r="AB118" s="168">
        <f ca="1">IF($C118-AB$1&lt;År1,0,AA117*(1-VLOOKUP($A118,[1]Hugst!$R$5:$W$9,MATCH(ROUNDUP((AB$1)/10,0)*10,[1]Hugst!$R$4:$W$4,0))))</f>
        <v>40.225329197150828</v>
      </c>
      <c r="AC118" s="168">
        <f ca="1">IF($C118-AC$1&lt;År1,0,AB117*(1-VLOOKUP($A118,[1]Hugst!$R$5:$W$9,MATCH(ROUNDUP((AC$1)/10,0)*10,[1]Hugst!$R$4:$W$4,0))))</f>
        <v>40.269504433424927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176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115.66651520056621</v>
      </c>
      <c r="E119" s="168">
        <f t="shared" ca="1" si="2"/>
        <v>2.8033859599713651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181.09953079016714</v>
      </c>
      <c r="G119" s="168">
        <f ca="1">IF($C119-G$1&lt;År1,0,F118*(1-VLOOKUP($A119,[1]Hugst!$R$5:$W$9,MATCH(ROUNDUP((G$1)/10,0)*10,[1]Hugst!$R$4:$W$4,0))))</f>
        <v>181.33678398777056</v>
      </c>
      <c r="H119" s="168">
        <f ca="1">IF($C119-H$1&lt;År1,0,G118*(1-VLOOKUP($A119,[1]Hugst!$R$5:$W$9,MATCH(ROUNDUP((H$1)/10,0)*10,[1]Hugst!$R$4:$W$4,0))))</f>
        <v>181.57506818325874</v>
      </c>
      <c r="I119" s="168">
        <f ca="1">IF($C119-I$1&lt;År1,0,H118*(1-VLOOKUP($A119,[1]Hugst!$R$5:$W$9,MATCH(ROUNDUP((I$1)/10,0)*10,[1]Hugst!$R$4:$W$4,0))))</f>
        <v>181.81438759590765</v>
      </c>
      <c r="J119" s="168">
        <f ca="1">IF($C119-J$1&lt;År1,0,I118*(1-VLOOKUP($A119,[1]Hugst!$R$5:$W$9,MATCH(ROUNDUP((J$1)/10,0)*10,[1]Hugst!$R$4:$W$4,0))))</f>
        <v>180.71257323693862</v>
      </c>
      <c r="K119" s="168">
        <f ca="1">IF($C119-K$1&lt;År1,0,J118*(1-VLOOKUP($A119,[1]Hugst!$R$5:$W$9,MATCH(ROUNDUP((K$1)/10,0)*10,[1]Hugst!$R$4:$W$4,0))))</f>
        <v>181.12947800781694</v>
      </c>
      <c r="L119" s="168">
        <f ca="1">IF($C119-L$1&lt;År1,0,K118*(1-VLOOKUP($A119,[1]Hugst!$R$5:$W$9,MATCH(ROUNDUP((L$1)/10,0)*10,[1]Hugst!$R$4:$W$4,0))))</f>
        <v>181.55502398902308</v>
      </c>
      <c r="M119" s="168">
        <f ca="1">IF($C119-M$1&lt;År1,0,L118*(1-VLOOKUP($A119,[1]Hugst!$R$5:$W$9,MATCH(ROUNDUP((M$1)/10,0)*10,[1]Hugst!$R$4:$W$4,0))))</f>
        <v>181.98229363089604</v>
      </c>
      <c r="N119" s="168">
        <f ca="1">IF($C119-N$1&lt;År1,0,M118*(1-VLOOKUP($A119,[1]Hugst!$R$5:$W$9,MATCH(ROUNDUP((N$1)/10,0)*10,[1]Hugst!$R$4:$W$4,0))))</f>
        <v>182.411293873663</v>
      </c>
      <c r="O119" s="168">
        <f ca="1">IF($C119-O$1&lt;År1,0,N118*(1-VLOOKUP($A119,[1]Hugst!$R$5:$W$9,MATCH(ROUNDUP((O$1)/10,0)*10,[1]Hugst!$R$4:$W$4,0))))</f>
        <v>182.84203168542399</v>
      </c>
      <c r="P119" s="168">
        <f ca="1">IF($C119-P$1&lt;År1,0,O118*(1-VLOOKUP($A119,[1]Hugst!$R$5:$W$9,MATCH(ROUNDUP((P$1)/10,0)*10,[1]Hugst!$R$4:$W$4,0))))</f>
        <v>183.05085702820517</v>
      </c>
      <c r="Q119" s="168">
        <f ca="1">IF($C119-Q$1&lt;År1,0,P118*(1-VLOOKUP($A119,[1]Hugst!$R$5:$W$9,MATCH(ROUNDUP((Q$1)/10,0)*10,[1]Hugst!$R$4:$W$4,0))))</f>
        <v>183.26064771914713</v>
      </c>
      <c r="R119" s="168">
        <f ca="1">IF($C119-R$1&lt;År1,0,Q118*(1-VLOOKUP($A119,[1]Hugst!$R$5:$W$9,MATCH(ROUNDUP((R$1)/10,0)*10,[1]Hugst!$R$4:$W$4,0))))</f>
        <v>183.47140598552417</v>
      </c>
      <c r="S119" s="168">
        <f ca="1">IF($C119-S$1&lt;År1,0,R118*(1-VLOOKUP($A119,[1]Hugst!$R$5:$W$9,MATCH(ROUNDUP((S$1)/10,0)*10,[1]Hugst!$R$4:$W$4,0))))</f>
        <v>1276.8250197932405</v>
      </c>
      <c r="T119" s="168">
        <f ca="1">IF($C119-T$1&lt;År1,0,S118*(1-VLOOKUP($A119,[1]Hugst!$R$5:$W$9,MATCH(ROUNDUP((T$1)/10,0)*10,[1]Hugst!$R$4:$W$4,0))))</f>
        <v>39.797335249046903</v>
      </c>
      <c r="U119" s="168">
        <f ca="1">IF($C119-U$1&lt;År1,0,T118*(1-VLOOKUP($A119,[1]Hugst!$R$5:$W$9,MATCH(ROUNDUP((U$1)/10,0)*10,[1]Hugst!$R$4:$W$4,0))))</f>
        <v>39.7966601018163</v>
      </c>
      <c r="V119" s="168">
        <f ca="1">IF($C119-V$1&lt;År1,0,U118*(1-VLOOKUP($A119,[1]Hugst!$R$5:$W$9,MATCH(ROUNDUP((V$1)/10,0)*10,[1]Hugst!$R$4:$W$4,0))))</f>
        <v>39.84591657681014</v>
      </c>
      <c r="W119" s="168">
        <f ca="1">IF($C119-W$1&lt;År1,0,V118*(1-VLOOKUP($A119,[1]Hugst!$R$5:$W$9,MATCH(ROUNDUP((W$1)/10,0)*10,[1]Hugst!$R$4:$W$4,0))))</f>
        <v>39.89538594591852</v>
      </c>
      <c r="X119" s="168">
        <f ca="1">IF($C119-X$1&lt;År1,0,W118*(1-VLOOKUP($A119,[1]Hugst!$R$5:$W$9,MATCH(ROUNDUP((X$1)/10,0)*10,[1]Hugst!$R$4:$W$4,0))))</f>
        <v>39.945068711243607</v>
      </c>
      <c r="Y119" s="168">
        <f ca="1">IF($C119-Y$1&lt;År1,0,X118*(1-VLOOKUP($A119,[1]Hugst!$R$5:$W$9,MATCH(ROUNDUP((Y$1)/10,0)*10,[1]Hugst!$R$4:$W$4,0))))</f>
        <v>39.994965376401723</v>
      </c>
      <c r="Z119" s="168">
        <f ca="1">IF($C119-Z$1&lt;År1,0,Y118*(1-VLOOKUP($A119,[1]Hugst!$R$5:$W$9,MATCH(ROUNDUP((Z$1)/10,0)*10,[1]Hugst!$R$4:$W$4,0))))</f>
        <v>40.038280852505437</v>
      </c>
      <c r="AA119" s="168">
        <f ca="1">IF($C119-AA$1&lt;År1,0,Z118*(1-VLOOKUP($A119,[1]Hugst!$R$5:$W$9,MATCH(ROUNDUP((AA$1)/10,0)*10,[1]Hugst!$R$4:$W$4,0))))</f>
        <v>40.081795314384252</v>
      </c>
      <c r="AB119" s="168">
        <f ca="1">IF($C119-AB$1&lt;År1,0,AA118*(1-VLOOKUP($A119,[1]Hugst!$R$5:$W$9,MATCH(ROUNDUP((AB$1)/10,0)*10,[1]Hugst!$R$4:$W$4,0))))</f>
        <v>40.125509164721329</v>
      </c>
      <c r="AC119" s="168">
        <f ca="1">IF($C119-AC$1&lt;År1,0,AB118*(1-VLOOKUP($A119,[1]Hugst!$R$5:$W$9,MATCH(ROUNDUP((AC$1)/10,0)*10,[1]Hugst!$R$4:$W$4,0))))</f>
        <v>40.169422807419195</v>
      </c>
      <c r="AD119" s="168">
        <f ca="1">IF($C119-AD$1&lt;År1,0,AC118*(1-VLOOKUP($A119,[1]Hugst!$R$5:$W$9,MATCH(ROUNDUP((AD$1)/10,0)*10,[1]Hugst!$R$4:$W$4,0))))</f>
        <v>40.213536647602204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176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115.20384913976523</v>
      </c>
      <c r="E120" s="168">
        <f t="shared" ca="1" si="2"/>
        <v>3.0298256187570587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180.86330438815185</v>
      </c>
      <c r="G120" s="168">
        <f ca="1">IF($C120-G$1&lt;År1,0,F119*(1-VLOOKUP($A120,[1]Hugst!$R$5:$W$9,MATCH(ROUNDUP((G$1)/10,0)*10,[1]Hugst!$R$4:$W$4,0))))</f>
        <v>181.09953079016714</v>
      </c>
      <c r="H120" s="168">
        <f ca="1">IF($C120-H$1&lt;År1,0,G119*(1-VLOOKUP($A120,[1]Hugst!$R$5:$W$9,MATCH(ROUNDUP((H$1)/10,0)*10,[1]Hugst!$R$4:$W$4,0))))</f>
        <v>181.33678398777056</v>
      </c>
      <c r="I120" s="168">
        <f ca="1">IF($C120-I$1&lt;År1,0,H119*(1-VLOOKUP($A120,[1]Hugst!$R$5:$W$9,MATCH(ROUNDUP((I$1)/10,0)*10,[1]Hugst!$R$4:$W$4,0))))</f>
        <v>181.57506818325874</v>
      </c>
      <c r="J120" s="168">
        <f ca="1">IF($C120-J$1&lt;År1,0,I119*(1-VLOOKUP($A120,[1]Hugst!$R$5:$W$9,MATCH(ROUNDUP((J$1)/10,0)*10,[1]Hugst!$R$4:$W$4,0))))</f>
        <v>181.81438759590765</v>
      </c>
      <c r="K120" s="168">
        <f ca="1">IF($C120-K$1&lt;År1,0,J119*(1-VLOOKUP($A120,[1]Hugst!$R$5:$W$9,MATCH(ROUNDUP((K$1)/10,0)*10,[1]Hugst!$R$4:$W$4,0))))</f>
        <v>180.71257323693862</v>
      </c>
      <c r="L120" s="168">
        <f ca="1">IF($C120-L$1&lt;År1,0,K119*(1-VLOOKUP($A120,[1]Hugst!$R$5:$W$9,MATCH(ROUNDUP((L$1)/10,0)*10,[1]Hugst!$R$4:$W$4,0))))</f>
        <v>181.12947800781694</v>
      </c>
      <c r="M120" s="168">
        <f ca="1">IF($C120-M$1&lt;År1,0,L119*(1-VLOOKUP($A120,[1]Hugst!$R$5:$W$9,MATCH(ROUNDUP((M$1)/10,0)*10,[1]Hugst!$R$4:$W$4,0))))</f>
        <v>181.55502398902308</v>
      </c>
      <c r="N120" s="168">
        <f ca="1">IF($C120-N$1&lt;År1,0,M119*(1-VLOOKUP($A120,[1]Hugst!$R$5:$W$9,MATCH(ROUNDUP((N$1)/10,0)*10,[1]Hugst!$R$4:$W$4,0))))</f>
        <v>181.98229363089604</v>
      </c>
      <c r="O120" s="168">
        <f ca="1">IF($C120-O$1&lt;År1,0,N119*(1-VLOOKUP($A120,[1]Hugst!$R$5:$W$9,MATCH(ROUNDUP((O$1)/10,0)*10,[1]Hugst!$R$4:$W$4,0))))</f>
        <v>182.411293873663</v>
      </c>
      <c r="P120" s="168">
        <f ca="1">IF($C120-P$1&lt;År1,0,O119*(1-VLOOKUP($A120,[1]Hugst!$R$5:$W$9,MATCH(ROUNDUP((P$1)/10,0)*10,[1]Hugst!$R$4:$W$4,0))))</f>
        <v>182.61890242641806</v>
      </c>
      <c r="Q120" s="168">
        <f ca="1">IF($C120-Q$1&lt;År1,0,P119*(1-VLOOKUP($A120,[1]Hugst!$R$5:$W$9,MATCH(ROUNDUP((Q$1)/10,0)*10,[1]Hugst!$R$4:$W$4,0))))</f>
        <v>182.82747293149279</v>
      </c>
      <c r="R120" s="168">
        <f ca="1">IF($C120-R$1&lt;År1,0,Q119*(1-VLOOKUP($A120,[1]Hugst!$R$5:$W$9,MATCH(ROUNDUP((R$1)/10,0)*10,[1]Hugst!$R$4:$W$4,0))))</f>
        <v>183.0370076066763</v>
      </c>
      <c r="S120" s="168">
        <f ca="1">IF($C120-S$1&lt;År1,0,R119*(1-VLOOKUP($A120,[1]Hugst!$R$5:$W$9,MATCH(ROUNDUP((S$1)/10,0)*10,[1]Hugst!$R$4:$W$4,0))))</f>
        <v>183.24750867652489</v>
      </c>
      <c r="T120" s="168">
        <f ca="1">IF($C120-T$1&lt;År1,0,S119*(1-VLOOKUP($A120,[1]Hugst!$R$5:$W$9,MATCH(ROUNDUP((T$1)/10,0)*10,[1]Hugst!$R$4:$W$4,0))))</f>
        <v>1275.2668604470521</v>
      </c>
      <c r="U120" s="168">
        <f ca="1">IF($C120-U$1&lt;År1,0,T119*(1-VLOOKUP($A120,[1]Hugst!$R$5:$W$9,MATCH(ROUNDUP((U$1)/10,0)*10,[1]Hugst!$R$4:$W$4,0))))</f>
        <v>39.748769009420947</v>
      </c>
      <c r="V120" s="168">
        <f ca="1">IF($C120-V$1&lt;År1,0,U119*(1-VLOOKUP($A120,[1]Hugst!$R$5:$W$9,MATCH(ROUNDUP((V$1)/10,0)*10,[1]Hugst!$R$4:$W$4,0))))</f>
        <v>39.748094686098831</v>
      </c>
      <c r="W120" s="168">
        <f ca="1">IF($C120-W$1&lt;År1,0,V119*(1-VLOOKUP($A120,[1]Hugst!$R$5:$W$9,MATCH(ROUNDUP((W$1)/10,0)*10,[1]Hugst!$R$4:$W$4,0))))</f>
        <v>39.797291051496067</v>
      </c>
      <c r="X120" s="168">
        <f ca="1">IF($C120-X$1&lt;År1,0,W119*(1-VLOOKUP($A120,[1]Hugst!$R$5:$W$9,MATCH(ROUNDUP((X$1)/10,0)*10,[1]Hugst!$R$4:$W$4,0))))</f>
        <v>39.846700051204856</v>
      </c>
      <c r="Y120" s="168">
        <f ca="1">IF($C120-Y$1&lt;År1,0,X119*(1-VLOOKUP($A120,[1]Hugst!$R$5:$W$9,MATCH(ROUNDUP((Y$1)/10,0)*10,[1]Hugst!$R$4:$W$4,0))))</f>
        <v>39.896322186714634</v>
      </c>
      <c r="Z120" s="168">
        <f ca="1">IF($C120-Z$1&lt;År1,0,Y119*(1-VLOOKUP($A120,[1]Hugst!$R$5:$W$9,MATCH(ROUNDUP((Z$1)/10,0)*10,[1]Hugst!$R$4:$W$4,0))))</f>
        <v>39.939379153336219</v>
      </c>
      <c r="AA120" s="168">
        <f ca="1">IF($C120-AA$1&lt;År1,0,Z119*(1-VLOOKUP($A120,[1]Hugst!$R$5:$W$9,MATCH(ROUNDUP((AA$1)/10,0)*10,[1]Hugst!$R$4:$W$4,0))))</f>
        <v>39.982634428269755</v>
      </c>
      <c r="AB120" s="168">
        <f ca="1">IF($C120-AB$1&lt;År1,0,AA119*(1-VLOOKUP($A120,[1]Hugst!$R$5:$W$9,MATCH(ROUNDUP((AB$1)/10,0)*10,[1]Hugst!$R$4:$W$4,0))))</f>
        <v>40.026088412421892</v>
      </c>
      <c r="AC120" s="168">
        <f ca="1">IF($C120-AC$1&lt;År1,0,AB119*(1-VLOOKUP($A120,[1]Hugst!$R$5:$W$9,MATCH(ROUNDUP((AC$1)/10,0)*10,[1]Hugst!$R$4:$W$4,0))))</f>
        <v>40.069741507916127</v>
      </c>
      <c r="AD120" s="168">
        <f ca="1">IF($C120-AD$1&lt;År1,0,AC119*(1-VLOOKUP($A120,[1]Hugst!$R$5:$W$9,MATCH(ROUNDUP((AD$1)/10,0)*10,[1]Hugst!$R$4:$W$4,0))))</f>
        <v>40.11359411809363</v>
      </c>
      <c r="AE120" s="168">
        <f ca="1">IF($C120-AE$1&lt;År1,0,AD119*(1-VLOOKUP($A120,[1]Hugst!$R$5:$W$9,MATCH(ROUNDUP((AE$1)/10,0)*10,[1]Hugst!$R$4:$W$4,0))))</f>
        <v>40.157646647515712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176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114.74303374321244</v>
      </c>
      <c r="E121" s="168">
        <f t="shared" ca="1" si="2"/>
        <v>3.2554372234562834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180.62810059629828</v>
      </c>
      <c r="G121" s="168">
        <f ca="1">IF($C121-G$1&lt;År1,0,F120*(1-VLOOKUP($A121,[1]Hugst!$R$5:$W$9,MATCH(ROUNDUP((G$1)/10,0)*10,[1]Hugst!$R$4:$W$4,0))))</f>
        <v>180.86330438815185</v>
      </c>
      <c r="H121" s="168">
        <f ca="1">IF($C121-H$1&lt;År1,0,G120*(1-VLOOKUP($A121,[1]Hugst!$R$5:$W$9,MATCH(ROUNDUP((H$1)/10,0)*10,[1]Hugst!$R$4:$W$4,0))))</f>
        <v>181.09953079016714</v>
      </c>
      <c r="I121" s="168">
        <f ca="1">IF($C121-I$1&lt;År1,0,H120*(1-VLOOKUP($A121,[1]Hugst!$R$5:$W$9,MATCH(ROUNDUP((I$1)/10,0)*10,[1]Hugst!$R$4:$W$4,0))))</f>
        <v>181.33678398777056</v>
      </c>
      <c r="J121" s="168">
        <f ca="1">IF($C121-J$1&lt;År1,0,I120*(1-VLOOKUP($A121,[1]Hugst!$R$5:$W$9,MATCH(ROUNDUP((J$1)/10,0)*10,[1]Hugst!$R$4:$W$4,0))))</f>
        <v>181.57506818325874</v>
      </c>
      <c r="K121" s="168">
        <f ca="1">IF($C121-K$1&lt;År1,0,J120*(1-VLOOKUP($A121,[1]Hugst!$R$5:$W$9,MATCH(ROUNDUP((K$1)/10,0)*10,[1]Hugst!$R$4:$W$4,0))))</f>
        <v>181.81438759590765</v>
      </c>
      <c r="L121" s="168">
        <f ca="1">IF($C121-L$1&lt;År1,0,K120*(1-VLOOKUP($A121,[1]Hugst!$R$5:$W$9,MATCH(ROUNDUP((L$1)/10,0)*10,[1]Hugst!$R$4:$W$4,0))))</f>
        <v>180.71257323693862</v>
      </c>
      <c r="M121" s="168">
        <f ca="1">IF($C121-M$1&lt;År1,0,L120*(1-VLOOKUP($A121,[1]Hugst!$R$5:$W$9,MATCH(ROUNDUP((M$1)/10,0)*10,[1]Hugst!$R$4:$W$4,0))))</f>
        <v>181.12947800781694</v>
      </c>
      <c r="N121" s="168">
        <f ca="1">IF($C121-N$1&lt;År1,0,M120*(1-VLOOKUP($A121,[1]Hugst!$R$5:$W$9,MATCH(ROUNDUP((N$1)/10,0)*10,[1]Hugst!$R$4:$W$4,0))))</f>
        <v>181.55502398902308</v>
      </c>
      <c r="O121" s="168">
        <f ca="1">IF($C121-O$1&lt;År1,0,N120*(1-VLOOKUP($A121,[1]Hugst!$R$5:$W$9,MATCH(ROUNDUP((O$1)/10,0)*10,[1]Hugst!$R$4:$W$4,0))))</f>
        <v>181.98229363089604</v>
      </c>
      <c r="P121" s="168">
        <f ca="1">IF($C121-P$1&lt;År1,0,O120*(1-VLOOKUP($A121,[1]Hugst!$R$5:$W$9,MATCH(ROUNDUP((P$1)/10,0)*10,[1]Hugst!$R$4:$W$4,0))))</f>
        <v>182.18869026080023</v>
      </c>
      <c r="Q121" s="168">
        <f ca="1">IF($C121-Q$1&lt;År1,0,P120*(1-VLOOKUP($A121,[1]Hugst!$R$5:$W$9,MATCH(ROUNDUP((Q$1)/10,0)*10,[1]Hugst!$R$4:$W$4,0))))</f>
        <v>182.39604546074514</v>
      </c>
      <c r="R121" s="168">
        <f ca="1">IF($C121-R$1&lt;År1,0,Q120*(1-VLOOKUP($A121,[1]Hugst!$R$5:$W$9,MATCH(ROUNDUP((R$1)/10,0)*10,[1]Hugst!$R$4:$W$4,0))))</f>
        <v>182.60436143910181</v>
      </c>
      <c r="S121" s="168">
        <f ca="1">IF($C121-S$1&lt;År1,0,R120*(1-VLOOKUP($A121,[1]Hugst!$R$5:$W$9,MATCH(ROUNDUP((S$1)/10,0)*10,[1]Hugst!$R$4:$W$4,0))))</f>
        <v>182.8136404109529</v>
      </c>
      <c r="T121" s="168">
        <f ca="1">IF($C121-T$1&lt;År1,0,S120*(1-VLOOKUP($A121,[1]Hugst!$R$5:$W$9,MATCH(ROUNDUP((T$1)/10,0)*10,[1]Hugst!$R$4:$W$4,0))))</f>
        <v>183.02388459813997</v>
      </c>
      <c r="U121" s="168">
        <f ca="1">IF($C121-U$1&lt;År1,0,T120*(1-VLOOKUP($A121,[1]Hugst!$R$5:$W$9,MATCH(ROUNDUP((U$1)/10,0)*10,[1]Hugst!$R$4:$W$4,0))))</f>
        <v>1273.7106025834557</v>
      </c>
      <c r="V121" s="168">
        <f ca="1">IF($C121-V$1&lt;År1,0,U120*(1-VLOOKUP($A121,[1]Hugst!$R$5:$W$9,MATCH(ROUNDUP((V$1)/10,0)*10,[1]Hugst!$R$4:$W$4,0))))</f>
        <v>39.700262037070466</v>
      </c>
      <c r="W121" s="168">
        <f ca="1">IF($C121-W$1&lt;År1,0,V120*(1-VLOOKUP($A121,[1]Hugst!$R$5:$W$9,MATCH(ROUNDUP((W$1)/10,0)*10,[1]Hugst!$R$4:$W$4,0))))</f>
        <v>39.69958853665139</v>
      </c>
      <c r="X121" s="168">
        <f ca="1">IF($C121-X$1&lt;År1,0,W120*(1-VLOOKUP($A121,[1]Hugst!$R$5:$W$9,MATCH(ROUNDUP((X$1)/10,0)*10,[1]Hugst!$R$4:$W$4,0))))</f>
        <v>39.748724865806103</v>
      </c>
      <c r="Y121" s="168">
        <f ca="1">IF($C121-Y$1&lt;År1,0,X120*(1-VLOOKUP($A121,[1]Hugst!$R$5:$W$9,MATCH(ROUNDUP((Y$1)/10,0)*10,[1]Hugst!$R$4:$W$4,0))))</f>
        <v>39.798073569786439</v>
      </c>
      <c r="Z121" s="168">
        <f ca="1">IF($C121-Z$1&lt;År1,0,Y120*(1-VLOOKUP($A121,[1]Hugst!$R$5:$W$9,MATCH(ROUNDUP((Z$1)/10,0)*10,[1]Hugst!$R$4:$W$4,0))))</f>
        <v>39.840873060963609</v>
      </c>
      <c r="AA121" s="168">
        <f ca="1">IF($C121-AA$1&lt;År1,0,Z120*(1-VLOOKUP($A121,[1]Hugst!$R$5:$W$9,MATCH(ROUNDUP((AA$1)/10,0)*10,[1]Hugst!$R$4:$W$4,0))))</f>
        <v>39.883870185699379</v>
      </c>
      <c r="AB121" s="168">
        <f ca="1">IF($C121-AB$1&lt;År1,0,AA120*(1-VLOOKUP($A121,[1]Hugst!$R$5:$W$9,MATCH(ROUNDUP((AB$1)/10,0)*10,[1]Hugst!$R$4:$W$4,0))))</f>
        <v>39.927065343132163</v>
      </c>
      <c r="AC121" s="168">
        <f ca="1">IF($C121-AC$1&lt;År1,0,AB120*(1-VLOOKUP($A121,[1]Hugst!$R$5:$W$9,MATCH(ROUNDUP((AC$1)/10,0)*10,[1]Hugst!$R$4:$W$4,0))))</f>
        <v>39.970458933611411</v>
      </c>
      <c r="AD121" s="168">
        <f ca="1">IF($C121-AD$1&lt;År1,0,AC120*(1-VLOOKUP($A121,[1]Hugst!$R$5:$W$9,MATCH(ROUNDUP((AD$1)/10,0)*10,[1]Hugst!$R$4:$W$4,0))))</f>
        <v>40.014051358701735</v>
      </c>
      <c r="AE121" s="168">
        <f ca="1">IF($C121-AE$1&lt;År1,0,AD120*(1-VLOOKUP($A121,[1]Hugst!$R$5:$W$9,MATCH(ROUNDUP((AE$1)/10,0)*10,[1]Hugst!$R$4:$W$4,0))))</f>
        <v>40.057843021183743</v>
      </c>
      <c r="AF121" s="168">
        <f ca="1">IF($C121-AF$1&lt;År1,0,AE120*(1-VLOOKUP($A121,[1]Hugst!$R$5:$W$9,MATCH(ROUNDUP((AF$1)/10,0)*10,[1]Hugst!$R$4:$W$4,0))))</f>
        <v>40.101834325056458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176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114.28406160823579</v>
      </c>
      <c r="E122" s="168">
        <f t="shared" ca="1" si="2"/>
        <v>3.4802240081144191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180.39391524597977</v>
      </c>
      <c r="G122" s="168">
        <f ca="1">IF($C122-G$1&lt;År1,0,F121*(1-VLOOKUP($A122,[1]Hugst!$R$5:$W$9,MATCH(ROUNDUP((G$1)/10,0)*10,[1]Hugst!$R$4:$W$4,0))))</f>
        <v>180.62810059629828</v>
      </c>
      <c r="H122" s="168">
        <f ca="1">IF($C122-H$1&lt;År1,0,G121*(1-VLOOKUP($A122,[1]Hugst!$R$5:$W$9,MATCH(ROUNDUP((H$1)/10,0)*10,[1]Hugst!$R$4:$W$4,0))))</f>
        <v>180.86330438815185</v>
      </c>
      <c r="I122" s="168">
        <f ca="1">IF($C122-I$1&lt;År1,0,H121*(1-VLOOKUP($A122,[1]Hugst!$R$5:$W$9,MATCH(ROUNDUP((I$1)/10,0)*10,[1]Hugst!$R$4:$W$4,0))))</f>
        <v>181.09953079016714</v>
      </c>
      <c r="J122" s="168">
        <f ca="1">IF($C122-J$1&lt;År1,0,I121*(1-VLOOKUP($A122,[1]Hugst!$R$5:$W$9,MATCH(ROUNDUP((J$1)/10,0)*10,[1]Hugst!$R$4:$W$4,0))))</f>
        <v>181.33678398777056</v>
      </c>
      <c r="K122" s="168">
        <f ca="1">IF($C122-K$1&lt;År1,0,J121*(1-VLOOKUP($A122,[1]Hugst!$R$5:$W$9,MATCH(ROUNDUP((K$1)/10,0)*10,[1]Hugst!$R$4:$W$4,0))))</f>
        <v>181.57506818325874</v>
      </c>
      <c r="L122" s="168">
        <f ca="1">IF($C122-L$1&lt;År1,0,K121*(1-VLOOKUP($A122,[1]Hugst!$R$5:$W$9,MATCH(ROUNDUP((L$1)/10,0)*10,[1]Hugst!$R$4:$W$4,0))))</f>
        <v>181.81438759590765</v>
      </c>
      <c r="M122" s="168">
        <f ca="1">IF($C122-M$1&lt;År1,0,L121*(1-VLOOKUP($A122,[1]Hugst!$R$5:$W$9,MATCH(ROUNDUP((M$1)/10,0)*10,[1]Hugst!$R$4:$W$4,0))))</f>
        <v>180.71257323693862</v>
      </c>
      <c r="N122" s="168">
        <f ca="1">IF($C122-N$1&lt;År1,0,M121*(1-VLOOKUP($A122,[1]Hugst!$R$5:$W$9,MATCH(ROUNDUP((N$1)/10,0)*10,[1]Hugst!$R$4:$W$4,0))))</f>
        <v>181.12947800781694</v>
      </c>
      <c r="O122" s="168">
        <f ca="1">IF($C122-O$1&lt;År1,0,N121*(1-VLOOKUP($A122,[1]Hugst!$R$5:$W$9,MATCH(ROUNDUP((O$1)/10,0)*10,[1]Hugst!$R$4:$W$4,0))))</f>
        <v>181.55502398902308</v>
      </c>
      <c r="P122" s="168">
        <f ca="1">IF($C122-P$1&lt;År1,0,O121*(1-VLOOKUP($A122,[1]Hugst!$R$5:$W$9,MATCH(ROUNDUP((P$1)/10,0)*10,[1]Hugst!$R$4:$W$4,0))))</f>
        <v>181.76021354375325</v>
      </c>
      <c r="Q122" s="168">
        <f ca="1">IF($C122-Q$1&lt;År1,0,P121*(1-VLOOKUP($A122,[1]Hugst!$R$5:$W$9,MATCH(ROUNDUP((Q$1)/10,0)*10,[1]Hugst!$R$4:$W$4,0))))</f>
        <v>181.966358299804</v>
      </c>
      <c r="R122" s="168">
        <f ca="1">IF($C122-R$1&lt;År1,0,Q121*(1-VLOOKUP($A122,[1]Hugst!$R$5:$W$9,MATCH(ROUNDUP((R$1)/10,0)*10,[1]Hugst!$R$4:$W$4,0))))</f>
        <v>182.17346045611507</v>
      </c>
      <c r="S122" s="168">
        <f ca="1">IF($C122-S$1&lt;År1,0,R121*(1-VLOOKUP($A122,[1]Hugst!$R$5:$W$9,MATCH(ROUNDUP((S$1)/10,0)*10,[1]Hugst!$R$4:$W$4,0))))</f>
        <v>182.38152221836256</v>
      </c>
      <c r="T122" s="168">
        <f ca="1">IF($C122-T$1&lt;År1,0,S121*(1-VLOOKUP($A122,[1]Hugst!$R$5:$W$9,MATCH(ROUNDUP((T$1)/10,0)*10,[1]Hugst!$R$4:$W$4,0))))</f>
        <v>182.59054579892597</v>
      </c>
      <c r="U122" s="168">
        <f ca="1">IF($C122-U$1&lt;År1,0,T121*(1-VLOOKUP($A122,[1]Hugst!$R$5:$W$9,MATCH(ROUNDUP((U$1)/10,0)*10,[1]Hugst!$R$4:$W$4,0))))</f>
        <v>182.80053341693545</v>
      </c>
      <c r="V122" s="168">
        <f ca="1">IF($C122-V$1&lt;År1,0,U121*(1-VLOOKUP($A122,[1]Hugst!$R$5:$W$9,MATCH(ROUNDUP((V$1)/10,0)*10,[1]Hugst!$R$4:$W$4,0))))</f>
        <v>1272.1562438819979</v>
      </c>
      <c r="W122" s="168">
        <f ca="1">IF($C122-W$1&lt;År1,0,V121*(1-VLOOKUP($A122,[1]Hugst!$R$5:$W$9,MATCH(ROUNDUP((W$1)/10,0)*10,[1]Hugst!$R$4:$W$4,0))))</f>
        <v>39.651814259669294</v>
      </c>
      <c r="X122" s="168">
        <f ca="1">IF($C122-X$1&lt;År1,0,W121*(1-VLOOKUP($A122,[1]Hugst!$R$5:$W$9,MATCH(ROUNDUP((X$1)/10,0)*10,[1]Hugst!$R$4:$W$4,0))))</f>
        <v>39.651141581149034</v>
      </c>
      <c r="Y122" s="168">
        <f ca="1">IF($C122-Y$1&lt;År1,0,X121*(1-VLOOKUP($A122,[1]Hugst!$R$5:$W$9,MATCH(ROUNDUP((Y$1)/10,0)*10,[1]Hugst!$R$4:$W$4,0))))</f>
        <v>39.700217947325797</v>
      </c>
      <c r="Z122" s="168">
        <f ca="1">IF($C122-Z$1&lt;År1,0,Y121*(1-VLOOKUP($A122,[1]Hugst!$R$5:$W$9,MATCH(ROUNDUP((Z$1)/10,0)*10,[1]Hugst!$R$4:$W$4,0))))</f>
        <v>39.742760992960633</v>
      </c>
      <c r="AA122" s="168">
        <f ca="1">IF($C122-AA$1&lt;År1,0,Z121*(1-VLOOKUP($A122,[1]Hugst!$R$5:$W$9,MATCH(ROUNDUP((AA$1)/10,0)*10,[1]Hugst!$R$4:$W$4,0))))</f>
        <v>39.785501000099224</v>
      </c>
      <c r="AB122" s="168">
        <f ca="1">IF($C122-AB$1&lt;År1,0,AA121*(1-VLOOKUP($A122,[1]Hugst!$R$5:$W$9,MATCH(ROUNDUP((AB$1)/10,0)*10,[1]Hugst!$R$4:$W$4,0))))</f>
        <v>39.828438366119258</v>
      </c>
      <c r="AC122" s="168">
        <f ca="1">IF($C122-AC$1&lt;År1,0,AB121*(1-VLOOKUP($A122,[1]Hugst!$R$5:$W$9,MATCH(ROUNDUP((AC$1)/10,0)*10,[1]Hugst!$R$4:$W$4,0))))</f>
        <v>39.871573489604422</v>
      </c>
      <c r="AD122" s="168">
        <f ca="1">IF($C122-AD$1&lt;År1,0,AC121*(1-VLOOKUP($A122,[1]Hugst!$R$5:$W$9,MATCH(ROUNDUP((AD$1)/10,0)*10,[1]Hugst!$R$4:$W$4,0))))</f>
        <v>39.914906770347748</v>
      </c>
      <c r="AE122" s="168">
        <f ca="1">IF($C122-AE$1&lt;År1,0,AD121*(1-VLOOKUP($A122,[1]Hugst!$R$5:$W$9,MATCH(ROUNDUP((AE$1)/10,0)*10,[1]Hugst!$R$4:$W$4,0))))</f>
        <v>39.958438609355746</v>
      </c>
      <c r="AF122" s="168">
        <f ca="1">IF($C122-AF$1&lt;År1,0,AE121*(1-VLOOKUP($A122,[1]Hugst!$R$5:$W$9,MATCH(ROUNDUP((AF$1)/10,0)*10,[1]Hugst!$R$4:$W$4,0))))</f>
        <v>40.00216940884922</v>
      </c>
      <c r="AG122" s="168">
        <f ca="1">IF($C122-AG$1&lt;År1,0,AF121*(1-VLOOKUP($A122,[1]Hugst!$R$5:$W$9,MATCH(ROUNDUP((AG$1)/10,0)*10,[1]Hugst!$R$4:$W$4,0))))</f>
        <v>40.046099572265703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176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113.82692536180548</v>
      </c>
      <c r="E123" s="168">
        <f t="shared" ca="1" si="2"/>
        <v>3.704189193914317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180.16074418534936</v>
      </c>
      <c r="G123" s="168">
        <f ca="1">IF($C123-G$1&lt;År1,0,F122*(1-VLOOKUP($A123,[1]Hugst!$R$5:$W$9,MATCH(ROUNDUP((G$1)/10,0)*10,[1]Hugst!$R$4:$W$4,0))))</f>
        <v>180.39391524597977</v>
      </c>
      <c r="H123" s="168">
        <f ca="1">IF($C123-H$1&lt;År1,0,G122*(1-VLOOKUP($A123,[1]Hugst!$R$5:$W$9,MATCH(ROUNDUP((H$1)/10,0)*10,[1]Hugst!$R$4:$W$4,0))))</f>
        <v>180.62810059629828</v>
      </c>
      <c r="I123" s="168">
        <f ca="1">IF($C123-I$1&lt;År1,0,H122*(1-VLOOKUP($A123,[1]Hugst!$R$5:$W$9,MATCH(ROUNDUP((I$1)/10,0)*10,[1]Hugst!$R$4:$W$4,0))))</f>
        <v>180.86330438815185</v>
      </c>
      <c r="J123" s="168">
        <f ca="1">IF($C123-J$1&lt;År1,0,I122*(1-VLOOKUP($A123,[1]Hugst!$R$5:$W$9,MATCH(ROUNDUP((J$1)/10,0)*10,[1]Hugst!$R$4:$W$4,0))))</f>
        <v>181.09953079016714</v>
      </c>
      <c r="K123" s="168">
        <f ca="1">IF($C123-K$1&lt;År1,0,J122*(1-VLOOKUP($A123,[1]Hugst!$R$5:$W$9,MATCH(ROUNDUP((K$1)/10,0)*10,[1]Hugst!$R$4:$W$4,0))))</f>
        <v>181.33678398777056</v>
      </c>
      <c r="L123" s="168">
        <f ca="1">IF($C123-L$1&lt;År1,0,K122*(1-VLOOKUP($A123,[1]Hugst!$R$5:$W$9,MATCH(ROUNDUP((L$1)/10,0)*10,[1]Hugst!$R$4:$W$4,0))))</f>
        <v>181.57506818325874</v>
      </c>
      <c r="M123" s="168">
        <f ca="1">IF($C123-M$1&lt;År1,0,L122*(1-VLOOKUP($A123,[1]Hugst!$R$5:$W$9,MATCH(ROUNDUP((M$1)/10,0)*10,[1]Hugst!$R$4:$W$4,0))))</f>
        <v>181.81438759590765</v>
      </c>
      <c r="N123" s="168">
        <f ca="1">IF($C123-N$1&lt;År1,0,M122*(1-VLOOKUP($A123,[1]Hugst!$R$5:$W$9,MATCH(ROUNDUP((N$1)/10,0)*10,[1]Hugst!$R$4:$W$4,0))))</f>
        <v>180.71257323693862</v>
      </c>
      <c r="O123" s="168">
        <f ca="1">IF($C123-O$1&lt;År1,0,N122*(1-VLOOKUP($A123,[1]Hugst!$R$5:$W$9,MATCH(ROUNDUP((O$1)/10,0)*10,[1]Hugst!$R$4:$W$4,0))))</f>
        <v>181.12947800781694</v>
      </c>
      <c r="P123" s="168">
        <f ca="1">IF($C123-P$1&lt;År1,0,O122*(1-VLOOKUP($A123,[1]Hugst!$R$5:$W$9,MATCH(ROUNDUP((P$1)/10,0)*10,[1]Hugst!$R$4:$W$4,0))))</f>
        <v>181.33346531568054</v>
      </c>
      <c r="Q123" s="168">
        <f ca="1">IF($C123-Q$1&lt;År1,0,P122*(1-VLOOKUP($A123,[1]Hugst!$R$5:$W$9,MATCH(ROUNDUP((Q$1)/10,0)*10,[1]Hugst!$R$4:$W$4,0))))</f>
        <v>181.53840446959816</v>
      </c>
      <c r="R123" s="168">
        <f ca="1">IF($C123-R$1&lt;År1,0,Q122*(1-VLOOKUP($A123,[1]Hugst!$R$5:$W$9,MATCH(ROUNDUP((R$1)/10,0)*10,[1]Hugst!$R$4:$W$4,0))))</f>
        <v>181.74429765916696</v>
      </c>
      <c r="S123" s="168">
        <f ca="1">IF($C123-S$1&lt;År1,0,R122*(1-VLOOKUP($A123,[1]Hugst!$R$5:$W$9,MATCH(ROUNDUP((S$1)/10,0)*10,[1]Hugst!$R$4:$W$4,0))))</f>
        <v>181.95114708064321</v>
      </c>
      <c r="T123" s="168">
        <f ca="1">IF($C123-T$1&lt;År1,0,S122*(1-VLOOKUP($A123,[1]Hugst!$R$5:$W$9,MATCH(ROUNDUP((T$1)/10,0)*10,[1]Hugst!$R$4:$W$4,0))))</f>
        <v>182.15895493701134</v>
      </c>
      <c r="U123" s="168">
        <f ca="1">IF($C123-U$1&lt;År1,0,T122*(1-VLOOKUP($A123,[1]Hugst!$R$5:$W$9,MATCH(ROUNDUP((U$1)/10,0)*10,[1]Hugst!$R$4:$W$4,0))))</f>
        <v>182.36772343795101</v>
      </c>
      <c r="V123" s="168">
        <f ca="1">IF($C123-V$1&lt;År1,0,U122*(1-VLOOKUP($A123,[1]Hugst!$R$5:$W$9,MATCH(ROUNDUP((V$1)/10,0)*10,[1]Hugst!$R$4:$W$4,0))))</f>
        <v>182.57745479988426</v>
      </c>
      <c r="W123" s="168">
        <f ca="1">IF($C123-W$1&lt;År1,0,V122*(1-VLOOKUP($A123,[1]Hugst!$R$5:$W$9,MATCH(ROUNDUP((W$1)/10,0)*10,[1]Hugst!$R$4:$W$4,0))))</f>
        <v>1270.6037820250572</v>
      </c>
      <c r="X123" s="168">
        <f ca="1">IF($C123-X$1&lt;År1,0,W122*(1-VLOOKUP($A123,[1]Hugst!$R$5:$W$9,MATCH(ROUNDUP((X$1)/10,0)*10,[1]Hugst!$R$4:$W$4,0))))</f>
        <v>39.603425604979527</v>
      </c>
      <c r="Y123" s="168">
        <f ca="1">IF($C123-Y$1&lt;År1,0,X122*(1-VLOOKUP($A123,[1]Hugst!$R$5:$W$9,MATCH(ROUNDUP((Y$1)/10,0)*10,[1]Hugst!$R$4:$W$4,0))))</f>
        <v>39.602753747355088</v>
      </c>
      <c r="Z123" s="168">
        <f ca="1">IF($C123-Z$1&lt;År1,0,Y122*(1-VLOOKUP($A123,[1]Hugst!$R$5:$W$9,MATCH(ROUNDUP((Z$1)/10,0)*10,[1]Hugst!$R$4:$W$4,0))))</f>
        <v>39.645041373229517</v>
      </c>
      <c r="AA123" s="168">
        <f ca="1">IF($C123-AA$1&lt;År1,0,Z122*(1-VLOOKUP($A123,[1]Hugst!$R$5:$W$9,MATCH(ROUNDUP((AA$1)/10,0)*10,[1]Hugst!$R$4:$W$4,0))))</f>
        <v>39.687525291241606</v>
      </c>
      <c r="AB123" s="168">
        <f ca="1">IF($C123-AB$1&lt;År1,0,AA122*(1-VLOOKUP($A123,[1]Hugst!$R$5:$W$9,MATCH(ROUNDUP((AB$1)/10,0)*10,[1]Hugst!$R$4:$W$4,0))))</f>
        <v>39.730205897014343</v>
      </c>
      <c r="AC123" s="168">
        <f ca="1">IF($C123-AC$1&lt;År1,0,AB122*(1-VLOOKUP($A123,[1]Hugst!$R$5:$W$9,MATCH(ROUNDUP((AC$1)/10,0)*10,[1]Hugst!$R$4:$W$4,0))))</f>
        <v>39.773083587373129</v>
      </c>
      <c r="AD123" s="168">
        <f ca="1">IF($C123-AD$1&lt;År1,0,AC122*(1-VLOOKUP($A123,[1]Hugst!$R$5:$W$9,MATCH(ROUNDUP((AD$1)/10,0)*10,[1]Hugst!$R$4:$W$4,0))))</f>
        <v>39.816158760347683</v>
      </c>
      <c r="AE123" s="168">
        <f ca="1">IF($C123-AE$1&lt;År1,0,AD122*(1-VLOOKUP($A123,[1]Hugst!$R$5:$W$9,MATCH(ROUNDUP((AE$1)/10,0)*10,[1]Hugst!$R$4:$W$4,0))))</f>
        <v>39.859431815175405</v>
      </c>
      <c r="AF123" s="168">
        <f ca="1">IF($C123-AF$1&lt;År1,0,AE122*(1-VLOOKUP($A123,[1]Hugst!$R$5:$W$9,MATCH(ROUNDUP((AF$1)/10,0)*10,[1]Hugst!$R$4:$W$4,0))))</f>
        <v>39.902903152305456</v>
      </c>
      <c r="AG123" s="168">
        <f ca="1">IF($C123-AG$1&lt;År1,0,AF122*(1-VLOOKUP($A123,[1]Hugst!$R$5:$W$9,MATCH(ROUNDUP((AG$1)/10,0)*10,[1]Hugst!$R$4:$W$4,0))))</f>
        <v>39.946573173399635</v>
      </c>
      <c r="AH123" s="168">
        <f ca="1">IF($C123-AH$1&lt;År1,0,AG122*(1-VLOOKUP($A123,[1]Hugst!$R$5:$W$9,MATCH(ROUNDUP((AH$1)/10,0)*10,[1]Hugst!$R$4:$W$4,0))))</f>
        <v>39.990442281334758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176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113.37161766035206</v>
      </c>
      <c r="E124" s="168">
        <f t="shared" ca="1" si="2"/>
        <v>3.9273359892340522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179.92858327921567</v>
      </c>
      <c r="G124" s="168">
        <f ca="1">IF($C124-G$1&lt;År1,0,F123*(1-VLOOKUP($A124,[1]Hugst!$R$5:$W$9,MATCH(ROUNDUP((G$1)/10,0)*10,[1]Hugst!$R$4:$W$4,0))))</f>
        <v>180.16074418534936</v>
      </c>
      <c r="H124" s="168">
        <f ca="1">IF($C124-H$1&lt;År1,0,G123*(1-VLOOKUP($A124,[1]Hugst!$R$5:$W$9,MATCH(ROUNDUP((H$1)/10,0)*10,[1]Hugst!$R$4:$W$4,0))))</f>
        <v>180.39391524597977</v>
      </c>
      <c r="I124" s="168">
        <f ca="1">IF($C124-I$1&lt;År1,0,H123*(1-VLOOKUP($A124,[1]Hugst!$R$5:$W$9,MATCH(ROUNDUP((I$1)/10,0)*10,[1]Hugst!$R$4:$W$4,0))))</f>
        <v>180.62810059629828</v>
      </c>
      <c r="J124" s="168">
        <f ca="1">IF($C124-J$1&lt;År1,0,I123*(1-VLOOKUP($A124,[1]Hugst!$R$5:$W$9,MATCH(ROUNDUP((J$1)/10,0)*10,[1]Hugst!$R$4:$W$4,0))))</f>
        <v>180.86330438815185</v>
      </c>
      <c r="K124" s="168">
        <f ca="1">IF($C124-K$1&lt;År1,0,J123*(1-VLOOKUP($A124,[1]Hugst!$R$5:$W$9,MATCH(ROUNDUP((K$1)/10,0)*10,[1]Hugst!$R$4:$W$4,0))))</f>
        <v>181.09953079016714</v>
      </c>
      <c r="L124" s="168">
        <f ca="1">IF($C124-L$1&lt;År1,0,K123*(1-VLOOKUP($A124,[1]Hugst!$R$5:$W$9,MATCH(ROUNDUP((L$1)/10,0)*10,[1]Hugst!$R$4:$W$4,0))))</f>
        <v>181.33678398777056</v>
      </c>
      <c r="M124" s="168">
        <f ca="1">IF($C124-M$1&lt;År1,0,L123*(1-VLOOKUP($A124,[1]Hugst!$R$5:$W$9,MATCH(ROUNDUP((M$1)/10,0)*10,[1]Hugst!$R$4:$W$4,0))))</f>
        <v>181.57506818325874</v>
      </c>
      <c r="N124" s="168">
        <f ca="1">IF($C124-N$1&lt;År1,0,M123*(1-VLOOKUP($A124,[1]Hugst!$R$5:$W$9,MATCH(ROUNDUP((N$1)/10,0)*10,[1]Hugst!$R$4:$W$4,0))))</f>
        <v>181.81438759590765</v>
      </c>
      <c r="O124" s="168">
        <f ca="1">IF($C124-O$1&lt;År1,0,N123*(1-VLOOKUP($A124,[1]Hugst!$R$5:$W$9,MATCH(ROUNDUP((O$1)/10,0)*10,[1]Hugst!$R$4:$W$4,0))))</f>
        <v>180.71257323693862</v>
      </c>
      <c r="P124" s="168">
        <f ca="1">IF($C124-P$1&lt;År1,0,O123*(1-VLOOKUP($A124,[1]Hugst!$R$5:$W$9,MATCH(ROUNDUP((P$1)/10,0)*10,[1]Hugst!$R$4:$W$4,0))))</f>
        <v>180.90843864482434</v>
      </c>
      <c r="Q124" s="168">
        <f ca="1">IF($C124-Q$1&lt;År1,0,P123*(1-VLOOKUP($A124,[1]Hugst!$R$5:$W$9,MATCH(ROUNDUP((Q$1)/10,0)*10,[1]Hugst!$R$4:$W$4,0))))</f>
        <v>181.11217701902413</v>
      </c>
      <c r="R124" s="168">
        <f ca="1">IF($C124-R$1&lt;År1,0,Q123*(1-VLOOKUP($A124,[1]Hugst!$R$5:$W$9,MATCH(ROUNDUP((R$1)/10,0)*10,[1]Hugst!$R$4:$W$4,0))))</f>
        <v>181.31686607770305</v>
      </c>
      <c r="S124" s="168">
        <f ca="1">IF($C124-S$1&lt;År1,0,R123*(1-VLOOKUP($A124,[1]Hugst!$R$5:$W$9,MATCH(ROUNDUP((S$1)/10,0)*10,[1]Hugst!$R$4:$W$4,0))))</f>
        <v>181.52250800778629</v>
      </c>
      <c r="T124" s="168">
        <f ca="1">IF($C124-T$1&lt;År1,0,S123*(1-VLOOKUP($A124,[1]Hugst!$R$5:$W$9,MATCH(ROUNDUP((T$1)/10,0)*10,[1]Hugst!$R$4:$W$4,0))))</f>
        <v>181.72910500284988</v>
      </c>
      <c r="U124" s="168">
        <f ca="1">IF($C124-U$1&lt;År1,0,T123*(1-VLOOKUP($A124,[1]Hugst!$R$5:$W$9,MATCH(ROUNDUP((U$1)/10,0)*10,[1]Hugst!$R$4:$W$4,0))))</f>
        <v>181.93665926318991</v>
      </c>
      <c r="V124" s="168">
        <f ca="1">IF($C124-V$1&lt;År1,0,U123*(1-VLOOKUP($A124,[1]Hugst!$R$5:$W$9,MATCH(ROUNDUP((V$1)/10,0)*10,[1]Hugst!$R$4:$W$4,0))))</f>
        <v>182.14517299578944</v>
      </c>
      <c r="W124" s="168">
        <f ca="1">IF($C124-W$1&lt;År1,0,V123*(1-VLOOKUP($A124,[1]Hugst!$R$5:$W$9,MATCH(ROUNDUP((W$1)/10,0)*10,[1]Hugst!$R$4:$W$4,0))))</f>
        <v>182.35464841436576</v>
      </c>
      <c r="X124" s="168">
        <f ca="1">IF($C124-X$1&lt;År1,0,W123*(1-VLOOKUP($A124,[1]Hugst!$R$5:$W$9,MATCH(ROUNDUP((X$1)/10,0)*10,[1]Hugst!$R$4:$W$4,0))))</f>
        <v>1269.0532146978401</v>
      </c>
      <c r="Y124" s="168">
        <f ca="1">IF($C124-Y$1&lt;År1,0,X123*(1-VLOOKUP($A124,[1]Hugst!$R$5:$W$9,MATCH(ROUNDUP((Y$1)/10,0)*10,[1]Hugst!$R$4:$W$4,0))))</f>
        <v>39.555096000851414</v>
      </c>
      <c r="Z124" s="168">
        <f ca="1">IF($C124-Z$1&lt;År1,0,Y123*(1-VLOOKUP($A124,[1]Hugst!$R$5:$W$9,MATCH(ROUNDUP((Z$1)/10,0)*10,[1]Hugst!$R$4:$W$4,0))))</f>
        <v>39.547712631977411</v>
      </c>
      <c r="AA124" s="168">
        <f ca="1">IF($C124-AA$1&lt;År1,0,Z123*(1-VLOOKUP($A124,[1]Hugst!$R$5:$W$9,MATCH(ROUNDUP((AA$1)/10,0)*10,[1]Hugst!$R$4:$W$4,0))))</f>
        <v>39.589941485219271</v>
      </c>
      <c r="AB124" s="168">
        <f ca="1">IF($C124-AB$1&lt;År1,0,AA123*(1-VLOOKUP($A124,[1]Hugst!$R$5:$W$9,MATCH(ROUNDUP((AB$1)/10,0)*10,[1]Hugst!$R$4:$W$4,0))))</f>
        <v>39.632366357785983</v>
      </c>
      <c r="AC124" s="168">
        <f ca="1">IF($C124-AC$1&lt;År1,0,AB123*(1-VLOOKUP($A124,[1]Hugst!$R$5:$W$9,MATCH(ROUNDUP((AC$1)/10,0)*10,[1]Hugst!$R$4:$W$4,0))))</f>
        <v>39.674987644750701</v>
      </c>
      <c r="AD124" s="168">
        <f ca="1">IF($C124-AD$1&lt;År1,0,AC123*(1-VLOOKUP($A124,[1]Hugst!$R$5:$W$9,MATCH(ROUNDUP((AD$1)/10,0)*10,[1]Hugst!$R$4:$W$4,0))))</f>
        <v>39.717805742387291</v>
      </c>
      <c r="AE124" s="168">
        <f ca="1">IF($C124-AE$1&lt;År1,0,AD123*(1-VLOOKUP($A124,[1]Hugst!$R$5:$W$9,MATCH(ROUNDUP((AE$1)/10,0)*10,[1]Hugst!$R$4:$W$4,0))))</f>
        <v>39.760821048172289</v>
      </c>
      <c r="AF124" s="168">
        <f ca="1">IF($C124-AF$1&lt;År1,0,AE123*(1-VLOOKUP($A124,[1]Hugst!$R$5:$W$9,MATCH(ROUNDUP((AF$1)/10,0)*10,[1]Hugst!$R$4:$W$4,0))))</f>
        <v>39.804033960788217</v>
      </c>
      <c r="AG124" s="168">
        <f ca="1">IF($C124-AG$1&lt;År1,0,AF123*(1-VLOOKUP($A124,[1]Hugst!$R$5:$W$9,MATCH(ROUNDUP((AG$1)/10,0)*10,[1]Hugst!$R$4:$W$4,0))))</f>
        <v>39.847444880127675</v>
      </c>
      <c r="AH124" s="168">
        <f ca="1">IF($C124-AH$1&lt;År1,0,AG123*(1-VLOOKUP($A124,[1]Hugst!$R$5:$W$9,MATCH(ROUNDUP((AH$1)/10,0)*10,[1]Hugst!$R$4:$W$4,0))))</f>
        <v>39.891054207294232</v>
      </c>
      <c r="AI124" s="168">
        <f ca="1">IF($C124-AI$1&lt;År1,0,AH123*(1-VLOOKUP($A124,[1]Hugst!$R$5:$W$9,MATCH(ROUNDUP((AI$1)/10,0)*10,[1]Hugst!$R$4:$W$4,0))))</f>
        <v>39.934862344604767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176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112.9181311897155</v>
      </c>
      <c r="E125" s="168">
        <f ca="1">IF(C125=2020,SUM(G125:AJ125),SUM(F124:AJ124)-SUM(G125:AJ125))</f>
        <v>4.1226099326277108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179.67037075197277</v>
      </c>
      <c r="G125" s="168">
        <f ca="1">IF($C125-G$1&lt;År1,0,F124*(1-VLOOKUP($A125,[1]Hugst!$R$5:$W$9,MATCH(ROUNDUP((G$1)/10,0)*10,[1]Hugst!$R$4:$W$4,0))))</f>
        <v>179.92858327921567</v>
      </c>
      <c r="H125" s="168">
        <f ca="1">IF($C125-H$1&lt;År1,0,G124*(1-VLOOKUP($A125,[1]Hugst!$R$5:$W$9,MATCH(ROUNDUP((H$1)/10,0)*10,[1]Hugst!$R$4:$W$4,0))))</f>
        <v>180.16074418534936</v>
      </c>
      <c r="I125" s="168">
        <f ca="1">IF($C125-I$1&lt;År1,0,H124*(1-VLOOKUP($A125,[1]Hugst!$R$5:$W$9,MATCH(ROUNDUP((I$1)/10,0)*10,[1]Hugst!$R$4:$W$4,0))))</f>
        <v>180.39391524597977</v>
      </c>
      <c r="J125" s="168">
        <f ca="1">IF($C125-J$1&lt;År1,0,I124*(1-VLOOKUP($A125,[1]Hugst!$R$5:$W$9,MATCH(ROUNDUP((J$1)/10,0)*10,[1]Hugst!$R$4:$W$4,0))))</f>
        <v>180.62810059629828</v>
      </c>
      <c r="K125" s="168">
        <f ca="1">IF($C125-K$1&lt;År1,0,J124*(1-VLOOKUP($A125,[1]Hugst!$R$5:$W$9,MATCH(ROUNDUP((K$1)/10,0)*10,[1]Hugst!$R$4:$W$4,0))))</f>
        <v>180.86330438815185</v>
      </c>
      <c r="L125" s="168">
        <f ca="1">IF($C125-L$1&lt;År1,0,K124*(1-VLOOKUP($A125,[1]Hugst!$R$5:$W$9,MATCH(ROUNDUP((L$1)/10,0)*10,[1]Hugst!$R$4:$W$4,0))))</f>
        <v>181.09953079016714</v>
      </c>
      <c r="M125" s="168">
        <f ca="1">IF($C125-M$1&lt;År1,0,L124*(1-VLOOKUP($A125,[1]Hugst!$R$5:$W$9,MATCH(ROUNDUP((M$1)/10,0)*10,[1]Hugst!$R$4:$W$4,0))))</f>
        <v>181.33678398777056</v>
      </c>
      <c r="N125" s="168">
        <f ca="1">IF($C125-N$1&lt;År1,0,M124*(1-VLOOKUP($A125,[1]Hugst!$R$5:$W$9,MATCH(ROUNDUP((N$1)/10,0)*10,[1]Hugst!$R$4:$W$4,0))))</f>
        <v>181.57506818325874</v>
      </c>
      <c r="O125" s="168">
        <f ca="1">IF($C125-O$1&lt;År1,0,N124*(1-VLOOKUP($A125,[1]Hugst!$R$5:$W$9,MATCH(ROUNDUP((O$1)/10,0)*10,[1]Hugst!$R$4:$W$4,0))))</f>
        <v>181.81438759590765</v>
      </c>
      <c r="P125" s="168">
        <f ca="1">IF($C125-P$1&lt;År1,0,O124*(1-VLOOKUP($A125,[1]Hugst!$R$5:$W$9,MATCH(ROUNDUP((P$1)/10,0)*10,[1]Hugst!$R$4:$W$4,0))))</f>
        <v>180.49204263909016</v>
      </c>
      <c r="Q125" s="168">
        <f ca="1">IF($C125-Q$1&lt;År1,0,P124*(1-VLOOKUP($A125,[1]Hugst!$R$5:$W$9,MATCH(ROUNDUP((Q$1)/10,0)*10,[1]Hugst!$R$4:$W$4,0))))</f>
        <v>180.68766902478319</v>
      </c>
      <c r="R125" s="168">
        <f ca="1">IF($C125-R$1&lt;År1,0,Q124*(1-VLOOKUP($A125,[1]Hugst!$R$5:$W$9,MATCH(ROUNDUP((R$1)/10,0)*10,[1]Hugst!$R$4:$W$4,0))))</f>
        <v>180.89115876910262</v>
      </c>
      <c r="S125" s="168">
        <f ca="1">IF($C125-S$1&lt;År1,0,R124*(1-VLOOKUP($A125,[1]Hugst!$R$5:$W$9,MATCH(ROUNDUP((S$1)/10,0)*10,[1]Hugst!$R$4:$W$4,0))))</f>
        <v>181.09559803774383</v>
      </c>
      <c r="T125" s="168">
        <f ca="1">IF($C125-T$1&lt;År1,0,S124*(1-VLOOKUP($A125,[1]Hugst!$R$5:$W$9,MATCH(ROUNDUP((T$1)/10,0)*10,[1]Hugst!$R$4:$W$4,0))))</f>
        <v>181.30098901496322</v>
      </c>
      <c r="U125" s="168">
        <f ca="1">IF($C125-U$1&lt;År1,0,T124*(1-VLOOKUP($A125,[1]Hugst!$R$5:$W$9,MATCH(ROUNDUP((U$1)/10,0)*10,[1]Hugst!$R$4:$W$4,0))))</f>
        <v>181.50733389165995</v>
      </c>
      <c r="V125" s="168">
        <f ca="1">IF($C125-V$1&lt;År1,0,U124*(1-VLOOKUP($A125,[1]Hugst!$R$5:$W$9,MATCH(ROUNDUP((V$1)/10,0)*10,[1]Hugst!$R$4:$W$4,0))))</f>
        <v>181.71463486544499</v>
      </c>
      <c r="W125" s="168">
        <f ca="1">IF($C125-W$1&lt;År1,0,V124*(1-VLOOKUP($A125,[1]Hugst!$R$5:$W$9,MATCH(ROUNDUP((W$1)/10,0)*10,[1]Hugst!$R$4:$W$4,0))))</f>
        <v>181.92289414060812</v>
      </c>
      <c r="X125" s="168">
        <f ca="1">IF($C125-X$1&lt;År1,0,W124*(1-VLOOKUP($A125,[1]Hugst!$R$5:$W$9,MATCH(ROUNDUP((X$1)/10,0)*10,[1]Hugst!$R$4:$W$4,0))))</f>
        <v>182.13211392816518</v>
      </c>
      <c r="Y125" s="168">
        <f ca="1">IF($C125-Y$1&lt;År1,0,X124*(1-VLOOKUP($A125,[1]Hugst!$R$5:$W$9,MATCH(ROUNDUP((Y$1)/10,0)*10,[1]Hugst!$R$4:$W$4,0))))</f>
        <v>1267.5045395883783</v>
      </c>
      <c r="Z125" s="168">
        <f ca="1">IF($C125-Z$1&lt;År1,0,Y124*(1-VLOOKUP($A125,[1]Hugst!$R$5:$W$9,MATCH(ROUNDUP((Z$1)/10,0)*10,[1]Hugst!$R$4:$W$4,0))))</f>
        <v>39.500121121663796</v>
      </c>
      <c r="AA125" s="168">
        <f ca="1">IF($C125-AA$1&lt;År1,0,Z124*(1-VLOOKUP($A125,[1]Hugst!$R$5:$W$9,MATCH(ROUNDUP((AA$1)/10,0)*10,[1]Hugst!$R$4:$W$4,0))))</f>
        <v>39.492748014421103</v>
      </c>
      <c r="AB125" s="168">
        <f ca="1">IF($C125-AB$1&lt;År1,0,AA124*(1-VLOOKUP($A125,[1]Hugst!$R$5:$W$9,MATCH(ROUNDUP((AB$1)/10,0)*10,[1]Hugst!$R$4:$W$4,0))))</f>
        <v>39.534918176714392</v>
      </c>
      <c r="AC125" s="168">
        <f ca="1">IF($C125-AC$1&lt;År1,0,AB124*(1-VLOOKUP($A125,[1]Hugst!$R$5:$W$9,MATCH(ROUNDUP((AC$1)/10,0)*10,[1]Hugst!$R$4:$W$4,0))))</f>
        <v>39.577284085898896</v>
      </c>
      <c r="AD125" s="168">
        <f ca="1">IF($C125-AD$1&lt;År1,0,AC124*(1-VLOOKUP($A125,[1]Hugst!$R$5:$W$9,MATCH(ROUNDUP((AD$1)/10,0)*10,[1]Hugst!$R$4:$W$4,0))))</f>
        <v>39.61984613649868</v>
      </c>
      <c r="AE125" s="168">
        <f ca="1">IF($C125-AE$1&lt;År1,0,AD124*(1-VLOOKUP($A125,[1]Hugst!$R$5:$W$9,MATCH(ROUNDUP((AE$1)/10,0)*10,[1]Hugst!$R$4:$W$4,0))))</f>
        <v>39.662604724236857</v>
      </c>
      <c r="AF125" s="168">
        <f ca="1">IF($C125-AF$1&lt;År1,0,AE124*(1-VLOOKUP($A125,[1]Hugst!$R$5:$W$9,MATCH(ROUNDUP((AF$1)/10,0)*10,[1]Hugst!$R$4:$W$4,0))))</f>
        <v>39.705560246037543</v>
      </c>
      <c r="AG125" s="168">
        <f ca="1">IF($C125-AG$1&lt;År1,0,AF124*(1-VLOOKUP($A125,[1]Hugst!$R$5:$W$9,MATCH(ROUNDUP((AG$1)/10,0)*10,[1]Hugst!$R$4:$W$4,0))))</f>
        <v>39.748713100029157</v>
      </c>
      <c r="AH125" s="168">
        <f ca="1">IF($C125-AH$1&lt;År1,0,AG124*(1-VLOOKUP($A125,[1]Hugst!$R$5:$W$9,MATCH(ROUNDUP((AH$1)/10,0)*10,[1]Hugst!$R$4:$W$4,0))))</f>
        <v>39.79206368554852</v>
      </c>
      <c r="AI125" s="168">
        <f ca="1">IF($C125-AI$1&lt;År1,0,AH124*(1-VLOOKUP($A125,[1]Hugst!$R$5:$W$9,MATCH(ROUNDUP((AI$1)/10,0)*10,[1]Hugst!$R$4:$W$4,0))))</f>
        <v>39.835612403141724</v>
      </c>
      <c r="AJ125" s="168">
        <f ca="1">IF($C125-AJ$1&lt;År1,0,AI124*(1-VLOOKUP($A125,[1]Hugst!$R$5:$W$9,MATCH(ROUNDUP((AJ$1)/10,0)*10,[1]Hugst!$R$4:$W$4,0))))</f>
        <v>39.906434137512001</v>
      </c>
      <c r="AL125" s="168">
        <f ca="1">SUM(F125:AJ125)</f>
        <v>5143.0956687357157</v>
      </c>
    </row>
    <row r="126" spans="1:38" x14ac:dyDescent="0.25">
      <c r="A126" s="168" t="s">
        <v>177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783.11613892151217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1702.9585631639357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496698.13034534687</v>
      </c>
    </row>
    <row r="127" spans="1:38" x14ac:dyDescent="0.25">
      <c r="A127" s="168" t="s">
        <v>177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779.98367436583499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1699.8260986082587</v>
      </c>
      <c r="G127" s="168">
        <f ca="1">IF($C127-G$1&lt;År1,0,F126*(1-VLOOKUP($A127,[1]Hugst!$R$5:$W$9,MATCH(ROUNDUP((G$1)/10,0)*10,[1]Hugst!$R$4:$W$4,0))))</f>
        <v>1702.9585631639357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523921.09775901015</v>
      </c>
    </row>
    <row r="128" spans="1:38" x14ac:dyDescent="0.25">
      <c r="A128" s="168" t="s">
        <v>177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776.86373966837141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1696.7061639107951</v>
      </c>
      <c r="G128" s="168">
        <f ca="1">IF($C128-G$1&lt;År1,0,F127*(1-VLOOKUP($A128,[1]Hugst!$R$5:$W$9,MATCH(ROUNDUP((G$1)/10,0)*10,[1]Hugst!$R$4:$W$4,0))))</f>
        <v>1699.8260986082587</v>
      </c>
      <c r="H128" s="168">
        <f ca="1">IF($C128-H$1&lt;År1,0,G127*(1-VLOOKUP($A128,[1]Hugst!$R$5:$W$9,MATCH(ROUNDUP((H$1)/10,0)*10,[1]Hugst!$R$4:$W$4,0))))</f>
        <v>1702.9585631639357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177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773.75628470968786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1693.5987089521113</v>
      </c>
      <c r="G129" s="168">
        <f ca="1">IF($C129-G$1&lt;År1,0,F128*(1-VLOOKUP($A129,[1]Hugst!$R$5:$W$9,MATCH(ROUNDUP((G$1)/10,0)*10,[1]Hugst!$R$4:$W$4,0))))</f>
        <v>1696.7061639107951</v>
      </c>
      <c r="H129" s="168">
        <f ca="1">IF($C129-H$1&lt;År1,0,G128*(1-VLOOKUP($A129,[1]Hugst!$R$5:$W$9,MATCH(ROUNDUP((H$1)/10,0)*10,[1]Hugst!$R$4:$W$4,0))))</f>
        <v>1699.8260986082587</v>
      </c>
      <c r="I129" s="168">
        <f ca="1">IF($C129-I$1&lt;År1,0,H128*(1-VLOOKUP($A129,[1]Hugst!$R$5:$W$9,MATCH(ROUNDUP((I$1)/10,0)*10,[1]Hugst!$R$4:$W$4,0))))</f>
        <v>1702.9585631639357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177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770.66125957086342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1690.5036838132869</v>
      </c>
      <c r="G130" s="168">
        <f ca="1">IF($C130-G$1&lt;År1,0,F129*(1-VLOOKUP($A130,[1]Hugst!$R$5:$W$9,MATCH(ROUNDUP((G$1)/10,0)*10,[1]Hugst!$R$4:$W$4,0))))</f>
        <v>1693.5987089521113</v>
      </c>
      <c r="H130" s="168">
        <f ca="1">IF($C130-H$1&lt;År1,0,G129*(1-VLOOKUP($A130,[1]Hugst!$R$5:$W$9,MATCH(ROUNDUP((H$1)/10,0)*10,[1]Hugst!$R$4:$W$4,0))))</f>
        <v>1696.7061639107951</v>
      </c>
      <c r="I130" s="168">
        <f ca="1">IF($C130-I$1&lt;År1,0,H129*(1-VLOOKUP($A130,[1]Hugst!$R$5:$W$9,MATCH(ROUNDUP((I$1)/10,0)*10,[1]Hugst!$R$4:$W$4,0))))</f>
        <v>1699.8260986082587</v>
      </c>
      <c r="J130" s="168">
        <f ca="1">IF($C130-J$1&lt;År1,0,I129*(1-VLOOKUP($A130,[1]Hugst!$R$5:$W$9,MATCH(ROUNDUP((J$1)/10,0)*10,[1]Hugst!$R$4:$W$4,0))))</f>
        <v>1702.9585631639357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177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767.57861453256919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1687.4210387749927</v>
      </c>
      <c r="G131" s="168">
        <f ca="1">IF($C131-G$1&lt;År1,0,F130*(1-VLOOKUP($A131,[1]Hugst!$R$5:$W$9,MATCH(ROUNDUP((G$1)/10,0)*10,[1]Hugst!$R$4:$W$4,0))))</f>
        <v>1690.5036838132869</v>
      </c>
      <c r="H131" s="168">
        <f ca="1">IF($C131-H$1&lt;År1,0,G130*(1-VLOOKUP($A131,[1]Hugst!$R$5:$W$9,MATCH(ROUNDUP((H$1)/10,0)*10,[1]Hugst!$R$4:$W$4,0))))</f>
        <v>1693.5987089521113</v>
      </c>
      <c r="I131" s="168">
        <f ca="1">IF($C131-I$1&lt;År1,0,H130*(1-VLOOKUP($A131,[1]Hugst!$R$5:$W$9,MATCH(ROUNDUP((I$1)/10,0)*10,[1]Hugst!$R$4:$W$4,0))))</f>
        <v>1696.7061639107951</v>
      </c>
      <c r="J131" s="168">
        <f ca="1">IF($C131-J$1&lt;År1,0,I130*(1-VLOOKUP($A131,[1]Hugst!$R$5:$W$9,MATCH(ROUNDUP((J$1)/10,0)*10,[1]Hugst!$R$4:$W$4,0))))</f>
        <v>1699.8260986082587</v>
      </c>
      <c r="K131" s="168">
        <f ca="1">IF($C131-K$1&lt;År1,0,J130*(1-VLOOKUP($A131,[1]Hugst!$R$5:$W$9,MATCH(ROUNDUP((K$1)/10,0)*10,[1]Hugst!$R$4:$W$4,0))))</f>
        <v>1702.9585631639357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177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764.50830007444347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1684.3507243168669</v>
      </c>
      <c r="G132" s="168">
        <f ca="1">IF($C132-G$1&lt;År1,0,F131*(1-VLOOKUP($A132,[1]Hugst!$R$5:$W$9,MATCH(ROUNDUP((G$1)/10,0)*10,[1]Hugst!$R$4:$W$4,0))))</f>
        <v>1687.4210387749927</v>
      </c>
      <c r="H132" s="168">
        <f ca="1">IF($C132-H$1&lt;År1,0,G131*(1-VLOOKUP($A132,[1]Hugst!$R$5:$W$9,MATCH(ROUNDUP((H$1)/10,0)*10,[1]Hugst!$R$4:$W$4,0))))</f>
        <v>1690.5036838132869</v>
      </c>
      <c r="I132" s="168">
        <f ca="1">IF($C132-I$1&lt;År1,0,H131*(1-VLOOKUP($A132,[1]Hugst!$R$5:$W$9,MATCH(ROUNDUP((I$1)/10,0)*10,[1]Hugst!$R$4:$W$4,0))))</f>
        <v>1693.5987089521113</v>
      </c>
      <c r="J132" s="168">
        <f ca="1">IF($C132-J$1&lt;År1,0,I131*(1-VLOOKUP($A132,[1]Hugst!$R$5:$W$9,MATCH(ROUNDUP((J$1)/10,0)*10,[1]Hugst!$R$4:$W$4,0))))</f>
        <v>1696.7061639107951</v>
      </c>
      <c r="K132" s="168">
        <f ca="1">IF($C132-K$1&lt;År1,0,J131*(1-VLOOKUP($A132,[1]Hugst!$R$5:$W$9,MATCH(ROUNDUP((K$1)/10,0)*10,[1]Hugst!$R$4:$W$4,0))))</f>
        <v>1699.8260986082587</v>
      </c>
      <c r="L132" s="168">
        <f ca="1">IF($C132-L$1&lt;År1,0,K131*(1-VLOOKUP($A132,[1]Hugst!$R$5:$W$9,MATCH(ROUNDUP((L$1)/10,0)*10,[1]Hugst!$R$4:$W$4,0))))</f>
        <v>1702.9585631639357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177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761.45026687411882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1681.2926911165423</v>
      </c>
      <c r="G133" s="168">
        <f ca="1">IF($C133-G$1&lt;År1,0,F132*(1-VLOOKUP($A133,[1]Hugst!$R$5:$W$9,MATCH(ROUNDUP((G$1)/10,0)*10,[1]Hugst!$R$4:$W$4,0))))</f>
        <v>1684.3507243168669</v>
      </c>
      <c r="H133" s="168">
        <f ca="1">IF($C133-H$1&lt;År1,0,G132*(1-VLOOKUP($A133,[1]Hugst!$R$5:$W$9,MATCH(ROUNDUP((H$1)/10,0)*10,[1]Hugst!$R$4:$W$4,0))))</f>
        <v>1687.4210387749927</v>
      </c>
      <c r="I133" s="168">
        <f ca="1">IF($C133-I$1&lt;År1,0,H132*(1-VLOOKUP($A133,[1]Hugst!$R$5:$W$9,MATCH(ROUNDUP((I$1)/10,0)*10,[1]Hugst!$R$4:$W$4,0))))</f>
        <v>1690.5036838132869</v>
      </c>
      <c r="J133" s="168">
        <f ca="1">IF($C133-J$1&lt;År1,0,I132*(1-VLOOKUP($A133,[1]Hugst!$R$5:$W$9,MATCH(ROUNDUP((J$1)/10,0)*10,[1]Hugst!$R$4:$W$4,0))))</f>
        <v>1693.5987089521113</v>
      </c>
      <c r="K133" s="168">
        <f ca="1">IF($C133-K$1&lt;År1,0,J132*(1-VLOOKUP($A133,[1]Hugst!$R$5:$W$9,MATCH(ROUNDUP((K$1)/10,0)*10,[1]Hugst!$R$4:$W$4,0))))</f>
        <v>1696.7061639107951</v>
      </c>
      <c r="L133" s="168">
        <f ca="1">IF($C133-L$1&lt;År1,0,K132*(1-VLOOKUP($A133,[1]Hugst!$R$5:$W$9,MATCH(ROUNDUP((L$1)/10,0)*10,[1]Hugst!$R$4:$W$4,0))))</f>
        <v>1699.8260986082587</v>
      </c>
      <c r="M133" s="168">
        <f ca="1">IF($C133-M$1&lt;År1,0,L132*(1-VLOOKUP($A133,[1]Hugst!$R$5:$W$9,MATCH(ROUNDUP((M$1)/10,0)*10,[1]Hugst!$R$4:$W$4,0))))</f>
        <v>1702.9585631639357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177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758.40446580664957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1678.246890049073</v>
      </c>
      <c r="G134" s="168">
        <f ca="1">IF($C134-G$1&lt;År1,0,F133*(1-VLOOKUP($A134,[1]Hugst!$R$5:$W$9,MATCH(ROUNDUP((G$1)/10,0)*10,[1]Hugst!$R$4:$W$4,0))))</f>
        <v>1681.2926911165423</v>
      </c>
      <c r="H134" s="168">
        <f ca="1">IF($C134-H$1&lt;År1,0,G133*(1-VLOOKUP($A134,[1]Hugst!$R$5:$W$9,MATCH(ROUNDUP((H$1)/10,0)*10,[1]Hugst!$R$4:$W$4,0))))</f>
        <v>1684.3507243168669</v>
      </c>
      <c r="I134" s="168">
        <f ca="1">IF($C134-I$1&lt;År1,0,H133*(1-VLOOKUP($A134,[1]Hugst!$R$5:$W$9,MATCH(ROUNDUP((I$1)/10,0)*10,[1]Hugst!$R$4:$W$4,0))))</f>
        <v>1687.4210387749927</v>
      </c>
      <c r="J134" s="168">
        <f ca="1">IF($C134-J$1&lt;År1,0,I133*(1-VLOOKUP($A134,[1]Hugst!$R$5:$W$9,MATCH(ROUNDUP((J$1)/10,0)*10,[1]Hugst!$R$4:$W$4,0))))</f>
        <v>1690.5036838132869</v>
      </c>
      <c r="K134" s="168">
        <f ca="1">IF($C134-K$1&lt;År1,0,J133*(1-VLOOKUP($A134,[1]Hugst!$R$5:$W$9,MATCH(ROUNDUP((K$1)/10,0)*10,[1]Hugst!$R$4:$W$4,0))))</f>
        <v>1693.5987089521113</v>
      </c>
      <c r="L134" s="168">
        <f ca="1">IF($C134-L$1&lt;År1,0,K133*(1-VLOOKUP($A134,[1]Hugst!$R$5:$W$9,MATCH(ROUNDUP((L$1)/10,0)*10,[1]Hugst!$R$4:$W$4,0))))</f>
        <v>1696.7061639107951</v>
      </c>
      <c r="M134" s="168">
        <f ca="1">IF($C134-M$1&lt;År1,0,L133*(1-VLOOKUP($A134,[1]Hugst!$R$5:$W$9,MATCH(ROUNDUP((M$1)/10,0)*10,[1]Hugst!$R$4:$W$4,0))))</f>
        <v>1699.8260986082587</v>
      </c>
      <c r="N134" s="168">
        <f ca="1">IF($C134-N$1&lt;År1,0,M133*(1-VLOOKUP($A134,[1]Hugst!$R$5:$W$9,MATCH(ROUNDUP((N$1)/10,0)*10,[1]Hugst!$R$4:$W$4,0))))</f>
        <v>1702.9585631639357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177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755.37084794341081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1675.2132721858343</v>
      </c>
      <c r="G135" s="168">
        <f ca="1">IF($C135-G$1&lt;År1,0,F134*(1-VLOOKUP($A135,[1]Hugst!$R$5:$W$9,MATCH(ROUNDUP((G$1)/10,0)*10,[1]Hugst!$R$4:$W$4,0))))</f>
        <v>1678.246890049073</v>
      </c>
      <c r="H135" s="168">
        <f ca="1">IF($C135-H$1&lt;År1,0,G134*(1-VLOOKUP($A135,[1]Hugst!$R$5:$W$9,MATCH(ROUNDUP((H$1)/10,0)*10,[1]Hugst!$R$4:$W$4,0))))</f>
        <v>1681.2926911165423</v>
      </c>
      <c r="I135" s="168">
        <f ca="1">IF($C135-I$1&lt;År1,0,H134*(1-VLOOKUP($A135,[1]Hugst!$R$5:$W$9,MATCH(ROUNDUP((I$1)/10,0)*10,[1]Hugst!$R$4:$W$4,0))))</f>
        <v>1684.3507243168669</v>
      </c>
      <c r="J135" s="168">
        <f ca="1">IF($C135-J$1&lt;År1,0,I134*(1-VLOOKUP($A135,[1]Hugst!$R$5:$W$9,MATCH(ROUNDUP((J$1)/10,0)*10,[1]Hugst!$R$4:$W$4,0))))</f>
        <v>1687.4210387749927</v>
      </c>
      <c r="K135" s="168">
        <f ca="1">IF($C135-K$1&lt;År1,0,J134*(1-VLOOKUP($A135,[1]Hugst!$R$5:$W$9,MATCH(ROUNDUP((K$1)/10,0)*10,[1]Hugst!$R$4:$W$4,0))))</f>
        <v>1690.5036838132869</v>
      </c>
      <c r="L135" s="168">
        <f ca="1">IF($C135-L$1&lt;År1,0,K134*(1-VLOOKUP($A135,[1]Hugst!$R$5:$W$9,MATCH(ROUNDUP((L$1)/10,0)*10,[1]Hugst!$R$4:$W$4,0))))</f>
        <v>1693.5987089521113</v>
      </c>
      <c r="M135" s="168">
        <f ca="1">IF($C135-M$1&lt;År1,0,L134*(1-VLOOKUP($A135,[1]Hugst!$R$5:$W$9,MATCH(ROUNDUP((M$1)/10,0)*10,[1]Hugst!$R$4:$W$4,0))))</f>
        <v>1696.7061639107951</v>
      </c>
      <c r="N135" s="168">
        <f ca="1">IF($C135-N$1&lt;År1,0,M134*(1-VLOOKUP($A135,[1]Hugst!$R$5:$W$9,MATCH(ROUNDUP((N$1)/10,0)*10,[1]Hugst!$R$4:$W$4,0))))</f>
        <v>1699.8260986082587</v>
      </c>
      <c r="O135" s="168">
        <f ca="1">IF($C135-O$1&lt;År1,0,N134*(1-VLOOKUP($A135,[1]Hugst!$R$5:$W$9,MATCH(ROUNDUP((O$1)/10,0)*10,[1]Hugst!$R$4:$W$4,0))))</f>
        <v>1702.9585631639357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177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752.34936455167554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1672.191788794099</v>
      </c>
      <c r="G136" s="168">
        <f ca="1">IF($C136-G$1&lt;År1,0,F135*(1-VLOOKUP($A136,[1]Hugst!$R$5:$W$9,MATCH(ROUNDUP((G$1)/10,0)*10,[1]Hugst!$R$4:$W$4,0))))</f>
        <v>1675.2132721858343</v>
      </c>
      <c r="H136" s="168">
        <f ca="1">IF($C136-H$1&lt;År1,0,G135*(1-VLOOKUP($A136,[1]Hugst!$R$5:$W$9,MATCH(ROUNDUP((H$1)/10,0)*10,[1]Hugst!$R$4:$W$4,0))))</f>
        <v>1678.246890049073</v>
      </c>
      <c r="I136" s="168">
        <f ca="1">IF($C136-I$1&lt;År1,0,H135*(1-VLOOKUP($A136,[1]Hugst!$R$5:$W$9,MATCH(ROUNDUP((I$1)/10,0)*10,[1]Hugst!$R$4:$W$4,0))))</f>
        <v>1681.2926911165423</v>
      </c>
      <c r="J136" s="168">
        <f ca="1">IF($C136-J$1&lt;År1,0,I135*(1-VLOOKUP($A136,[1]Hugst!$R$5:$W$9,MATCH(ROUNDUP((J$1)/10,0)*10,[1]Hugst!$R$4:$W$4,0))))</f>
        <v>1684.3507243168669</v>
      </c>
      <c r="K136" s="168">
        <f ca="1">IF($C136-K$1&lt;År1,0,J135*(1-VLOOKUP($A136,[1]Hugst!$R$5:$W$9,MATCH(ROUNDUP((K$1)/10,0)*10,[1]Hugst!$R$4:$W$4,0))))</f>
        <v>1687.4210387749927</v>
      </c>
      <c r="L136" s="168">
        <f ca="1">IF($C136-L$1&lt;År1,0,K135*(1-VLOOKUP($A136,[1]Hugst!$R$5:$W$9,MATCH(ROUNDUP((L$1)/10,0)*10,[1]Hugst!$R$4:$W$4,0))))</f>
        <v>1690.5036838132869</v>
      </c>
      <c r="M136" s="168">
        <f ca="1">IF($C136-M$1&lt;År1,0,L135*(1-VLOOKUP($A136,[1]Hugst!$R$5:$W$9,MATCH(ROUNDUP((M$1)/10,0)*10,[1]Hugst!$R$4:$W$4,0))))</f>
        <v>1693.5987089521113</v>
      </c>
      <c r="N136" s="168">
        <f ca="1">IF($C136-N$1&lt;År1,0,M135*(1-VLOOKUP($A136,[1]Hugst!$R$5:$W$9,MATCH(ROUNDUP((N$1)/10,0)*10,[1]Hugst!$R$4:$W$4,0))))</f>
        <v>1696.7061639107951</v>
      </c>
      <c r="O136" s="168">
        <f ca="1">IF($C136-O$1&lt;År1,0,N135*(1-VLOOKUP($A136,[1]Hugst!$R$5:$W$9,MATCH(ROUNDUP((O$1)/10,0)*10,[1]Hugst!$R$4:$W$4,0))))</f>
        <v>1699.8260986082587</v>
      </c>
      <c r="P136" s="168">
        <f ca="1">IF($C136-P$1&lt;År1,0,O135*(1-VLOOKUP($A136,[1]Hugst!$R$5:$W$9,MATCH(ROUNDUP((P$1)/10,0)*10,[1]Hugst!$R$4:$W$4,0))))</f>
        <v>1702.9585631639357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177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-3336.6079991788174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-2924.2376288084465</v>
      </c>
      <c r="G137" s="168">
        <f ca="1">IF($C137-G$1&lt;År1,0,F136*(1-VLOOKUP($A137,[1]Hugst!$R$5:$W$9,MATCH(ROUNDUP((G$1)/10,0)*10,[1]Hugst!$R$4:$W$4,0))))</f>
        <v>1672.191788794099</v>
      </c>
      <c r="H137" s="168">
        <f ca="1">IF($C137-H$1&lt;År1,0,G136*(1-VLOOKUP($A137,[1]Hugst!$R$5:$W$9,MATCH(ROUNDUP((H$1)/10,0)*10,[1]Hugst!$R$4:$W$4,0))))</f>
        <v>1675.2132721858343</v>
      </c>
      <c r="I137" s="168">
        <f ca="1">IF($C137-I$1&lt;År1,0,H136*(1-VLOOKUP($A137,[1]Hugst!$R$5:$W$9,MATCH(ROUNDUP((I$1)/10,0)*10,[1]Hugst!$R$4:$W$4,0))))</f>
        <v>1678.246890049073</v>
      </c>
      <c r="J137" s="168">
        <f ca="1">IF($C137-J$1&lt;År1,0,I136*(1-VLOOKUP($A137,[1]Hugst!$R$5:$W$9,MATCH(ROUNDUP((J$1)/10,0)*10,[1]Hugst!$R$4:$W$4,0))))</f>
        <v>1681.2926911165423</v>
      </c>
      <c r="K137" s="168">
        <f ca="1">IF($C137-K$1&lt;År1,0,J136*(1-VLOOKUP($A137,[1]Hugst!$R$5:$W$9,MATCH(ROUNDUP((K$1)/10,0)*10,[1]Hugst!$R$4:$W$4,0))))</f>
        <v>1684.3507243168669</v>
      </c>
      <c r="L137" s="168">
        <f ca="1">IF($C137-L$1&lt;År1,0,K136*(1-VLOOKUP($A137,[1]Hugst!$R$5:$W$9,MATCH(ROUNDUP((L$1)/10,0)*10,[1]Hugst!$R$4:$W$4,0))))</f>
        <v>1687.4210387749927</v>
      </c>
      <c r="M137" s="168">
        <f ca="1">IF($C137-M$1&lt;År1,0,L136*(1-VLOOKUP($A137,[1]Hugst!$R$5:$W$9,MATCH(ROUNDUP((M$1)/10,0)*10,[1]Hugst!$R$4:$W$4,0))))</f>
        <v>1690.5036838132869</v>
      </c>
      <c r="N137" s="168">
        <f ca="1">IF($C137-N$1&lt;År1,0,M136*(1-VLOOKUP($A137,[1]Hugst!$R$5:$W$9,MATCH(ROUNDUP((N$1)/10,0)*10,[1]Hugst!$R$4:$W$4,0))))</f>
        <v>1693.5987089521113</v>
      </c>
      <c r="O137" s="168">
        <f ca="1">IF($C137-O$1&lt;År1,0,N136*(1-VLOOKUP($A137,[1]Hugst!$R$5:$W$9,MATCH(ROUNDUP((O$1)/10,0)*10,[1]Hugst!$R$4:$W$4,0))))</f>
        <v>1696.7061639107951</v>
      </c>
      <c r="P137" s="168">
        <f ca="1">IF($C137-P$1&lt;År1,0,O136*(1-VLOOKUP($A137,[1]Hugst!$R$5:$W$9,MATCH(ROUNDUP((P$1)/10,0)*10,[1]Hugst!$R$4:$W$4,0))))</f>
        <v>1699.8260986082587</v>
      </c>
      <c r="Q137" s="168">
        <f ca="1">IF($C137-Q$1&lt;År1,0,P136*(1-VLOOKUP($A137,[1]Hugst!$R$5:$W$9,MATCH(ROUNDUP((Q$1)/10,0)*10,[1]Hugst!$R$4:$W$4,0))))</f>
        <v>1702.9585631639357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177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414.63478179169761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827.00515216206838</v>
      </c>
      <c r="G138" s="168">
        <f ca="1">IF($C138-G$1&lt;År1,0,F137*(1-VLOOKUP($A138,[1]Hugst!$R$5:$W$9,MATCH(ROUNDUP((G$1)/10,0)*10,[1]Hugst!$R$4:$W$4,0))))</f>
        <v>-2924.2376288084465</v>
      </c>
      <c r="H138" s="168">
        <f ca="1">IF($C138-H$1&lt;År1,0,G137*(1-VLOOKUP($A138,[1]Hugst!$R$5:$W$9,MATCH(ROUNDUP((H$1)/10,0)*10,[1]Hugst!$R$4:$W$4,0))))</f>
        <v>1672.191788794099</v>
      </c>
      <c r="I138" s="168">
        <f ca="1">IF($C138-I$1&lt;År1,0,H137*(1-VLOOKUP($A138,[1]Hugst!$R$5:$W$9,MATCH(ROUNDUP((I$1)/10,0)*10,[1]Hugst!$R$4:$W$4,0))))</f>
        <v>1675.2132721858343</v>
      </c>
      <c r="J138" s="168">
        <f ca="1">IF($C138-J$1&lt;År1,0,I137*(1-VLOOKUP($A138,[1]Hugst!$R$5:$W$9,MATCH(ROUNDUP((J$1)/10,0)*10,[1]Hugst!$R$4:$W$4,0))))</f>
        <v>1678.246890049073</v>
      </c>
      <c r="K138" s="168">
        <f ca="1">IF($C138-K$1&lt;År1,0,J137*(1-VLOOKUP($A138,[1]Hugst!$R$5:$W$9,MATCH(ROUNDUP((K$1)/10,0)*10,[1]Hugst!$R$4:$W$4,0))))</f>
        <v>1681.2926911165423</v>
      </c>
      <c r="L138" s="168">
        <f ca="1">IF($C138-L$1&lt;År1,0,K137*(1-VLOOKUP($A138,[1]Hugst!$R$5:$W$9,MATCH(ROUNDUP((L$1)/10,0)*10,[1]Hugst!$R$4:$W$4,0))))</f>
        <v>1684.3507243168669</v>
      </c>
      <c r="M138" s="168">
        <f ca="1">IF($C138-M$1&lt;År1,0,L137*(1-VLOOKUP($A138,[1]Hugst!$R$5:$W$9,MATCH(ROUNDUP((M$1)/10,0)*10,[1]Hugst!$R$4:$W$4,0))))</f>
        <v>1687.4210387749927</v>
      </c>
      <c r="N138" s="168">
        <f ca="1">IF($C138-N$1&lt;År1,0,M137*(1-VLOOKUP($A138,[1]Hugst!$R$5:$W$9,MATCH(ROUNDUP((N$1)/10,0)*10,[1]Hugst!$R$4:$W$4,0))))</f>
        <v>1690.5036838132869</v>
      </c>
      <c r="O138" s="168">
        <f ca="1">IF($C138-O$1&lt;År1,0,N137*(1-VLOOKUP($A138,[1]Hugst!$R$5:$W$9,MATCH(ROUNDUP((O$1)/10,0)*10,[1]Hugst!$R$4:$W$4,0))))</f>
        <v>1693.5987089521113</v>
      </c>
      <c r="P138" s="168">
        <f ca="1">IF($C138-P$1&lt;År1,0,O137*(1-VLOOKUP($A138,[1]Hugst!$R$5:$W$9,MATCH(ROUNDUP((P$1)/10,0)*10,[1]Hugst!$R$4:$W$4,0))))</f>
        <v>1696.7061639107951</v>
      </c>
      <c r="Q138" s="168">
        <f ca="1">IF($C138-Q$1&lt;År1,0,P137*(1-VLOOKUP($A138,[1]Hugst!$R$5:$W$9,MATCH(ROUNDUP((Q$1)/10,0)*10,[1]Hugst!$R$4:$W$4,0))))</f>
        <v>1699.8260986082587</v>
      </c>
      <c r="R138" s="168">
        <f ca="1">IF($C138-R$1&lt;År1,0,Q137*(1-VLOOKUP($A138,[1]Hugst!$R$5:$W$9,MATCH(ROUNDUP((R$1)/10,0)*10,[1]Hugst!$R$4:$W$4,0))))</f>
        <v>1702.9585631639357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177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412.97624266453204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825.34661303490282</v>
      </c>
      <c r="G139" s="168">
        <f ca="1">IF($C139-G$1&lt;År1,0,F138*(1-VLOOKUP($A139,[1]Hugst!$R$5:$W$9,MATCH(ROUNDUP((G$1)/10,0)*10,[1]Hugst!$R$4:$W$4,0))))</f>
        <v>827.00515216206838</v>
      </c>
      <c r="H139" s="168">
        <f ca="1">IF($C139-H$1&lt;År1,0,G138*(1-VLOOKUP($A139,[1]Hugst!$R$5:$W$9,MATCH(ROUNDUP((H$1)/10,0)*10,[1]Hugst!$R$4:$W$4,0))))</f>
        <v>-2924.2376288084465</v>
      </c>
      <c r="I139" s="168">
        <f ca="1">IF($C139-I$1&lt;År1,0,H138*(1-VLOOKUP($A139,[1]Hugst!$R$5:$W$9,MATCH(ROUNDUP((I$1)/10,0)*10,[1]Hugst!$R$4:$W$4,0))))</f>
        <v>1672.191788794099</v>
      </c>
      <c r="J139" s="168">
        <f ca="1">IF($C139-J$1&lt;År1,0,I138*(1-VLOOKUP($A139,[1]Hugst!$R$5:$W$9,MATCH(ROUNDUP((J$1)/10,0)*10,[1]Hugst!$R$4:$W$4,0))))</f>
        <v>1675.2132721858343</v>
      </c>
      <c r="K139" s="168">
        <f ca="1">IF($C139-K$1&lt;År1,0,J138*(1-VLOOKUP($A139,[1]Hugst!$R$5:$W$9,MATCH(ROUNDUP((K$1)/10,0)*10,[1]Hugst!$R$4:$W$4,0))))</f>
        <v>1678.246890049073</v>
      </c>
      <c r="L139" s="168">
        <f ca="1">IF($C139-L$1&lt;År1,0,K138*(1-VLOOKUP($A139,[1]Hugst!$R$5:$W$9,MATCH(ROUNDUP((L$1)/10,0)*10,[1]Hugst!$R$4:$W$4,0))))</f>
        <v>1681.2926911165423</v>
      </c>
      <c r="M139" s="168">
        <f ca="1">IF($C139-M$1&lt;År1,0,L138*(1-VLOOKUP($A139,[1]Hugst!$R$5:$W$9,MATCH(ROUNDUP((M$1)/10,0)*10,[1]Hugst!$R$4:$W$4,0))))</f>
        <v>1684.3507243168669</v>
      </c>
      <c r="N139" s="168">
        <f ca="1">IF($C139-N$1&lt;År1,0,M138*(1-VLOOKUP($A139,[1]Hugst!$R$5:$W$9,MATCH(ROUNDUP((N$1)/10,0)*10,[1]Hugst!$R$4:$W$4,0))))</f>
        <v>1687.4210387749927</v>
      </c>
      <c r="O139" s="168">
        <f ca="1">IF($C139-O$1&lt;År1,0,N138*(1-VLOOKUP($A139,[1]Hugst!$R$5:$W$9,MATCH(ROUNDUP((O$1)/10,0)*10,[1]Hugst!$R$4:$W$4,0))))</f>
        <v>1690.5036838132869</v>
      </c>
      <c r="P139" s="168">
        <f ca="1">IF($C139-P$1&lt;År1,0,O138*(1-VLOOKUP($A139,[1]Hugst!$R$5:$W$9,MATCH(ROUNDUP((P$1)/10,0)*10,[1]Hugst!$R$4:$W$4,0))))</f>
        <v>1693.5987089521113</v>
      </c>
      <c r="Q139" s="168">
        <f ca="1">IF($C139-Q$1&lt;År1,0,P138*(1-VLOOKUP($A139,[1]Hugst!$R$5:$W$9,MATCH(ROUNDUP((Q$1)/10,0)*10,[1]Hugst!$R$4:$W$4,0))))</f>
        <v>1696.7061639107951</v>
      </c>
      <c r="R139" s="168">
        <f ca="1">IF($C139-R$1&lt;År1,0,Q138*(1-VLOOKUP($A139,[1]Hugst!$R$5:$W$9,MATCH(ROUNDUP((R$1)/10,0)*10,[1]Hugst!$R$4:$W$4,0))))</f>
        <v>1699.8260986082587</v>
      </c>
      <c r="S139" s="168">
        <f ca="1">IF($C139-S$1&lt;År1,0,R138*(1-VLOOKUP($A139,[1]Hugst!$R$5:$W$9,MATCH(ROUNDUP((S$1)/10,0)*10,[1]Hugst!$R$4:$W$4,0))))</f>
        <v>1702.9585631639357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177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411.32433769387717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823.69470806424795</v>
      </c>
      <c r="G140" s="168">
        <f ca="1">IF($C140-G$1&lt;År1,0,F139*(1-VLOOKUP($A140,[1]Hugst!$R$5:$W$9,MATCH(ROUNDUP((G$1)/10,0)*10,[1]Hugst!$R$4:$W$4,0))))</f>
        <v>825.34661303490282</v>
      </c>
      <c r="H140" s="168">
        <f ca="1">IF($C140-H$1&lt;År1,0,G139*(1-VLOOKUP($A140,[1]Hugst!$R$5:$W$9,MATCH(ROUNDUP((H$1)/10,0)*10,[1]Hugst!$R$4:$W$4,0))))</f>
        <v>827.00515216206838</v>
      </c>
      <c r="I140" s="168">
        <f ca="1">IF($C140-I$1&lt;År1,0,H139*(1-VLOOKUP($A140,[1]Hugst!$R$5:$W$9,MATCH(ROUNDUP((I$1)/10,0)*10,[1]Hugst!$R$4:$W$4,0))))</f>
        <v>-2924.2376288084465</v>
      </c>
      <c r="J140" s="168">
        <f ca="1">IF($C140-J$1&lt;År1,0,I139*(1-VLOOKUP($A140,[1]Hugst!$R$5:$W$9,MATCH(ROUNDUP((J$1)/10,0)*10,[1]Hugst!$R$4:$W$4,0))))</f>
        <v>1672.191788794099</v>
      </c>
      <c r="K140" s="168">
        <f ca="1">IF($C140-K$1&lt;År1,0,J139*(1-VLOOKUP($A140,[1]Hugst!$R$5:$W$9,MATCH(ROUNDUP((K$1)/10,0)*10,[1]Hugst!$R$4:$W$4,0))))</f>
        <v>1675.2132721858343</v>
      </c>
      <c r="L140" s="168">
        <f ca="1">IF($C140-L$1&lt;År1,0,K139*(1-VLOOKUP($A140,[1]Hugst!$R$5:$W$9,MATCH(ROUNDUP((L$1)/10,0)*10,[1]Hugst!$R$4:$W$4,0))))</f>
        <v>1678.246890049073</v>
      </c>
      <c r="M140" s="168">
        <f ca="1">IF($C140-M$1&lt;År1,0,L139*(1-VLOOKUP($A140,[1]Hugst!$R$5:$W$9,MATCH(ROUNDUP((M$1)/10,0)*10,[1]Hugst!$R$4:$W$4,0))))</f>
        <v>1681.2926911165423</v>
      </c>
      <c r="N140" s="168">
        <f ca="1">IF($C140-N$1&lt;År1,0,M139*(1-VLOOKUP($A140,[1]Hugst!$R$5:$W$9,MATCH(ROUNDUP((N$1)/10,0)*10,[1]Hugst!$R$4:$W$4,0))))</f>
        <v>1684.3507243168669</v>
      </c>
      <c r="O140" s="168">
        <f ca="1">IF($C140-O$1&lt;År1,0,N139*(1-VLOOKUP($A140,[1]Hugst!$R$5:$W$9,MATCH(ROUNDUP((O$1)/10,0)*10,[1]Hugst!$R$4:$W$4,0))))</f>
        <v>1687.4210387749927</v>
      </c>
      <c r="P140" s="168">
        <f ca="1">IF($C140-P$1&lt;År1,0,O139*(1-VLOOKUP($A140,[1]Hugst!$R$5:$W$9,MATCH(ROUNDUP((P$1)/10,0)*10,[1]Hugst!$R$4:$W$4,0))))</f>
        <v>1690.5036838132869</v>
      </c>
      <c r="Q140" s="168">
        <f ca="1">IF($C140-Q$1&lt;År1,0,P139*(1-VLOOKUP($A140,[1]Hugst!$R$5:$W$9,MATCH(ROUNDUP((Q$1)/10,0)*10,[1]Hugst!$R$4:$W$4,0))))</f>
        <v>1693.5987089521113</v>
      </c>
      <c r="R140" s="168">
        <f ca="1">IF($C140-R$1&lt;År1,0,Q139*(1-VLOOKUP($A140,[1]Hugst!$R$5:$W$9,MATCH(ROUNDUP((R$1)/10,0)*10,[1]Hugst!$R$4:$W$4,0))))</f>
        <v>1696.7061639107951</v>
      </c>
      <c r="S140" s="168">
        <f ca="1">IF($C140-S$1&lt;År1,0,R139*(1-VLOOKUP($A140,[1]Hugst!$R$5:$W$9,MATCH(ROUNDUP((S$1)/10,0)*10,[1]Hugst!$R$4:$W$4,0))))</f>
        <v>1699.8260986082587</v>
      </c>
      <c r="T140" s="168">
        <f ca="1">IF($C140-T$1&lt;År1,0,S139*(1-VLOOKUP($A140,[1]Hugst!$R$5:$W$9,MATCH(ROUNDUP((T$1)/10,0)*10,[1]Hugst!$R$4:$W$4,0))))</f>
        <v>1702.9585631639357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177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409.67904034310777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822.04941071347855</v>
      </c>
      <c r="G141" s="168">
        <f ca="1">IF($C141-G$1&lt;År1,0,F140*(1-VLOOKUP($A141,[1]Hugst!$R$5:$W$9,MATCH(ROUNDUP((G$1)/10,0)*10,[1]Hugst!$R$4:$W$4,0))))</f>
        <v>823.69470806424795</v>
      </c>
      <c r="H141" s="168">
        <f ca="1">IF($C141-H$1&lt;År1,0,G140*(1-VLOOKUP($A141,[1]Hugst!$R$5:$W$9,MATCH(ROUNDUP((H$1)/10,0)*10,[1]Hugst!$R$4:$W$4,0))))</f>
        <v>825.34661303490282</v>
      </c>
      <c r="I141" s="168">
        <f ca="1">IF($C141-I$1&lt;År1,0,H140*(1-VLOOKUP($A141,[1]Hugst!$R$5:$W$9,MATCH(ROUNDUP((I$1)/10,0)*10,[1]Hugst!$R$4:$W$4,0))))</f>
        <v>827.00515216206838</v>
      </c>
      <c r="J141" s="168">
        <f ca="1">IF($C141-J$1&lt;År1,0,I140*(1-VLOOKUP($A141,[1]Hugst!$R$5:$W$9,MATCH(ROUNDUP((J$1)/10,0)*10,[1]Hugst!$R$4:$W$4,0))))</f>
        <v>-2924.2376288084465</v>
      </c>
      <c r="K141" s="168">
        <f ca="1">IF($C141-K$1&lt;År1,0,J140*(1-VLOOKUP($A141,[1]Hugst!$R$5:$W$9,MATCH(ROUNDUP((K$1)/10,0)*10,[1]Hugst!$R$4:$W$4,0))))</f>
        <v>1672.191788794099</v>
      </c>
      <c r="L141" s="168">
        <f ca="1">IF($C141-L$1&lt;År1,0,K140*(1-VLOOKUP($A141,[1]Hugst!$R$5:$W$9,MATCH(ROUNDUP((L$1)/10,0)*10,[1]Hugst!$R$4:$W$4,0))))</f>
        <v>1675.2132721858343</v>
      </c>
      <c r="M141" s="168">
        <f ca="1">IF($C141-M$1&lt;År1,0,L140*(1-VLOOKUP($A141,[1]Hugst!$R$5:$W$9,MATCH(ROUNDUP((M$1)/10,0)*10,[1]Hugst!$R$4:$W$4,0))))</f>
        <v>1678.246890049073</v>
      </c>
      <c r="N141" s="168">
        <f ca="1">IF($C141-N$1&lt;År1,0,M140*(1-VLOOKUP($A141,[1]Hugst!$R$5:$W$9,MATCH(ROUNDUP((N$1)/10,0)*10,[1]Hugst!$R$4:$W$4,0))))</f>
        <v>1681.2926911165423</v>
      </c>
      <c r="O141" s="168">
        <f ca="1">IF($C141-O$1&lt;År1,0,N140*(1-VLOOKUP($A141,[1]Hugst!$R$5:$W$9,MATCH(ROUNDUP((O$1)/10,0)*10,[1]Hugst!$R$4:$W$4,0))))</f>
        <v>1684.3507243168669</v>
      </c>
      <c r="P141" s="168">
        <f ca="1">IF($C141-P$1&lt;År1,0,O140*(1-VLOOKUP($A141,[1]Hugst!$R$5:$W$9,MATCH(ROUNDUP((P$1)/10,0)*10,[1]Hugst!$R$4:$W$4,0))))</f>
        <v>1687.4210387749927</v>
      </c>
      <c r="Q141" s="168">
        <f ca="1">IF($C141-Q$1&lt;År1,0,P140*(1-VLOOKUP($A141,[1]Hugst!$R$5:$W$9,MATCH(ROUNDUP((Q$1)/10,0)*10,[1]Hugst!$R$4:$W$4,0))))</f>
        <v>1690.5036838132869</v>
      </c>
      <c r="R141" s="168">
        <f ca="1">IF($C141-R$1&lt;År1,0,Q140*(1-VLOOKUP($A141,[1]Hugst!$R$5:$W$9,MATCH(ROUNDUP((R$1)/10,0)*10,[1]Hugst!$R$4:$W$4,0))))</f>
        <v>1693.5987089521113</v>
      </c>
      <c r="S141" s="168">
        <f ca="1">IF($C141-S$1&lt;År1,0,R140*(1-VLOOKUP($A141,[1]Hugst!$R$5:$W$9,MATCH(ROUNDUP((S$1)/10,0)*10,[1]Hugst!$R$4:$W$4,0))))</f>
        <v>1696.7061639107951</v>
      </c>
      <c r="T141" s="168">
        <f ca="1">IF($C141-T$1&lt;År1,0,S140*(1-VLOOKUP($A141,[1]Hugst!$R$5:$W$9,MATCH(ROUNDUP((T$1)/10,0)*10,[1]Hugst!$R$4:$W$4,0))))</f>
        <v>1699.8260986082587</v>
      </c>
      <c r="U141" s="168">
        <f ca="1">IF($C141-U$1&lt;År1,0,T140*(1-VLOOKUP($A141,[1]Hugst!$R$5:$W$9,MATCH(ROUNDUP((U$1)/10,0)*10,[1]Hugst!$R$4:$W$4,0))))</f>
        <v>1702.9585631639357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177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408.04032418172574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820.41069455209652</v>
      </c>
      <c r="G142" s="168">
        <f ca="1">IF($C142-G$1&lt;År1,0,F141*(1-VLOOKUP($A142,[1]Hugst!$R$5:$W$9,MATCH(ROUNDUP((G$1)/10,0)*10,[1]Hugst!$R$4:$W$4,0))))</f>
        <v>822.04941071347855</v>
      </c>
      <c r="H142" s="168">
        <f ca="1">IF($C142-H$1&lt;År1,0,G141*(1-VLOOKUP($A142,[1]Hugst!$R$5:$W$9,MATCH(ROUNDUP((H$1)/10,0)*10,[1]Hugst!$R$4:$W$4,0))))</f>
        <v>823.69470806424795</v>
      </c>
      <c r="I142" s="168">
        <f ca="1">IF($C142-I$1&lt;År1,0,H141*(1-VLOOKUP($A142,[1]Hugst!$R$5:$W$9,MATCH(ROUNDUP((I$1)/10,0)*10,[1]Hugst!$R$4:$W$4,0))))</f>
        <v>825.34661303490282</v>
      </c>
      <c r="J142" s="168">
        <f ca="1">IF($C142-J$1&lt;År1,0,I141*(1-VLOOKUP($A142,[1]Hugst!$R$5:$W$9,MATCH(ROUNDUP((J$1)/10,0)*10,[1]Hugst!$R$4:$W$4,0))))</f>
        <v>827.00515216206838</v>
      </c>
      <c r="K142" s="168">
        <f ca="1">IF($C142-K$1&lt;År1,0,J141*(1-VLOOKUP($A142,[1]Hugst!$R$5:$W$9,MATCH(ROUNDUP((K$1)/10,0)*10,[1]Hugst!$R$4:$W$4,0))))</f>
        <v>-2924.2376288084465</v>
      </c>
      <c r="L142" s="168">
        <f ca="1">IF($C142-L$1&lt;År1,0,K141*(1-VLOOKUP($A142,[1]Hugst!$R$5:$W$9,MATCH(ROUNDUP((L$1)/10,0)*10,[1]Hugst!$R$4:$W$4,0))))</f>
        <v>1672.191788794099</v>
      </c>
      <c r="M142" s="168">
        <f ca="1">IF($C142-M$1&lt;År1,0,L141*(1-VLOOKUP($A142,[1]Hugst!$R$5:$W$9,MATCH(ROUNDUP((M$1)/10,0)*10,[1]Hugst!$R$4:$W$4,0))))</f>
        <v>1675.2132721858343</v>
      </c>
      <c r="N142" s="168">
        <f ca="1">IF($C142-N$1&lt;År1,0,M141*(1-VLOOKUP($A142,[1]Hugst!$R$5:$W$9,MATCH(ROUNDUP((N$1)/10,0)*10,[1]Hugst!$R$4:$W$4,0))))</f>
        <v>1678.246890049073</v>
      </c>
      <c r="O142" s="168">
        <f ca="1">IF($C142-O$1&lt;År1,0,N141*(1-VLOOKUP($A142,[1]Hugst!$R$5:$W$9,MATCH(ROUNDUP((O$1)/10,0)*10,[1]Hugst!$R$4:$W$4,0))))</f>
        <v>1681.2926911165423</v>
      </c>
      <c r="P142" s="168">
        <f ca="1">IF($C142-P$1&lt;År1,0,O141*(1-VLOOKUP($A142,[1]Hugst!$R$5:$W$9,MATCH(ROUNDUP((P$1)/10,0)*10,[1]Hugst!$R$4:$W$4,0))))</f>
        <v>1684.3507243168669</v>
      </c>
      <c r="Q142" s="168">
        <f ca="1">IF($C142-Q$1&lt;År1,0,P141*(1-VLOOKUP($A142,[1]Hugst!$R$5:$W$9,MATCH(ROUNDUP((Q$1)/10,0)*10,[1]Hugst!$R$4:$W$4,0))))</f>
        <v>1687.4210387749927</v>
      </c>
      <c r="R142" s="168">
        <f ca="1">IF($C142-R$1&lt;År1,0,Q141*(1-VLOOKUP($A142,[1]Hugst!$R$5:$W$9,MATCH(ROUNDUP((R$1)/10,0)*10,[1]Hugst!$R$4:$W$4,0))))</f>
        <v>1690.5036838132869</v>
      </c>
      <c r="S142" s="168">
        <f ca="1">IF($C142-S$1&lt;År1,0,R141*(1-VLOOKUP($A142,[1]Hugst!$R$5:$W$9,MATCH(ROUNDUP((S$1)/10,0)*10,[1]Hugst!$R$4:$W$4,0))))</f>
        <v>1693.5987089521113</v>
      </c>
      <c r="T142" s="168">
        <f ca="1">IF($C142-T$1&lt;År1,0,S141*(1-VLOOKUP($A142,[1]Hugst!$R$5:$W$9,MATCH(ROUNDUP((T$1)/10,0)*10,[1]Hugst!$R$4:$W$4,0))))</f>
        <v>1696.7061639107951</v>
      </c>
      <c r="U142" s="168">
        <f ca="1">IF($C142-U$1&lt;År1,0,T141*(1-VLOOKUP($A142,[1]Hugst!$R$5:$W$9,MATCH(ROUNDUP((U$1)/10,0)*10,[1]Hugst!$R$4:$W$4,0))))</f>
        <v>1699.8260986082587</v>
      </c>
      <c r="V142" s="168">
        <f ca="1">IF($C142-V$1&lt;År1,0,U141*(1-VLOOKUP($A142,[1]Hugst!$R$5:$W$9,MATCH(ROUNDUP((V$1)/10,0)*10,[1]Hugst!$R$4:$W$4,0))))</f>
        <v>1702.9585631639357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177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406.40816288501082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818.7785332553816</v>
      </c>
      <c r="G143" s="168">
        <f ca="1">IF($C143-G$1&lt;År1,0,F142*(1-VLOOKUP($A143,[1]Hugst!$R$5:$W$9,MATCH(ROUNDUP((G$1)/10,0)*10,[1]Hugst!$R$4:$W$4,0))))</f>
        <v>820.41069455209652</v>
      </c>
      <c r="H143" s="168">
        <f ca="1">IF($C143-H$1&lt;År1,0,G142*(1-VLOOKUP($A143,[1]Hugst!$R$5:$W$9,MATCH(ROUNDUP((H$1)/10,0)*10,[1]Hugst!$R$4:$W$4,0))))</f>
        <v>822.04941071347855</v>
      </c>
      <c r="I143" s="168">
        <f ca="1">IF($C143-I$1&lt;År1,0,H142*(1-VLOOKUP($A143,[1]Hugst!$R$5:$W$9,MATCH(ROUNDUP((I$1)/10,0)*10,[1]Hugst!$R$4:$W$4,0))))</f>
        <v>823.69470806424795</v>
      </c>
      <c r="J143" s="168">
        <f ca="1">IF($C143-J$1&lt;År1,0,I142*(1-VLOOKUP($A143,[1]Hugst!$R$5:$W$9,MATCH(ROUNDUP((J$1)/10,0)*10,[1]Hugst!$R$4:$W$4,0))))</f>
        <v>825.34661303490282</v>
      </c>
      <c r="K143" s="168">
        <f ca="1">IF($C143-K$1&lt;År1,0,J142*(1-VLOOKUP($A143,[1]Hugst!$R$5:$W$9,MATCH(ROUNDUP((K$1)/10,0)*10,[1]Hugst!$R$4:$W$4,0))))</f>
        <v>827.00515216206838</v>
      </c>
      <c r="L143" s="168">
        <f ca="1">IF($C143-L$1&lt;År1,0,K142*(1-VLOOKUP($A143,[1]Hugst!$R$5:$W$9,MATCH(ROUNDUP((L$1)/10,0)*10,[1]Hugst!$R$4:$W$4,0))))</f>
        <v>-2924.2376288084465</v>
      </c>
      <c r="M143" s="168">
        <f ca="1">IF($C143-M$1&lt;År1,0,L142*(1-VLOOKUP($A143,[1]Hugst!$R$5:$W$9,MATCH(ROUNDUP((M$1)/10,0)*10,[1]Hugst!$R$4:$W$4,0))))</f>
        <v>1672.191788794099</v>
      </c>
      <c r="N143" s="168">
        <f ca="1">IF($C143-N$1&lt;År1,0,M142*(1-VLOOKUP($A143,[1]Hugst!$R$5:$W$9,MATCH(ROUNDUP((N$1)/10,0)*10,[1]Hugst!$R$4:$W$4,0))))</f>
        <v>1675.2132721858343</v>
      </c>
      <c r="O143" s="168">
        <f ca="1">IF($C143-O$1&lt;År1,0,N142*(1-VLOOKUP($A143,[1]Hugst!$R$5:$W$9,MATCH(ROUNDUP((O$1)/10,0)*10,[1]Hugst!$R$4:$W$4,0))))</f>
        <v>1678.246890049073</v>
      </c>
      <c r="P143" s="168">
        <f ca="1">IF($C143-P$1&lt;År1,0,O142*(1-VLOOKUP($A143,[1]Hugst!$R$5:$W$9,MATCH(ROUNDUP((P$1)/10,0)*10,[1]Hugst!$R$4:$W$4,0))))</f>
        <v>1681.2926911165423</v>
      </c>
      <c r="Q143" s="168">
        <f ca="1">IF($C143-Q$1&lt;År1,0,P142*(1-VLOOKUP($A143,[1]Hugst!$R$5:$W$9,MATCH(ROUNDUP((Q$1)/10,0)*10,[1]Hugst!$R$4:$W$4,0))))</f>
        <v>1684.3507243168669</v>
      </c>
      <c r="R143" s="168">
        <f ca="1">IF($C143-R$1&lt;År1,0,Q142*(1-VLOOKUP($A143,[1]Hugst!$R$5:$W$9,MATCH(ROUNDUP((R$1)/10,0)*10,[1]Hugst!$R$4:$W$4,0))))</f>
        <v>1687.4210387749927</v>
      </c>
      <c r="S143" s="168">
        <f ca="1">IF($C143-S$1&lt;År1,0,R142*(1-VLOOKUP($A143,[1]Hugst!$R$5:$W$9,MATCH(ROUNDUP((S$1)/10,0)*10,[1]Hugst!$R$4:$W$4,0))))</f>
        <v>1690.5036838132869</v>
      </c>
      <c r="T143" s="168">
        <f ca="1">IF($C143-T$1&lt;År1,0,S142*(1-VLOOKUP($A143,[1]Hugst!$R$5:$W$9,MATCH(ROUNDUP((T$1)/10,0)*10,[1]Hugst!$R$4:$W$4,0))))</f>
        <v>1693.5987089521113</v>
      </c>
      <c r="U143" s="168">
        <f ca="1">IF($C143-U$1&lt;År1,0,T142*(1-VLOOKUP($A143,[1]Hugst!$R$5:$W$9,MATCH(ROUNDUP((U$1)/10,0)*10,[1]Hugst!$R$4:$W$4,0))))</f>
        <v>1696.7061639107951</v>
      </c>
      <c r="V143" s="168">
        <f ca="1">IF($C143-V$1&lt;År1,0,U142*(1-VLOOKUP($A143,[1]Hugst!$R$5:$W$9,MATCH(ROUNDUP((V$1)/10,0)*10,[1]Hugst!$R$4:$W$4,0))))</f>
        <v>1699.8260986082587</v>
      </c>
      <c r="W143" s="168">
        <f ca="1">IF($C143-W$1&lt;År1,0,V142*(1-VLOOKUP($A143,[1]Hugst!$R$5:$W$9,MATCH(ROUNDUP((W$1)/10,0)*10,[1]Hugst!$R$4:$W$4,0))))</f>
        <v>1702.9585631639357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177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404.7825302334677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817.15290060383848</v>
      </c>
      <c r="G144" s="168">
        <f ca="1">IF($C144-G$1&lt;År1,0,F143*(1-VLOOKUP($A144,[1]Hugst!$R$5:$W$9,MATCH(ROUNDUP((G$1)/10,0)*10,[1]Hugst!$R$4:$W$4,0))))</f>
        <v>818.7785332553816</v>
      </c>
      <c r="H144" s="168">
        <f ca="1">IF($C144-H$1&lt;År1,0,G143*(1-VLOOKUP($A144,[1]Hugst!$R$5:$W$9,MATCH(ROUNDUP((H$1)/10,0)*10,[1]Hugst!$R$4:$W$4,0))))</f>
        <v>820.41069455209652</v>
      </c>
      <c r="I144" s="168">
        <f ca="1">IF($C144-I$1&lt;År1,0,H143*(1-VLOOKUP($A144,[1]Hugst!$R$5:$W$9,MATCH(ROUNDUP((I$1)/10,0)*10,[1]Hugst!$R$4:$W$4,0))))</f>
        <v>822.04941071347855</v>
      </c>
      <c r="J144" s="168">
        <f ca="1">IF($C144-J$1&lt;År1,0,I143*(1-VLOOKUP($A144,[1]Hugst!$R$5:$W$9,MATCH(ROUNDUP((J$1)/10,0)*10,[1]Hugst!$R$4:$W$4,0))))</f>
        <v>823.69470806424795</v>
      </c>
      <c r="K144" s="168">
        <f ca="1">IF($C144-K$1&lt;År1,0,J143*(1-VLOOKUP($A144,[1]Hugst!$R$5:$W$9,MATCH(ROUNDUP((K$1)/10,0)*10,[1]Hugst!$R$4:$W$4,0))))</f>
        <v>825.34661303490282</v>
      </c>
      <c r="L144" s="168">
        <f ca="1">IF($C144-L$1&lt;År1,0,K143*(1-VLOOKUP($A144,[1]Hugst!$R$5:$W$9,MATCH(ROUNDUP((L$1)/10,0)*10,[1]Hugst!$R$4:$W$4,0))))</f>
        <v>827.00515216206838</v>
      </c>
      <c r="M144" s="168">
        <f ca="1">IF($C144-M$1&lt;År1,0,L143*(1-VLOOKUP($A144,[1]Hugst!$R$5:$W$9,MATCH(ROUNDUP((M$1)/10,0)*10,[1]Hugst!$R$4:$W$4,0))))</f>
        <v>-2924.2376288084465</v>
      </c>
      <c r="N144" s="168">
        <f ca="1">IF($C144-N$1&lt;År1,0,M143*(1-VLOOKUP($A144,[1]Hugst!$R$5:$W$9,MATCH(ROUNDUP((N$1)/10,0)*10,[1]Hugst!$R$4:$W$4,0))))</f>
        <v>1672.191788794099</v>
      </c>
      <c r="O144" s="168">
        <f ca="1">IF($C144-O$1&lt;År1,0,N143*(1-VLOOKUP($A144,[1]Hugst!$R$5:$W$9,MATCH(ROUNDUP((O$1)/10,0)*10,[1]Hugst!$R$4:$W$4,0))))</f>
        <v>1675.2132721858343</v>
      </c>
      <c r="P144" s="168">
        <f ca="1">IF($C144-P$1&lt;År1,0,O143*(1-VLOOKUP($A144,[1]Hugst!$R$5:$W$9,MATCH(ROUNDUP((P$1)/10,0)*10,[1]Hugst!$R$4:$W$4,0))))</f>
        <v>1678.246890049073</v>
      </c>
      <c r="Q144" s="168">
        <f ca="1">IF($C144-Q$1&lt;År1,0,P143*(1-VLOOKUP($A144,[1]Hugst!$R$5:$W$9,MATCH(ROUNDUP((Q$1)/10,0)*10,[1]Hugst!$R$4:$W$4,0))))</f>
        <v>1681.2926911165423</v>
      </c>
      <c r="R144" s="168">
        <f ca="1">IF($C144-R$1&lt;År1,0,Q143*(1-VLOOKUP($A144,[1]Hugst!$R$5:$W$9,MATCH(ROUNDUP((R$1)/10,0)*10,[1]Hugst!$R$4:$W$4,0))))</f>
        <v>1684.3507243168669</v>
      </c>
      <c r="S144" s="168">
        <f ca="1">IF($C144-S$1&lt;År1,0,R143*(1-VLOOKUP($A144,[1]Hugst!$R$5:$W$9,MATCH(ROUNDUP((S$1)/10,0)*10,[1]Hugst!$R$4:$W$4,0))))</f>
        <v>1687.4210387749927</v>
      </c>
      <c r="T144" s="168">
        <f ca="1">IF($C144-T$1&lt;År1,0,S143*(1-VLOOKUP($A144,[1]Hugst!$R$5:$W$9,MATCH(ROUNDUP((T$1)/10,0)*10,[1]Hugst!$R$4:$W$4,0))))</f>
        <v>1690.5036838132869</v>
      </c>
      <c r="U144" s="168">
        <f ca="1">IF($C144-U$1&lt;År1,0,T143*(1-VLOOKUP($A144,[1]Hugst!$R$5:$W$9,MATCH(ROUNDUP((U$1)/10,0)*10,[1]Hugst!$R$4:$W$4,0))))</f>
        <v>1693.5987089521113</v>
      </c>
      <c r="V144" s="168">
        <f ca="1">IF($C144-V$1&lt;År1,0,U143*(1-VLOOKUP($A144,[1]Hugst!$R$5:$W$9,MATCH(ROUNDUP((V$1)/10,0)*10,[1]Hugst!$R$4:$W$4,0))))</f>
        <v>1696.7061639107951</v>
      </c>
      <c r="W144" s="168">
        <f ca="1">IF($C144-W$1&lt;År1,0,V143*(1-VLOOKUP($A144,[1]Hugst!$R$5:$W$9,MATCH(ROUNDUP((W$1)/10,0)*10,[1]Hugst!$R$4:$W$4,0))))</f>
        <v>1699.8260986082587</v>
      </c>
      <c r="X144" s="168">
        <f ca="1">IF($C144-X$1&lt;År1,0,W143*(1-VLOOKUP($A144,[1]Hugst!$R$5:$W$9,MATCH(ROUNDUP((X$1)/10,0)*10,[1]Hugst!$R$4:$W$4,0))))</f>
        <v>1702.9585631639357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177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403.16340011252032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815.5337704828911</v>
      </c>
      <c r="G145" s="168">
        <f ca="1">IF($C145-G$1&lt;År1,0,F144*(1-VLOOKUP($A145,[1]Hugst!$R$5:$W$9,MATCH(ROUNDUP((G$1)/10,0)*10,[1]Hugst!$R$4:$W$4,0))))</f>
        <v>817.15290060383848</v>
      </c>
      <c r="H145" s="168">
        <f ca="1">IF($C145-H$1&lt;År1,0,G144*(1-VLOOKUP($A145,[1]Hugst!$R$5:$W$9,MATCH(ROUNDUP((H$1)/10,0)*10,[1]Hugst!$R$4:$W$4,0))))</f>
        <v>818.7785332553816</v>
      </c>
      <c r="I145" s="168">
        <f ca="1">IF($C145-I$1&lt;År1,0,H144*(1-VLOOKUP($A145,[1]Hugst!$R$5:$W$9,MATCH(ROUNDUP((I$1)/10,0)*10,[1]Hugst!$R$4:$W$4,0))))</f>
        <v>820.41069455209652</v>
      </c>
      <c r="J145" s="168">
        <f ca="1">IF($C145-J$1&lt;År1,0,I144*(1-VLOOKUP($A145,[1]Hugst!$R$5:$W$9,MATCH(ROUNDUP((J$1)/10,0)*10,[1]Hugst!$R$4:$W$4,0))))</f>
        <v>822.04941071347855</v>
      </c>
      <c r="K145" s="168">
        <f ca="1">IF($C145-K$1&lt;År1,0,J144*(1-VLOOKUP($A145,[1]Hugst!$R$5:$W$9,MATCH(ROUNDUP((K$1)/10,0)*10,[1]Hugst!$R$4:$W$4,0))))</f>
        <v>823.69470806424795</v>
      </c>
      <c r="L145" s="168">
        <f ca="1">IF($C145-L$1&lt;År1,0,K144*(1-VLOOKUP($A145,[1]Hugst!$R$5:$W$9,MATCH(ROUNDUP((L$1)/10,0)*10,[1]Hugst!$R$4:$W$4,0))))</f>
        <v>825.34661303490282</v>
      </c>
      <c r="M145" s="168">
        <f ca="1">IF($C145-M$1&lt;År1,0,L144*(1-VLOOKUP($A145,[1]Hugst!$R$5:$W$9,MATCH(ROUNDUP((M$1)/10,0)*10,[1]Hugst!$R$4:$W$4,0))))</f>
        <v>827.00515216206838</v>
      </c>
      <c r="N145" s="168">
        <f ca="1">IF($C145-N$1&lt;År1,0,M144*(1-VLOOKUP($A145,[1]Hugst!$R$5:$W$9,MATCH(ROUNDUP((N$1)/10,0)*10,[1]Hugst!$R$4:$W$4,0))))</f>
        <v>-2924.2376288084465</v>
      </c>
      <c r="O145" s="168">
        <f ca="1">IF($C145-O$1&lt;År1,0,N144*(1-VLOOKUP($A145,[1]Hugst!$R$5:$W$9,MATCH(ROUNDUP((O$1)/10,0)*10,[1]Hugst!$R$4:$W$4,0))))</f>
        <v>1672.191788794099</v>
      </c>
      <c r="P145" s="168">
        <f ca="1">IF($C145-P$1&lt;År1,0,O144*(1-VLOOKUP($A145,[1]Hugst!$R$5:$W$9,MATCH(ROUNDUP((P$1)/10,0)*10,[1]Hugst!$R$4:$W$4,0))))</f>
        <v>1675.2132721858343</v>
      </c>
      <c r="Q145" s="168">
        <f ca="1">IF($C145-Q$1&lt;År1,0,P144*(1-VLOOKUP($A145,[1]Hugst!$R$5:$W$9,MATCH(ROUNDUP((Q$1)/10,0)*10,[1]Hugst!$R$4:$W$4,0))))</f>
        <v>1678.246890049073</v>
      </c>
      <c r="R145" s="168">
        <f ca="1">IF($C145-R$1&lt;År1,0,Q144*(1-VLOOKUP($A145,[1]Hugst!$R$5:$W$9,MATCH(ROUNDUP((R$1)/10,0)*10,[1]Hugst!$R$4:$W$4,0))))</f>
        <v>1681.2926911165423</v>
      </c>
      <c r="S145" s="168">
        <f ca="1">IF($C145-S$1&lt;År1,0,R144*(1-VLOOKUP($A145,[1]Hugst!$R$5:$W$9,MATCH(ROUNDUP((S$1)/10,0)*10,[1]Hugst!$R$4:$W$4,0))))</f>
        <v>1684.3507243168669</v>
      </c>
      <c r="T145" s="168">
        <f ca="1">IF($C145-T$1&lt;År1,0,S144*(1-VLOOKUP($A145,[1]Hugst!$R$5:$W$9,MATCH(ROUNDUP((T$1)/10,0)*10,[1]Hugst!$R$4:$W$4,0))))</f>
        <v>1687.4210387749927</v>
      </c>
      <c r="U145" s="168">
        <f ca="1">IF($C145-U$1&lt;År1,0,T144*(1-VLOOKUP($A145,[1]Hugst!$R$5:$W$9,MATCH(ROUNDUP((U$1)/10,0)*10,[1]Hugst!$R$4:$W$4,0))))</f>
        <v>1690.5036838132869</v>
      </c>
      <c r="V145" s="168">
        <f ca="1">IF($C145-V$1&lt;År1,0,U144*(1-VLOOKUP($A145,[1]Hugst!$R$5:$W$9,MATCH(ROUNDUP((V$1)/10,0)*10,[1]Hugst!$R$4:$W$4,0))))</f>
        <v>1693.5987089521113</v>
      </c>
      <c r="W145" s="168">
        <f ca="1">IF($C145-W$1&lt;År1,0,V144*(1-VLOOKUP($A145,[1]Hugst!$R$5:$W$9,MATCH(ROUNDUP((W$1)/10,0)*10,[1]Hugst!$R$4:$W$4,0))))</f>
        <v>1696.7061639107951</v>
      </c>
      <c r="X145" s="168">
        <f ca="1">IF($C145-X$1&lt;År1,0,W144*(1-VLOOKUP($A145,[1]Hugst!$R$5:$W$9,MATCH(ROUNDUP((X$1)/10,0)*10,[1]Hugst!$R$4:$W$4,0))))</f>
        <v>1699.8260986082587</v>
      </c>
      <c r="Y145" s="168">
        <f ca="1">IF($C145-Y$1&lt;År1,0,X144*(1-VLOOKUP($A145,[1]Hugst!$R$5:$W$9,MATCH(ROUNDUP((Y$1)/10,0)*10,[1]Hugst!$R$4:$W$4,0))))</f>
        <v>1702.9585631639357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177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401.55074651208997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813.92111688246075</v>
      </c>
      <c r="G146" s="168">
        <f ca="1">IF($C146-G$1&lt;År1,0,F145*(1-VLOOKUP($A146,[1]Hugst!$R$5:$W$9,MATCH(ROUNDUP((G$1)/10,0)*10,[1]Hugst!$R$4:$W$4,0))))</f>
        <v>815.5337704828911</v>
      </c>
      <c r="H146" s="168">
        <f ca="1">IF($C146-H$1&lt;År1,0,G145*(1-VLOOKUP($A146,[1]Hugst!$R$5:$W$9,MATCH(ROUNDUP((H$1)/10,0)*10,[1]Hugst!$R$4:$W$4,0))))</f>
        <v>817.15290060383848</v>
      </c>
      <c r="I146" s="168">
        <f ca="1">IF($C146-I$1&lt;År1,0,H145*(1-VLOOKUP($A146,[1]Hugst!$R$5:$W$9,MATCH(ROUNDUP((I$1)/10,0)*10,[1]Hugst!$R$4:$W$4,0))))</f>
        <v>818.7785332553816</v>
      </c>
      <c r="J146" s="168">
        <f ca="1">IF($C146-J$1&lt;År1,0,I145*(1-VLOOKUP($A146,[1]Hugst!$R$5:$W$9,MATCH(ROUNDUP((J$1)/10,0)*10,[1]Hugst!$R$4:$W$4,0))))</f>
        <v>820.41069455209652</v>
      </c>
      <c r="K146" s="168">
        <f ca="1">IF($C146-K$1&lt;År1,0,J145*(1-VLOOKUP($A146,[1]Hugst!$R$5:$W$9,MATCH(ROUNDUP((K$1)/10,0)*10,[1]Hugst!$R$4:$W$4,0))))</f>
        <v>822.04941071347855</v>
      </c>
      <c r="L146" s="168">
        <f ca="1">IF($C146-L$1&lt;År1,0,K145*(1-VLOOKUP($A146,[1]Hugst!$R$5:$W$9,MATCH(ROUNDUP((L$1)/10,0)*10,[1]Hugst!$R$4:$W$4,0))))</f>
        <v>823.69470806424795</v>
      </c>
      <c r="M146" s="168">
        <f ca="1">IF($C146-M$1&lt;År1,0,L145*(1-VLOOKUP($A146,[1]Hugst!$R$5:$W$9,MATCH(ROUNDUP((M$1)/10,0)*10,[1]Hugst!$R$4:$W$4,0))))</f>
        <v>825.34661303490282</v>
      </c>
      <c r="N146" s="168">
        <f ca="1">IF($C146-N$1&lt;År1,0,M145*(1-VLOOKUP($A146,[1]Hugst!$R$5:$W$9,MATCH(ROUNDUP((N$1)/10,0)*10,[1]Hugst!$R$4:$W$4,0))))</f>
        <v>827.00515216206838</v>
      </c>
      <c r="O146" s="168">
        <f ca="1">IF($C146-O$1&lt;År1,0,N145*(1-VLOOKUP($A146,[1]Hugst!$R$5:$W$9,MATCH(ROUNDUP((O$1)/10,0)*10,[1]Hugst!$R$4:$W$4,0))))</f>
        <v>-2924.2376288084465</v>
      </c>
      <c r="P146" s="168">
        <f ca="1">IF($C146-P$1&lt;År1,0,O145*(1-VLOOKUP($A146,[1]Hugst!$R$5:$W$9,MATCH(ROUNDUP((P$1)/10,0)*10,[1]Hugst!$R$4:$W$4,0))))</f>
        <v>1672.191788794099</v>
      </c>
      <c r="Q146" s="168">
        <f ca="1">IF($C146-Q$1&lt;År1,0,P145*(1-VLOOKUP($A146,[1]Hugst!$R$5:$W$9,MATCH(ROUNDUP((Q$1)/10,0)*10,[1]Hugst!$R$4:$W$4,0))))</f>
        <v>1675.2132721858343</v>
      </c>
      <c r="R146" s="168">
        <f ca="1">IF($C146-R$1&lt;År1,0,Q145*(1-VLOOKUP($A146,[1]Hugst!$R$5:$W$9,MATCH(ROUNDUP((R$1)/10,0)*10,[1]Hugst!$R$4:$W$4,0))))</f>
        <v>1678.246890049073</v>
      </c>
      <c r="S146" s="168">
        <f ca="1">IF($C146-S$1&lt;År1,0,R145*(1-VLOOKUP($A146,[1]Hugst!$R$5:$W$9,MATCH(ROUNDUP((S$1)/10,0)*10,[1]Hugst!$R$4:$W$4,0))))</f>
        <v>1681.2926911165423</v>
      </c>
      <c r="T146" s="168">
        <f ca="1">IF($C146-T$1&lt;År1,0,S145*(1-VLOOKUP($A146,[1]Hugst!$R$5:$W$9,MATCH(ROUNDUP((T$1)/10,0)*10,[1]Hugst!$R$4:$W$4,0))))</f>
        <v>1684.3507243168669</v>
      </c>
      <c r="U146" s="168">
        <f ca="1">IF($C146-U$1&lt;År1,0,T145*(1-VLOOKUP($A146,[1]Hugst!$R$5:$W$9,MATCH(ROUNDUP((U$1)/10,0)*10,[1]Hugst!$R$4:$W$4,0))))</f>
        <v>1687.4210387749927</v>
      </c>
      <c r="V146" s="168">
        <f ca="1">IF($C146-V$1&lt;År1,0,U145*(1-VLOOKUP($A146,[1]Hugst!$R$5:$W$9,MATCH(ROUNDUP((V$1)/10,0)*10,[1]Hugst!$R$4:$W$4,0))))</f>
        <v>1690.5036838132869</v>
      </c>
      <c r="W146" s="168">
        <f ca="1">IF($C146-W$1&lt;År1,0,V145*(1-VLOOKUP($A146,[1]Hugst!$R$5:$W$9,MATCH(ROUNDUP((W$1)/10,0)*10,[1]Hugst!$R$4:$W$4,0))))</f>
        <v>1693.5987089521113</v>
      </c>
      <c r="X146" s="168">
        <f ca="1">IF($C146-X$1&lt;År1,0,W145*(1-VLOOKUP($A146,[1]Hugst!$R$5:$W$9,MATCH(ROUNDUP((X$1)/10,0)*10,[1]Hugst!$R$4:$W$4,0))))</f>
        <v>1696.7061639107951</v>
      </c>
      <c r="Y146" s="168">
        <f ca="1">IF($C146-Y$1&lt;År1,0,X145*(1-VLOOKUP($A146,[1]Hugst!$R$5:$W$9,MATCH(ROUNDUP((Y$1)/10,0)*10,[1]Hugst!$R$4:$W$4,0))))</f>
        <v>1699.8260986082587</v>
      </c>
      <c r="Z146" s="168">
        <f ca="1">IF($C146-Z$1&lt;År1,0,Y145*(1-VLOOKUP($A146,[1]Hugst!$R$5:$W$9,MATCH(ROUNDUP((Z$1)/10,0)*10,[1]Hugst!$R$4:$W$4,0))))</f>
        <v>1702.9585631639357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177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399.94454352601315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812.31491389638393</v>
      </c>
      <c r="G147" s="168">
        <f ca="1">IF($C147-G$1&lt;År1,0,F146*(1-VLOOKUP($A147,[1]Hugst!$R$5:$W$9,MATCH(ROUNDUP((G$1)/10,0)*10,[1]Hugst!$R$4:$W$4,0))))</f>
        <v>813.92111688246075</v>
      </c>
      <c r="H147" s="168">
        <f ca="1">IF($C147-H$1&lt;År1,0,G146*(1-VLOOKUP($A147,[1]Hugst!$R$5:$W$9,MATCH(ROUNDUP((H$1)/10,0)*10,[1]Hugst!$R$4:$W$4,0))))</f>
        <v>815.5337704828911</v>
      </c>
      <c r="I147" s="168">
        <f ca="1">IF($C147-I$1&lt;År1,0,H146*(1-VLOOKUP($A147,[1]Hugst!$R$5:$W$9,MATCH(ROUNDUP((I$1)/10,0)*10,[1]Hugst!$R$4:$W$4,0))))</f>
        <v>817.15290060383848</v>
      </c>
      <c r="J147" s="168">
        <f ca="1">IF($C147-J$1&lt;År1,0,I146*(1-VLOOKUP($A147,[1]Hugst!$R$5:$W$9,MATCH(ROUNDUP((J$1)/10,0)*10,[1]Hugst!$R$4:$W$4,0))))</f>
        <v>818.7785332553816</v>
      </c>
      <c r="K147" s="168">
        <f ca="1">IF($C147-K$1&lt;År1,0,J146*(1-VLOOKUP($A147,[1]Hugst!$R$5:$W$9,MATCH(ROUNDUP((K$1)/10,0)*10,[1]Hugst!$R$4:$W$4,0))))</f>
        <v>820.41069455209652</v>
      </c>
      <c r="L147" s="168">
        <f ca="1">IF($C147-L$1&lt;År1,0,K146*(1-VLOOKUP($A147,[1]Hugst!$R$5:$W$9,MATCH(ROUNDUP((L$1)/10,0)*10,[1]Hugst!$R$4:$W$4,0))))</f>
        <v>822.04941071347855</v>
      </c>
      <c r="M147" s="168">
        <f ca="1">IF($C147-M$1&lt;År1,0,L146*(1-VLOOKUP($A147,[1]Hugst!$R$5:$W$9,MATCH(ROUNDUP((M$1)/10,0)*10,[1]Hugst!$R$4:$W$4,0))))</f>
        <v>823.69470806424795</v>
      </c>
      <c r="N147" s="168">
        <f ca="1">IF($C147-N$1&lt;År1,0,M146*(1-VLOOKUP($A147,[1]Hugst!$R$5:$W$9,MATCH(ROUNDUP((N$1)/10,0)*10,[1]Hugst!$R$4:$W$4,0))))</f>
        <v>825.34661303490282</v>
      </c>
      <c r="O147" s="168">
        <f ca="1">IF($C147-O$1&lt;År1,0,N146*(1-VLOOKUP($A147,[1]Hugst!$R$5:$W$9,MATCH(ROUNDUP((O$1)/10,0)*10,[1]Hugst!$R$4:$W$4,0))))</f>
        <v>827.00515216206838</v>
      </c>
      <c r="P147" s="168">
        <f ca="1">IF($C147-P$1&lt;År1,0,O146*(1-VLOOKUP($A147,[1]Hugst!$R$5:$W$9,MATCH(ROUNDUP((P$1)/10,0)*10,[1]Hugst!$R$4:$W$4,0))))</f>
        <v>-2924.2376288084465</v>
      </c>
      <c r="Q147" s="168">
        <f ca="1">IF($C147-Q$1&lt;År1,0,P146*(1-VLOOKUP($A147,[1]Hugst!$R$5:$W$9,MATCH(ROUNDUP((Q$1)/10,0)*10,[1]Hugst!$R$4:$W$4,0))))</f>
        <v>1672.191788794099</v>
      </c>
      <c r="R147" s="168">
        <f ca="1">IF($C147-R$1&lt;År1,0,Q146*(1-VLOOKUP($A147,[1]Hugst!$R$5:$W$9,MATCH(ROUNDUP((R$1)/10,0)*10,[1]Hugst!$R$4:$W$4,0))))</f>
        <v>1675.2132721858343</v>
      </c>
      <c r="S147" s="168">
        <f ca="1">IF($C147-S$1&lt;År1,0,R146*(1-VLOOKUP($A147,[1]Hugst!$R$5:$W$9,MATCH(ROUNDUP((S$1)/10,0)*10,[1]Hugst!$R$4:$W$4,0))))</f>
        <v>1678.246890049073</v>
      </c>
      <c r="T147" s="168">
        <f ca="1">IF($C147-T$1&lt;År1,0,S146*(1-VLOOKUP($A147,[1]Hugst!$R$5:$W$9,MATCH(ROUNDUP((T$1)/10,0)*10,[1]Hugst!$R$4:$W$4,0))))</f>
        <v>1681.2926911165423</v>
      </c>
      <c r="U147" s="168">
        <f ca="1">IF($C147-U$1&lt;År1,0,T146*(1-VLOOKUP($A147,[1]Hugst!$R$5:$W$9,MATCH(ROUNDUP((U$1)/10,0)*10,[1]Hugst!$R$4:$W$4,0))))</f>
        <v>1684.3507243168669</v>
      </c>
      <c r="V147" s="168">
        <f ca="1">IF($C147-V$1&lt;År1,0,U146*(1-VLOOKUP($A147,[1]Hugst!$R$5:$W$9,MATCH(ROUNDUP((V$1)/10,0)*10,[1]Hugst!$R$4:$W$4,0))))</f>
        <v>1687.4210387749927</v>
      </c>
      <c r="W147" s="168">
        <f ca="1">IF($C147-W$1&lt;År1,0,V146*(1-VLOOKUP($A147,[1]Hugst!$R$5:$W$9,MATCH(ROUNDUP((W$1)/10,0)*10,[1]Hugst!$R$4:$W$4,0))))</f>
        <v>1690.5036838132869</v>
      </c>
      <c r="X147" s="168">
        <f ca="1">IF($C147-X$1&lt;År1,0,W146*(1-VLOOKUP($A147,[1]Hugst!$R$5:$W$9,MATCH(ROUNDUP((X$1)/10,0)*10,[1]Hugst!$R$4:$W$4,0))))</f>
        <v>1693.5987089521113</v>
      </c>
      <c r="Y147" s="168">
        <f ca="1">IF($C147-Y$1&lt;År1,0,X146*(1-VLOOKUP($A147,[1]Hugst!$R$5:$W$9,MATCH(ROUNDUP((Y$1)/10,0)*10,[1]Hugst!$R$4:$W$4,0))))</f>
        <v>1696.7061639107951</v>
      </c>
      <c r="Z147" s="168">
        <f ca="1">IF($C147-Z$1&lt;År1,0,Y146*(1-VLOOKUP($A147,[1]Hugst!$R$5:$W$9,MATCH(ROUNDUP((Z$1)/10,0)*10,[1]Hugst!$R$4:$W$4,0))))</f>
        <v>1699.8260986082587</v>
      </c>
      <c r="AA147" s="168">
        <f ca="1">IF($C147-AA$1&lt;År1,0,Z146*(1-VLOOKUP($A147,[1]Hugst!$R$5:$W$9,MATCH(ROUNDUP((AA$1)/10,0)*10,[1]Hugst!$R$4:$W$4,0))))</f>
        <v>1702.9585631639357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177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398.34476535193971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810.71513572231049</v>
      </c>
      <c r="G148" s="168">
        <f ca="1">IF($C148-G$1&lt;År1,0,F147*(1-VLOOKUP($A148,[1]Hugst!$R$5:$W$9,MATCH(ROUNDUP((G$1)/10,0)*10,[1]Hugst!$R$4:$W$4,0))))</f>
        <v>812.31491389638393</v>
      </c>
      <c r="H148" s="168">
        <f ca="1">IF($C148-H$1&lt;År1,0,G147*(1-VLOOKUP($A148,[1]Hugst!$R$5:$W$9,MATCH(ROUNDUP((H$1)/10,0)*10,[1]Hugst!$R$4:$W$4,0))))</f>
        <v>813.92111688246075</v>
      </c>
      <c r="I148" s="168">
        <f ca="1">IF($C148-I$1&lt;År1,0,H147*(1-VLOOKUP($A148,[1]Hugst!$R$5:$W$9,MATCH(ROUNDUP((I$1)/10,0)*10,[1]Hugst!$R$4:$W$4,0))))</f>
        <v>815.5337704828911</v>
      </c>
      <c r="J148" s="168">
        <f ca="1">IF($C148-J$1&lt;År1,0,I147*(1-VLOOKUP($A148,[1]Hugst!$R$5:$W$9,MATCH(ROUNDUP((J$1)/10,0)*10,[1]Hugst!$R$4:$W$4,0))))</f>
        <v>817.15290060383848</v>
      </c>
      <c r="K148" s="168">
        <f ca="1">IF($C148-K$1&lt;År1,0,J147*(1-VLOOKUP($A148,[1]Hugst!$R$5:$W$9,MATCH(ROUNDUP((K$1)/10,0)*10,[1]Hugst!$R$4:$W$4,0))))</f>
        <v>818.7785332553816</v>
      </c>
      <c r="L148" s="168">
        <f ca="1">IF($C148-L$1&lt;År1,0,K147*(1-VLOOKUP($A148,[1]Hugst!$R$5:$W$9,MATCH(ROUNDUP((L$1)/10,0)*10,[1]Hugst!$R$4:$W$4,0))))</f>
        <v>820.41069455209652</v>
      </c>
      <c r="M148" s="168">
        <f ca="1">IF($C148-M$1&lt;År1,0,L147*(1-VLOOKUP($A148,[1]Hugst!$R$5:$W$9,MATCH(ROUNDUP((M$1)/10,0)*10,[1]Hugst!$R$4:$W$4,0))))</f>
        <v>822.04941071347855</v>
      </c>
      <c r="N148" s="168">
        <f ca="1">IF($C148-N$1&lt;År1,0,M147*(1-VLOOKUP($A148,[1]Hugst!$R$5:$W$9,MATCH(ROUNDUP((N$1)/10,0)*10,[1]Hugst!$R$4:$W$4,0))))</f>
        <v>823.69470806424795</v>
      </c>
      <c r="O148" s="168">
        <f ca="1">IF($C148-O$1&lt;År1,0,N147*(1-VLOOKUP($A148,[1]Hugst!$R$5:$W$9,MATCH(ROUNDUP((O$1)/10,0)*10,[1]Hugst!$R$4:$W$4,0))))</f>
        <v>825.34661303490282</v>
      </c>
      <c r="P148" s="168">
        <f ca="1">IF($C148-P$1&lt;År1,0,O147*(1-VLOOKUP($A148,[1]Hugst!$R$5:$W$9,MATCH(ROUNDUP((P$1)/10,0)*10,[1]Hugst!$R$4:$W$4,0))))</f>
        <v>827.00515216206838</v>
      </c>
      <c r="Q148" s="168">
        <f ca="1">IF($C148-Q$1&lt;År1,0,P147*(1-VLOOKUP($A148,[1]Hugst!$R$5:$W$9,MATCH(ROUNDUP((Q$1)/10,0)*10,[1]Hugst!$R$4:$W$4,0))))</f>
        <v>-2924.2376288084465</v>
      </c>
      <c r="R148" s="168">
        <f ca="1">IF($C148-R$1&lt;År1,0,Q147*(1-VLOOKUP($A148,[1]Hugst!$R$5:$W$9,MATCH(ROUNDUP((R$1)/10,0)*10,[1]Hugst!$R$4:$W$4,0))))</f>
        <v>1672.191788794099</v>
      </c>
      <c r="S148" s="168">
        <f ca="1">IF($C148-S$1&lt;År1,0,R147*(1-VLOOKUP($A148,[1]Hugst!$R$5:$W$9,MATCH(ROUNDUP((S$1)/10,0)*10,[1]Hugst!$R$4:$W$4,0))))</f>
        <v>1675.2132721858343</v>
      </c>
      <c r="T148" s="168">
        <f ca="1">IF($C148-T$1&lt;År1,0,S147*(1-VLOOKUP($A148,[1]Hugst!$R$5:$W$9,MATCH(ROUNDUP((T$1)/10,0)*10,[1]Hugst!$R$4:$W$4,0))))</f>
        <v>1678.246890049073</v>
      </c>
      <c r="U148" s="168">
        <f ca="1">IF($C148-U$1&lt;År1,0,T147*(1-VLOOKUP($A148,[1]Hugst!$R$5:$W$9,MATCH(ROUNDUP((U$1)/10,0)*10,[1]Hugst!$R$4:$W$4,0))))</f>
        <v>1681.2926911165423</v>
      </c>
      <c r="V148" s="168">
        <f ca="1">IF($C148-V$1&lt;År1,0,U147*(1-VLOOKUP($A148,[1]Hugst!$R$5:$W$9,MATCH(ROUNDUP((V$1)/10,0)*10,[1]Hugst!$R$4:$W$4,0))))</f>
        <v>1684.3507243168669</v>
      </c>
      <c r="W148" s="168">
        <f ca="1">IF($C148-W$1&lt;År1,0,V147*(1-VLOOKUP($A148,[1]Hugst!$R$5:$W$9,MATCH(ROUNDUP((W$1)/10,0)*10,[1]Hugst!$R$4:$W$4,0))))</f>
        <v>1687.4210387749927</v>
      </c>
      <c r="X148" s="168">
        <f ca="1">IF($C148-X$1&lt;År1,0,W147*(1-VLOOKUP($A148,[1]Hugst!$R$5:$W$9,MATCH(ROUNDUP((X$1)/10,0)*10,[1]Hugst!$R$4:$W$4,0))))</f>
        <v>1690.5036838132869</v>
      </c>
      <c r="Y148" s="168">
        <f ca="1">IF($C148-Y$1&lt;År1,0,X147*(1-VLOOKUP($A148,[1]Hugst!$R$5:$W$9,MATCH(ROUNDUP((Y$1)/10,0)*10,[1]Hugst!$R$4:$W$4,0))))</f>
        <v>1693.5987089521113</v>
      </c>
      <c r="Z148" s="168">
        <f ca="1">IF($C148-Z$1&lt;År1,0,Y147*(1-VLOOKUP($A148,[1]Hugst!$R$5:$W$9,MATCH(ROUNDUP((Z$1)/10,0)*10,[1]Hugst!$R$4:$W$4,0))))</f>
        <v>1696.7061639107951</v>
      </c>
      <c r="AA148" s="168">
        <f ca="1">IF($C148-AA$1&lt;År1,0,Z147*(1-VLOOKUP($A148,[1]Hugst!$R$5:$W$9,MATCH(ROUNDUP((AA$1)/10,0)*10,[1]Hugst!$R$4:$W$4,0))))</f>
        <v>1699.8260986082587</v>
      </c>
      <c r="AB148" s="168">
        <f ca="1">IF($C148-AB$1&lt;År1,0,AA147*(1-VLOOKUP($A148,[1]Hugst!$R$5:$W$9,MATCH(ROUNDUP((AB$1)/10,0)*10,[1]Hugst!$R$4:$W$4,0))))</f>
        <v>1702.9585631639357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177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396.75138629051798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809.12175666088876</v>
      </c>
      <c r="G149" s="168">
        <f ca="1">IF($C149-G$1&lt;År1,0,F148*(1-VLOOKUP($A149,[1]Hugst!$R$5:$W$9,MATCH(ROUNDUP((G$1)/10,0)*10,[1]Hugst!$R$4:$W$4,0))))</f>
        <v>810.71513572231049</v>
      </c>
      <c r="H149" s="168">
        <f ca="1">IF($C149-H$1&lt;År1,0,G148*(1-VLOOKUP($A149,[1]Hugst!$R$5:$W$9,MATCH(ROUNDUP((H$1)/10,0)*10,[1]Hugst!$R$4:$W$4,0))))</f>
        <v>812.31491389638393</v>
      </c>
      <c r="I149" s="168">
        <f ca="1">IF($C149-I$1&lt;År1,0,H148*(1-VLOOKUP($A149,[1]Hugst!$R$5:$W$9,MATCH(ROUNDUP((I$1)/10,0)*10,[1]Hugst!$R$4:$W$4,0))))</f>
        <v>813.92111688246075</v>
      </c>
      <c r="J149" s="168">
        <f ca="1">IF($C149-J$1&lt;År1,0,I148*(1-VLOOKUP($A149,[1]Hugst!$R$5:$W$9,MATCH(ROUNDUP((J$1)/10,0)*10,[1]Hugst!$R$4:$W$4,0))))</f>
        <v>815.5337704828911</v>
      </c>
      <c r="K149" s="168">
        <f ca="1">IF($C149-K$1&lt;År1,0,J148*(1-VLOOKUP($A149,[1]Hugst!$R$5:$W$9,MATCH(ROUNDUP((K$1)/10,0)*10,[1]Hugst!$R$4:$W$4,0))))</f>
        <v>817.15290060383848</v>
      </c>
      <c r="L149" s="168">
        <f ca="1">IF($C149-L$1&lt;År1,0,K148*(1-VLOOKUP($A149,[1]Hugst!$R$5:$W$9,MATCH(ROUNDUP((L$1)/10,0)*10,[1]Hugst!$R$4:$W$4,0))))</f>
        <v>818.7785332553816</v>
      </c>
      <c r="M149" s="168">
        <f ca="1">IF($C149-M$1&lt;År1,0,L148*(1-VLOOKUP($A149,[1]Hugst!$R$5:$W$9,MATCH(ROUNDUP((M$1)/10,0)*10,[1]Hugst!$R$4:$W$4,0))))</f>
        <v>820.41069455209652</v>
      </c>
      <c r="N149" s="168">
        <f ca="1">IF($C149-N$1&lt;År1,0,M148*(1-VLOOKUP($A149,[1]Hugst!$R$5:$W$9,MATCH(ROUNDUP((N$1)/10,0)*10,[1]Hugst!$R$4:$W$4,0))))</f>
        <v>822.04941071347855</v>
      </c>
      <c r="O149" s="168">
        <f ca="1">IF($C149-O$1&lt;År1,0,N148*(1-VLOOKUP($A149,[1]Hugst!$R$5:$W$9,MATCH(ROUNDUP((O$1)/10,0)*10,[1]Hugst!$R$4:$W$4,0))))</f>
        <v>823.69470806424795</v>
      </c>
      <c r="P149" s="168">
        <f ca="1">IF($C149-P$1&lt;År1,0,O148*(1-VLOOKUP($A149,[1]Hugst!$R$5:$W$9,MATCH(ROUNDUP((P$1)/10,0)*10,[1]Hugst!$R$4:$W$4,0))))</f>
        <v>825.34661303490282</v>
      </c>
      <c r="Q149" s="168">
        <f ca="1">IF($C149-Q$1&lt;År1,0,P148*(1-VLOOKUP($A149,[1]Hugst!$R$5:$W$9,MATCH(ROUNDUP((Q$1)/10,0)*10,[1]Hugst!$R$4:$W$4,0))))</f>
        <v>827.00515216206838</v>
      </c>
      <c r="R149" s="168">
        <f ca="1">IF($C149-R$1&lt;År1,0,Q148*(1-VLOOKUP($A149,[1]Hugst!$R$5:$W$9,MATCH(ROUNDUP((R$1)/10,0)*10,[1]Hugst!$R$4:$W$4,0))))</f>
        <v>-2924.2376288084465</v>
      </c>
      <c r="S149" s="168">
        <f ca="1">IF($C149-S$1&lt;År1,0,R148*(1-VLOOKUP($A149,[1]Hugst!$R$5:$W$9,MATCH(ROUNDUP((S$1)/10,0)*10,[1]Hugst!$R$4:$W$4,0))))</f>
        <v>1672.191788794099</v>
      </c>
      <c r="T149" s="168">
        <f ca="1">IF($C149-T$1&lt;År1,0,S148*(1-VLOOKUP($A149,[1]Hugst!$R$5:$W$9,MATCH(ROUNDUP((T$1)/10,0)*10,[1]Hugst!$R$4:$W$4,0))))</f>
        <v>1675.2132721858343</v>
      </c>
      <c r="U149" s="168">
        <f ca="1">IF($C149-U$1&lt;År1,0,T148*(1-VLOOKUP($A149,[1]Hugst!$R$5:$W$9,MATCH(ROUNDUP((U$1)/10,0)*10,[1]Hugst!$R$4:$W$4,0))))</f>
        <v>1678.246890049073</v>
      </c>
      <c r="V149" s="168">
        <f ca="1">IF($C149-V$1&lt;År1,0,U148*(1-VLOOKUP($A149,[1]Hugst!$R$5:$W$9,MATCH(ROUNDUP((V$1)/10,0)*10,[1]Hugst!$R$4:$W$4,0))))</f>
        <v>1681.2926911165423</v>
      </c>
      <c r="W149" s="168">
        <f ca="1">IF($C149-W$1&lt;År1,0,V148*(1-VLOOKUP($A149,[1]Hugst!$R$5:$W$9,MATCH(ROUNDUP((W$1)/10,0)*10,[1]Hugst!$R$4:$W$4,0))))</f>
        <v>1684.3507243168669</v>
      </c>
      <c r="X149" s="168">
        <f ca="1">IF($C149-X$1&lt;År1,0,W148*(1-VLOOKUP($A149,[1]Hugst!$R$5:$W$9,MATCH(ROUNDUP((X$1)/10,0)*10,[1]Hugst!$R$4:$W$4,0))))</f>
        <v>1687.4210387749927</v>
      </c>
      <c r="Y149" s="168">
        <f ca="1">IF($C149-Y$1&lt;År1,0,X148*(1-VLOOKUP($A149,[1]Hugst!$R$5:$W$9,MATCH(ROUNDUP((Y$1)/10,0)*10,[1]Hugst!$R$4:$W$4,0))))</f>
        <v>1690.5036838132869</v>
      </c>
      <c r="Z149" s="168">
        <f ca="1">IF($C149-Z$1&lt;År1,0,Y148*(1-VLOOKUP($A149,[1]Hugst!$R$5:$W$9,MATCH(ROUNDUP((Z$1)/10,0)*10,[1]Hugst!$R$4:$W$4,0))))</f>
        <v>1693.5987089521113</v>
      </c>
      <c r="AA149" s="168">
        <f ca="1">IF($C149-AA$1&lt;År1,0,Z148*(1-VLOOKUP($A149,[1]Hugst!$R$5:$W$9,MATCH(ROUNDUP((AA$1)/10,0)*10,[1]Hugst!$R$4:$W$4,0))))</f>
        <v>1696.7061639107951</v>
      </c>
      <c r="AB149" s="168">
        <f ca="1">IF($C149-AB$1&lt;År1,0,AA148*(1-VLOOKUP($A149,[1]Hugst!$R$5:$W$9,MATCH(ROUNDUP((AB$1)/10,0)*10,[1]Hugst!$R$4:$W$4,0))))</f>
        <v>1699.8260986082587</v>
      </c>
      <c r="AC149" s="168">
        <f ca="1">IF($C149-AC$1&lt;År1,0,AB148*(1-VLOOKUP($A149,[1]Hugst!$R$5:$W$9,MATCH(ROUNDUP((AC$1)/10,0)*10,[1]Hugst!$R$4:$W$4,0))))</f>
        <v>1702.9585631639357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177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395.16438074535108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807.53475111572186</v>
      </c>
      <c r="G150" s="168">
        <f ca="1">IF($C150-G$1&lt;År1,0,F149*(1-VLOOKUP($A150,[1]Hugst!$R$5:$W$9,MATCH(ROUNDUP((G$1)/10,0)*10,[1]Hugst!$R$4:$W$4,0))))</f>
        <v>809.12175666088876</v>
      </c>
      <c r="H150" s="168">
        <f ca="1">IF($C150-H$1&lt;År1,0,G149*(1-VLOOKUP($A150,[1]Hugst!$R$5:$W$9,MATCH(ROUNDUP((H$1)/10,0)*10,[1]Hugst!$R$4:$W$4,0))))</f>
        <v>810.71513572231049</v>
      </c>
      <c r="I150" s="168">
        <f ca="1">IF($C150-I$1&lt;År1,0,H149*(1-VLOOKUP($A150,[1]Hugst!$R$5:$W$9,MATCH(ROUNDUP((I$1)/10,0)*10,[1]Hugst!$R$4:$W$4,0))))</f>
        <v>812.31491389638393</v>
      </c>
      <c r="J150" s="168">
        <f ca="1">IF($C150-J$1&lt;År1,0,I149*(1-VLOOKUP($A150,[1]Hugst!$R$5:$W$9,MATCH(ROUNDUP((J$1)/10,0)*10,[1]Hugst!$R$4:$W$4,0))))</f>
        <v>813.92111688246075</v>
      </c>
      <c r="K150" s="168">
        <f ca="1">IF($C150-K$1&lt;År1,0,J149*(1-VLOOKUP($A150,[1]Hugst!$R$5:$W$9,MATCH(ROUNDUP((K$1)/10,0)*10,[1]Hugst!$R$4:$W$4,0))))</f>
        <v>815.5337704828911</v>
      </c>
      <c r="L150" s="168">
        <f ca="1">IF($C150-L$1&lt;År1,0,K149*(1-VLOOKUP($A150,[1]Hugst!$R$5:$W$9,MATCH(ROUNDUP((L$1)/10,0)*10,[1]Hugst!$R$4:$W$4,0))))</f>
        <v>817.15290060383848</v>
      </c>
      <c r="M150" s="168">
        <f ca="1">IF($C150-M$1&lt;År1,0,L149*(1-VLOOKUP($A150,[1]Hugst!$R$5:$W$9,MATCH(ROUNDUP((M$1)/10,0)*10,[1]Hugst!$R$4:$W$4,0))))</f>
        <v>818.7785332553816</v>
      </c>
      <c r="N150" s="168">
        <f ca="1">IF($C150-N$1&lt;År1,0,M149*(1-VLOOKUP($A150,[1]Hugst!$R$5:$W$9,MATCH(ROUNDUP((N$1)/10,0)*10,[1]Hugst!$R$4:$W$4,0))))</f>
        <v>820.41069455209652</v>
      </c>
      <c r="O150" s="168">
        <f ca="1">IF($C150-O$1&lt;År1,0,N149*(1-VLOOKUP($A150,[1]Hugst!$R$5:$W$9,MATCH(ROUNDUP((O$1)/10,0)*10,[1]Hugst!$R$4:$W$4,0))))</f>
        <v>822.04941071347855</v>
      </c>
      <c r="P150" s="168">
        <f ca="1">IF($C150-P$1&lt;År1,0,O149*(1-VLOOKUP($A150,[1]Hugst!$R$5:$W$9,MATCH(ROUNDUP((P$1)/10,0)*10,[1]Hugst!$R$4:$W$4,0))))</f>
        <v>823.69470806424795</v>
      </c>
      <c r="Q150" s="168">
        <f ca="1">IF($C150-Q$1&lt;År1,0,P149*(1-VLOOKUP($A150,[1]Hugst!$R$5:$W$9,MATCH(ROUNDUP((Q$1)/10,0)*10,[1]Hugst!$R$4:$W$4,0))))</f>
        <v>825.34661303490282</v>
      </c>
      <c r="R150" s="168">
        <f ca="1">IF($C150-R$1&lt;År1,0,Q149*(1-VLOOKUP($A150,[1]Hugst!$R$5:$W$9,MATCH(ROUNDUP((R$1)/10,0)*10,[1]Hugst!$R$4:$W$4,0))))</f>
        <v>827.00515216206838</v>
      </c>
      <c r="S150" s="168">
        <f ca="1">IF($C150-S$1&lt;År1,0,R149*(1-VLOOKUP($A150,[1]Hugst!$R$5:$W$9,MATCH(ROUNDUP((S$1)/10,0)*10,[1]Hugst!$R$4:$W$4,0))))</f>
        <v>-2924.2376288084465</v>
      </c>
      <c r="T150" s="168">
        <f ca="1">IF($C150-T$1&lt;År1,0,S149*(1-VLOOKUP($A150,[1]Hugst!$R$5:$W$9,MATCH(ROUNDUP((T$1)/10,0)*10,[1]Hugst!$R$4:$W$4,0))))</f>
        <v>1672.191788794099</v>
      </c>
      <c r="U150" s="168">
        <f ca="1">IF($C150-U$1&lt;År1,0,T149*(1-VLOOKUP($A150,[1]Hugst!$R$5:$W$9,MATCH(ROUNDUP((U$1)/10,0)*10,[1]Hugst!$R$4:$W$4,0))))</f>
        <v>1675.2132721858343</v>
      </c>
      <c r="V150" s="168">
        <f ca="1">IF($C150-V$1&lt;År1,0,U149*(1-VLOOKUP($A150,[1]Hugst!$R$5:$W$9,MATCH(ROUNDUP((V$1)/10,0)*10,[1]Hugst!$R$4:$W$4,0))))</f>
        <v>1678.246890049073</v>
      </c>
      <c r="W150" s="168">
        <f ca="1">IF($C150-W$1&lt;År1,0,V149*(1-VLOOKUP($A150,[1]Hugst!$R$5:$W$9,MATCH(ROUNDUP((W$1)/10,0)*10,[1]Hugst!$R$4:$W$4,0))))</f>
        <v>1681.2926911165423</v>
      </c>
      <c r="X150" s="168">
        <f ca="1">IF($C150-X$1&lt;År1,0,W149*(1-VLOOKUP($A150,[1]Hugst!$R$5:$W$9,MATCH(ROUNDUP((X$1)/10,0)*10,[1]Hugst!$R$4:$W$4,0))))</f>
        <v>1684.3507243168669</v>
      </c>
      <c r="Y150" s="168">
        <f ca="1">IF($C150-Y$1&lt;År1,0,X149*(1-VLOOKUP($A150,[1]Hugst!$R$5:$W$9,MATCH(ROUNDUP((Y$1)/10,0)*10,[1]Hugst!$R$4:$W$4,0))))</f>
        <v>1687.4210387749927</v>
      </c>
      <c r="Z150" s="168">
        <f ca="1">IF($C150-Z$1&lt;År1,0,Y149*(1-VLOOKUP($A150,[1]Hugst!$R$5:$W$9,MATCH(ROUNDUP((Z$1)/10,0)*10,[1]Hugst!$R$4:$W$4,0))))</f>
        <v>1690.5036838132869</v>
      </c>
      <c r="AA150" s="168">
        <f ca="1">IF($C150-AA$1&lt;År1,0,Z149*(1-VLOOKUP($A150,[1]Hugst!$R$5:$W$9,MATCH(ROUNDUP((AA$1)/10,0)*10,[1]Hugst!$R$4:$W$4,0))))</f>
        <v>1693.5987089521113</v>
      </c>
      <c r="AB150" s="168">
        <f ca="1">IF($C150-AB$1&lt;År1,0,AA149*(1-VLOOKUP($A150,[1]Hugst!$R$5:$W$9,MATCH(ROUNDUP((AB$1)/10,0)*10,[1]Hugst!$R$4:$W$4,0))))</f>
        <v>1696.7061639107951</v>
      </c>
      <c r="AC150" s="168">
        <f ca="1">IF($C150-AC$1&lt;År1,0,AB149*(1-VLOOKUP($A150,[1]Hugst!$R$5:$W$9,MATCH(ROUNDUP((AC$1)/10,0)*10,[1]Hugst!$R$4:$W$4,0))))</f>
        <v>1699.8260986082587</v>
      </c>
      <c r="AD150" s="168">
        <f ca="1">IF($C150-AD$1&lt;År1,0,AC149*(1-VLOOKUP($A150,[1]Hugst!$R$5:$W$9,MATCH(ROUNDUP((AD$1)/10,0)*10,[1]Hugst!$R$4:$W$4,0))))</f>
        <v>1702.9585631639357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177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393.58372322237119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805.95409359274197</v>
      </c>
      <c r="G151" s="168">
        <f ca="1">IF($C151-G$1&lt;År1,0,F150*(1-VLOOKUP($A151,[1]Hugst!$R$5:$W$9,MATCH(ROUNDUP((G$1)/10,0)*10,[1]Hugst!$R$4:$W$4,0))))</f>
        <v>807.53475111572186</v>
      </c>
      <c r="H151" s="168">
        <f ca="1">IF($C151-H$1&lt;År1,0,G150*(1-VLOOKUP($A151,[1]Hugst!$R$5:$W$9,MATCH(ROUNDUP((H$1)/10,0)*10,[1]Hugst!$R$4:$W$4,0))))</f>
        <v>809.12175666088876</v>
      </c>
      <c r="I151" s="168">
        <f ca="1">IF($C151-I$1&lt;År1,0,H150*(1-VLOOKUP($A151,[1]Hugst!$R$5:$W$9,MATCH(ROUNDUP((I$1)/10,0)*10,[1]Hugst!$R$4:$W$4,0))))</f>
        <v>810.71513572231049</v>
      </c>
      <c r="J151" s="168">
        <f ca="1">IF($C151-J$1&lt;År1,0,I150*(1-VLOOKUP($A151,[1]Hugst!$R$5:$W$9,MATCH(ROUNDUP((J$1)/10,0)*10,[1]Hugst!$R$4:$W$4,0))))</f>
        <v>812.31491389638393</v>
      </c>
      <c r="K151" s="168">
        <f ca="1">IF($C151-K$1&lt;År1,0,J150*(1-VLOOKUP($A151,[1]Hugst!$R$5:$W$9,MATCH(ROUNDUP((K$1)/10,0)*10,[1]Hugst!$R$4:$W$4,0))))</f>
        <v>813.92111688246075</v>
      </c>
      <c r="L151" s="168">
        <f ca="1">IF($C151-L$1&lt;År1,0,K150*(1-VLOOKUP($A151,[1]Hugst!$R$5:$W$9,MATCH(ROUNDUP((L$1)/10,0)*10,[1]Hugst!$R$4:$W$4,0))))</f>
        <v>815.5337704828911</v>
      </c>
      <c r="M151" s="168">
        <f ca="1">IF($C151-M$1&lt;År1,0,L150*(1-VLOOKUP($A151,[1]Hugst!$R$5:$W$9,MATCH(ROUNDUP((M$1)/10,0)*10,[1]Hugst!$R$4:$W$4,0))))</f>
        <v>817.15290060383848</v>
      </c>
      <c r="N151" s="168">
        <f ca="1">IF($C151-N$1&lt;År1,0,M150*(1-VLOOKUP($A151,[1]Hugst!$R$5:$W$9,MATCH(ROUNDUP((N$1)/10,0)*10,[1]Hugst!$R$4:$W$4,0))))</f>
        <v>818.7785332553816</v>
      </c>
      <c r="O151" s="168">
        <f ca="1">IF($C151-O$1&lt;År1,0,N150*(1-VLOOKUP($A151,[1]Hugst!$R$5:$W$9,MATCH(ROUNDUP((O$1)/10,0)*10,[1]Hugst!$R$4:$W$4,0))))</f>
        <v>820.41069455209652</v>
      </c>
      <c r="P151" s="168">
        <f ca="1">IF($C151-P$1&lt;År1,0,O150*(1-VLOOKUP($A151,[1]Hugst!$R$5:$W$9,MATCH(ROUNDUP((P$1)/10,0)*10,[1]Hugst!$R$4:$W$4,0))))</f>
        <v>822.04941071347855</v>
      </c>
      <c r="Q151" s="168">
        <f ca="1">IF($C151-Q$1&lt;År1,0,P150*(1-VLOOKUP($A151,[1]Hugst!$R$5:$W$9,MATCH(ROUNDUP((Q$1)/10,0)*10,[1]Hugst!$R$4:$W$4,0))))</f>
        <v>823.69470806424795</v>
      </c>
      <c r="R151" s="168">
        <f ca="1">IF($C151-R$1&lt;År1,0,Q150*(1-VLOOKUP($A151,[1]Hugst!$R$5:$W$9,MATCH(ROUNDUP((R$1)/10,0)*10,[1]Hugst!$R$4:$W$4,0))))</f>
        <v>825.34661303490282</v>
      </c>
      <c r="S151" s="168">
        <f ca="1">IF($C151-S$1&lt;År1,0,R150*(1-VLOOKUP($A151,[1]Hugst!$R$5:$W$9,MATCH(ROUNDUP((S$1)/10,0)*10,[1]Hugst!$R$4:$W$4,0))))</f>
        <v>827.00515216206838</v>
      </c>
      <c r="T151" s="168">
        <f ca="1">IF($C151-T$1&lt;År1,0,S150*(1-VLOOKUP($A151,[1]Hugst!$R$5:$W$9,MATCH(ROUNDUP((T$1)/10,0)*10,[1]Hugst!$R$4:$W$4,0))))</f>
        <v>-2924.2376288084465</v>
      </c>
      <c r="U151" s="168">
        <f ca="1">IF($C151-U$1&lt;År1,0,T150*(1-VLOOKUP($A151,[1]Hugst!$R$5:$W$9,MATCH(ROUNDUP((U$1)/10,0)*10,[1]Hugst!$R$4:$W$4,0))))</f>
        <v>1672.191788794099</v>
      </c>
      <c r="V151" s="168">
        <f ca="1">IF($C151-V$1&lt;År1,0,U150*(1-VLOOKUP($A151,[1]Hugst!$R$5:$W$9,MATCH(ROUNDUP((V$1)/10,0)*10,[1]Hugst!$R$4:$W$4,0))))</f>
        <v>1675.2132721858343</v>
      </c>
      <c r="W151" s="168">
        <f ca="1">IF($C151-W$1&lt;År1,0,V150*(1-VLOOKUP($A151,[1]Hugst!$R$5:$W$9,MATCH(ROUNDUP((W$1)/10,0)*10,[1]Hugst!$R$4:$W$4,0))))</f>
        <v>1678.246890049073</v>
      </c>
      <c r="X151" s="168">
        <f ca="1">IF($C151-X$1&lt;År1,0,W150*(1-VLOOKUP($A151,[1]Hugst!$R$5:$W$9,MATCH(ROUNDUP((X$1)/10,0)*10,[1]Hugst!$R$4:$W$4,0))))</f>
        <v>1681.2926911165423</v>
      </c>
      <c r="Y151" s="168">
        <f ca="1">IF($C151-Y$1&lt;År1,0,X150*(1-VLOOKUP($A151,[1]Hugst!$R$5:$W$9,MATCH(ROUNDUP((Y$1)/10,0)*10,[1]Hugst!$R$4:$W$4,0))))</f>
        <v>1684.3507243168669</v>
      </c>
      <c r="Z151" s="168">
        <f ca="1">IF($C151-Z$1&lt;År1,0,Y150*(1-VLOOKUP($A151,[1]Hugst!$R$5:$W$9,MATCH(ROUNDUP((Z$1)/10,0)*10,[1]Hugst!$R$4:$W$4,0))))</f>
        <v>1687.4210387749927</v>
      </c>
      <c r="AA151" s="168">
        <f ca="1">IF($C151-AA$1&lt;År1,0,Z150*(1-VLOOKUP($A151,[1]Hugst!$R$5:$W$9,MATCH(ROUNDUP((AA$1)/10,0)*10,[1]Hugst!$R$4:$W$4,0))))</f>
        <v>1690.5036838132869</v>
      </c>
      <c r="AB151" s="168">
        <f ca="1">IF($C151-AB$1&lt;År1,0,AA150*(1-VLOOKUP($A151,[1]Hugst!$R$5:$W$9,MATCH(ROUNDUP((AB$1)/10,0)*10,[1]Hugst!$R$4:$W$4,0))))</f>
        <v>1693.5987089521113</v>
      </c>
      <c r="AC151" s="168">
        <f ca="1">IF($C151-AC$1&lt;År1,0,AB150*(1-VLOOKUP($A151,[1]Hugst!$R$5:$W$9,MATCH(ROUNDUP((AC$1)/10,0)*10,[1]Hugst!$R$4:$W$4,0))))</f>
        <v>1696.7061639107951</v>
      </c>
      <c r="AD151" s="168">
        <f ca="1">IF($C151-AD$1&lt;År1,0,AC150*(1-VLOOKUP($A151,[1]Hugst!$R$5:$W$9,MATCH(ROUNDUP((AD$1)/10,0)*10,[1]Hugst!$R$4:$W$4,0))))</f>
        <v>1699.8260986082587</v>
      </c>
      <c r="AE151" s="168">
        <f ca="1">IF($C151-AE$1&lt;År1,0,AD150*(1-VLOOKUP($A151,[1]Hugst!$R$5:$W$9,MATCH(ROUNDUP((AE$1)/10,0)*10,[1]Hugst!$R$4:$W$4,0))))</f>
        <v>1702.9585631639357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177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392.00938832949032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804.3797586998611</v>
      </c>
      <c r="G152" s="168">
        <f ca="1">IF($C152-G$1&lt;År1,0,F151*(1-VLOOKUP($A152,[1]Hugst!$R$5:$W$9,MATCH(ROUNDUP((G$1)/10,0)*10,[1]Hugst!$R$4:$W$4,0))))</f>
        <v>805.95409359274197</v>
      </c>
      <c r="H152" s="168">
        <f ca="1">IF($C152-H$1&lt;År1,0,G151*(1-VLOOKUP($A152,[1]Hugst!$R$5:$W$9,MATCH(ROUNDUP((H$1)/10,0)*10,[1]Hugst!$R$4:$W$4,0))))</f>
        <v>807.53475111572186</v>
      </c>
      <c r="I152" s="168">
        <f ca="1">IF($C152-I$1&lt;År1,0,H151*(1-VLOOKUP($A152,[1]Hugst!$R$5:$W$9,MATCH(ROUNDUP((I$1)/10,0)*10,[1]Hugst!$R$4:$W$4,0))))</f>
        <v>809.12175666088876</v>
      </c>
      <c r="J152" s="168">
        <f ca="1">IF($C152-J$1&lt;År1,0,I151*(1-VLOOKUP($A152,[1]Hugst!$R$5:$W$9,MATCH(ROUNDUP((J$1)/10,0)*10,[1]Hugst!$R$4:$W$4,0))))</f>
        <v>810.71513572231049</v>
      </c>
      <c r="K152" s="168">
        <f ca="1">IF($C152-K$1&lt;År1,0,J151*(1-VLOOKUP($A152,[1]Hugst!$R$5:$W$9,MATCH(ROUNDUP((K$1)/10,0)*10,[1]Hugst!$R$4:$W$4,0))))</f>
        <v>812.31491389638393</v>
      </c>
      <c r="L152" s="168">
        <f ca="1">IF($C152-L$1&lt;År1,0,K151*(1-VLOOKUP($A152,[1]Hugst!$R$5:$W$9,MATCH(ROUNDUP((L$1)/10,0)*10,[1]Hugst!$R$4:$W$4,0))))</f>
        <v>813.92111688246075</v>
      </c>
      <c r="M152" s="168">
        <f ca="1">IF($C152-M$1&lt;År1,0,L151*(1-VLOOKUP($A152,[1]Hugst!$R$5:$W$9,MATCH(ROUNDUP((M$1)/10,0)*10,[1]Hugst!$R$4:$W$4,0))))</f>
        <v>815.5337704828911</v>
      </c>
      <c r="N152" s="168">
        <f ca="1">IF($C152-N$1&lt;År1,0,M151*(1-VLOOKUP($A152,[1]Hugst!$R$5:$W$9,MATCH(ROUNDUP((N$1)/10,0)*10,[1]Hugst!$R$4:$W$4,0))))</f>
        <v>817.15290060383848</v>
      </c>
      <c r="O152" s="168">
        <f ca="1">IF($C152-O$1&lt;År1,0,N151*(1-VLOOKUP($A152,[1]Hugst!$R$5:$W$9,MATCH(ROUNDUP((O$1)/10,0)*10,[1]Hugst!$R$4:$W$4,0))))</f>
        <v>818.7785332553816</v>
      </c>
      <c r="P152" s="168">
        <f ca="1">IF($C152-P$1&lt;År1,0,O151*(1-VLOOKUP($A152,[1]Hugst!$R$5:$W$9,MATCH(ROUNDUP((P$1)/10,0)*10,[1]Hugst!$R$4:$W$4,0))))</f>
        <v>820.41069455209652</v>
      </c>
      <c r="Q152" s="168">
        <f ca="1">IF($C152-Q$1&lt;År1,0,P151*(1-VLOOKUP($A152,[1]Hugst!$R$5:$W$9,MATCH(ROUNDUP((Q$1)/10,0)*10,[1]Hugst!$R$4:$W$4,0))))</f>
        <v>822.04941071347855</v>
      </c>
      <c r="R152" s="168">
        <f ca="1">IF($C152-R$1&lt;År1,0,Q151*(1-VLOOKUP($A152,[1]Hugst!$R$5:$W$9,MATCH(ROUNDUP((R$1)/10,0)*10,[1]Hugst!$R$4:$W$4,0))))</f>
        <v>823.69470806424795</v>
      </c>
      <c r="S152" s="168">
        <f ca="1">IF($C152-S$1&lt;År1,0,R151*(1-VLOOKUP($A152,[1]Hugst!$R$5:$W$9,MATCH(ROUNDUP((S$1)/10,0)*10,[1]Hugst!$R$4:$W$4,0))))</f>
        <v>825.34661303490282</v>
      </c>
      <c r="T152" s="168">
        <f ca="1">IF($C152-T$1&lt;År1,0,S151*(1-VLOOKUP($A152,[1]Hugst!$R$5:$W$9,MATCH(ROUNDUP((T$1)/10,0)*10,[1]Hugst!$R$4:$W$4,0))))</f>
        <v>827.00515216206838</v>
      </c>
      <c r="U152" s="168">
        <f ca="1">IF($C152-U$1&lt;År1,0,T151*(1-VLOOKUP($A152,[1]Hugst!$R$5:$W$9,MATCH(ROUNDUP((U$1)/10,0)*10,[1]Hugst!$R$4:$W$4,0))))</f>
        <v>-2924.2376288084465</v>
      </c>
      <c r="V152" s="168">
        <f ca="1">IF($C152-V$1&lt;År1,0,U151*(1-VLOOKUP($A152,[1]Hugst!$R$5:$W$9,MATCH(ROUNDUP((V$1)/10,0)*10,[1]Hugst!$R$4:$W$4,0))))</f>
        <v>1672.191788794099</v>
      </c>
      <c r="W152" s="168">
        <f ca="1">IF($C152-W$1&lt;År1,0,V151*(1-VLOOKUP($A152,[1]Hugst!$R$5:$W$9,MATCH(ROUNDUP((W$1)/10,0)*10,[1]Hugst!$R$4:$W$4,0))))</f>
        <v>1675.2132721858343</v>
      </c>
      <c r="X152" s="168">
        <f ca="1">IF($C152-X$1&lt;År1,0,W151*(1-VLOOKUP($A152,[1]Hugst!$R$5:$W$9,MATCH(ROUNDUP((X$1)/10,0)*10,[1]Hugst!$R$4:$W$4,0))))</f>
        <v>1678.246890049073</v>
      </c>
      <c r="Y152" s="168">
        <f ca="1">IF($C152-Y$1&lt;År1,0,X151*(1-VLOOKUP($A152,[1]Hugst!$R$5:$W$9,MATCH(ROUNDUP((Y$1)/10,0)*10,[1]Hugst!$R$4:$W$4,0))))</f>
        <v>1681.2926911165423</v>
      </c>
      <c r="Z152" s="168">
        <f ca="1">IF($C152-Z$1&lt;År1,0,Y151*(1-VLOOKUP($A152,[1]Hugst!$R$5:$W$9,MATCH(ROUNDUP((Z$1)/10,0)*10,[1]Hugst!$R$4:$W$4,0))))</f>
        <v>1684.3507243168669</v>
      </c>
      <c r="AA152" s="168">
        <f ca="1">IF($C152-AA$1&lt;År1,0,Z151*(1-VLOOKUP($A152,[1]Hugst!$R$5:$W$9,MATCH(ROUNDUP((AA$1)/10,0)*10,[1]Hugst!$R$4:$W$4,0))))</f>
        <v>1687.4210387749927</v>
      </c>
      <c r="AB152" s="168">
        <f ca="1">IF($C152-AB$1&lt;År1,0,AA151*(1-VLOOKUP($A152,[1]Hugst!$R$5:$W$9,MATCH(ROUNDUP((AB$1)/10,0)*10,[1]Hugst!$R$4:$W$4,0))))</f>
        <v>1690.5036838132869</v>
      </c>
      <c r="AC152" s="168">
        <f ca="1">IF($C152-AC$1&lt;År1,0,AB151*(1-VLOOKUP($A152,[1]Hugst!$R$5:$W$9,MATCH(ROUNDUP((AC$1)/10,0)*10,[1]Hugst!$R$4:$W$4,0))))</f>
        <v>1693.5987089521113</v>
      </c>
      <c r="AD152" s="168">
        <f ca="1">IF($C152-AD$1&lt;År1,0,AC151*(1-VLOOKUP($A152,[1]Hugst!$R$5:$W$9,MATCH(ROUNDUP((AD$1)/10,0)*10,[1]Hugst!$R$4:$W$4,0))))</f>
        <v>1696.7061639107951</v>
      </c>
      <c r="AE152" s="168">
        <f ca="1">IF($C152-AE$1&lt;År1,0,AD151*(1-VLOOKUP($A152,[1]Hugst!$R$5:$W$9,MATCH(ROUNDUP((AE$1)/10,0)*10,[1]Hugst!$R$4:$W$4,0))))</f>
        <v>1699.8260986082587</v>
      </c>
      <c r="AF152" s="168">
        <f ca="1">IF($C152-AF$1&lt;År1,0,AE151*(1-VLOOKUP($A152,[1]Hugst!$R$5:$W$9,MATCH(ROUNDUP((AF$1)/10,0)*10,[1]Hugst!$R$4:$W$4,0))))</f>
        <v>1702.9585631639357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177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390.44135077616374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802.81172114653452</v>
      </c>
      <c r="G153" s="168">
        <f ca="1">IF($C153-G$1&lt;År1,0,F152*(1-VLOOKUP($A153,[1]Hugst!$R$5:$W$9,MATCH(ROUNDUP((G$1)/10,0)*10,[1]Hugst!$R$4:$W$4,0))))</f>
        <v>804.3797586998611</v>
      </c>
      <c r="H153" s="168">
        <f ca="1">IF($C153-H$1&lt;År1,0,G152*(1-VLOOKUP($A153,[1]Hugst!$R$5:$W$9,MATCH(ROUNDUP((H$1)/10,0)*10,[1]Hugst!$R$4:$W$4,0))))</f>
        <v>805.95409359274197</v>
      </c>
      <c r="I153" s="168">
        <f ca="1">IF($C153-I$1&lt;År1,0,H152*(1-VLOOKUP($A153,[1]Hugst!$R$5:$W$9,MATCH(ROUNDUP((I$1)/10,0)*10,[1]Hugst!$R$4:$W$4,0))))</f>
        <v>807.53475111572186</v>
      </c>
      <c r="J153" s="168">
        <f ca="1">IF($C153-J$1&lt;År1,0,I152*(1-VLOOKUP($A153,[1]Hugst!$R$5:$W$9,MATCH(ROUNDUP((J$1)/10,0)*10,[1]Hugst!$R$4:$W$4,0))))</f>
        <v>809.12175666088876</v>
      </c>
      <c r="K153" s="168">
        <f ca="1">IF($C153-K$1&lt;År1,0,J152*(1-VLOOKUP($A153,[1]Hugst!$R$5:$W$9,MATCH(ROUNDUP((K$1)/10,0)*10,[1]Hugst!$R$4:$W$4,0))))</f>
        <v>810.71513572231049</v>
      </c>
      <c r="L153" s="168">
        <f ca="1">IF($C153-L$1&lt;År1,0,K152*(1-VLOOKUP($A153,[1]Hugst!$R$5:$W$9,MATCH(ROUNDUP((L$1)/10,0)*10,[1]Hugst!$R$4:$W$4,0))))</f>
        <v>812.31491389638393</v>
      </c>
      <c r="M153" s="168">
        <f ca="1">IF($C153-M$1&lt;År1,0,L152*(1-VLOOKUP($A153,[1]Hugst!$R$5:$W$9,MATCH(ROUNDUP((M$1)/10,0)*10,[1]Hugst!$R$4:$W$4,0))))</f>
        <v>813.92111688246075</v>
      </c>
      <c r="N153" s="168">
        <f ca="1">IF($C153-N$1&lt;År1,0,M152*(1-VLOOKUP($A153,[1]Hugst!$R$5:$W$9,MATCH(ROUNDUP((N$1)/10,0)*10,[1]Hugst!$R$4:$W$4,0))))</f>
        <v>815.5337704828911</v>
      </c>
      <c r="O153" s="168">
        <f ca="1">IF($C153-O$1&lt;År1,0,N152*(1-VLOOKUP($A153,[1]Hugst!$R$5:$W$9,MATCH(ROUNDUP((O$1)/10,0)*10,[1]Hugst!$R$4:$W$4,0))))</f>
        <v>817.15290060383848</v>
      </c>
      <c r="P153" s="168">
        <f ca="1">IF($C153-P$1&lt;År1,0,O152*(1-VLOOKUP($A153,[1]Hugst!$R$5:$W$9,MATCH(ROUNDUP((P$1)/10,0)*10,[1]Hugst!$R$4:$W$4,0))))</f>
        <v>818.7785332553816</v>
      </c>
      <c r="Q153" s="168">
        <f ca="1">IF($C153-Q$1&lt;År1,0,P152*(1-VLOOKUP($A153,[1]Hugst!$R$5:$W$9,MATCH(ROUNDUP((Q$1)/10,0)*10,[1]Hugst!$R$4:$W$4,0))))</f>
        <v>820.41069455209652</v>
      </c>
      <c r="R153" s="168">
        <f ca="1">IF($C153-R$1&lt;År1,0,Q152*(1-VLOOKUP($A153,[1]Hugst!$R$5:$W$9,MATCH(ROUNDUP((R$1)/10,0)*10,[1]Hugst!$R$4:$W$4,0))))</f>
        <v>822.04941071347855</v>
      </c>
      <c r="S153" s="168">
        <f ca="1">IF($C153-S$1&lt;År1,0,R152*(1-VLOOKUP($A153,[1]Hugst!$R$5:$W$9,MATCH(ROUNDUP((S$1)/10,0)*10,[1]Hugst!$R$4:$W$4,0))))</f>
        <v>823.69470806424795</v>
      </c>
      <c r="T153" s="168">
        <f ca="1">IF($C153-T$1&lt;År1,0,S152*(1-VLOOKUP($A153,[1]Hugst!$R$5:$W$9,MATCH(ROUNDUP((T$1)/10,0)*10,[1]Hugst!$R$4:$W$4,0))))</f>
        <v>825.34661303490282</v>
      </c>
      <c r="U153" s="168">
        <f ca="1">IF($C153-U$1&lt;År1,0,T152*(1-VLOOKUP($A153,[1]Hugst!$R$5:$W$9,MATCH(ROUNDUP((U$1)/10,0)*10,[1]Hugst!$R$4:$W$4,0))))</f>
        <v>827.00515216206838</v>
      </c>
      <c r="V153" s="168">
        <f ca="1">IF($C153-V$1&lt;År1,0,U152*(1-VLOOKUP($A153,[1]Hugst!$R$5:$W$9,MATCH(ROUNDUP((V$1)/10,0)*10,[1]Hugst!$R$4:$W$4,0))))</f>
        <v>-2924.2376288084465</v>
      </c>
      <c r="W153" s="168">
        <f ca="1">IF($C153-W$1&lt;År1,0,V152*(1-VLOOKUP($A153,[1]Hugst!$R$5:$W$9,MATCH(ROUNDUP((W$1)/10,0)*10,[1]Hugst!$R$4:$W$4,0))))</f>
        <v>1672.191788794099</v>
      </c>
      <c r="X153" s="168">
        <f ca="1">IF($C153-X$1&lt;År1,0,W152*(1-VLOOKUP($A153,[1]Hugst!$R$5:$W$9,MATCH(ROUNDUP((X$1)/10,0)*10,[1]Hugst!$R$4:$W$4,0))))</f>
        <v>1675.2132721858343</v>
      </c>
      <c r="Y153" s="168">
        <f ca="1">IF($C153-Y$1&lt;År1,0,X152*(1-VLOOKUP($A153,[1]Hugst!$R$5:$W$9,MATCH(ROUNDUP((Y$1)/10,0)*10,[1]Hugst!$R$4:$W$4,0))))</f>
        <v>1678.246890049073</v>
      </c>
      <c r="Z153" s="168">
        <f ca="1">IF($C153-Z$1&lt;År1,0,Y152*(1-VLOOKUP($A153,[1]Hugst!$R$5:$W$9,MATCH(ROUNDUP((Z$1)/10,0)*10,[1]Hugst!$R$4:$W$4,0))))</f>
        <v>1681.2926911165423</v>
      </c>
      <c r="AA153" s="168">
        <f ca="1">IF($C153-AA$1&lt;År1,0,Z152*(1-VLOOKUP($A153,[1]Hugst!$R$5:$W$9,MATCH(ROUNDUP((AA$1)/10,0)*10,[1]Hugst!$R$4:$W$4,0))))</f>
        <v>1684.3507243168669</v>
      </c>
      <c r="AB153" s="168">
        <f ca="1">IF($C153-AB$1&lt;År1,0,AA152*(1-VLOOKUP($A153,[1]Hugst!$R$5:$W$9,MATCH(ROUNDUP((AB$1)/10,0)*10,[1]Hugst!$R$4:$W$4,0))))</f>
        <v>1687.4210387749927</v>
      </c>
      <c r="AC153" s="168">
        <f ca="1">IF($C153-AC$1&lt;År1,0,AB152*(1-VLOOKUP($A153,[1]Hugst!$R$5:$W$9,MATCH(ROUNDUP((AC$1)/10,0)*10,[1]Hugst!$R$4:$W$4,0))))</f>
        <v>1690.5036838132869</v>
      </c>
      <c r="AD153" s="168">
        <f ca="1">IF($C153-AD$1&lt;År1,0,AC152*(1-VLOOKUP($A153,[1]Hugst!$R$5:$W$9,MATCH(ROUNDUP((AD$1)/10,0)*10,[1]Hugst!$R$4:$W$4,0))))</f>
        <v>1693.5987089521113</v>
      </c>
      <c r="AE153" s="168">
        <f ca="1">IF($C153-AE$1&lt;År1,0,AD152*(1-VLOOKUP($A153,[1]Hugst!$R$5:$W$9,MATCH(ROUNDUP((AE$1)/10,0)*10,[1]Hugst!$R$4:$W$4,0))))</f>
        <v>1696.7061639107951</v>
      </c>
      <c r="AF153" s="168">
        <f ca="1">IF($C153-AF$1&lt;År1,0,AE152*(1-VLOOKUP($A153,[1]Hugst!$R$5:$W$9,MATCH(ROUNDUP((AF$1)/10,0)*10,[1]Hugst!$R$4:$W$4,0))))</f>
        <v>1699.8260986082587</v>
      </c>
      <c r="AG153" s="168">
        <f ca="1">IF($C153-AG$1&lt;År1,0,AF152*(1-VLOOKUP($A153,[1]Hugst!$R$5:$W$9,MATCH(ROUNDUP((AG$1)/10,0)*10,[1]Hugst!$R$4:$W$4,0))))</f>
        <v>1702.9585631639357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177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388.87958537306986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801.24995574344064</v>
      </c>
      <c r="G154" s="168">
        <f ca="1">IF($C154-G$1&lt;År1,0,F153*(1-VLOOKUP($A154,[1]Hugst!$R$5:$W$9,MATCH(ROUNDUP((G$1)/10,0)*10,[1]Hugst!$R$4:$W$4,0))))</f>
        <v>802.81172114653452</v>
      </c>
      <c r="H154" s="168">
        <f ca="1">IF($C154-H$1&lt;År1,0,G153*(1-VLOOKUP($A154,[1]Hugst!$R$5:$W$9,MATCH(ROUNDUP((H$1)/10,0)*10,[1]Hugst!$R$4:$W$4,0))))</f>
        <v>804.3797586998611</v>
      </c>
      <c r="I154" s="168">
        <f ca="1">IF($C154-I$1&lt;År1,0,H153*(1-VLOOKUP($A154,[1]Hugst!$R$5:$W$9,MATCH(ROUNDUP((I$1)/10,0)*10,[1]Hugst!$R$4:$W$4,0))))</f>
        <v>805.95409359274197</v>
      </c>
      <c r="J154" s="168">
        <f ca="1">IF($C154-J$1&lt;År1,0,I153*(1-VLOOKUP($A154,[1]Hugst!$R$5:$W$9,MATCH(ROUNDUP((J$1)/10,0)*10,[1]Hugst!$R$4:$W$4,0))))</f>
        <v>807.53475111572186</v>
      </c>
      <c r="K154" s="168">
        <f ca="1">IF($C154-K$1&lt;År1,0,J153*(1-VLOOKUP($A154,[1]Hugst!$R$5:$W$9,MATCH(ROUNDUP((K$1)/10,0)*10,[1]Hugst!$R$4:$W$4,0))))</f>
        <v>809.12175666088876</v>
      </c>
      <c r="L154" s="168">
        <f ca="1">IF($C154-L$1&lt;År1,0,K153*(1-VLOOKUP($A154,[1]Hugst!$R$5:$W$9,MATCH(ROUNDUP((L$1)/10,0)*10,[1]Hugst!$R$4:$W$4,0))))</f>
        <v>810.71513572231049</v>
      </c>
      <c r="M154" s="168">
        <f ca="1">IF($C154-M$1&lt;År1,0,L153*(1-VLOOKUP($A154,[1]Hugst!$R$5:$W$9,MATCH(ROUNDUP((M$1)/10,0)*10,[1]Hugst!$R$4:$W$4,0))))</f>
        <v>812.31491389638393</v>
      </c>
      <c r="N154" s="168">
        <f ca="1">IF($C154-N$1&lt;År1,0,M153*(1-VLOOKUP($A154,[1]Hugst!$R$5:$W$9,MATCH(ROUNDUP((N$1)/10,0)*10,[1]Hugst!$R$4:$W$4,0))))</f>
        <v>813.92111688246075</v>
      </c>
      <c r="O154" s="168">
        <f ca="1">IF($C154-O$1&lt;År1,0,N153*(1-VLOOKUP($A154,[1]Hugst!$R$5:$W$9,MATCH(ROUNDUP((O$1)/10,0)*10,[1]Hugst!$R$4:$W$4,0))))</f>
        <v>815.5337704828911</v>
      </c>
      <c r="P154" s="168">
        <f ca="1">IF($C154-P$1&lt;År1,0,O153*(1-VLOOKUP($A154,[1]Hugst!$R$5:$W$9,MATCH(ROUNDUP((P$1)/10,0)*10,[1]Hugst!$R$4:$W$4,0))))</f>
        <v>817.15290060383848</v>
      </c>
      <c r="Q154" s="168">
        <f ca="1">IF($C154-Q$1&lt;År1,0,P153*(1-VLOOKUP($A154,[1]Hugst!$R$5:$W$9,MATCH(ROUNDUP((Q$1)/10,0)*10,[1]Hugst!$R$4:$W$4,0))))</f>
        <v>818.7785332553816</v>
      </c>
      <c r="R154" s="168">
        <f ca="1">IF($C154-R$1&lt;År1,0,Q153*(1-VLOOKUP($A154,[1]Hugst!$R$5:$W$9,MATCH(ROUNDUP((R$1)/10,0)*10,[1]Hugst!$R$4:$W$4,0))))</f>
        <v>820.41069455209652</v>
      </c>
      <c r="S154" s="168">
        <f ca="1">IF($C154-S$1&lt;År1,0,R153*(1-VLOOKUP($A154,[1]Hugst!$R$5:$W$9,MATCH(ROUNDUP((S$1)/10,0)*10,[1]Hugst!$R$4:$W$4,0))))</f>
        <v>822.04941071347855</v>
      </c>
      <c r="T154" s="168">
        <f ca="1">IF($C154-T$1&lt;År1,0,S153*(1-VLOOKUP($A154,[1]Hugst!$R$5:$W$9,MATCH(ROUNDUP((T$1)/10,0)*10,[1]Hugst!$R$4:$W$4,0))))</f>
        <v>823.69470806424795</v>
      </c>
      <c r="U154" s="168">
        <f ca="1">IF($C154-U$1&lt;År1,0,T153*(1-VLOOKUP($A154,[1]Hugst!$R$5:$W$9,MATCH(ROUNDUP((U$1)/10,0)*10,[1]Hugst!$R$4:$W$4,0))))</f>
        <v>825.34661303490282</v>
      </c>
      <c r="V154" s="168">
        <f ca="1">IF($C154-V$1&lt;År1,0,U153*(1-VLOOKUP($A154,[1]Hugst!$R$5:$W$9,MATCH(ROUNDUP((V$1)/10,0)*10,[1]Hugst!$R$4:$W$4,0))))</f>
        <v>827.00515216206838</v>
      </c>
      <c r="W154" s="168">
        <f ca="1">IF($C154-W$1&lt;År1,0,V153*(1-VLOOKUP($A154,[1]Hugst!$R$5:$W$9,MATCH(ROUNDUP((W$1)/10,0)*10,[1]Hugst!$R$4:$W$4,0))))</f>
        <v>-2924.2376288084465</v>
      </c>
      <c r="X154" s="168">
        <f ca="1">IF($C154-X$1&lt;År1,0,W153*(1-VLOOKUP($A154,[1]Hugst!$R$5:$W$9,MATCH(ROUNDUP((X$1)/10,0)*10,[1]Hugst!$R$4:$W$4,0))))</f>
        <v>1672.191788794099</v>
      </c>
      <c r="Y154" s="168">
        <f ca="1">IF($C154-Y$1&lt;År1,0,X153*(1-VLOOKUP($A154,[1]Hugst!$R$5:$W$9,MATCH(ROUNDUP((Y$1)/10,0)*10,[1]Hugst!$R$4:$W$4,0))))</f>
        <v>1675.2132721858343</v>
      </c>
      <c r="Z154" s="168">
        <f ca="1">IF($C154-Z$1&lt;År1,0,Y153*(1-VLOOKUP($A154,[1]Hugst!$R$5:$W$9,MATCH(ROUNDUP((Z$1)/10,0)*10,[1]Hugst!$R$4:$W$4,0))))</f>
        <v>1678.246890049073</v>
      </c>
      <c r="AA154" s="168">
        <f ca="1">IF($C154-AA$1&lt;År1,0,Z153*(1-VLOOKUP($A154,[1]Hugst!$R$5:$W$9,MATCH(ROUNDUP((AA$1)/10,0)*10,[1]Hugst!$R$4:$W$4,0))))</f>
        <v>1681.2926911165423</v>
      </c>
      <c r="AB154" s="168">
        <f ca="1">IF($C154-AB$1&lt;År1,0,AA153*(1-VLOOKUP($A154,[1]Hugst!$R$5:$W$9,MATCH(ROUNDUP((AB$1)/10,0)*10,[1]Hugst!$R$4:$W$4,0))))</f>
        <v>1684.3507243168669</v>
      </c>
      <c r="AC154" s="168">
        <f ca="1">IF($C154-AC$1&lt;År1,0,AB153*(1-VLOOKUP($A154,[1]Hugst!$R$5:$W$9,MATCH(ROUNDUP((AC$1)/10,0)*10,[1]Hugst!$R$4:$W$4,0))))</f>
        <v>1687.4210387749927</v>
      </c>
      <c r="AD154" s="168">
        <f ca="1">IF($C154-AD$1&lt;År1,0,AC153*(1-VLOOKUP($A154,[1]Hugst!$R$5:$W$9,MATCH(ROUNDUP((AD$1)/10,0)*10,[1]Hugst!$R$4:$W$4,0))))</f>
        <v>1690.5036838132869</v>
      </c>
      <c r="AE154" s="168">
        <f ca="1">IF($C154-AE$1&lt;År1,0,AD153*(1-VLOOKUP($A154,[1]Hugst!$R$5:$W$9,MATCH(ROUNDUP((AE$1)/10,0)*10,[1]Hugst!$R$4:$W$4,0))))</f>
        <v>1693.5987089521113</v>
      </c>
      <c r="AF154" s="168">
        <f ca="1">IF($C154-AF$1&lt;År1,0,AE153*(1-VLOOKUP($A154,[1]Hugst!$R$5:$W$9,MATCH(ROUNDUP((AF$1)/10,0)*10,[1]Hugst!$R$4:$W$4,0))))</f>
        <v>1696.7061639107951</v>
      </c>
      <c r="AG154" s="168">
        <f ca="1">IF($C154-AG$1&lt;År1,0,AF153*(1-VLOOKUP($A154,[1]Hugst!$R$5:$W$9,MATCH(ROUNDUP((AG$1)/10,0)*10,[1]Hugst!$R$4:$W$4,0))))</f>
        <v>1699.8260986082587</v>
      </c>
      <c r="AH154" s="168">
        <f ca="1">IF($C154-AH$1&lt;År1,0,AG153*(1-VLOOKUP($A154,[1]Hugst!$R$5:$W$9,MATCH(ROUNDUP((AH$1)/10,0)*10,[1]Hugst!$R$4:$W$4,0))))</f>
        <v>1702.9585631639357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177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387.32406703155721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799.69443740192798</v>
      </c>
      <c r="G155" s="168">
        <f ca="1">IF($C155-G$1&lt;År1,0,F154*(1-VLOOKUP($A155,[1]Hugst!$R$5:$W$9,MATCH(ROUNDUP((G$1)/10,0)*10,[1]Hugst!$R$4:$W$4,0))))</f>
        <v>801.24995574344064</v>
      </c>
      <c r="H155" s="168">
        <f ca="1">IF($C155-H$1&lt;År1,0,G154*(1-VLOOKUP($A155,[1]Hugst!$R$5:$W$9,MATCH(ROUNDUP((H$1)/10,0)*10,[1]Hugst!$R$4:$W$4,0))))</f>
        <v>802.81172114653452</v>
      </c>
      <c r="I155" s="168">
        <f ca="1">IF($C155-I$1&lt;År1,0,H154*(1-VLOOKUP($A155,[1]Hugst!$R$5:$W$9,MATCH(ROUNDUP((I$1)/10,0)*10,[1]Hugst!$R$4:$W$4,0))))</f>
        <v>804.3797586998611</v>
      </c>
      <c r="J155" s="168">
        <f ca="1">IF($C155-J$1&lt;År1,0,I154*(1-VLOOKUP($A155,[1]Hugst!$R$5:$W$9,MATCH(ROUNDUP((J$1)/10,0)*10,[1]Hugst!$R$4:$W$4,0))))</f>
        <v>805.95409359274197</v>
      </c>
      <c r="K155" s="168">
        <f ca="1">IF($C155-K$1&lt;År1,0,J154*(1-VLOOKUP($A155,[1]Hugst!$R$5:$W$9,MATCH(ROUNDUP((K$1)/10,0)*10,[1]Hugst!$R$4:$W$4,0))))</f>
        <v>807.53475111572186</v>
      </c>
      <c r="L155" s="168">
        <f ca="1">IF($C155-L$1&lt;År1,0,K154*(1-VLOOKUP($A155,[1]Hugst!$R$5:$W$9,MATCH(ROUNDUP((L$1)/10,0)*10,[1]Hugst!$R$4:$W$4,0))))</f>
        <v>809.12175666088876</v>
      </c>
      <c r="M155" s="168">
        <f ca="1">IF($C155-M$1&lt;År1,0,L154*(1-VLOOKUP($A155,[1]Hugst!$R$5:$W$9,MATCH(ROUNDUP((M$1)/10,0)*10,[1]Hugst!$R$4:$W$4,0))))</f>
        <v>810.71513572231049</v>
      </c>
      <c r="N155" s="168">
        <f ca="1">IF($C155-N$1&lt;År1,0,M154*(1-VLOOKUP($A155,[1]Hugst!$R$5:$W$9,MATCH(ROUNDUP((N$1)/10,0)*10,[1]Hugst!$R$4:$W$4,0))))</f>
        <v>812.31491389638393</v>
      </c>
      <c r="O155" s="168">
        <f ca="1">IF($C155-O$1&lt;År1,0,N154*(1-VLOOKUP($A155,[1]Hugst!$R$5:$W$9,MATCH(ROUNDUP((O$1)/10,0)*10,[1]Hugst!$R$4:$W$4,0))))</f>
        <v>813.92111688246075</v>
      </c>
      <c r="P155" s="168">
        <f ca="1">IF($C155-P$1&lt;År1,0,O154*(1-VLOOKUP($A155,[1]Hugst!$R$5:$W$9,MATCH(ROUNDUP((P$1)/10,0)*10,[1]Hugst!$R$4:$W$4,0))))</f>
        <v>815.5337704828911</v>
      </c>
      <c r="Q155" s="168">
        <f ca="1">IF($C155-Q$1&lt;År1,0,P154*(1-VLOOKUP($A155,[1]Hugst!$R$5:$W$9,MATCH(ROUNDUP((Q$1)/10,0)*10,[1]Hugst!$R$4:$W$4,0))))</f>
        <v>817.15290060383848</v>
      </c>
      <c r="R155" s="168">
        <f ca="1">IF($C155-R$1&lt;År1,0,Q154*(1-VLOOKUP($A155,[1]Hugst!$R$5:$W$9,MATCH(ROUNDUP((R$1)/10,0)*10,[1]Hugst!$R$4:$W$4,0))))</f>
        <v>818.7785332553816</v>
      </c>
      <c r="S155" s="168">
        <f ca="1">IF($C155-S$1&lt;År1,0,R154*(1-VLOOKUP($A155,[1]Hugst!$R$5:$W$9,MATCH(ROUNDUP((S$1)/10,0)*10,[1]Hugst!$R$4:$W$4,0))))</f>
        <v>820.41069455209652</v>
      </c>
      <c r="T155" s="168">
        <f ca="1">IF($C155-T$1&lt;År1,0,S154*(1-VLOOKUP($A155,[1]Hugst!$R$5:$W$9,MATCH(ROUNDUP((T$1)/10,0)*10,[1]Hugst!$R$4:$W$4,0))))</f>
        <v>822.04941071347855</v>
      </c>
      <c r="U155" s="168">
        <f ca="1">IF($C155-U$1&lt;År1,0,T154*(1-VLOOKUP($A155,[1]Hugst!$R$5:$W$9,MATCH(ROUNDUP((U$1)/10,0)*10,[1]Hugst!$R$4:$W$4,0))))</f>
        <v>823.69470806424795</v>
      </c>
      <c r="V155" s="168">
        <f ca="1">IF($C155-V$1&lt;År1,0,U154*(1-VLOOKUP($A155,[1]Hugst!$R$5:$W$9,MATCH(ROUNDUP((V$1)/10,0)*10,[1]Hugst!$R$4:$W$4,0))))</f>
        <v>825.34661303490282</v>
      </c>
      <c r="W155" s="168">
        <f ca="1">IF($C155-W$1&lt;År1,0,V154*(1-VLOOKUP($A155,[1]Hugst!$R$5:$W$9,MATCH(ROUNDUP((W$1)/10,0)*10,[1]Hugst!$R$4:$W$4,0))))</f>
        <v>827.00515216206838</v>
      </c>
      <c r="X155" s="168">
        <f ca="1">IF($C155-X$1&lt;År1,0,W154*(1-VLOOKUP($A155,[1]Hugst!$R$5:$W$9,MATCH(ROUNDUP((X$1)/10,0)*10,[1]Hugst!$R$4:$W$4,0))))</f>
        <v>-2924.2376288084465</v>
      </c>
      <c r="Y155" s="168">
        <f ca="1">IF($C155-Y$1&lt;År1,0,X154*(1-VLOOKUP($A155,[1]Hugst!$R$5:$W$9,MATCH(ROUNDUP((Y$1)/10,0)*10,[1]Hugst!$R$4:$W$4,0))))</f>
        <v>1672.191788794099</v>
      </c>
      <c r="Z155" s="168">
        <f ca="1">IF($C155-Z$1&lt;År1,0,Y154*(1-VLOOKUP($A155,[1]Hugst!$R$5:$W$9,MATCH(ROUNDUP((Z$1)/10,0)*10,[1]Hugst!$R$4:$W$4,0))))</f>
        <v>1675.2132721858343</v>
      </c>
      <c r="AA155" s="168">
        <f ca="1">IF($C155-AA$1&lt;År1,0,Z154*(1-VLOOKUP($A155,[1]Hugst!$R$5:$W$9,MATCH(ROUNDUP((AA$1)/10,0)*10,[1]Hugst!$R$4:$W$4,0))))</f>
        <v>1678.246890049073</v>
      </c>
      <c r="AB155" s="168">
        <f ca="1">IF($C155-AB$1&lt;År1,0,AA154*(1-VLOOKUP($A155,[1]Hugst!$R$5:$W$9,MATCH(ROUNDUP((AB$1)/10,0)*10,[1]Hugst!$R$4:$W$4,0))))</f>
        <v>1681.2926911165423</v>
      </c>
      <c r="AC155" s="168">
        <f ca="1">IF($C155-AC$1&lt;År1,0,AB154*(1-VLOOKUP($A155,[1]Hugst!$R$5:$W$9,MATCH(ROUNDUP((AC$1)/10,0)*10,[1]Hugst!$R$4:$W$4,0))))</f>
        <v>1684.3507243168669</v>
      </c>
      <c r="AD155" s="168">
        <f ca="1">IF($C155-AD$1&lt;År1,0,AC154*(1-VLOOKUP($A155,[1]Hugst!$R$5:$W$9,MATCH(ROUNDUP((AD$1)/10,0)*10,[1]Hugst!$R$4:$W$4,0))))</f>
        <v>1687.4210387749927</v>
      </c>
      <c r="AE155" s="168">
        <f ca="1">IF($C155-AE$1&lt;År1,0,AD154*(1-VLOOKUP($A155,[1]Hugst!$R$5:$W$9,MATCH(ROUNDUP((AE$1)/10,0)*10,[1]Hugst!$R$4:$W$4,0))))</f>
        <v>1690.5036838132869</v>
      </c>
      <c r="AF155" s="168">
        <f ca="1">IF($C155-AF$1&lt;År1,0,AE154*(1-VLOOKUP($A155,[1]Hugst!$R$5:$W$9,MATCH(ROUNDUP((AF$1)/10,0)*10,[1]Hugst!$R$4:$W$4,0))))</f>
        <v>1693.5987089521113</v>
      </c>
      <c r="AG155" s="168">
        <f ca="1">IF($C155-AG$1&lt;År1,0,AF154*(1-VLOOKUP($A155,[1]Hugst!$R$5:$W$9,MATCH(ROUNDUP((AG$1)/10,0)*10,[1]Hugst!$R$4:$W$4,0))))</f>
        <v>1696.7061639107951</v>
      </c>
      <c r="AH155" s="168">
        <f ca="1">IF($C155-AH$1&lt;År1,0,AG154*(1-VLOOKUP($A155,[1]Hugst!$R$5:$W$9,MATCH(ROUNDUP((AH$1)/10,0)*10,[1]Hugst!$R$4:$W$4,0))))</f>
        <v>1699.8260986082587</v>
      </c>
      <c r="AI155" s="168">
        <f ca="1">IF($C155-AI$1&lt;År1,0,AH154*(1-VLOOKUP($A155,[1]Hugst!$R$5:$W$9,MATCH(ROUNDUP((AI$1)/10,0)*10,[1]Hugst!$R$4:$W$4,0))))</f>
        <v>1702.9585631639357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177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385.77477076345531</v>
      </c>
      <c r="E156" s="168">
        <f t="shared" ca="1" si="3"/>
        <v>2.4770306373284257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800.62217177115451</v>
      </c>
      <c r="G156" s="168">
        <f ca="1">IF($C156-G$1&lt;År1,0,F155*(1-VLOOKUP($A156,[1]Hugst!$R$5:$W$9,MATCH(ROUNDUP((G$1)/10,0)*10,[1]Hugst!$R$4:$W$4,0))))</f>
        <v>799.69443740192798</v>
      </c>
      <c r="H156" s="168">
        <f ca="1">IF($C156-H$1&lt;År1,0,G155*(1-VLOOKUP($A156,[1]Hugst!$R$5:$W$9,MATCH(ROUNDUP((H$1)/10,0)*10,[1]Hugst!$R$4:$W$4,0))))</f>
        <v>801.24995574344064</v>
      </c>
      <c r="I156" s="168">
        <f ca="1">IF($C156-I$1&lt;År1,0,H155*(1-VLOOKUP($A156,[1]Hugst!$R$5:$W$9,MATCH(ROUNDUP((I$1)/10,0)*10,[1]Hugst!$R$4:$W$4,0))))</f>
        <v>802.81172114653452</v>
      </c>
      <c r="J156" s="168">
        <f ca="1">IF($C156-J$1&lt;År1,0,I155*(1-VLOOKUP($A156,[1]Hugst!$R$5:$W$9,MATCH(ROUNDUP((J$1)/10,0)*10,[1]Hugst!$R$4:$W$4,0))))</f>
        <v>804.3797586998611</v>
      </c>
      <c r="K156" s="168">
        <f ca="1">IF($C156-K$1&lt;År1,0,J155*(1-VLOOKUP($A156,[1]Hugst!$R$5:$W$9,MATCH(ROUNDUP((K$1)/10,0)*10,[1]Hugst!$R$4:$W$4,0))))</f>
        <v>805.95409359274197</v>
      </c>
      <c r="L156" s="168">
        <f ca="1">IF($C156-L$1&lt;År1,0,K155*(1-VLOOKUP($A156,[1]Hugst!$R$5:$W$9,MATCH(ROUNDUP((L$1)/10,0)*10,[1]Hugst!$R$4:$W$4,0))))</f>
        <v>807.53475111572186</v>
      </c>
      <c r="M156" s="168">
        <f ca="1">IF($C156-M$1&lt;År1,0,L155*(1-VLOOKUP($A156,[1]Hugst!$R$5:$W$9,MATCH(ROUNDUP((M$1)/10,0)*10,[1]Hugst!$R$4:$W$4,0))))</f>
        <v>809.12175666088876</v>
      </c>
      <c r="N156" s="168">
        <f ca="1">IF($C156-N$1&lt;År1,0,M155*(1-VLOOKUP($A156,[1]Hugst!$R$5:$W$9,MATCH(ROUNDUP((N$1)/10,0)*10,[1]Hugst!$R$4:$W$4,0))))</f>
        <v>810.71513572231049</v>
      </c>
      <c r="O156" s="168">
        <f ca="1">IF($C156-O$1&lt;År1,0,N155*(1-VLOOKUP($A156,[1]Hugst!$R$5:$W$9,MATCH(ROUNDUP((O$1)/10,0)*10,[1]Hugst!$R$4:$W$4,0))))</f>
        <v>812.31491389638393</v>
      </c>
      <c r="P156" s="168">
        <f ca="1">IF($C156-P$1&lt;År1,0,O155*(1-VLOOKUP($A156,[1]Hugst!$R$5:$W$9,MATCH(ROUNDUP((P$1)/10,0)*10,[1]Hugst!$R$4:$W$4,0))))</f>
        <v>813.92111688246075</v>
      </c>
      <c r="Q156" s="168">
        <f ca="1">IF($C156-Q$1&lt;År1,0,P155*(1-VLOOKUP($A156,[1]Hugst!$R$5:$W$9,MATCH(ROUNDUP((Q$1)/10,0)*10,[1]Hugst!$R$4:$W$4,0))))</f>
        <v>815.5337704828911</v>
      </c>
      <c r="R156" s="168">
        <f ca="1">IF($C156-R$1&lt;År1,0,Q155*(1-VLOOKUP($A156,[1]Hugst!$R$5:$W$9,MATCH(ROUNDUP((R$1)/10,0)*10,[1]Hugst!$R$4:$W$4,0))))</f>
        <v>817.15290060383848</v>
      </c>
      <c r="S156" s="168">
        <f ca="1">IF($C156-S$1&lt;År1,0,R155*(1-VLOOKUP($A156,[1]Hugst!$R$5:$W$9,MATCH(ROUNDUP((S$1)/10,0)*10,[1]Hugst!$R$4:$W$4,0))))</f>
        <v>818.7785332553816</v>
      </c>
      <c r="T156" s="168">
        <f ca="1">IF($C156-T$1&lt;År1,0,S155*(1-VLOOKUP($A156,[1]Hugst!$R$5:$W$9,MATCH(ROUNDUP((T$1)/10,0)*10,[1]Hugst!$R$4:$W$4,0))))</f>
        <v>820.41069455209652</v>
      </c>
      <c r="U156" s="168">
        <f ca="1">IF($C156-U$1&lt;År1,0,T155*(1-VLOOKUP($A156,[1]Hugst!$R$5:$W$9,MATCH(ROUNDUP((U$1)/10,0)*10,[1]Hugst!$R$4:$W$4,0))))</f>
        <v>822.04941071347855</v>
      </c>
      <c r="V156" s="168">
        <f ca="1">IF($C156-V$1&lt;År1,0,U155*(1-VLOOKUP($A156,[1]Hugst!$R$5:$W$9,MATCH(ROUNDUP((V$1)/10,0)*10,[1]Hugst!$R$4:$W$4,0))))</f>
        <v>823.69470806424795</v>
      </c>
      <c r="W156" s="168">
        <f ca="1">IF($C156-W$1&lt;År1,0,V155*(1-VLOOKUP($A156,[1]Hugst!$R$5:$W$9,MATCH(ROUNDUP((W$1)/10,0)*10,[1]Hugst!$R$4:$W$4,0))))</f>
        <v>825.34661303490282</v>
      </c>
      <c r="X156" s="168">
        <f ca="1">IF($C156-X$1&lt;År1,0,W155*(1-VLOOKUP($A156,[1]Hugst!$R$5:$W$9,MATCH(ROUNDUP((X$1)/10,0)*10,[1]Hugst!$R$4:$W$4,0))))</f>
        <v>827.00515216206838</v>
      </c>
      <c r="Y156" s="168">
        <f ca="1">IF($C156-Y$1&lt;År1,0,X155*(1-VLOOKUP($A156,[1]Hugst!$R$5:$W$9,MATCH(ROUNDUP((Y$1)/10,0)*10,[1]Hugst!$R$4:$W$4,0))))</f>
        <v>-2924.2376288084465</v>
      </c>
      <c r="Z156" s="168">
        <f ca="1">IF($C156-Z$1&lt;År1,0,Y155*(1-VLOOKUP($A156,[1]Hugst!$R$5:$W$9,MATCH(ROUNDUP((Z$1)/10,0)*10,[1]Hugst!$R$4:$W$4,0))))</f>
        <v>1672.191788794099</v>
      </c>
      <c r="AA156" s="168">
        <f ca="1">IF($C156-AA$1&lt;År1,0,Z155*(1-VLOOKUP($A156,[1]Hugst!$R$5:$W$9,MATCH(ROUNDUP((AA$1)/10,0)*10,[1]Hugst!$R$4:$W$4,0))))</f>
        <v>1675.2132721858343</v>
      </c>
      <c r="AB156" s="168">
        <f ca="1">IF($C156-AB$1&lt;År1,0,AA155*(1-VLOOKUP($A156,[1]Hugst!$R$5:$W$9,MATCH(ROUNDUP((AB$1)/10,0)*10,[1]Hugst!$R$4:$W$4,0))))</f>
        <v>1678.246890049073</v>
      </c>
      <c r="AC156" s="168">
        <f ca="1">IF($C156-AC$1&lt;År1,0,AB155*(1-VLOOKUP($A156,[1]Hugst!$R$5:$W$9,MATCH(ROUNDUP((AC$1)/10,0)*10,[1]Hugst!$R$4:$W$4,0))))</f>
        <v>1681.2926911165423</v>
      </c>
      <c r="AD156" s="168">
        <f ca="1">IF($C156-AD$1&lt;År1,0,AC155*(1-VLOOKUP($A156,[1]Hugst!$R$5:$W$9,MATCH(ROUNDUP((AD$1)/10,0)*10,[1]Hugst!$R$4:$W$4,0))))</f>
        <v>1684.3507243168669</v>
      </c>
      <c r="AE156" s="168">
        <f ca="1">IF($C156-AE$1&lt;År1,0,AD155*(1-VLOOKUP($A156,[1]Hugst!$R$5:$W$9,MATCH(ROUNDUP((AE$1)/10,0)*10,[1]Hugst!$R$4:$W$4,0))))</f>
        <v>1687.4210387749927</v>
      </c>
      <c r="AF156" s="168">
        <f ca="1">IF($C156-AF$1&lt;År1,0,AE155*(1-VLOOKUP($A156,[1]Hugst!$R$5:$W$9,MATCH(ROUNDUP((AF$1)/10,0)*10,[1]Hugst!$R$4:$W$4,0))))</f>
        <v>1690.5036838132869</v>
      </c>
      <c r="AG156" s="168">
        <f ca="1">IF($C156-AG$1&lt;År1,0,AF155*(1-VLOOKUP($A156,[1]Hugst!$R$5:$W$9,MATCH(ROUNDUP((AG$1)/10,0)*10,[1]Hugst!$R$4:$W$4,0))))</f>
        <v>1693.5987089521113</v>
      </c>
      <c r="AH156" s="168">
        <f ca="1">IF($C156-AH$1&lt;År1,0,AG155*(1-VLOOKUP($A156,[1]Hugst!$R$5:$W$9,MATCH(ROUNDUP((AH$1)/10,0)*10,[1]Hugst!$R$4:$W$4,0))))</f>
        <v>1696.7061639107951</v>
      </c>
      <c r="AI156" s="168">
        <f ca="1">IF($C156-AI$1&lt;År1,0,AH155*(1-VLOOKUP($A156,[1]Hugst!$R$5:$W$9,MATCH(ROUNDUP((AI$1)/10,0)*10,[1]Hugst!$R$4:$W$4,0))))</f>
        <v>1699.8260986082587</v>
      </c>
      <c r="AJ156" s="168">
        <f ca="1">IF($C156-AJ$1&lt;År1,0,AI155*(1-VLOOKUP($A156,[1]Hugst!$R$5:$W$9,MATCH(ROUNDUP((AJ$1)/10,0)*10,[1]Hugst!$R$4:$W$4,0))))</f>
        <v>1700.4815325266063</v>
      </c>
    </row>
    <row r="157" spans="1:36" x14ac:dyDescent="0.25">
      <c r="A157" s="168" t="s">
        <v>177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229.22186107848103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368.92489138151137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177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228.30497363417453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368.00800393720488</v>
      </c>
      <c r="G158" s="168">
        <f ca="1">IF($C158-G$1&lt;År1,0,F157*(1-VLOOKUP($A158,[1]Hugst!$R$5:$W$9,MATCH(ROUNDUP((G$1)/10,0)*10,[1]Hugst!$R$4:$W$4,0))))</f>
        <v>368.92489138151137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177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227.39175373963297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367.09478404266332</v>
      </c>
      <c r="G159" s="168">
        <f ca="1">IF($C159-G$1&lt;År1,0,F158*(1-VLOOKUP($A159,[1]Hugst!$R$5:$W$9,MATCH(ROUNDUP((G$1)/10,0)*10,[1]Hugst!$R$4:$W$4,0))))</f>
        <v>368.00800393720488</v>
      </c>
      <c r="H159" s="168">
        <f ca="1">IF($C159-H$1&lt;År1,0,G158*(1-VLOOKUP($A159,[1]Hugst!$R$5:$W$9,MATCH(ROUNDUP((H$1)/10,0)*10,[1]Hugst!$R$4:$W$4,0))))</f>
        <v>368.92489138151137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177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226.48218672467272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366.18521702770306</v>
      </c>
      <c r="G160" s="168">
        <f ca="1">IF($C160-G$1&lt;År1,0,F159*(1-VLOOKUP($A160,[1]Hugst!$R$5:$W$9,MATCH(ROUNDUP((G$1)/10,0)*10,[1]Hugst!$R$4:$W$4,0))))</f>
        <v>367.09478404266332</v>
      </c>
      <c r="H160" s="168">
        <f ca="1">IF($C160-H$1&lt;År1,0,G159*(1-VLOOKUP($A160,[1]Hugst!$R$5:$W$9,MATCH(ROUNDUP((H$1)/10,0)*10,[1]Hugst!$R$4:$W$4,0))))</f>
        <v>368.00800393720488</v>
      </c>
      <c r="I160" s="168">
        <f ca="1">IF($C160-I$1&lt;År1,0,H159*(1-VLOOKUP($A160,[1]Hugst!$R$5:$W$9,MATCH(ROUNDUP((I$1)/10,0)*10,[1]Hugst!$R$4:$W$4,0))))</f>
        <v>368.92489138151137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177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225.57625797777644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365.27928828080678</v>
      </c>
      <c r="G161" s="168">
        <f ca="1">IF($C161-G$1&lt;År1,0,F160*(1-VLOOKUP($A161,[1]Hugst!$R$5:$W$9,MATCH(ROUNDUP((G$1)/10,0)*10,[1]Hugst!$R$4:$W$4,0))))</f>
        <v>366.18521702770306</v>
      </c>
      <c r="H161" s="168">
        <f ca="1">IF($C161-H$1&lt;År1,0,G160*(1-VLOOKUP($A161,[1]Hugst!$R$5:$W$9,MATCH(ROUNDUP((H$1)/10,0)*10,[1]Hugst!$R$4:$W$4,0))))</f>
        <v>367.09478404266332</v>
      </c>
      <c r="I161" s="168">
        <f ca="1">IF($C161-I$1&lt;År1,0,H160*(1-VLOOKUP($A161,[1]Hugst!$R$5:$W$9,MATCH(ROUNDUP((I$1)/10,0)*10,[1]Hugst!$R$4:$W$4,0))))</f>
        <v>368.00800393720488</v>
      </c>
      <c r="J161" s="168">
        <f ca="1">IF($C161-J$1&lt;År1,0,I160*(1-VLOOKUP($A161,[1]Hugst!$R$5:$W$9,MATCH(ROUNDUP((J$1)/10,0)*10,[1]Hugst!$R$4:$W$4,0))))</f>
        <v>368.92489138151137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177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224.67395294586549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364.37698324889584</v>
      </c>
      <c r="G162" s="168">
        <f ca="1">IF($C162-G$1&lt;År1,0,F161*(1-VLOOKUP($A162,[1]Hugst!$R$5:$W$9,MATCH(ROUNDUP((G$1)/10,0)*10,[1]Hugst!$R$4:$W$4,0))))</f>
        <v>365.27928828080678</v>
      </c>
      <c r="H162" s="168">
        <f ca="1">IF($C162-H$1&lt;År1,0,G161*(1-VLOOKUP($A162,[1]Hugst!$R$5:$W$9,MATCH(ROUNDUP((H$1)/10,0)*10,[1]Hugst!$R$4:$W$4,0))))</f>
        <v>366.18521702770306</v>
      </c>
      <c r="I162" s="168">
        <f ca="1">IF($C162-I$1&lt;År1,0,H161*(1-VLOOKUP($A162,[1]Hugst!$R$5:$W$9,MATCH(ROUNDUP((I$1)/10,0)*10,[1]Hugst!$R$4:$W$4,0))))</f>
        <v>367.09478404266332</v>
      </c>
      <c r="J162" s="168">
        <f ca="1">IF($C162-J$1&lt;År1,0,I161*(1-VLOOKUP($A162,[1]Hugst!$R$5:$W$9,MATCH(ROUNDUP((J$1)/10,0)*10,[1]Hugst!$R$4:$W$4,0))))</f>
        <v>368.00800393720488</v>
      </c>
      <c r="K162" s="168">
        <f ca="1">IF($C162-K$1&lt;År1,0,J161*(1-VLOOKUP($A162,[1]Hugst!$R$5:$W$9,MATCH(ROUNDUP((K$1)/10,0)*10,[1]Hugst!$R$4:$W$4,0))))</f>
        <v>368.92489138151137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177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223.7752571340809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363.47828743711125</v>
      </c>
      <c r="G163" s="168">
        <f ca="1">IF($C163-G$1&lt;År1,0,F162*(1-VLOOKUP($A163,[1]Hugst!$R$5:$W$9,MATCH(ROUNDUP((G$1)/10,0)*10,[1]Hugst!$R$4:$W$4,0))))</f>
        <v>364.37698324889584</v>
      </c>
      <c r="H163" s="168">
        <f ca="1">IF($C163-H$1&lt;År1,0,G162*(1-VLOOKUP($A163,[1]Hugst!$R$5:$W$9,MATCH(ROUNDUP((H$1)/10,0)*10,[1]Hugst!$R$4:$W$4,0))))</f>
        <v>365.27928828080678</v>
      </c>
      <c r="I163" s="168">
        <f ca="1">IF($C163-I$1&lt;År1,0,H162*(1-VLOOKUP($A163,[1]Hugst!$R$5:$W$9,MATCH(ROUNDUP((I$1)/10,0)*10,[1]Hugst!$R$4:$W$4,0))))</f>
        <v>366.18521702770306</v>
      </c>
      <c r="J163" s="168">
        <f ca="1">IF($C163-J$1&lt;År1,0,I162*(1-VLOOKUP($A163,[1]Hugst!$R$5:$W$9,MATCH(ROUNDUP((J$1)/10,0)*10,[1]Hugst!$R$4:$W$4,0))))</f>
        <v>367.09478404266332</v>
      </c>
      <c r="K163" s="168">
        <f ca="1">IF($C163-K$1&lt;År1,0,J162*(1-VLOOKUP($A163,[1]Hugst!$R$5:$W$9,MATCH(ROUNDUP((K$1)/10,0)*10,[1]Hugst!$R$4:$W$4,0))))</f>
        <v>368.00800393720488</v>
      </c>
      <c r="L163" s="168">
        <f ca="1">IF($C163-L$1&lt;År1,0,K162*(1-VLOOKUP($A163,[1]Hugst!$R$5:$W$9,MATCH(ROUNDUP((L$1)/10,0)*10,[1]Hugst!$R$4:$W$4,0))))</f>
        <v>368.92489138151137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177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222.88015610554498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362.58318640857533</v>
      </c>
      <c r="G164" s="168">
        <f ca="1">IF($C164-G$1&lt;År1,0,F163*(1-VLOOKUP($A164,[1]Hugst!$R$5:$W$9,MATCH(ROUNDUP((G$1)/10,0)*10,[1]Hugst!$R$4:$W$4,0))))</f>
        <v>363.47828743711125</v>
      </c>
      <c r="H164" s="168">
        <f ca="1">IF($C164-H$1&lt;År1,0,G163*(1-VLOOKUP($A164,[1]Hugst!$R$5:$W$9,MATCH(ROUNDUP((H$1)/10,0)*10,[1]Hugst!$R$4:$W$4,0))))</f>
        <v>364.37698324889584</v>
      </c>
      <c r="I164" s="168">
        <f ca="1">IF($C164-I$1&lt;År1,0,H163*(1-VLOOKUP($A164,[1]Hugst!$R$5:$W$9,MATCH(ROUNDUP((I$1)/10,0)*10,[1]Hugst!$R$4:$W$4,0))))</f>
        <v>365.27928828080678</v>
      </c>
      <c r="J164" s="168">
        <f ca="1">IF($C164-J$1&lt;År1,0,I163*(1-VLOOKUP($A164,[1]Hugst!$R$5:$W$9,MATCH(ROUNDUP((J$1)/10,0)*10,[1]Hugst!$R$4:$W$4,0))))</f>
        <v>366.18521702770306</v>
      </c>
      <c r="K164" s="168">
        <f ca="1">IF($C164-K$1&lt;År1,0,J163*(1-VLOOKUP($A164,[1]Hugst!$R$5:$W$9,MATCH(ROUNDUP((K$1)/10,0)*10,[1]Hugst!$R$4:$W$4,0))))</f>
        <v>367.09478404266332</v>
      </c>
      <c r="L164" s="168">
        <f ca="1">IF($C164-L$1&lt;År1,0,K163*(1-VLOOKUP($A164,[1]Hugst!$R$5:$W$9,MATCH(ROUNDUP((L$1)/10,0)*10,[1]Hugst!$R$4:$W$4,0))))</f>
        <v>368.00800393720488</v>
      </c>
      <c r="M164" s="168">
        <f ca="1">IF($C164-M$1&lt;År1,0,L163*(1-VLOOKUP($A164,[1]Hugst!$R$5:$W$9,MATCH(ROUNDUP((M$1)/10,0)*10,[1]Hugst!$R$4:$W$4,0))))</f>
        <v>368.92489138151137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177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221.98863548112217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361.69166578415252</v>
      </c>
      <c r="G165" s="168">
        <f ca="1">IF($C165-G$1&lt;År1,0,F164*(1-VLOOKUP($A165,[1]Hugst!$R$5:$W$9,MATCH(ROUNDUP((G$1)/10,0)*10,[1]Hugst!$R$4:$W$4,0))))</f>
        <v>362.58318640857533</v>
      </c>
      <c r="H165" s="168">
        <f ca="1">IF($C165-H$1&lt;År1,0,G164*(1-VLOOKUP($A165,[1]Hugst!$R$5:$W$9,MATCH(ROUNDUP((H$1)/10,0)*10,[1]Hugst!$R$4:$W$4,0))))</f>
        <v>363.47828743711125</v>
      </c>
      <c r="I165" s="168">
        <f ca="1">IF($C165-I$1&lt;År1,0,H164*(1-VLOOKUP($A165,[1]Hugst!$R$5:$W$9,MATCH(ROUNDUP((I$1)/10,0)*10,[1]Hugst!$R$4:$W$4,0))))</f>
        <v>364.37698324889584</v>
      </c>
      <c r="J165" s="168">
        <f ca="1">IF($C165-J$1&lt;År1,0,I164*(1-VLOOKUP($A165,[1]Hugst!$R$5:$W$9,MATCH(ROUNDUP((J$1)/10,0)*10,[1]Hugst!$R$4:$W$4,0))))</f>
        <v>365.27928828080678</v>
      </c>
      <c r="K165" s="168">
        <f ca="1">IF($C165-K$1&lt;År1,0,J164*(1-VLOOKUP($A165,[1]Hugst!$R$5:$W$9,MATCH(ROUNDUP((K$1)/10,0)*10,[1]Hugst!$R$4:$W$4,0))))</f>
        <v>366.18521702770306</v>
      </c>
      <c r="L165" s="168">
        <f ca="1">IF($C165-L$1&lt;År1,0,K164*(1-VLOOKUP($A165,[1]Hugst!$R$5:$W$9,MATCH(ROUNDUP((L$1)/10,0)*10,[1]Hugst!$R$4:$W$4,0))))</f>
        <v>367.09478404266332</v>
      </c>
      <c r="M165" s="168">
        <f ca="1">IF($C165-M$1&lt;År1,0,L164*(1-VLOOKUP($A165,[1]Hugst!$R$5:$W$9,MATCH(ROUNDUP((M$1)/10,0)*10,[1]Hugst!$R$4:$W$4,0))))</f>
        <v>368.00800393720488</v>
      </c>
      <c r="N165" s="168">
        <f ca="1">IF($C165-N$1&lt;År1,0,M164*(1-VLOOKUP($A165,[1]Hugst!$R$5:$W$9,MATCH(ROUNDUP((N$1)/10,0)*10,[1]Hugst!$R$4:$W$4,0))))</f>
        <v>368.92489138151137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177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221.10068093919745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360.80371124222779</v>
      </c>
      <c r="G166" s="168">
        <f ca="1">IF($C166-G$1&lt;År1,0,F165*(1-VLOOKUP($A166,[1]Hugst!$R$5:$W$9,MATCH(ROUNDUP((G$1)/10,0)*10,[1]Hugst!$R$4:$W$4,0))))</f>
        <v>361.69166578415252</v>
      </c>
      <c r="H166" s="168">
        <f ca="1">IF($C166-H$1&lt;År1,0,G165*(1-VLOOKUP($A166,[1]Hugst!$R$5:$W$9,MATCH(ROUNDUP((H$1)/10,0)*10,[1]Hugst!$R$4:$W$4,0))))</f>
        <v>362.58318640857533</v>
      </c>
      <c r="I166" s="168">
        <f ca="1">IF($C166-I$1&lt;År1,0,H165*(1-VLOOKUP($A166,[1]Hugst!$R$5:$W$9,MATCH(ROUNDUP((I$1)/10,0)*10,[1]Hugst!$R$4:$W$4,0))))</f>
        <v>363.47828743711125</v>
      </c>
      <c r="J166" s="168">
        <f ca="1">IF($C166-J$1&lt;År1,0,I165*(1-VLOOKUP($A166,[1]Hugst!$R$5:$W$9,MATCH(ROUNDUP((J$1)/10,0)*10,[1]Hugst!$R$4:$W$4,0))))</f>
        <v>364.37698324889584</v>
      </c>
      <c r="K166" s="168">
        <f ca="1">IF($C166-K$1&lt;År1,0,J165*(1-VLOOKUP($A166,[1]Hugst!$R$5:$W$9,MATCH(ROUNDUP((K$1)/10,0)*10,[1]Hugst!$R$4:$W$4,0))))</f>
        <v>365.27928828080678</v>
      </c>
      <c r="L166" s="168">
        <f ca="1">IF($C166-L$1&lt;År1,0,K165*(1-VLOOKUP($A166,[1]Hugst!$R$5:$W$9,MATCH(ROUNDUP((L$1)/10,0)*10,[1]Hugst!$R$4:$W$4,0))))</f>
        <v>366.18521702770306</v>
      </c>
      <c r="M166" s="168">
        <f ca="1">IF($C166-M$1&lt;År1,0,L165*(1-VLOOKUP($A166,[1]Hugst!$R$5:$W$9,MATCH(ROUNDUP((M$1)/10,0)*10,[1]Hugst!$R$4:$W$4,0))))</f>
        <v>367.09478404266332</v>
      </c>
      <c r="N166" s="168">
        <f ca="1">IF($C166-N$1&lt;År1,0,M165*(1-VLOOKUP($A166,[1]Hugst!$R$5:$W$9,MATCH(ROUNDUP((N$1)/10,0)*10,[1]Hugst!$R$4:$W$4,0))))</f>
        <v>368.00800393720488</v>
      </c>
      <c r="O166" s="168">
        <f ca="1">IF($C166-O$1&lt;År1,0,N165*(1-VLOOKUP($A166,[1]Hugst!$R$5:$W$9,MATCH(ROUNDUP((O$1)/10,0)*10,[1]Hugst!$R$4:$W$4,0))))</f>
        <v>368.92489138151137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177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220.21627821544917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359.91930851847951</v>
      </c>
      <c r="G167" s="168">
        <f ca="1">IF($C167-G$1&lt;År1,0,F166*(1-VLOOKUP($A167,[1]Hugst!$R$5:$W$9,MATCH(ROUNDUP((G$1)/10,0)*10,[1]Hugst!$R$4:$W$4,0))))</f>
        <v>360.80371124222779</v>
      </c>
      <c r="H167" s="168">
        <f ca="1">IF($C167-H$1&lt;År1,0,G166*(1-VLOOKUP($A167,[1]Hugst!$R$5:$W$9,MATCH(ROUNDUP((H$1)/10,0)*10,[1]Hugst!$R$4:$W$4,0))))</f>
        <v>361.69166578415252</v>
      </c>
      <c r="I167" s="168">
        <f ca="1">IF($C167-I$1&lt;År1,0,H166*(1-VLOOKUP($A167,[1]Hugst!$R$5:$W$9,MATCH(ROUNDUP((I$1)/10,0)*10,[1]Hugst!$R$4:$W$4,0))))</f>
        <v>362.58318640857533</v>
      </c>
      <c r="J167" s="168">
        <f ca="1">IF($C167-J$1&lt;År1,0,I166*(1-VLOOKUP($A167,[1]Hugst!$R$5:$W$9,MATCH(ROUNDUP((J$1)/10,0)*10,[1]Hugst!$R$4:$W$4,0))))</f>
        <v>363.47828743711125</v>
      </c>
      <c r="K167" s="168">
        <f ca="1">IF($C167-K$1&lt;År1,0,J166*(1-VLOOKUP($A167,[1]Hugst!$R$5:$W$9,MATCH(ROUNDUP((K$1)/10,0)*10,[1]Hugst!$R$4:$W$4,0))))</f>
        <v>364.37698324889584</v>
      </c>
      <c r="L167" s="168">
        <f ca="1">IF($C167-L$1&lt;År1,0,K166*(1-VLOOKUP($A167,[1]Hugst!$R$5:$W$9,MATCH(ROUNDUP((L$1)/10,0)*10,[1]Hugst!$R$4:$W$4,0))))</f>
        <v>365.27928828080678</v>
      </c>
      <c r="M167" s="168">
        <f ca="1">IF($C167-M$1&lt;År1,0,L166*(1-VLOOKUP($A167,[1]Hugst!$R$5:$W$9,MATCH(ROUNDUP((M$1)/10,0)*10,[1]Hugst!$R$4:$W$4,0))))</f>
        <v>366.18521702770306</v>
      </c>
      <c r="N167" s="168">
        <f ca="1">IF($C167-N$1&lt;År1,0,M166*(1-VLOOKUP($A167,[1]Hugst!$R$5:$W$9,MATCH(ROUNDUP((N$1)/10,0)*10,[1]Hugst!$R$4:$W$4,0))))</f>
        <v>367.09478404266332</v>
      </c>
      <c r="O167" s="168">
        <f ca="1">IF($C167-O$1&lt;År1,0,N166*(1-VLOOKUP($A167,[1]Hugst!$R$5:$W$9,MATCH(ROUNDUP((O$1)/10,0)*10,[1]Hugst!$R$4:$W$4,0))))</f>
        <v>368.00800393720488</v>
      </c>
      <c r="P167" s="168">
        <f ca="1">IF($C167-P$1&lt;År1,0,O166*(1-VLOOKUP($A167,[1]Hugst!$R$5:$W$9,MATCH(ROUNDUP((P$1)/10,0)*10,[1]Hugst!$R$4:$W$4,0))))</f>
        <v>368.92489138151137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177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-976.6412122656825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-914.01158263605294</v>
      </c>
      <c r="G168" s="168">
        <f ca="1">IF($C168-G$1&lt;År1,0,F167*(1-VLOOKUP($A168,[1]Hugst!$R$5:$W$9,MATCH(ROUNDUP((G$1)/10,0)*10,[1]Hugst!$R$4:$W$4,0))))</f>
        <v>359.91930851847951</v>
      </c>
      <c r="H168" s="168">
        <f ca="1">IF($C168-H$1&lt;År1,0,G167*(1-VLOOKUP($A168,[1]Hugst!$R$5:$W$9,MATCH(ROUNDUP((H$1)/10,0)*10,[1]Hugst!$R$4:$W$4,0))))</f>
        <v>360.80371124222779</v>
      </c>
      <c r="I168" s="168">
        <f ca="1">IF($C168-I$1&lt;År1,0,H167*(1-VLOOKUP($A168,[1]Hugst!$R$5:$W$9,MATCH(ROUNDUP((I$1)/10,0)*10,[1]Hugst!$R$4:$W$4,0))))</f>
        <v>361.69166578415252</v>
      </c>
      <c r="J168" s="168">
        <f ca="1">IF($C168-J$1&lt;År1,0,I167*(1-VLOOKUP($A168,[1]Hugst!$R$5:$W$9,MATCH(ROUNDUP((J$1)/10,0)*10,[1]Hugst!$R$4:$W$4,0))))</f>
        <v>362.58318640857533</v>
      </c>
      <c r="K168" s="168">
        <f ca="1">IF($C168-K$1&lt;År1,0,J167*(1-VLOOKUP($A168,[1]Hugst!$R$5:$W$9,MATCH(ROUNDUP((K$1)/10,0)*10,[1]Hugst!$R$4:$W$4,0))))</f>
        <v>363.47828743711125</v>
      </c>
      <c r="L168" s="168">
        <f ca="1">IF($C168-L$1&lt;År1,0,K167*(1-VLOOKUP($A168,[1]Hugst!$R$5:$W$9,MATCH(ROUNDUP((L$1)/10,0)*10,[1]Hugst!$R$4:$W$4,0))))</f>
        <v>364.37698324889584</v>
      </c>
      <c r="M168" s="168">
        <f ca="1">IF($C168-M$1&lt;År1,0,L167*(1-VLOOKUP($A168,[1]Hugst!$R$5:$W$9,MATCH(ROUNDUP((M$1)/10,0)*10,[1]Hugst!$R$4:$W$4,0))))</f>
        <v>365.27928828080678</v>
      </c>
      <c r="N168" s="168">
        <f ca="1">IF($C168-N$1&lt;År1,0,M167*(1-VLOOKUP($A168,[1]Hugst!$R$5:$W$9,MATCH(ROUNDUP((N$1)/10,0)*10,[1]Hugst!$R$4:$W$4,0))))</f>
        <v>366.18521702770306</v>
      </c>
      <c r="O168" s="168">
        <f ca="1">IF($C168-O$1&lt;År1,0,N167*(1-VLOOKUP($A168,[1]Hugst!$R$5:$W$9,MATCH(ROUNDUP((O$1)/10,0)*10,[1]Hugst!$R$4:$W$4,0))))</f>
        <v>367.09478404266332</v>
      </c>
      <c r="P168" s="168">
        <f ca="1">IF($C168-P$1&lt;År1,0,O167*(1-VLOOKUP($A168,[1]Hugst!$R$5:$W$9,MATCH(ROUNDUP((P$1)/10,0)*10,[1]Hugst!$R$4:$W$4,0))))</f>
        <v>368.00800393720488</v>
      </c>
      <c r="Q168" s="168">
        <f ca="1">IF($C168-Q$1&lt;År1,0,P167*(1-VLOOKUP($A168,[1]Hugst!$R$5:$W$9,MATCH(ROUNDUP((Q$1)/10,0)*10,[1]Hugst!$R$4:$W$4,0))))</f>
        <v>368.92489138151137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177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121.36559525009579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183.99522487972536</v>
      </c>
      <c r="G169" s="168">
        <f ca="1">IF($C169-G$1&lt;År1,0,F168*(1-VLOOKUP($A169,[1]Hugst!$R$5:$W$9,MATCH(ROUNDUP((G$1)/10,0)*10,[1]Hugst!$R$4:$W$4,0))))</f>
        <v>-914.01158263605294</v>
      </c>
      <c r="H169" s="168">
        <f ca="1">IF($C169-H$1&lt;År1,0,G168*(1-VLOOKUP($A169,[1]Hugst!$R$5:$W$9,MATCH(ROUNDUP((H$1)/10,0)*10,[1]Hugst!$R$4:$W$4,0))))</f>
        <v>359.91930851847951</v>
      </c>
      <c r="I169" s="168">
        <f ca="1">IF($C169-I$1&lt;År1,0,H168*(1-VLOOKUP($A169,[1]Hugst!$R$5:$W$9,MATCH(ROUNDUP((I$1)/10,0)*10,[1]Hugst!$R$4:$W$4,0))))</f>
        <v>360.80371124222779</v>
      </c>
      <c r="J169" s="168">
        <f ca="1">IF($C169-J$1&lt;År1,0,I168*(1-VLOOKUP($A169,[1]Hugst!$R$5:$W$9,MATCH(ROUNDUP((J$1)/10,0)*10,[1]Hugst!$R$4:$W$4,0))))</f>
        <v>361.69166578415252</v>
      </c>
      <c r="K169" s="168">
        <f ca="1">IF($C169-K$1&lt;År1,0,J168*(1-VLOOKUP($A169,[1]Hugst!$R$5:$W$9,MATCH(ROUNDUP((K$1)/10,0)*10,[1]Hugst!$R$4:$W$4,0))))</f>
        <v>362.58318640857533</v>
      </c>
      <c r="L169" s="168">
        <f ca="1">IF($C169-L$1&lt;År1,0,K168*(1-VLOOKUP($A169,[1]Hugst!$R$5:$W$9,MATCH(ROUNDUP((L$1)/10,0)*10,[1]Hugst!$R$4:$W$4,0))))</f>
        <v>363.47828743711125</v>
      </c>
      <c r="M169" s="168">
        <f ca="1">IF($C169-M$1&lt;År1,0,L168*(1-VLOOKUP($A169,[1]Hugst!$R$5:$W$9,MATCH(ROUNDUP((M$1)/10,0)*10,[1]Hugst!$R$4:$W$4,0))))</f>
        <v>364.37698324889584</v>
      </c>
      <c r="N169" s="168">
        <f ca="1">IF($C169-N$1&lt;År1,0,M168*(1-VLOOKUP($A169,[1]Hugst!$R$5:$W$9,MATCH(ROUNDUP((N$1)/10,0)*10,[1]Hugst!$R$4:$W$4,0))))</f>
        <v>365.27928828080678</v>
      </c>
      <c r="O169" s="168">
        <f ca="1">IF($C169-O$1&lt;År1,0,N168*(1-VLOOKUP($A169,[1]Hugst!$R$5:$W$9,MATCH(ROUNDUP((O$1)/10,0)*10,[1]Hugst!$R$4:$W$4,0))))</f>
        <v>366.18521702770306</v>
      </c>
      <c r="P169" s="168">
        <f ca="1">IF($C169-P$1&lt;År1,0,O168*(1-VLOOKUP($A169,[1]Hugst!$R$5:$W$9,MATCH(ROUNDUP((P$1)/10,0)*10,[1]Hugst!$R$4:$W$4,0))))</f>
        <v>367.09478404266332</v>
      </c>
      <c r="Q169" s="168">
        <f ca="1">IF($C169-Q$1&lt;År1,0,P168*(1-VLOOKUP($A169,[1]Hugst!$R$5:$W$9,MATCH(ROUNDUP((Q$1)/10,0)*10,[1]Hugst!$R$4:$W$4,0))))</f>
        <v>368.00800393720488</v>
      </c>
      <c r="R169" s="168">
        <f ca="1">IF($C169-R$1&lt;År1,0,Q168*(1-VLOOKUP($A169,[1]Hugst!$R$5:$W$9,MATCH(ROUNDUP((R$1)/10,0)*10,[1]Hugst!$R$4:$W$4,0))))</f>
        <v>368.92489138151137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177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120.88013286909336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183.50976249872292</v>
      </c>
      <c r="G170" s="168">
        <f ca="1">IF($C170-G$1&lt;År1,0,F169*(1-VLOOKUP($A170,[1]Hugst!$R$5:$W$9,MATCH(ROUNDUP((G$1)/10,0)*10,[1]Hugst!$R$4:$W$4,0))))</f>
        <v>183.99522487972536</v>
      </c>
      <c r="H170" s="168">
        <f ca="1">IF($C170-H$1&lt;År1,0,G169*(1-VLOOKUP($A170,[1]Hugst!$R$5:$W$9,MATCH(ROUNDUP((H$1)/10,0)*10,[1]Hugst!$R$4:$W$4,0))))</f>
        <v>-914.01158263605294</v>
      </c>
      <c r="I170" s="168">
        <f ca="1">IF($C170-I$1&lt;År1,0,H169*(1-VLOOKUP($A170,[1]Hugst!$R$5:$W$9,MATCH(ROUNDUP((I$1)/10,0)*10,[1]Hugst!$R$4:$W$4,0))))</f>
        <v>359.91930851847951</v>
      </c>
      <c r="J170" s="168">
        <f ca="1">IF($C170-J$1&lt;År1,0,I169*(1-VLOOKUP($A170,[1]Hugst!$R$5:$W$9,MATCH(ROUNDUP((J$1)/10,0)*10,[1]Hugst!$R$4:$W$4,0))))</f>
        <v>360.80371124222779</v>
      </c>
      <c r="K170" s="168">
        <f ca="1">IF($C170-K$1&lt;År1,0,J169*(1-VLOOKUP($A170,[1]Hugst!$R$5:$W$9,MATCH(ROUNDUP((K$1)/10,0)*10,[1]Hugst!$R$4:$W$4,0))))</f>
        <v>361.69166578415252</v>
      </c>
      <c r="L170" s="168">
        <f ca="1">IF($C170-L$1&lt;År1,0,K169*(1-VLOOKUP($A170,[1]Hugst!$R$5:$W$9,MATCH(ROUNDUP((L$1)/10,0)*10,[1]Hugst!$R$4:$W$4,0))))</f>
        <v>362.58318640857533</v>
      </c>
      <c r="M170" s="168">
        <f ca="1">IF($C170-M$1&lt;År1,0,L169*(1-VLOOKUP($A170,[1]Hugst!$R$5:$W$9,MATCH(ROUNDUP((M$1)/10,0)*10,[1]Hugst!$R$4:$W$4,0))))</f>
        <v>363.47828743711125</v>
      </c>
      <c r="N170" s="168">
        <f ca="1">IF($C170-N$1&lt;År1,0,M169*(1-VLOOKUP($A170,[1]Hugst!$R$5:$W$9,MATCH(ROUNDUP((N$1)/10,0)*10,[1]Hugst!$R$4:$W$4,0))))</f>
        <v>364.37698324889584</v>
      </c>
      <c r="O170" s="168">
        <f ca="1">IF($C170-O$1&lt;År1,0,N169*(1-VLOOKUP($A170,[1]Hugst!$R$5:$W$9,MATCH(ROUNDUP((O$1)/10,0)*10,[1]Hugst!$R$4:$W$4,0))))</f>
        <v>365.27928828080678</v>
      </c>
      <c r="P170" s="168">
        <f ca="1">IF($C170-P$1&lt;År1,0,O169*(1-VLOOKUP($A170,[1]Hugst!$R$5:$W$9,MATCH(ROUNDUP((P$1)/10,0)*10,[1]Hugst!$R$4:$W$4,0))))</f>
        <v>366.18521702770306</v>
      </c>
      <c r="Q170" s="168">
        <f ca="1">IF($C170-Q$1&lt;År1,0,P169*(1-VLOOKUP($A170,[1]Hugst!$R$5:$W$9,MATCH(ROUNDUP((Q$1)/10,0)*10,[1]Hugst!$R$4:$W$4,0))))</f>
        <v>367.09478404266332</v>
      </c>
      <c r="R170" s="168">
        <f ca="1">IF($C170-R$1&lt;År1,0,Q169*(1-VLOOKUP($A170,[1]Hugst!$R$5:$W$9,MATCH(ROUNDUP((R$1)/10,0)*10,[1]Hugst!$R$4:$W$4,0))))</f>
        <v>368.00800393720488</v>
      </c>
      <c r="S170" s="168">
        <f ca="1">IF($C170-S$1&lt;År1,0,R169*(1-VLOOKUP($A170,[1]Hugst!$R$5:$W$9,MATCH(ROUNDUP((S$1)/10,0)*10,[1]Hugst!$R$4:$W$4,0))))</f>
        <v>368.92489138151137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177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120.39661233761581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183.02624196724537</v>
      </c>
      <c r="G171" s="168">
        <f ca="1">IF($C171-G$1&lt;År1,0,F170*(1-VLOOKUP($A171,[1]Hugst!$R$5:$W$9,MATCH(ROUNDUP((G$1)/10,0)*10,[1]Hugst!$R$4:$W$4,0))))</f>
        <v>183.50976249872292</v>
      </c>
      <c r="H171" s="168">
        <f ca="1">IF($C171-H$1&lt;År1,0,G170*(1-VLOOKUP($A171,[1]Hugst!$R$5:$W$9,MATCH(ROUNDUP((H$1)/10,0)*10,[1]Hugst!$R$4:$W$4,0))))</f>
        <v>183.99522487972536</v>
      </c>
      <c r="I171" s="168">
        <f ca="1">IF($C171-I$1&lt;År1,0,H170*(1-VLOOKUP($A171,[1]Hugst!$R$5:$W$9,MATCH(ROUNDUP((I$1)/10,0)*10,[1]Hugst!$R$4:$W$4,0))))</f>
        <v>-914.01158263605294</v>
      </c>
      <c r="J171" s="168">
        <f ca="1">IF($C171-J$1&lt;År1,0,I170*(1-VLOOKUP($A171,[1]Hugst!$R$5:$W$9,MATCH(ROUNDUP((J$1)/10,0)*10,[1]Hugst!$R$4:$W$4,0))))</f>
        <v>359.91930851847951</v>
      </c>
      <c r="K171" s="168">
        <f ca="1">IF($C171-K$1&lt;År1,0,J170*(1-VLOOKUP($A171,[1]Hugst!$R$5:$W$9,MATCH(ROUNDUP((K$1)/10,0)*10,[1]Hugst!$R$4:$W$4,0))))</f>
        <v>360.80371124222779</v>
      </c>
      <c r="L171" s="168">
        <f ca="1">IF($C171-L$1&lt;År1,0,K170*(1-VLOOKUP($A171,[1]Hugst!$R$5:$W$9,MATCH(ROUNDUP((L$1)/10,0)*10,[1]Hugst!$R$4:$W$4,0))))</f>
        <v>361.69166578415252</v>
      </c>
      <c r="M171" s="168">
        <f ca="1">IF($C171-M$1&lt;År1,0,L170*(1-VLOOKUP($A171,[1]Hugst!$R$5:$W$9,MATCH(ROUNDUP((M$1)/10,0)*10,[1]Hugst!$R$4:$W$4,0))))</f>
        <v>362.58318640857533</v>
      </c>
      <c r="N171" s="168">
        <f ca="1">IF($C171-N$1&lt;År1,0,M170*(1-VLOOKUP($A171,[1]Hugst!$R$5:$W$9,MATCH(ROUNDUP((N$1)/10,0)*10,[1]Hugst!$R$4:$W$4,0))))</f>
        <v>363.47828743711125</v>
      </c>
      <c r="O171" s="168">
        <f ca="1">IF($C171-O$1&lt;År1,0,N170*(1-VLOOKUP($A171,[1]Hugst!$R$5:$W$9,MATCH(ROUNDUP((O$1)/10,0)*10,[1]Hugst!$R$4:$W$4,0))))</f>
        <v>364.37698324889584</v>
      </c>
      <c r="P171" s="168">
        <f ca="1">IF($C171-P$1&lt;År1,0,O170*(1-VLOOKUP($A171,[1]Hugst!$R$5:$W$9,MATCH(ROUNDUP((P$1)/10,0)*10,[1]Hugst!$R$4:$W$4,0))))</f>
        <v>365.27928828080678</v>
      </c>
      <c r="Q171" s="168">
        <f ca="1">IF($C171-Q$1&lt;År1,0,P170*(1-VLOOKUP($A171,[1]Hugst!$R$5:$W$9,MATCH(ROUNDUP((Q$1)/10,0)*10,[1]Hugst!$R$4:$W$4,0))))</f>
        <v>366.18521702770306</v>
      </c>
      <c r="R171" s="168">
        <f ca="1">IF($C171-R$1&lt;År1,0,Q170*(1-VLOOKUP($A171,[1]Hugst!$R$5:$W$9,MATCH(ROUNDUP((R$1)/10,0)*10,[1]Hugst!$R$4:$W$4,0))))</f>
        <v>367.09478404266332</v>
      </c>
      <c r="S171" s="168">
        <f ca="1">IF($C171-S$1&lt;År1,0,R170*(1-VLOOKUP($A171,[1]Hugst!$R$5:$W$9,MATCH(ROUNDUP((S$1)/10,0)*10,[1]Hugst!$R$4:$W$4,0))))</f>
        <v>368.00800393720488</v>
      </c>
      <c r="T171" s="168">
        <f ca="1">IF($C171-T$1&lt;År1,0,S170*(1-VLOOKUP($A171,[1]Hugst!$R$5:$W$9,MATCH(ROUNDUP((T$1)/10,0)*10,[1]Hugst!$R$4:$W$4,0))))</f>
        <v>368.92489138151137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177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119.91502588826552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182.54465551789508</v>
      </c>
      <c r="G172" s="168">
        <f ca="1">IF($C172-G$1&lt;År1,0,F171*(1-VLOOKUP($A172,[1]Hugst!$R$5:$W$9,MATCH(ROUNDUP((G$1)/10,0)*10,[1]Hugst!$R$4:$W$4,0))))</f>
        <v>183.02624196724537</v>
      </c>
      <c r="H172" s="168">
        <f ca="1">IF($C172-H$1&lt;År1,0,G171*(1-VLOOKUP($A172,[1]Hugst!$R$5:$W$9,MATCH(ROUNDUP((H$1)/10,0)*10,[1]Hugst!$R$4:$W$4,0))))</f>
        <v>183.50976249872292</v>
      </c>
      <c r="I172" s="168">
        <f ca="1">IF($C172-I$1&lt;År1,0,H171*(1-VLOOKUP($A172,[1]Hugst!$R$5:$W$9,MATCH(ROUNDUP((I$1)/10,0)*10,[1]Hugst!$R$4:$W$4,0))))</f>
        <v>183.99522487972536</v>
      </c>
      <c r="J172" s="168">
        <f ca="1">IF($C172-J$1&lt;År1,0,I171*(1-VLOOKUP($A172,[1]Hugst!$R$5:$W$9,MATCH(ROUNDUP((J$1)/10,0)*10,[1]Hugst!$R$4:$W$4,0))))</f>
        <v>-914.01158263605294</v>
      </c>
      <c r="K172" s="168">
        <f ca="1">IF($C172-K$1&lt;År1,0,J171*(1-VLOOKUP($A172,[1]Hugst!$R$5:$W$9,MATCH(ROUNDUP((K$1)/10,0)*10,[1]Hugst!$R$4:$W$4,0))))</f>
        <v>359.91930851847951</v>
      </c>
      <c r="L172" s="168">
        <f ca="1">IF($C172-L$1&lt;År1,0,K171*(1-VLOOKUP($A172,[1]Hugst!$R$5:$W$9,MATCH(ROUNDUP((L$1)/10,0)*10,[1]Hugst!$R$4:$W$4,0))))</f>
        <v>360.80371124222779</v>
      </c>
      <c r="M172" s="168">
        <f ca="1">IF($C172-M$1&lt;År1,0,L171*(1-VLOOKUP($A172,[1]Hugst!$R$5:$W$9,MATCH(ROUNDUP((M$1)/10,0)*10,[1]Hugst!$R$4:$W$4,0))))</f>
        <v>361.69166578415252</v>
      </c>
      <c r="N172" s="168">
        <f ca="1">IF($C172-N$1&lt;År1,0,M171*(1-VLOOKUP($A172,[1]Hugst!$R$5:$W$9,MATCH(ROUNDUP((N$1)/10,0)*10,[1]Hugst!$R$4:$W$4,0))))</f>
        <v>362.58318640857533</v>
      </c>
      <c r="O172" s="168">
        <f ca="1">IF($C172-O$1&lt;År1,0,N171*(1-VLOOKUP($A172,[1]Hugst!$R$5:$W$9,MATCH(ROUNDUP((O$1)/10,0)*10,[1]Hugst!$R$4:$W$4,0))))</f>
        <v>363.47828743711125</v>
      </c>
      <c r="P172" s="168">
        <f ca="1">IF($C172-P$1&lt;År1,0,O171*(1-VLOOKUP($A172,[1]Hugst!$R$5:$W$9,MATCH(ROUNDUP((P$1)/10,0)*10,[1]Hugst!$R$4:$W$4,0))))</f>
        <v>364.37698324889584</v>
      </c>
      <c r="Q172" s="168">
        <f ca="1">IF($C172-Q$1&lt;År1,0,P171*(1-VLOOKUP($A172,[1]Hugst!$R$5:$W$9,MATCH(ROUNDUP((Q$1)/10,0)*10,[1]Hugst!$R$4:$W$4,0))))</f>
        <v>365.27928828080678</v>
      </c>
      <c r="R172" s="168">
        <f ca="1">IF($C172-R$1&lt;År1,0,Q171*(1-VLOOKUP($A172,[1]Hugst!$R$5:$W$9,MATCH(ROUNDUP((R$1)/10,0)*10,[1]Hugst!$R$4:$W$4,0))))</f>
        <v>366.18521702770306</v>
      </c>
      <c r="S172" s="168">
        <f ca="1">IF($C172-S$1&lt;År1,0,R171*(1-VLOOKUP($A172,[1]Hugst!$R$5:$W$9,MATCH(ROUNDUP((S$1)/10,0)*10,[1]Hugst!$R$4:$W$4,0))))</f>
        <v>367.09478404266332</v>
      </c>
      <c r="T172" s="168">
        <f ca="1">IF($C172-T$1&lt;År1,0,S171*(1-VLOOKUP($A172,[1]Hugst!$R$5:$W$9,MATCH(ROUNDUP((T$1)/10,0)*10,[1]Hugst!$R$4:$W$4,0))))</f>
        <v>368.00800393720488</v>
      </c>
      <c r="U172" s="168">
        <f ca="1">IF($C172-U$1&lt;År1,0,T171*(1-VLOOKUP($A172,[1]Hugst!$R$5:$W$9,MATCH(ROUNDUP((U$1)/10,0)*10,[1]Hugst!$R$4:$W$4,0))))</f>
        <v>368.92489138151137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177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119.43536578471685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182.06499541434641</v>
      </c>
      <c r="G173" s="168">
        <f ca="1">IF($C173-G$1&lt;År1,0,F172*(1-VLOOKUP($A173,[1]Hugst!$R$5:$W$9,MATCH(ROUNDUP((G$1)/10,0)*10,[1]Hugst!$R$4:$W$4,0))))</f>
        <v>182.54465551789508</v>
      </c>
      <c r="H173" s="168">
        <f ca="1">IF($C173-H$1&lt;År1,0,G172*(1-VLOOKUP($A173,[1]Hugst!$R$5:$W$9,MATCH(ROUNDUP((H$1)/10,0)*10,[1]Hugst!$R$4:$W$4,0))))</f>
        <v>183.02624196724537</v>
      </c>
      <c r="I173" s="168">
        <f ca="1">IF($C173-I$1&lt;År1,0,H172*(1-VLOOKUP($A173,[1]Hugst!$R$5:$W$9,MATCH(ROUNDUP((I$1)/10,0)*10,[1]Hugst!$R$4:$W$4,0))))</f>
        <v>183.50976249872292</v>
      </c>
      <c r="J173" s="168">
        <f ca="1">IF($C173-J$1&lt;År1,0,I172*(1-VLOOKUP($A173,[1]Hugst!$R$5:$W$9,MATCH(ROUNDUP((J$1)/10,0)*10,[1]Hugst!$R$4:$W$4,0))))</f>
        <v>183.99522487972536</v>
      </c>
      <c r="K173" s="168">
        <f ca="1">IF($C173-K$1&lt;År1,0,J172*(1-VLOOKUP($A173,[1]Hugst!$R$5:$W$9,MATCH(ROUNDUP((K$1)/10,0)*10,[1]Hugst!$R$4:$W$4,0))))</f>
        <v>-914.01158263605294</v>
      </c>
      <c r="L173" s="168">
        <f ca="1">IF($C173-L$1&lt;År1,0,K172*(1-VLOOKUP($A173,[1]Hugst!$R$5:$W$9,MATCH(ROUNDUP((L$1)/10,0)*10,[1]Hugst!$R$4:$W$4,0))))</f>
        <v>359.91930851847951</v>
      </c>
      <c r="M173" s="168">
        <f ca="1">IF($C173-M$1&lt;År1,0,L172*(1-VLOOKUP($A173,[1]Hugst!$R$5:$W$9,MATCH(ROUNDUP((M$1)/10,0)*10,[1]Hugst!$R$4:$W$4,0))))</f>
        <v>360.80371124222779</v>
      </c>
      <c r="N173" s="168">
        <f ca="1">IF($C173-N$1&lt;År1,0,M172*(1-VLOOKUP($A173,[1]Hugst!$R$5:$W$9,MATCH(ROUNDUP((N$1)/10,0)*10,[1]Hugst!$R$4:$W$4,0))))</f>
        <v>361.69166578415252</v>
      </c>
      <c r="O173" s="168">
        <f ca="1">IF($C173-O$1&lt;År1,0,N172*(1-VLOOKUP($A173,[1]Hugst!$R$5:$W$9,MATCH(ROUNDUP((O$1)/10,0)*10,[1]Hugst!$R$4:$W$4,0))))</f>
        <v>362.58318640857533</v>
      </c>
      <c r="P173" s="168">
        <f ca="1">IF($C173-P$1&lt;År1,0,O172*(1-VLOOKUP($A173,[1]Hugst!$R$5:$W$9,MATCH(ROUNDUP((P$1)/10,0)*10,[1]Hugst!$R$4:$W$4,0))))</f>
        <v>363.47828743711125</v>
      </c>
      <c r="Q173" s="168">
        <f ca="1">IF($C173-Q$1&lt;År1,0,P172*(1-VLOOKUP($A173,[1]Hugst!$R$5:$W$9,MATCH(ROUNDUP((Q$1)/10,0)*10,[1]Hugst!$R$4:$W$4,0))))</f>
        <v>364.37698324889584</v>
      </c>
      <c r="R173" s="168">
        <f ca="1">IF($C173-R$1&lt;År1,0,Q172*(1-VLOOKUP($A173,[1]Hugst!$R$5:$W$9,MATCH(ROUNDUP((R$1)/10,0)*10,[1]Hugst!$R$4:$W$4,0))))</f>
        <v>365.27928828080678</v>
      </c>
      <c r="S173" s="168">
        <f ca="1">IF($C173-S$1&lt;År1,0,R172*(1-VLOOKUP($A173,[1]Hugst!$R$5:$W$9,MATCH(ROUNDUP((S$1)/10,0)*10,[1]Hugst!$R$4:$W$4,0))))</f>
        <v>366.18521702770306</v>
      </c>
      <c r="T173" s="168">
        <f ca="1">IF($C173-T$1&lt;År1,0,S172*(1-VLOOKUP($A173,[1]Hugst!$R$5:$W$9,MATCH(ROUNDUP((T$1)/10,0)*10,[1]Hugst!$R$4:$W$4,0))))</f>
        <v>367.09478404266332</v>
      </c>
      <c r="U173" s="168">
        <f ca="1">IF($C173-U$1&lt;År1,0,T172*(1-VLOOKUP($A173,[1]Hugst!$R$5:$W$9,MATCH(ROUNDUP((U$1)/10,0)*10,[1]Hugst!$R$4:$W$4,0))))</f>
        <v>368.00800393720488</v>
      </c>
      <c r="V173" s="168">
        <f ca="1">IF($C173-V$1&lt;År1,0,U172*(1-VLOOKUP($A173,[1]Hugst!$R$5:$W$9,MATCH(ROUNDUP((V$1)/10,0)*10,[1]Hugst!$R$4:$W$4,0))))</f>
        <v>368.92489138151137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177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118.95762432157426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181.58725395120382</v>
      </c>
      <c r="G174" s="168">
        <f ca="1">IF($C174-G$1&lt;År1,0,F173*(1-VLOOKUP($A174,[1]Hugst!$R$5:$W$9,MATCH(ROUNDUP((G$1)/10,0)*10,[1]Hugst!$R$4:$W$4,0))))</f>
        <v>182.06499541434641</v>
      </c>
      <c r="H174" s="168">
        <f ca="1">IF($C174-H$1&lt;År1,0,G173*(1-VLOOKUP($A174,[1]Hugst!$R$5:$W$9,MATCH(ROUNDUP((H$1)/10,0)*10,[1]Hugst!$R$4:$W$4,0))))</f>
        <v>182.54465551789508</v>
      </c>
      <c r="I174" s="168">
        <f ca="1">IF($C174-I$1&lt;År1,0,H173*(1-VLOOKUP($A174,[1]Hugst!$R$5:$W$9,MATCH(ROUNDUP((I$1)/10,0)*10,[1]Hugst!$R$4:$W$4,0))))</f>
        <v>183.02624196724537</v>
      </c>
      <c r="J174" s="168">
        <f ca="1">IF($C174-J$1&lt;År1,0,I173*(1-VLOOKUP($A174,[1]Hugst!$R$5:$W$9,MATCH(ROUNDUP((J$1)/10,0)*10,[1]Hugst!$R$4:$W$4,0))))</f>
        <v>183.50976249872292</v>
      </c>
      <c r="K174" s="168">
        <f ca="1">IF($C174-K$1&lt;År1,0,J173*(1-VLOOKUP($A174,[1]Hugst!$R$5:$W$9,MATCH(ROUNDUP((K$1)/10,0)*10,[1]Hugst!$R$4:$W$4,0))))</f>
        <v>183.99522487972536</v>
      </c>
      <c r="L174" s="168">
        <f ca="1">IF($C174-L$1&lt;År1,0,K173*(1-VLOOKUP($A174,[1]Hugst!$R$5:$W$9,MATCH(ROUNDUP((L$1)/10,0)*10,[1]Hugst!$R$4:$W$4,0))))</f>
        <v>-914.01158263605294</v>
      </c>
      <c r="M174" s="168">
        <f ca="1">IF($C174-M$1&lt;År1,0,L173*(1-VLOOKUP($A174,[1]Hugst!$R$5:$W$9,MATCH(ROUNDUP((M$1)/10,0)*10,[1]Hugst!$R$4:$W$4,0))))</f>
        <v>359.91930851847951</v>
      </c>
      <c r="N174" s="168">
        <f ca="1">IF($C174-N$1&lt;År1,0,M173*(1-VLOOKUP($A174,[1]Hugst!$R$5:$W$9,MATCH(ROUNDUP((N$1)/10,0)*10,[1]Hugst!$R$4:$W$4,0))))</f>
        <v>360.80371124222779</v>
      </c>
      <c r="O174" s="168">
        <f ca="1">IF($C174-O$1&lt;År1,0,N173*(1-VLOOKUP($A174,[1]Hugst!$R$5:$W$9,MATCH(ROUNDUP((O$1)/10,0)*10,[1]Hugst!$R$4:$W$4,0))))</f>
        <v>361.69166578415252</v>
      </c>
      <c r="P174" s="168">
        <f ca="1">IF($C174-P$1&lt;År1,0,O173*(1-VLOOKUP($A174,[1]Hugst!$R$5:$W$9,MATCH(ROUNDUP((P$1)/10,0)*10,[1]Hugst!$R$4:$W$4,0))))</f>
        <v>362.58318640857533</v>
      </c>
      <c r="Q174" s="168">
        <f ca="1">IF($C174-Q$1&lt;År1,0,P173*(1-VLOOKUP($A174,[1]Hugst!$R$5:$W$9,MATCH(ROUNDUP((Q$1)/10,0)*10,[1]Hugst!$R$4:$W$4,0))))</f>
        <v>363.47828743711125</v>
      </c>
      <c r="R174" s="168">
        <f ca="1">IF($C174-R$1&lt;År1,0,Q173*(1-VLOOKUP($A174,[1]Hugst!$R$5:$W$9,MATCH(ROUNDUP((R$1)/10,0)*10,[1]Hugst!$R$4:$W$4,0))))</f>
        <v>364.37698324889584</v>
      </c>
      <c r="S174" s="168">
        <f ca="1">IF($C174-S$1&lt;År1,0,R173*(1-VLOOKUP($A174,[1]Hugst!$R$5:$W$9,MATCH(ROUNDUP((S$1)/10,0)*10,[1]Hugst!$R$4:$W$4,0))))</f>
        <v>365.27928828080678</v>
      </c>
      <c r="T174" s="168">
        <f ca="1">IF($C174-T$1&lt;År1,0,S173*(1-VLOOKUP($A174,[1]Hugst!$R$5:$W$9,MATCH(ROUNDUP((T$1)/10,0)*10,[1]Hugst!$R$4:$W$4,0))))</f>
        <v>366.18521702770306</v>
      </c>
      <c r="U174" s="168">
        <f ca="1">IF($C174-U$1&lt;År1,0,T173*(1-VLOOKUP($A174,[1]Hugst!$R$5:$W$9,MATCH(ROUNDUP((U$1)/10,0)*10,[1]Hugst!$R$4:$W$4,0))))</f>
        <v>367.09478404266332</v>
      </c>
      <c r="V174" s="168">
        <f ca="1">IF($C174-V$1&lt;År1,0,U173*(1-VLOOKUP($A174,[1]Hugst!$R$5:$W$9,MATCH(ROUNDUP((V$1)/10,0)*10,[1]Hugst!$R$4:$W$4,0))))</f>
        <v>368.00800393720488</v>
      </c>
      <c r="W174" s="168">
        <f ca="1">IF($C174-W$1&lt;År1,0,V173*(1-VLOOKUP($A174,[1]Hugst!$R$5:$W$9,MATCH(ROUNDUP((W$1)/10,0)*10,[1]Hugst!$R$4:$W$4,0))))</f>
        <v>368.92489138151137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177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118.48179382428862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181.11142345391818</v>
      </c>
      <c r="G175" s="168">
        <f ca="1">IF($C175-G$1&lt;År1,0,F174*(1-VLOOKUP($A175,[1]Hugst!$R$5:$W$9,MATCH(ROUNDUP((G$1)/10,0)*10,[1]Hugst!$R$4:$W$4,0))))</f>
        <v>181.58725395120382</v>
      </c>
      <c r="H175" s="168">
        <f ca="1">IF($C175-H$1&lt;År1,0,G174*(1-VLOOKUP($A175,[1]Hugst!$R$5:$W$9,MATCH(ROUNDUP((H$1)/10,0)*10,[1]Hugst!$R$4:$W$4,0))))</f>
        <v>182.06499541434641</v>
      </c>
      <c r="I175" s="168">
        <f ca="1">IF($C175-I$1&lt;År1,0,H174*(1-VLOOKUP($A175,[1]Hugst!$R$5:$W$9,MATCH(ROUNDUP((I$1)/10,0)*10,[1]Hugst!$R$4:$W$4,0))))</f>
        <v>182.54465551789508</v>
      </c>
      <c r="J175" s="168">
        <f ca="1">IF($C175-J$1&lt;År1,0,I174*(1-VLOOKUP($A175,[1]Hugst!$R$5:$W$9,MATCH(ROUNDUP((J$1)/10,0)*10,[1]Hugst!$R$4:$W$4,0))))</f>
        <v>183.02624196724537</v>
      </c>
      <c r="K175" s="168">
        <f ca="1">IF($C175-K$1&lt;År1,0,J174*(1-VLOOKUP($A175,[1]Hugst!$R$5:$W$9,MATCH(ROUNDUP((K$1)/10,0)*10,[1]Hugst!$R$4:$W$4,0))))</f>
        <v>183.50976249872292</v>
      </c>
      <c r="L175" s="168">
        <f ca="1">IF($C175-L$1&lt;År1,0,K174*(1-VLOOKUP($A175,[1]Hugst!$R$5:$W$9,MATCH(ROUNDUP((L$1)/10,0)*10,[1]Hugst!$R$4:$W$4,0))))</f>
        <v>183.99522487972536</v>
      </c>
      <c r="M175" s="168">
        <f ca="1">IF($C175-M$1&lt;År1,0,L174*(1-VLOOKUP($A175,[1]Hugst!$R$5:$W$9,MATCH(ROUNDUP((M$1)/10,0)*10,[1]Hugst!$R$4:$W$4,0))))</f>
        <v>-914.01158263605294</v>
      </c>
      <c r="N175" s="168">
        <f ca="1">IF($C175-N$1&lt;År1,0,M174*(1-VLOOKUP($A175,[1]Hugst!$R$5:$W$9,MATCH(ROUNDUP((N$1)/10,0)*10,[1]Hugst!$R$4:$W$4,0))))</f>
        <v>359.91930851847951</v>
      </c>
      <c r="O175" s="168">
        <f ca="1">IF($C175-O$1&lt;År1,0,N174*(1-VLOOKUP($A175,[1]Hugst!$R$5:$W$9,MATCH(ROUNDUP((O$1)/10,0)*10,[1]Hugst!$R$4:$W$4,0))))</f>
        <v>360.80371124222779</v>
      </c>
      <c r="P175" s="168">
        <f ca="1">IF($C175-P$1&lt;År1,0,O174*(1-VLOOKUP($A175,[1]Hugst!$R$5:$W$9,MATCH(ROUNDUP((P$1)/10,0)*10,[1]Hugst!$R$4:$W$4,0))))</f>
        <v>361.69166578415252</v>
      </c>
      <c r="Q175" s="168">
        <f ca="1">IF($C175-Q$1&lt;År1,0,P174*(1-VLOOKUP($A175,[1]Hugst!$R$5:$W$9,MATCH(ROUNDUP((Q$1)/10,0)*10,[1]Hugst!$R$4:$W$4,0))))</f>
        <v>362.58318640857533</v>
      </c>
      <c r="R175" s="168">
        <f ca="1">IF($C175-R$1&lt;År1,0,Q174*(1-VLOOKUP($A175,[1]Hugst!$R$5:$W$9,MATCH(ROUNDUP((R$1)/10,0)*10,[1]Hugst!$R$4:$W$4,0))))</f>
        <v>363.47828743711125</v>
      </c>
      <c r="S175" s="168">
        <f ca="1">IF($C175-S$1&lt;År1,0,R174*(1-VLOOKUP($A175,[1]Hugst!$R$5:$W$9,MATCH(ROUNDUP((S$1)/10,0)*10,[1]Hugst!$R$4:$W$4,0))))</f>
        <v>364.37698324889584</v>
      </c>
      <c r="T175" s="168">
        <f ca="1">IF($C175-T$1&lt;År1,0,S174*(1-VLOOKUP($A175,[1]Hugst!$R$5:$W$9,MATCH(ROUNDUP((T$1)/10,0)*10,[1]Hugst!$R$4:$W$4,0))))</f>
        <v>365.27928828080678</v>
      </c>
      <c r="U175" s="168">
        <f ca="1">IF($C175-U$1&lt;År1,0,T174*(1-VLOOKUP($A175,[1]Hugst!$R$5:$W$9,MATCH(ROUNDUP((U$1)/10,0)*10,[1]Hugst!$R$4:$W$4,0))))</f>
        <v>366.18521702770306</v>
      </c>
      <c r="V175" s="168">
        <f ca="1">IF($C175-V$1&lt;År1,0,U174*(1-VLOOKUP($A175,[1]Hugst!$R$5:$W$9,MATCH(ROUNDUP((V$1)/10,0)*10,[1]Hugst!$R$4:$W$4,0))))</f>
        <v>367.09478404266332</v>
      </c>
      <c r="W175" s="168">
        <f ca="1">IF($C175-W$1&lt;År1,0,V174*(1-VLOOKUP($A175,[1]Hugst!$R$5:$W$9,MATCH(ROUNDUP((W$1)/10,0)*10,[1]Hugst!$R$4:$W$4,0))))</f>
        <v>368.00800393720488</v>
      </c>
      <c r="X175" s="168">
        <f ca="1">IF($C175-X$1&lt;År1,0,W174*(1-VLOOKUP($A175,[1]Hugst!$R$5:$W$9,MATCH(ROUNDUP((X$1)/10,0)*10,[1]Hugst!$R$4:$W$4,0))))</f>
        <v>368.92489138151137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177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118.00786664898988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180.63749627861944</v>
      </c>
      <c r="G176" s="168">
        <f ca="1">IF($C176-G$1&lt;År1,0,F175*(1-VLOOKUP($A176,[1]Hugst!$R$5:$W$9,MATCH(ROUNDUP((G$1)/10,0)*10,[1]Hugst!$R$4:$W$4,0))))</f>
        <v>181.11142345391818</v>
      </c>
      <c r="H176" s="168">
        <f ca="1">IF($C176-H$1&lt;År1,0,G175*(1-VLOOKUP($A176,[1]Hugst!$R$5:$W$9,MATCH(ROUNDUP((H$1)/10,0)*10,[1]Hugst!$R$4:$W$4,0))))</f>
        <v>181.58725395120382</v>
      </c>
      <c r="I176" s="168">
        <f ca="1">IF($C176-I$1&lt;År1,0,H175*(1-VLOOKUP($A176,[1]Hugst!$R$5:$W$9,MATCH(ROUNDUP((I$1)/10,0)*10,[1]Hugst!$R$4:$W$4,0))))</f>
        <v>182.06499541434641</v>
      </c>
      <c r="J176" s="168">
        <f ca="1">IF($C176-J$1&lt;År1,0,I175*(1-VLOOKUP($A176,[1]Hugst!$R$5:$W$9,MATCH(ROUNDUP((J$1)/10,0)*10,[1]Hugst!$R$4:$W$4,0))))</f>
        <v>182.54465551789508</v>
      </c>
      <c r="K176" s="168">
        <f ca="1">IF($C176-K$1&lt;År1,0,J175*(1-VLOOKUP($A176,[1]Hugst!$R$5:$W$9,MATCH(ROUNDUP((K$1)/10,0)*10,[1]Hugst!$R$4:$W$4,0))))</f>
        <v>183.02624196724537</v>
      </c>
      <c r="L176" s="168">
        <f ca="1">IF($C176-L$1&lt;År1,0,K175*(1-VLOOKUP($A176,[1]Hugst!$R$5:$W$9,MATCH(ROUNDUP((L$1)/10,0)*10,[1]Hugst!$R$4:$W$4,0))))</f>
        <v>183.50976249872292</v>
      </c>
      <c r="M176" s="168">
        <f ca="1">IF($C176-M$1&lt;År1,0,L175*(1-VLOOKUP($A176,[1]Hugst!$R$5:$W$9,MATCH(ROUNDUP((M$1)/10,0)*10,[1]Hugst!$R$4:$W$4,0))))</f>
        <v>183.99522487972536</v>
      </c>
      <c r="N176" s="168">
        <f ca="1">IF($C176-N$1&lt;År1,0,M175*(1-VLOOKUP($A176,[1]Hugst!$R$5:$W$9,MATCH(ROUNDUP((N$1)/10,0)*10,[1]Hugst!$R$4:$W$4,0))))</f>
        <v>-914.01158263605294</v>
      </c>
      <c r="O176" s="168">
        <f ca="1">IF($C176-O$1&lt;År1,0,N175*(1-VLOOKUP($A176,[1]Hugst!$R$5:$W$9,MATCH(ROUNDUP((O$1)/10,0)*10,[1]Hugst!$R$4:$W$4,0))))</f>
        <v>359.91930851847951</v>
      </c>
      <c r="P176" s="168">
        <f ca="1">IF($C176-P$1&lt;År1,0,O175*(1-VLOOKUP($A176,[1]Hugst!$R$5:$W$9,MATCH(ROUNDUP((P$1)/10,0)*10,[1]Hugst!$R$4:$W$4,0))))</f>
        <v>360.80371124222779</v>
      </c>
      <c r="Q176" s="168">
        <f ca="1">IF($C176-Q$1&lt;År1,0,P175*(1-VLOOKUP($A176,[1]Hugst!$R$5:$W$9,MATCH(ROUNDUP((Q$1)/10,0)*10,[1]Hugst!$R$4:$W$4,0))))</f>
        <v>361.69166578415252</v>
      </c>
      <c r="R176" s="168">
        <f ca="1">IF($C176-R$1&lt;År1,0,Q175*(1-VLOOKUP($A176,[1]Hugst!$R$5:$W$9,MATCH(ROUNDUP((R$1)/10,0)*10,[1]Hugst!$R$4:$W$4,0))))</f>
        <v>362.58318640857533</v>
      </c>
      <c r="S176" s="168">
        <f ca="1">IF($C176-S$1&lt;År1,0,R175*(1-VLOOKUP($A176,[1]Hugst!$R$5:$W$9,MATCH(ROUNDUP((S$1)/10,0)*10,[1]Hugst!$R$4:$W$4,0))))</f>
        <v>363.47828743711125</v>
      </c>
      <c r="T176" s="168">
        <f ca="1">IF($C176-T$1&lt;År1,0,S175*(1-VLOOKUP($A176,[1]Hugst!$R$5:$W$9,MATCH(ROUNDUP((T$1)/10,0)*10,[1]Hugst!$R$4:$W$4,0))))</f>
        <v>364.37698324889584</v>
      </c>
      <c r="U176" s="168">
        <f ca="1">IF($C176-U$1&lt;År1,0,T175*(1-VLOOKUP($A176,[1]Hugst!$R$5:$W$9,MATCH(ROUNDUP((U$1)/10,0)*10,[1]Hugst!$R$4:$W$4,0))))</f>
        <v>365.27928828080678</v>
      </c>
      <c r="V176" s="168">
        <f ca="1">IF($C176-V$1&lt;År1,0,U175*(1-VLOOKUP($A176,[1]Hugst!$R$5:$W$9,MATCH(ROUNDUP((V$1)/10,0)*10,[1]Hugst!$R$4:$W$4,0))))</f>
        <v>366.18521702770306</v>
      </c>
      <c r="W176" s="168">
        <f ca="1">IF($C176-W$1&lt;År1,0,V175*(1-VLOOKUP($A176,[1]Hugst!$R$5:$W$9,MATCH(ROUNDUP((W$1)/10,0)*10,[1]Hugst!$R$4:$W$4,0))))</f>
        <v>367.09478404266332</v>
      </c>
      <c r="X176" s="168">
        <f ca="1">IF($C176-X$1&lt;År1,0,W175*(1-VLOOKUP($A176,[1]Hugst!$R$5:$W$9,MATCH(ROUNDUP((X$1)/10,0)*10,[1]Hugst!$R$4:$W$4,0))))</f>
        <v>368.00800393720488</v>
      </c>
      <c r="Y176" s="168">
        <f ca="1">IF($C176-Y$1&lt;År1,0,X175*(1-VLOOKUP($A176,[1]Hugst!$R$5:$W$9,MATCH(ROUNDUP((Y$1)/10,0)*10,[1]Hugst!$R$4:$W$4,0))))</f>
        <v>368.92489138151137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177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117.53583518239975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180.16546481202931</v>
      </c>
      <c r="G177" s="168">
        <f ca="1">IF($C177-G$1&lt;År1,0,F176*(1-VLOOKUP($A177,[1]Hugst!$R$5:$W$9,MATCH(ROUNDUP((G$1)/10,0)*10,[1]Hugst!$R$4:$W$4,0))))</f>
        <v>180.63749627861944</v>
      </c>
      <c r="H177" s="168">
        <f ca="1">IF($C177-H$1&lt;År1,0,G176*(1-VLOOKUP($A177,[1]Hugst!$R$5:$W$9,MATCH(ROUNDUP((H$1)/10,0)*10,[1]Hugst!$R$4:$W$4,0))))</f>
        <v>181.11142345391818</v>
      </c>
      <c r="I177" s="168">
        <f ca="1">IF($C177-I$1&lt;År1,0,H176*(1-VLOOKUP($A177,[1]Hugst!$R$5:$W$9,MATCH(ROUNDUP((I$1)/10,0)*10,[1]Hugst!$R$4:$W$4,0))))</f>
        <v>181.58725395120382</v>
      </c>
      <c r="J177" s="168">
        <f ca="1">IF($C177-J$1&lt;År1,0,I176*(1-VLOOKUP($A177,[1]Hugst!$R$5:$W$9,MATCH(ROUNDUP((J$1)/10,0)*10,[1]Hugst!$R$4:$W$4,0))))</f>
        <v>182.06499541434641</v>
      </c>
      <c r="K177" s="168">
        <f ca="1">IF($C177-K$1&lt;År1,0,J176*(1-VLOOKUP($A177,[1]Hugst!$R$5:$W$9,MATCH(ROUNDUP((K$1)/10,0)*10,[1]Hugst!$R$4:$W$4,0))))</f>
        <v>182.54465551789508</v>
      </c>
      <c r="L177" s="168">
        <f ca="1">IF($C177-L$1&lt;År1,0,K176*(1-VLOOKUP($A177,[1]Hugst!$R$5:$W$9,MATCH(ROUNDUP((L$1)/10,0)*10,[1]Hugst!$R$4:$W$4,0))))</f>
        <v>183.02624196724537</v>
      </c>
      <c r="M177" s="168">
        <f ca="1">IF($C177-M$1&lt;År1,0,L176*(1-VLOOKUP($A177,[1]Hugst!$R$5:$W$9,MATCH(ROUNDUP((M$1)/10,0)*10,[1]Hugst!$R$4:$W$4,0))))</f>
        <v>183.50976249872292</v>
      </c>
      <c r="N177" s="168">
        <f ca="1">IF($C177-N$1&lt;År1,0,M176*(1-VLOOKUP($A177,[1]Hugst!$R$5:$W$9,MATCH(ROUNDUP((N$1)/10,0)*10,[1]Hugst!$R$4:$W$4,0))))</f>
        <v>183.99522487972536</v>
      </c>
      <c r="O177" s="168">
        <f ca="1">IF($C177-O$1&lt;År1,0,N176*(1-VLOOKUP($A177,[1]Hugst!$R$5:$W$9,MATCH(ROUNDUP((O$1)/10,0)*10,[1]Hugst!$R$4:$W$4,0))))</f>
        <v>-914.01158263605294</v>
      </c>
      <c r="P177" s="168">
        <f ca="1">IF($C177-P$1&lt;År1,0,O176*(1-VLOOKUP($A177,[1]Hugst!$R$5:$W$9,MATCH(ROUNDUP((P$1)/10,0)*10,[1]Hugst!$R$4:$W$4,0))))</f>
        <v>359.91930851847951</v>
      </c>
      <c r="Q177" s="168">
        <f ca="1">IF($C177-Q$1&lt;År1,0,P176*(1-VLOOKUP($A177,[1]Hugst!$R$5:$W$9,MATCH(ROUNDUP((Q$1)/10,0)*10,[1]Hugst!$R$4:$W$4,0))))</f>
        <v>360.80371124222779</v>
      </c>
      <c r="R177" s="168">
        <f ca="1">IF($C177-R$1&lt;År1,0,Q176*(1-VLOOKUP($A177,[1]Hugst!$R$5:$W$9,MATCH(ROUNDUP((R$1)/10,0)*10,[1]Hugst!$R$4:$W$4,0))))</f>
        <v>361.69166578415252</v>
      </c>
      <c r="S177" s="168">
        <f ca="1">IF($C177-S$1&lt;År1,0,R176*(1-VLOOKUP($A177,[1]Hugst!$R$5:$W$9,MATCH(ROUNDUP((S$1)/10,0)*10,[1]Hugst!$R$4:$W$4,0))))</f>
        <v>362.58318640857533</v>
      </c>
      <c r="T177" s="168">
        <f ca="1">IF($C177-T$1&lt;År1,0,S176*(1-VLOOKUP($A177,[1]Hugst!$R$5:$W$9,MATCH(ROUNDUP((T$1)/10,0)*10,[1]Hugst!$R$4:$W$4,0))))</f>
        <v>363.47828743711125</v>
      </c>
      <c r="U177" s="168">
        <f ca="1">IF($C177-U$1&lt;År1,0,T176*(1-VLOOKUP($A177,[1]Hugst!$R$5:$W$9,MATCH(ROUNDUP((U$1)/10,0)*10,[1]Hugst!$R$4:$W$4,0))))</f>
        <v>364.37698324889584</v>
      </c>
      <c r="V177" s="168">
        <f ca="1">IF($C177-V$1&lt;År1,0,U176*(1-VLOOKUP($A177,[1]Hugst!$R$5:$W$9,MATCH(ROUNDUP((V$1)/10,0)*10,[1]Hugst!$R$4:$W$4,0))))</f>
        <v>365.27928828080678</v>
      </c>
      <c r="W177" s="168">
        <f ca="1">IF($C177-W$1&lt;År1,0,V176*(1-VLOOKUP($A177,[1]Hugst!$R$5:$W$9,MATCH(ROUNDUP((W$1)/10,0)*10,[1]Hugst!$R$4:$W$4,0))))</f>
        <v>366.18521702770306</v>
      </c>
      <c r="X177" s="168">
        <f ca="1">IF($C177-X$1&lt;År1,0,W176*(1-VLOOKUP($A177,[1]Hugst!$R$5:$W$9,MATCH(ROUNDUP((X$1)/10,0)*10,[1]Hugst!$R$4:$W$4,0))))</f>
        <v>367.09478404266332</v>
      </c>
      <c r="Y177" s="168">
        <f ca="1">IF($C177-Y$1&lt;År1,0,X176*(1-VLOOKUP($A177,[1]Hugst!$R$5:$W$9,MATCH(ROUNDUP((Y$1)/10,0)*10,[1]Hugst!$R$4:$W$4,0))))</f>
        <v>368.00800393720488</v>
      </c>
      <c r="Z177" s="168">
        <f ca="1">IF($C177-Z$1&lt;År1,0,Y176*(1-VLOOKUP($A177,[1]Hugst!$R$5:$W$9,MATCH(ROUNDUP((Z$1)/10,0)*10,[1]Hugst!$R$4:$W$4,0))))</f>
        <v>368.92489138151137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177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117.06569184166074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179.6953214712903</v>
      </c>
      <c r="G178" s="168">
        <f ca="1">IF($C178-G$1&lt;År1,0,F177*(1-VLOOKUP($A178,[1]Hugst!$R$5:$W$9,MATCH(ROUNDUP((G$1)/10,0)*10,[1]Hugst!$R$4:$W$4,0))))</f>
        <v>180.16546481202931</v>
      </c>
      <c r="H178" s="168">
        <f ca="1">IF($C178-H$1&lt;År1,0,G177*(1-VLOOKUP($A178,[1]Hugst!$R$5:$W$9,MATCH(ROUNDUP((H$1)/10,0)*10,[1]Hugst!$R$4:$W$4,0))))</f>
        <v>180.63749627861944</v>
      </c>
      <c r="I178" s="168">
        <f ca="1">IF($C178-I$1&lt;År1,0,H177*(1-VLOOKUP($A178,[1]Hugst!$R$5:$W$9,MATCH(ROUNDUP((I$1)/10,0)*10,[1]Hugst!$R$4:$W$4,0))))</f>
        <v>181.11142345391818</v>
      </c>
      <c r="J178" s="168">
        <f ca="1">IF($C178-J$1&lt;År1,0,I177*(1-VLOOKUP($A178,[1]Hugst!$R$5:$W$9,MATCH(ROUNDUP((J$1)/10,0)*10,[1]Hugst!$R$4:$W$4,0))))</f>
        <v>181.58725395120382</v>
      </c>
      <c r="K178" s="168">
        <f ca="1">IF($C178-K$1&lt;År1,0,J177*(1-VLOOKUP($A178,[1]Hugst!$R$5:$W$9,MATCH(ROUNDUP((K$1)/10,0)*10,[1]Hugst!$R$4:$W$4,0))))</f>
        <v>182.06499541434641</v>
      </c>
      <c r="L178" s="168">
        <f ca="1">IF($C178-L$1&lt;År1,0,K177*(1-VLOOKUP($A178,[1]Hugst!$R$5:$W$9,MATCH(ROUNDUP((L$1)/10,0)*10,[1]Hugst!$R$4:$W$4,0))))</f>
        <v>182.54465551789508</v>
      </c>
      <c r="M178" s="168">
        <f ca="1">IF($C178-M$1&lt;År1,0,L177*(1-VLOOKUP($A178,[1]Hugst!$R$5:$W$9,MATCH(ROUNDUP((M$1)/10,0)*10,[1]Hugst!$R$4:$W$4,0))))</f>
        <v>183.02624196724537</v>
      </c>
      <c r="N178" s="168">
        <f ca="1">IF($C178-N$1&lt;År1,0,M177*(1-VLOOKUP($A178,[1]Hugst!$R$5:$W$9,MATCH(ROUNDUP((N$1)/10,0)*10,[1]Hugst!$R$4:$W$4,0))))</f>
        <v>183.50976249872292</v>
      </c>
      <c r="O178" s="168">
        <f ca="1">IF($C178-O$1&lt;År1,0,N177*(1-VLOOKUP($A178,[1]Hugst!$R$5:$W$9,MATCH(ROUNDUP((O$1)/10,0)*10,[1]Hugst!$R$4:$W$4,0))))</f>
        <v>183.99522487972536</v>
      </c>
      <c r="P178" s="168">
        <f ca="1">IF($C178-P$1&lt;År1,0,O177*(1-VLOOKUP($A178,[1]Hugst!$R$5:$W$9,MATCH(ROUNDUP((P$1)/10,0)*10,[1]Hugst!$R$4:$W$4,0))))</f>
        <v>-914.01158263605294</v>
      </c>
      <c r="Q178" s="168">
        <f ca="1">IF($C178-Q$1&lt;År1,0,P177*(1-VLOOKUP($A178,[1]Hugst!$R$5:$W$9,MATCH(ROUNDUP((Q$1)/10,0)*10,[1]Hugst!$R$4:$W$4,0))))</f>
        <v>359.91930851847951</v>
      </c>
      <c r="R178" s="168">
        <f ca="1">IF($C178-R$1&lt;År1,0,Q177*(1-VLOOKUP($A178,[1]Hugst!$R$5:$W$9,MATCH(ROUNDUP((R$1)/10,0)*10,[1]Hugst!$R$4:$W$4,0))))</f>
        <v>360.80371124222779</v>
      </c>
      <c r="S178" s="168">
        <f ca="1">IF($C178-S$1&lt;År1,0,R177*(1-VLOOKUP($A178,[1]Hugst!$R$5:$W$9,MATCH(ROUNDUP((S$1)/10,0)*10,[1]Hugst!$R$4:$W$4,0))))</f>
        <v>361.69166578415252</v>
      </c>
      <c r="T178" s="168">
        <f ca="1">IF($C178-T$1&lt;År1,0,S177*(1-VLOOKUP($A178,[1]Hugst!$R$5:$W$9,MATCH(ROUNDUP((T$1)/10,0)*10,[1]Hugst!$R$4:$W$4,0))))</f>
        <v>362.58318640857533</v>
      </c>
      <c r="U178" s="168">
        <f ca="1">IF($C178-U$1&lt;År1,0,T177*(1-VLOOKUP($A178,[1]Hugst!$R$5:$W$9,MATCH(ROUNDUP((U$1)/10,0)*10,[1]Hugst!$R$4:$W$4,0))))</f>
        <v>363.47828743711125</v>
      </c>
      <c r="V178" s="168">
        <f ca="1">IF($C178-V$1&lt;År1,0,U177*(1-VLOOKUP($A178,[1]Hugst!$R$5:$W$9,MATCH(ROUNDUP((V$1)/10,0)*10,[1]Hugst!$R$4:$W$4,0))))</f>
        <v>364.37698324889584</v>
      </c>
      <c r="W178" s="168">
        <f ca="1">IF($C178-W$1&lt;År1,0,V177*(1-VLOOKUP($A178,[1]Hugst!$R$5:$W$9,MATCH(ROUNDUP((W$1)/10,0)*10,[1]Hugst!$R$4:$W$4,0))))</f>
        <v>365.27928828080678</v>
      </c>
      <c r="X178" s="168">
        <f ca="1">IF($C178-X$1&lt;År1,0,W177*(1-VLOOKUP($A178,[1]Hugst!$R$5:$W$9,MATCH(ROUNDUP((X$1)/10,0)*10,[1]Hugst!$R$4:$W$4,0))))</f>
        <v>366.18521702770306</v>
      </c>
      <c r="Y178" s="168">
        <f ca="1">IF($C178-Y$1&lt;År1,0,X177*(1-VLOOKUP($A178,[1]Hugst!$R$5:$W$9,MATCH(ROUNDUP((Y$1)/10,0)*10,[1]Hugst!$R$4:$W$4,0))))</f>
        <v>367.09478404266332</v>
      </c>
      <c r="Z178" s="168">
        <f ca="1">IF($C178-Z$1&lt;År1,0,Y177*(1-VLOOKUP($A178,[1]Hugst!$R$5:$W$9,MATCH(ROUNDUP((Z$1)/10,0)*10,[1]Hugst!$R$4:$W$4,0))))</f>
        <v>368.00800393720488</v>
      </c>
      <c r="AA178" s="168">
        <f ca="1">IF($C178-AA$1&lt;År1,0,Z177*(1-VLOOKUP($A178,[1]Hugst!$R$5:$W$9,MATCH(ROUNDUP((AA$1)/10,0)*10,[1]Hugst!$R$4:$W$4,0))))</f>
        <v>368.92489138151137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177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116.59742907429973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179.22705870392929</v>
      </c>
      <c r="G179" s="168">
        <f ca="1">IF($C179-G$1&lt;År1,0,F178*(1-VLOOKUP($A179,[1]Hugst!$R$5:$W$9,MATCH(ROUNDUP((G$1)/10,0)*10,[1]Hugst!$R$4:$W$4,0))))</f>
        <v>179.6953214712903</v>
      </c>
      <c r="H179" s="168">
        <f ca="1">IF($C179-H$1&lt;År1,0,G178*(1-VLOOKUP($A179,[1]Hugst!$R$5:$W$9,MATCH(ROUNDUP((H$1)/10,0)*10,[1]Hugst!$R$4:$W$4,0))))</f>
        <v>180.16546481202931</v>
      </c>
      <c r="I179" s="168">
        <f ca="1">IF($C179-I$1&lt;År1,0,H178*(1-VLOOKUP($A179,[1]Hugst!$R$5:$W$9,MATCH(ROUNDUP((I$1)/10,0)*10,[1]Hugst!$R$4:$W$4,0))))</f>
        <v>180.63749627861944</v>
      </c>
      <c r="J179" s="168">
        <f ca="1">IF($C179-J$1&lt;År1,0,I178*(1-VLOOKUP($A179,[1]Hugst!$R$5:$W$9,MATCH(ROUNDUP((J$1)/10,0)*10,[1]Hugst!$R$4:$W$4,0))))</f>
        <v>181.11142345391818</v>
      </c>
      <c r="K179" s="168">
        <f ca="1">IF($C179-K$1&lt;År1,0,J178*(1-VLOOKUP($A179,[1]Hugst!$R$5:$W$9,MATCH(ROUNDUP((K$1)/10,0)*10,[1]Hugst!$R$4:$W$4,0))))</f>
        <v>181.58725395120382</v>
      </c>
      <c r="L179" s="168">
        <f ca="1">IF($C179-L$1&lt;År1,0,K178*(1-VLOOKUP($A179,[1]Hugst!$R$5:$W$9,MATCH(ROUNDUP((L$1)/10,0)*10,[1]Hugst!$R$4:$W$4,0))))</f>
        <v>182.06499541434641</v>
      </c>
      <c r="M179" s="168">
        <f ca="1">IF($C179-M$1&lt;År1,0,L178*(1-VLOOKUP($A179,[1]Hugst!$R$5:$W$9,MATCH(ROUNDUP((M$1)/10,0)*10,[1]Hugst!$R$4:$W$4,0))))</f>
        <v>182.54465551789508</v>
      </c>
      <c r="N179" s="168">
        <f ca="1">IF($C179-N$1&lt;År1,0,M178*(1-VLOOKUP($A179,[1]Hugst!$R$5:$W$9,MATCH(ROUNDUP((N$1)/10,0)*10,[1]Hugst!$R$4:$W$4,0))))</f>
        <v>183.02624196724537</v>
      </c>
      <c r="O179" s="168">
        <f ca="1">IF($C179-O$1&lt;År1,0,N178*(1-VLOOKUP($A179,[1]Hugst!$R$5:$W$9,MATCH(ROUNDUP((O$1)/10,0)*10,[1]Hugst!$R$4:$W$4,0))))</f>
        <v>183.50976249872292</v>
      </c>
      <c r="P179" s="168">
        <f ca="1">IF($C179-P$1&lt;År1,0,O178*(1-VLOOKUP($A179,[1]Hugst!$R$5:$W$9,MATCH(ROUNDUP((P$1)/10,0)*10,[1]Hugst!$R$4:$W$4,0))))</f>
        <v>183.99522487972536</v>
      </c>
      <c r="Q179" s="168">
        <f ca="1">IF($C179-Q$1&lt;År1,0,P178*(1-VLOOKUP($A179,[1]Hugst!$R$5:$W$9,MATCH(ROUNDUP((Q$1)/10,0)*10,[1]Hugst!$R$4:$W$4,0))))</f>
        <v>-914.01158263605294</v>
      </c>
      <c r="R179" s="168">
        <f ca="1">IF($C179-R$1&lt;År1,0,Q178*(1-VLOOKUP($A179,[1]Hugst!$R$5:$W$9,MATCH(ROUNDUP((R$1)/10,0)*10,[1]Hugst!$R$4:$W$4,0))))</f>
        <v>359.91930851847951</v>
      </c>
      <c r="S179" s="168">
        <f ca="1">IF($C179-S$1&lt;År1,0,R178*(1-VLOOKUP($A179,[1]Hugst!$R$5:$W$9,MATCH(ROUNDUP((S$1)/10,0)*10,[1]Hugst!$R$4:$W$4,0))))</f>
        <v>360.80371124222779</v>
      </c>
      <c r="T179" s="168">
        <f ca="1">IF($C179-T$1&lt;År1,0,S178*(1-VLOOKUP($A179,[1]Hugst!$R$5:$W$9,MATCH(ROUNDUP((T$1)/10,0)*10,[1]Hugst!$R$4:$W$4,0))))</f>
        <v>361.69166578415252</v>
      </c>
      <c r="U179" s="168">
        <f ca="1">IF($C179-U$1&lt;År1,0,T178*(1-VLOOKUP($A179,[1]Hugst!$R$5:$W$9,MATCH(ROUNDUP((U$1)/10,0)*10,[1]Hugst!$R$4:$W$4,0))))</f>
        <v>362.58318640857533</v>
      </c>
      <c r="V179" s="168">
        <f ca="1">IF($C179-V$1&lt;År1,0,U178*(1-VLOOKUP($A179,[1]Hugst!$R$5:$W$9,MATCH(ROUNDUP((V$1)/10,0)*10,[1]Hugst!$R$4:$W$4,0))))</f>
        <v>363.47828743711125</v>
      </c>
      <c r="W179" s="168">
        <f ca="1">IF($C179-W$1&lt;År1,0,V178*(1-VLOOKUP($A179,[1]Hugst!$R$5:$W$9,MATCH(ROUNDUP((W$1)/10,0)*10,[1]Hugst!$R$4:$W$4,0))))</f>
        <v>364.37698324889584</v>
      </c>
      <c r="X179" s="168">
        <f ca="1">IF($C179-X$1&lt;År1,0,W178*(1-VLOOKUP($A179,[1]Hugst!$R$5:$W$9,MATCH(ROUNDUP((X$1)/10,0)*10,[1]Hugst!$R$4:$W$4,0))))</f>
        <v>365.27928828080678</v>
      </c>
      <c r="Y179" s="168">
        <f ca="1">IF($C179-Y$1&lt;År1,0,X178*(1-VLOOKUP($A179,[1]Hugst!$R$5:$W$9,MATCH(ROUNDUP((Y$1)/10,0)*10,[1]Hugst!$R$4:$W$4,0))))</f>
        <v>366.18521702770306</v>
      </c>
      <c r="Z179" s="168">
        <f ca="1">IF($C179-Z$1&lt;År1,0,Y178*(1-VLOOKUP($A179,[1]Hugst!$R$5:$W$9,MATCH(ROUNDUP((Z$1)/10,0)*10,[1]Hugst!$R$4:$W$4,0))))</f>
        <v>367.09478404266332</v>
      </c>
      <c r="AA179" s="168">
        <f ca="1">IF($C179-AA$1&lt;År1,0,Z178*(1-VLOOKUP($A179,[1]Hugst!$R$5:$W$9,MATCH(ROUNDUP((AA$1)/10,0)*10,[1]Hugst!$R$4:$W$4,0))))</f>
        <v>368.00800393720488</v>
      </c>
      <c r="AB179" s="168">
        <f ca="1">IF($C179-AB$1&lt;År1,0,AA178*(1-VLOOKUP($A179,[1]Hugst!$R$5:$W$9,MATCH(ROUNDUP((AB$1)/10,0)*10,[1]Hugst!$R$4:$W$4,0))))</f>
        <v>368.92489138151137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177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116.13103935800609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178.76066898763565</v>
      </c>
      <c r="G180" s="168">
        <f ca="1">IF($C180-G$1&lt;År1,0,F179*(1-VLOOKUP($A180,[1]Hugst!$R$5:$W$9,MATCH(ROUNDUP((G$1)/10,0)*10,[1]Hugst!$R$4:$W$4,0))))</f>
        <v>179.22705870392929</v>
      </c>
      <c r="H180" s="168">
        <f ca="1">IF($C180-H$1&lt;År1,0,G179*(1-VLOOKUP($A180,[1]Hugst!$R$5:$W$9,MATCH(ROUNDUP((H$1)/10,0)*10,[1]Hugst!$R$4:$W$4,0))))</f>
        <v>179.6953214712903</v>
      </c>
      <c r="I180" s="168">
        <f ca="1">IF($C180-I$1&lt;År1,0,H179*(1-VLOOKUP($A180,[1]Hugst!$R$5:$W$9,MATCH(ROUNDUP((I$1)/10,0)*10,[1]Hugst!$R$4:$W$4,0))))</f>
        <v>180.16546481202931</v>
      </c>
      <c r="J180" s="168">
        <f ca="1">IF($C180-J$1&lt;År1,0,I179*(1-VLOOKUP($A180,[1]Hugst!$R$5:$W$9,MATCH(ROUNDUP((J$1)/10,0)*10,[1]Hugst!$R$4:$W$4,0))))</f>
        <v>180.63749627861944</v>
      </c>
      <c r="K180" s="168">
        <f ca="1">IF($C180-K$1&lt;År1,0,J179*(1-VLOOKUP($A180,[1]Hugst!$R$5:$W$9,MATCH(ROUNDUP((K$1)/10,0)*10,[1]Hugst!$R$4:$W$4,0))))</f>
        <v>181.11142345391818</v>
      </c>
      <c r="L180" s="168">
        <f ca="1">IF($C180-L$1&lt;År1,0,K179*(1-VLOOKUP($A180,[1]Hugst!$R$5:$W$9,MATCH(ROUNDUP((L$1)/10,0)*10,[1]Hugst!$R$4:$W$4,0))))</f>
        <v>181.58725395120382</v>
      </c>
      <c r="M180" s="168">
        <f ca="1">IF($C180-M$1&lt;År1,0,L179*(1-VLOOKUP($A180,[1]Hugst!$R$5:$W$9,MATCH(ROUNDUP((M$1)/10,0)*10,[1]Hugst!$R$4:$W$4,0))))</f>
        <v>182.06499541434641</v>
      </c>
      <c r="N180" s="168">
        <f ca="1">IF($C180-N$1&lt;År1,0,M179*(1-VLOOKUP($A180,[1]Hugst!$R$5:$W$9,MATCH(ROUNDUP((N$1)/10,0)*10,[1]Hugst!$R$4:$W$4,0))))</f>
        <v>182.54465551789508</v>
      </c>
      <c r="O180" s="168">
        <f ca="1">IF($C180-O$1&lt;År1,0,N179*(1-VLOOKUP($A180,[1]Hugst!$R$5:$W$9,MATCH(ROUNDUP((O$1)/10,0)*10,[1]Hugst!$R$4:$W$4,0))))</f>
        <v>183.02624196724537</v>
      </c>
      <c r="P180" s="168">
        <f ca="1">IF($C180-P$1&lt;År1,0,O179*(1-VLOOKUP($A180,[1]Hugst!$R$5:$W$9,MATCH(ROUNDUP((P$1)/10,0)*10,[1]Hugst!$R$4:$W$4,0))))</f>
        <v>183.50976249872292</v>
      </c>
      <c r="Q180" s="168">
        <f ca="1">IF($C180-Q$1&lt;År1,0,P179*(1-VLOOKUP($A180,[1]Hugst!$R$5:$W$9,MATCH(ROUNDUP((Q$1)/10,0)*10,[1]Hugst!$R$4:$W$4,0))))</f>
        <v>183.99522487972536</v>
      </c>
      <c r="R180" s="168">
        <f ca="1">IF($C180-R$1&lt;År1,0,Q179*(1-VLOOKUP($A180,[1]Hugst!$R$5:$W$9,MATCH(ROUNDUP((R$1)/10,0)*10,[1]Hugst!$R$4:$W$4,0))))</f>
        <v>-914.01158263605294</v>
      </c>
      <c r="S180" s="168">
        <f ca="1">IF($C180-S$1&lt;År1,0,R179*(1-VLOOKUP($A180,[1]Hugst!$R$5:$W$9,MATCH(ROUNDUP((S$1)/10,0)*10,[1]Hugst!$R$4:$W$4,0))))</f>
        <v>359.91930851847951</v>
      </c>
      <c r="T180" s="168">
        <f ca="1">IF($C180-T$1&lt;År1,0,S179*(1-VLOOKUP($A180,[1]Hugst!$R$5:$W$9,MATCH(ROUNDUP((T$1)/10,0)*10,[1]Hugst!$R$4:$W$4,0))))</f>
        <v>360.80371124222779</v>
      </c>
      <c r="U180" s="168">
        <f ca="1">IF($C180-U$1&lt;År1,0,T179*(1-VLOOKUP($A180,[1]Hugst!$R$5:$W$9,MATCH(ROUNDUP((U$1)/10,0)*10,[1]Hugst!$R$4:$W$4,0))))</f>
        <v>361.69166578415252</v>
      </c>
      <c r="V180" s="168">
        <f ca="1">IF($C180-V$1&lt;År1,0,U179*(1-VLOOKUP($A180,[1]Hugst!$R$5:$W$9,MATCH(ROUNDUP((V$1)/10,0)*10,[1]Hugst!$R$4:$W$4,0))))</f>
        <v>362.58318640857533</v>
      </c>
      <c r="W180" s="168">
        <f ca="1">IF($C180-W$1&lt;År1,0,V179*(1-VLOOKUP($A180,[1]Hugst!$R$5:$W$9,MATCH(ROUNDUP((W$1)/10,0)*10,[1]Hugst!$R$4:$W$4,0))))</f>
        <v>363.47828743711125</v>
      </c>
      <c r="X180" s="168">
        <f ca="1">IF($C180-X$1&lt;År1,0,W179*(1-VLOOKUP($A180,[1]Hugst!$R$5:$W$9,MATCH(ROUNDUP((X$1)/10,0)*10,[1]Hugst!$R$4:$W$4,0))))</f>
        <v>364.37698324889584</v>
      </c>
      <c r="Y180" s="168">
        <f ca="1">IF($C180-Y$1&lt;År1,0,X179*(1-VLOOKUP($A180,[1]Hugst!$R$5:$W$9,MATCH(ROUNDUP((Y$1)/10,0)*10,[1]Hugst!$R$4:$W$4,0))))</f>
        <v>365.27928828080678</v>
      </c>
      <c r="Z180" s="168">
        <f ca="1">IF($C180-Z$1&lt;År1,0,Y179*(1-VLOOKUP($A180,[1]Hugst!$R$5:$W$9,MATCH(ROUNDUP((Z$1)/10,0)*10,[1]Hugst!$R$4:$W$4,0))))</f>
        <v>366.18521702770306</v>
      </c>
      <c r="AA180" s="168">
        <f ca="1">IF($C180-AA$1&lt;År1,0,Z179*(1-VLOOKUP($A180,[1]Hugst!$R$5:$W$9,MATCH(ROUNDUP((AA$1)/10,0)*10,[1]Hugst!$R$4:$W$4,0))))</f>
        <v>367.09478404266332</v>
      </c>
      <c r="AB180" s="168">
        <f ca="1">IF($C180-AB$1&lt;År1,0,AA179*(1-VLOOKUP($A180,[1]Hugst!$R$5:$W$9,MATCH(ROUNDUP((AB$1)/10,0)*10,[1]Hugst!$R$4:$W$4,0))))</f>
        <v>368.00800393720488</v>
      </c>
      <c r="AC180" s="168">
        <f ca="1">IF($C180-AC$1&lt;År1,0,AB179*(1-VLOOKUP($A180,[1]Hugst!$R$5:$W$9,MATCH(ROUNDUP((AC$1)/10,0)*10,[1]Hugst!$R$4:$W$4,0))))</f>
        <v>368.92489138151137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177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115.66651520056621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178.29614483019577</v>
      </c>
      <c r="G181" s="168">
        <f ca="1">IF($C181-G$1&lt;År1,0,F180*(1-VLOOKUP($A181,[1]Hugst!$R$5:$W$9,MATCH(ROUNDUP((G$1)/10,0)*10,[1]Hugst!$R$4:$W$4,0))))</f>
        <v>178.76066898763565</v>
      </c>
      <c r="H181" s="168">
        <f ca="1">IF($C181-H$1&lt;År1,0,G180*(1-VLOOKUP($A181,[1]Hugst!$R$5:$W$9,MATCH(ROUNDUP((H$1)/10,0)*10,[1]Hugst!$R$4:$W$4,0))))</f>
        <v>179.22705870392929</v>
      </c>
      <c r="I181" s="168">
        <f ca="1">IF($C181-I$1&lt;År1,0,H180*(1-VLOOKUP($A181,[1]Hugst!$R$5:$W$9,MATCH(ROUNDUP((I$1)/10,0)*10,[1]Hugst!$R$4:$W$4,0))))</f>
        <v>179.6953214712903</v>
      </c>
      <c r="J181" s="168">
        <f ca="1">IF($C181-J$1&lt;År1,0,I180*(1-VLOOKUP($A181,[1]Hugst!$R$5:$W$9,MATCH(ROUNDUP((J$1)/10,0)*10,[1]Hugst!$R$4:$W$4,0))))</f>
        <v>180.16546481202931</v>
      </c>
      <c r="K181" s="168">
        <f ca="1">IF($C181-K$1&lt;År1,0,J180*(1-VLOOKUP($A181,[1]Hugst!$R$5:$W$9,MATCH(ROUNDUP((K$1)/10,0)*10,[1]Hugst!$R$4:$W$4,0))))</f>
        <v>180.63749627861944</v>
      </c>
      <c r="L181" s="168">
        <f ca="1">IF($C181-L$1&lt;År1,0,K180*(1-VLOOKUP($A181,[1]Hugst!$R$5:$W$9,MATCH(ROUNDUP((L$1)/10,0)*10,[1]Hugst!$R$4:$W$4,0))))</f>
        <v>181.11142345391818</v>
      </c>
      <c r="M181" s="168">
        <f ca="1">IF($C181-M$1&lt;År1,0,L180*(1-VLOOKUP($A181,[1]Hugst!$R$5:$W$9,MATCH(ROUNDUP((M$1)/10,0)*10,[1]Hugst!$R$4:$W$4,0))))</f>
        <v>181.58725395120382</v>
      </c>
      <c r="N181" s="168">
        <f ca="1">IF($C181-N$1&lt;År1,0,M180*(1-VLOOKUP($A181,[1]Hugst!$R$5:$W$9,MATCH(ROUNDUP((N$1)/10,0)*10,[1]Hugst!$R$4:$W$4,0))))</f>
        <v>182.06499541434641</v>
      </c>
      <c r="O181" s="168">
        <f ca="1">IF($C181-O$1&lt;År1,0,N180*(1-VLOOKUP($A181,[1]Hugst!$R$5:$W$9,MATCH(ROUNDUP((O$1)/10,0)*10,[1]Hugst!$R$4:$W$4,0))))</f>
        <v>182.54465551789508</v>
      </c>
      <c r="P181" s="168">
        <f ca="1">IF($C181-P$1&lt;År1,0,O180*(1-VLOOKUP($A181,[1]Hugst!$R$5:$W$9,MATCH(ROUNDUP((P$1)/10,0)*10,[1]Hugst!$R$4:$W$4,0))))</f>
        <v>183.02624196724537</v>
      </c>
      <c r="Q181" s="168">
        <f ca="1">IF($C181-Q$1&lt;År1,0,P180*(1-VLOOKUP($A181,[1]Hugst!$R$5:$W$9,MATCH(ROUNDUP((Q$1)/10,0)*10,[1]Hugst!$R$4:$W$4,0))))</f>
        <v>183.50976249872292</v>
      </c>
      <c r="R181" s="168">
        <f ca="1">IF($C181-R$1&lt;År1,0,Q180*(1-VLOOKUP($A181,[1]Hugst!$R$5:$W$9,MATCH(ROUNDUP((R$1)/10,0)*10,[1]Hugst!$R$4:$W$4,0))))</f>
        <v>183.99522487972536</v>
      </c>
      <c r="S181" s="168">
        <f ca="1">IF($C181-S$1&lt;År1,0,R180*(1-VLOOKUP($A181,[1]Hugst!$R$5:$W$9,MATCH(ROUNDUP((S$1)/10,0)*10,[1]Hugst!$R$4:$W$4,0))))</f>
        <v>-914.01158263605294</v>
      </c>
      <c r="T181" s="168">
        <f ca="1">IF($C181-T$1&lt;År1,0,S180*(1-VLOOKUP($A181,[1]Hugst!$R$5:$W$9,MATCH(ROUNDUP((T$1)/10,0)*10,[1]Hugst!$R$4:$W$4,0))))</f>
        <v>359.91930851847951</v>
      </c>
      <c r="U181" s="168">
        <f ca="1">IF($C181-U$1&lt;År1,0,T180*(1-VLOOKUP($A181,[1]Hugst!$R$5:$W$9,MATCH(ROUNDUP((U$1)/10,0)*10,[1]Hugst!$R$4:$W$4,0))))</f>
        <v>360.80371124222779</v>
      </c>
      <c r="V181" s="168">
        <f ca="1">IF($C181-V$1&lt;År1,0,U180*(1-VLOOKUP($A181,[1]Hugst!$R$5:$W$9,MATCH(ROUNDUP((V$1)/10,0)*10,[1]Hugst!$R$4:$W$4,0))))</f>
        <v>361.69166578415252</v>
      </c>
      <c r="W181" s="168">
        <f ca="1">IF($C181-W$1&lt;År1,0,V180*(1-VLOOKUP($A181,[1]Hugst!$R$5:$W$9,MATCH(ROUNDUP((W$1)/10,0)*10,[1]Hugst!$R$4:$W$4,0))))</f>
        <v>362.58318640857533</v>
      </c>
      <c r="X181" s="168">
        <f ca="1">IF($C181-X$1&lt;År1,0,W180*(1-VLOOKUP($A181,[1]Hugst!$R$5:$W$9,MATCH(ROUNDUP((X$1)/10,0)*10,[1]Hugst!$R$4:$W$4,0))))</f>
        <v>363.47828743711125</v>
      </c>
      <c r="Y181" s="168">
        <f ca="1">IF($C181-Y$1&lt;År1,0,X180*(1-VLOOKUP($A181,[1]Hugst!$R$5:$W$9,MATCH(ROUNDUP((Y$1)/10,0)*10,[1]Hugst!$R$4:$W$4,0))))</f>
        <v>364.37698324889584</v>
      </c>
      <c r="Z181" s="168">
        <f ca="1">IF($C181-Z$1&lt;År1,0,Y180*(1-VLOOKUP($A181,[1]Hugst!$R$5:$W$9,MATCH(ROUNDUP((Z$1)/10,0)*10,[1]Hugst!$R$4:$W$4,0))))</f>
        <v>365.27928828080678</v>
      </c>
      <c r="AA181" s="168">
        <f ca="1">IF($C181-AA$1&lt;År1,0,Z180*(1-VLOOKUP($A181,[1]Hugst!$R$5:$W$9,MATCH(ROUNDUP((AA$1)/10,0)*10,[1]Hugst!$R$4:$W$4,0))))</f>
        <v>366.18521702770306</v>
      </c>
      <c r="AB181" s="168">
        <f ca="1">IF($C181-AB$1&lt;År1,0,AA180*(1-VLOOKUP($A181,[1]Hugst!$R$5:$W$9,MATCH(ROUNDUP((AB$1)/10,0)*10,[1]Hugst!$R$4:$W$4,0))))</f>
        <v>367.09478404266332</v>
      </c>
      <c r="AC181" s="168">
        <f ca="1">IF($C181-AC$1&lt;År1,0,AB180*(1-VLOOKUP($A181,[1]Hugst!$R$5:$W$9,MATCH(ROUNDUP((AC$1)/10,0)*10,[1]Hugst!$R$4:$W$4,0))))</f>
        <v>368.00800393720488</v>
      </c>
      <c r="AD181" s="168">
        <f ca="1">IF($C181-AD$1&lt;År1,0,AC180*(1-VLOOKUP($A181,[1]Hugst!$R$5:$W$9,MATCH(ROUNDUP((AD$1)/10,0)*10,[1]Hugst!$R$4:$W$4,0))))</f>
        <v>368.92489138151137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177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115.20384913976523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177.83347876939479</v>
      </c>
      <c r="G182" s="168">
        <f ca="1">IF($C182-G$1&lt;År1,0,F181*(1-VLOOKUP($A182,[1]Hugst!$R$5:$W$9,MATCH(ROUNDUP((G$1)/10,0)*10,[1]Hugst!$R$4:$W$4,0))))</f>
        <v>178.29614483019577</v>
      </c>
      <c r="H182" s="168">
        <f ca="1">IF($C182-H$1&lt;År1,0,G181*(1-VLOOKUP($A182,[1]Hugst!$R$5:$W$9,MATCH(ROUNDUP((H$1)/10,0)*10,[1]Hugst!$R$4:$W$4,0))))</f>
        <v>178.76066898763565</v>
      </c>
      <c r="I182" s="168">
        <f ca="1">IF($C182-I$1&lt;År1,0,H181*(1-VLOOKUP($A182,[1]Hugst!$R$5:$W$9,MATCH(ROUNDUP((I$1)/10,0)*10,[1]Hugst!$R$4:$W$4,0))))</f>
        <v>179.22705870392929</v>
      </c>
      <c r="J182" s="168">
        <f ca="1">IF($C182-J$1&lt;År1,0,I181*(1-VLOOKUP($A182,[1]Hugst!$R$5:$W$9,MATCH(ROUNDUP((J$1)/10,0)*10,[1]Hugst!$R$4:$W$4,0))))</f>
        <v>179.6953214712903</v>
      </c>
      <c r="K182" s="168">
        <f ca="1">IF($C182-K$1&lt;År1,0,J181*(1-VLOOKUP($A182,[1]Hugst!$R$5:$W$9,MATCH(ROUNDUP((K$1)/10,0)*10,[1]Hugst!$R$4:$W$4,0))))</f>
        <v>180.16546481202931</v>
      </c>
      <c r="L182" s="168">
        <f ca="1">IF($C182-L$1&lt;År1,0,K181*(1-VLOOKUP($A182,[1]Hugst!$R$5:$W$9,MATCH(ROUNDUP((L$1)/10,0)*10,[1]Hugst!$R$4:$W$4,0))))</f>
        <v>180.63749627861944</v>
      </c>
      <c r="M182" s="168">
        <f ca="1">IF($C182-M$1&lt;År1,0,L181*(1-VLOOKUP($A182,[1]Hugst!$R$5:$W$9,MATCH(ROUNDUP((M$1)/10,0)*10,[1]Hugst!$R$4:$W$4,0))))</f>
        <v>181.11142345391818</v>
      </c>
      <c r="N182" s="168">
        <f ca="1">IF($C182-N$1&lt;År1,0,M181*(1-VLOOKUP($A182,[1]Hugst!$R$5:$W$9,MATCH(ROUNDUP((N$1)/10,0)*10,[1]Hugst!$R$4:$W$4,0))))</f>
        <v>181.58725395120382</v>
      </c>
      <c r="O182" s="168">
        <f ca="1">IF($C182-O$1&lt;År1,0,N181*(1-VLOOKUP($A182,[1]Hugst!$R$5:$W$9,MATCH(ROUNDUP((O$1)/10,0)*10,[1]Hugst!$R$4:$W$4,0))))</f>
        <v>182.06499541434641</v>
      </c>
      <c r="P182" s="168">
        <f ca="1">IF($C182-P$1&lt;År1,0,O181*(1-VLOOKUP($A182,[1]Hugst!$R$5:$W$9,MATCH(ROUNDUP((P$1)/10,0)*10,[1]Hugst!$R$4:$W$4,0))))</f>
        <v>182.54465551789508</v>
      </c>
      <c r="Q182" s="168">
        <f ca="1">IF($C182-Q$1&lt;År1,0,P181*(1-VLOOKUP($A182,[1]Hugst!$R$5:$W$9,MATCH(ROUNDUP((Q$1)/10,0)*10,[1]Hugst!$R$4:$W$4,0))))</f>
        <v>183.02624196724537</v>
      </c>
      <c r="R182" s="168">
        <f ca="1">IF($C182-R$1&lt;År1,0,Q181*(1-VLOOKUP($A182,[1]Hugst!$R$5:$W$9,MATCH(ROUNDUP((R$1)/10,0)*10,[1]Hugst!$R$4:$W$4,0))))</f>
        <v>183.50976249872292</v>
      </c>
      <c r="S182" s="168">
        <f ca="1">IF($C182-S$1&lt;År1,0,R181*(1-VLOOKUP($A182,[1]Hugst!$R$5:$W$9,MATCH(ROUNDUP((S$1)/10,0)*10,[1]Hugst!$R$4:$W$4,0))))</f>
        <v>183.99522487972536</v>
      </c>
      <c r="T182" s="168">
        <f ca="1">IF($C182-T$1&lt;År1,0,S181*(1-VLOOKUP($A182,[1]Hugst!$R$5:$W$9,MATCH(ROUNDUP((T$1)/10,0)*10,[1]Hugst!$R$4:$W$4,0))))</f>
        <v>-914.01158263605294</v>
      </c>
      <c r="U182" s="168">
        <f ca="1">IF($C182-U$1&lt;År1,0,T181*(1-VLOOKUP($A182,[1]Hugst!$R$5:$W$9,MATCH(ROUNDUP((U$1)/10,0)*10,[1]Hugst!$R$4:$W$4,0))))</f>
        <v>359.91930851847951</v>
      </c>
      <c r="V182" s="168">
        <f ca="1">IF($C182-V$1&lt;År1,0,U181*(1-VLOOKUP($A182,[1]Hugst!$R$5:$W$9,MATCH(ROUNDUP((V$1)/10,0)*10,[1]Hugst!$R$4:$W$4,0))))</f>
        <v>360.80371124222779</v>
      </c>
      <c r="W182" s="168">
        <f ca="1">IF($C182-W$1&lt;År1,0,V181*(1-VLOOKUP($A182,[1]Hugst!$R$5:$W$9,MATCH(ROUNDUP((W$1)/10,0)*10,[1]Hugst!$R$4:$W$4,0))))</f>
        <v>361.69166578415252</v>
      </c>
      <c r="X182" s="168">
        <f ca="1">IF($C182-X$1&lt;År1,0,W181*(1-VLOOKUP($A182,[1]Hugst!$R$5:$W$9,MATCH(ROUNDUP((X$1)/10,0)*10,[1]Hugst!$R$4:$W$4,0))))</f>
        <v>362.58318640857533</v>
      </c>
      <c r="Y182" s="168">
        <f ca="1">IF($C182-Y$1&lt;År1,0,X181*(1-VLOOKUP($A182,[1]Hugst!$R$5:$W$9,MATCH(ROUNDUP((Y$1)/10,0)*10,[1]Hugst!$R$4:$W$4,0))))</f>
        <v>363.47828743711125</v>
      </c>
      <c r="Z182" s="168">
        <f ca="1">IF($C182-Z$1&lt;År1,0,Y181*(1-VLOOKUP($A182,[1]Hugst!$R$5:$W$9,MATCH(ROUNDUP((Z$1)/10,0)*10,[1]Hugst!$R$4:$W$4,0))))</f>
        <v>364.37698324889584</v>
      </c>
      <c r="AA182" s="168">
        <f ca="1">IF($C182-AA$1&lt;År1,0,Z181*(1-VLOOKUP($A182,[1]Hugst!$R$5:$W$9,MATCH(ROUNDUP((AA$1)/10,0)*10,[1]Hugst!$R$4:$W$4,0))))</f>
        <v>365.27928828080678</v>
      </c>
      <c r="AB182" s="168">
        <f ca="1">IF($C182-AB$1&lt;År1,0,AA181*(1-VLOOKUP($A182,[1]Hugst!$R$5:$W$9,MATCH(ROUNDUP((AB$1)/10,0)*10,[1]Hugst!$R$4:$W$4,0))))</f>
        <v>366.18521702770306</v>
      </c>
      <c r="AC182" s="168">
        <f ca="1">IF($C182-AC$1&lt;År1,0,AB181*(1-VLOOKUP($A182,[1]Hugst!$R$5:$W$9,MATCH(ROUNDUP((AC$1)/10,0)*10,[1]Hugst!$R$4:$W$4,0))))</f>
        <v>367.09478404266332</v>
      </c>
      <c r="AD182" s="168">
        <f ca="1">IF($C182-AD$1&lt;År1,0,AC181*(1-VLOOKUP($A182,[1]Hugst!$R$5:$W$9,MATCH(ROUNDUP((AD$1)/10,0)*10,[1]Hugst!$R$4:$W$4,0))))</f>
        <v>368.00800393720488</v>
      </c>
      <c r="AE182" s="168">
        <f ca="1">IF($C182-AE$1&lt;År1,0,AD181*(1-VLOOKUP($A182,[1]Hugst!$R$5:$W$9,MATCH(ROUNDUP((AE$1)/10,0)*10,[1]Hugst!$R$4:$W$4,0))))</f>
        <v>368.92489138151137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177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114.74303374321244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177.372663372842</v>
      </c>
      <c r="G183" s="168">
        <f ca="1">IF($C183-G$1&lt;År1,0,F182*(1-VLOOKUP($A183,[1]Hugst!$R$5:$W$9,MATCH(ROUNDUP((G$1)/10,0)*10,[1]Hugst!$R$4:$W$4,0))))</f>
        <v>177.83347876939479</v>
      </c>
      <c r="H183" s="168">
        <f ca="1">IF($C183-H$1&lt;År1,0,G182*(1-VLOOKUP($A183,[1]Hugst!$R$5:$W$9,MATCH(ROUNDUP((H$1)/10,0)*10,[1]Hugst!$R$4:$W$4,0))))</f>
        <v>178.29614483019577</v>
      </c>
      <c r="I183" s="168">
        <f ca="1">IF($C183-I$1&lt;År1,0,H182*(1-VLOOKUP($A183,[1]Hugst!$R$5:$W$9,MATCH(ROUNDUP((I$1)/10,0)*10,[1]Hugst!$R$4:$W$4,0))))</f>
        <v>178.76066898763565</v>
      </c>
      <c r="J183" s="168">
        <f ca="1">IF($C183-J$1&lt;År1,0,I182*(1-VLOOKUP($A183,[1]Hugst!$R$5:$W$9,MATCH(ROUNDUP((J$1)/10,0)*10,[1]Hugst!$R$4:$W$4,0))))</f>
        <v>179.22705870392929</v>
      </c>
      <c r="K183" s="168">
        <f ca="1">IF($C183-K$1&lt;År1,0,J182*(1-VLOOKUP($A183,[1]Hugst!$R$5:$W$9,MATCH(ROUNDUP((K$1)/10,0)*10,[1]Hugst!$R$4:$W$4,0))))</f>
        <v>179.6953214712903</v>
      </c>
      <c r="L183" s="168">
        <f ca="1">IF($C183-L$1&lt;År1,0,K182*(1-VLOOKUP($A183,[1]Hugst!$R$5:$W$9,MATCH(ROUNDUP((L$1)/10,0)*10,[1]Hugst!$R$4:$W$4,0))))</f>
        <v>180.16546481202931</v>
      </c>
      <c r="M183" s="168">
        <f ca="1">IF($C183-M$1&lt;År1,0,L182*(1-VLOOKUP($A183,[1]Hugst!$R$5:$W$9,MATCH(ROUNDUP((M$1)/10,0)*10,[1]Hugst!$R$4:$W$4,0))))</f>
        <v>180.63749627861944</v>
      </c>
      <c r="N183" s="168">
        <f ca="1">IF($C183-N$1&lt;År1,0,M182*(1-VLOOKUP($A183,[1]Hugst!$R$5:$W$9,MATCH(ROUNDUP((N$1)/10,0)*10,[1]Hugst!$R$4:$W$4,0))))</f>
        <v>181.11142345391818</v>
      </c>
      <c r="O183" s="168">
        <f ca="1">IF($C183-O$1&lt;År1,0,N182*(1-VLOOKUP($A183,[1]Hugst!$R$5:$W$9,MATCH(ROUNDUP((O$1)/10,0)*10,[1]Hugst!$R$4:$W$4,0))))</f>
        <v>181.58725395120382</v>
      </c>
      <c r="P183" s="168">
        <f ca="1">IF($C183-P$1&lt;År1,0,O182*(1-VLOOKUP($A183,[1]Hugst!$R$5:$W$9,MATCH(ROUNDUP((P$1)/10,0)*10,[1]Hugst!$R$4:$W$4,0))))</f>
        <v>182.06499541434641</v>
      </c>
      <c r="Q183" s="168">
        <f ca="1">IF($C183-Q$1&lt;År1,0,P182*(1-VLOOKUP($A183,[1]Hugst!$R$5:$W$9,MATCH(ROUNDUP((Q$1)/10,0)*10,[1]Hugst!$R$4:$W$4,0))))</f>
        <v>182.54465551789508</v>
      </c>
      <c r="R183" s="168">
        <f ca="1">IF($C183-R$1&lt;År1,0,Q182*(1-VLOOKUP($A183,[1]Hugst!$R$5:$W$9,MATCH(ROUNDUP((R$1)/10,0)*10,[1]Hugst!$R$4:$W$4,0))))</f>
        <v>183.02624196724537</v>
      </c>
      <c r="S183" s="168">
        <f ca="1">IF($C183-S$1&lt;År1,0,R182*(1-VLOOKUP($A183,[1]Hugst!$R$5:$W$9,MATCH(ROUNDUP((S$1)/10,0)*10,[1]Hugst!$R$4:$W$4,0))))</f>
        <v>183.50976249872292</v>
      </c>
      <c r="T183" s="168">
        <f ca="1">IF($C183-T$1&lt;År1,0,S182*(1-VLOOKUP($A183,[1]Hugst!$R$5:$W$9,MATCH(ROUNDUP((T$1)/10,0)*10,[1]Hugst!$R$4:$W$4,0))))</f>
        <v>183.99522487972536</v>
      </c>
      <c r="U183" s="168">
        <f ca="1">IF($C183-U$1&lt;År1,0,T182*(1-VLOOKUP($A183,[1]Hugst!$R$5:$W$9,MATCH(ROUNDUP((U$1)/10,0)*10,[1]Hugst!$R$4:$W$4,0))))</f>
        <v>-914.01158263605294</v>
      </c>
      <c r="V183" s="168">
        <f ca="1">IF($C183-V$1&lt;År1,0,U182*(1-VLOOKUP($A183,[1]Hugst!$R$5:$W$9,MATCH(ROUNDUP((V$1)/10,0)*10,[1]Hugst!$R$4:$W$4,0))))</f>
        <v>359.91930851847951</v>
      </c>
      <c r="W183" s="168">
        <f ca="1">IF($C183-W$1&lt;År1,0,V182*(1-VLOOKUP($A183,[1]Hugst!$R$5:$W$9,MATCH(ROUNDUP((W$1)/10,0)*10,[1]Hugst!$R$4:$W$4,0))))</f>
        <v>360.80371124222779</v>
      </c>
      <c r="X183" s="168">
        <f ca="1">IF($C183-X$1&lt;År1,0,W182*(1-VLOOKUP($A183,[1]Hugst!$R$5:$W$9,MATCH(ROUNDUP((X$1)/10,0)*10,[1]Hugst!$R$4:$W$4,0))))</f>
        <v>361.69166578415252</v>
      </c>
      <c r="Y183" s="168">
        <f ca="1">IF($C183-Y$1&lt;År1,0,X182*(1-VLOOKUP($A183,[1]Hugst!$R$5:$W$9,MATCH(ROUNDUP((Y$1)/10,0)*10,[1]Hugst!$R$4:$W$4,0))))</f>
        <v>362.58318640857533</v>
      </c>
      <c r="Z183" s="168">
        <f ca="1">IF($C183-Z$1&lt;År1,0,Y182*(1-VLOOKUP($A183,[1]Hugst!$R$5:$W$9,MATCH(ROUNDUP((Z$1)/10,0)*10,[1]Hugst!$R$4:$W$4,0))))</f>
        <v>363.47828743711125</v>
      </c>
      <c r="AA183" s="168">
        <f ca="1">IF($C183-AA$1&lt;År1,0,Z182*(1-VLOOKUP($A183,[1]Hugst!$R$5:$W$9,MATCH(ROUNDUP((AA$1)/10,0)*10,[1]Hugst!$R$4:$W$4,0))))</f>
        <v>364.37698324889584</v>
      </c>
      <c r="AB183" s="168">
        <f ca="1">IF($C183-AB$1&lt;År1,0,AA182*(1-VLOOKUP($A183,[1]Hugst!$R$5:$W$9,MATCH(ROUNDUP((AB$1)/10,0)*10,[1]Hugst!$R$4:$W$4,0))))</f>
        <v>365.27928828080678</v>
      </c>
      <c r="AC183" s="168">
        <f ca="1">IF($C183-AC$1&lt;År1,0,AB182*(1-VLOOKUP($A183,[1]Hugst!$R$5:$W$9,MATCH(ROUNDUP((AC$1)/10,0)*10,[1]Hugst!$R$4:$W$4,0))))</f>
        <v>366.18521702770306</v>
      </c>
      <c r="AD183" s="168">
        <f ca="1">IF($C183-AD$1&lt;År1,0,AC182*(1-VLOOKUP($A183,[1]Hugst!$R$5:$W$9,MATCH(ROUNDUP((AD$1)/10,0)*10,[1]Hugst!$R$4:$W$4,0))))</f>
        <v>367.09478404266332</v>
      </c>
      <c r="AE183" s="168">
        <f ca="1">IF($C183-AE$1&lt;År1,0,AD182*(1-VLOOKUP($A183,[1]Hugst!$R$5:$W$9,MATCH(ROUNDUP((AE$1)/10,0)*10,[1]Hugst!$R$4:$W$4,0))))</f>
        <v>368.00800393720488</v>
      </c>
      <c r="AF183" s="168">
        <f ca="1">IF($C183-AF$1&lt;År1,0,AE182*(1-VLOOKUP($A183,[1]Hugst!$R$5:$W$9,MATCH(ROUNDUP((AF$1)/10,0)*10,[1]Hugst!$R$4:$W$4,0))))</f>
        <v>368.92489138151137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177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114.28406160823579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176.91369123786535</v>
      </c>
      <c r="G184" s="168">
        <f ca="1">IF($C184-G$1&lt;År1,0,F183*(1-VLOOKUP($A184,[1]Hugst!$R$5:$W$9,MATCH(ROUNDUP((G$1)/10,0)*10,[1]Hugst!$R$4:$W$4,0))))</f>
        <v>177.372663372842</v>
      </c>
      <c r="H184" s="168">
        <f ca="1">IF($C184-H$1&lt;År1,0,G183*(1-VLOOKUP($A184,[1]Hugst!$R$5:$W$9,MATCH(ROUNDUP((H$1)/10,0)*10,[1]Hugst!$R$4:$W$4,0))))</f>
        <v>177.83347876939479</v>
      </c>
      <c r="I184" s="168">
        <f ca="1">IF($C184-I$1&lt;År1,0,H183*(1-VLOOKUP($A184,[1]Hugst!$R$5:$W$9,MATCH(ROUNDUP((I$1)/10,0)*10,[1]Hugst!$R$4:$W$4,0))))</f>
        <v>178.29614483019577</v>
      </c>
      <c r="J184" s="168">
        <f ca="1">IF($C184-J$1&lt;År1,0,I183*(1-VLOOKUP($A184,[1]Hugst!$R$5:$W$9,MATCH(ROUNDUP((J$1)/10,0)*10,[1]Hugst!$R$4:$W$4,0))))</f>
        <v>178.76066898763565</v>
      </c>
      <c r="K184" s="168">
        <f ca="1">IF($C184-K$1&lt;År1,0,J183*(1-VLOOKUP($A184,[1]Hugst!$R$5:$W$9,MATCH(ROUNDUP((K$1)/10,0)*10,[1]Hugst!$R$4:$W$4,0))))</f>
        <v>179.22705870392929</v>
      </c>
      <c r="L184" s="168">
        <f ca="1">IF($C184-L$1&lt;År1,0,K183*(1-VLOOKUP($A184,[1]Hugst!$R$5:$W$9,MATCH(ROUNDUP((L$1)/10,0)*10,[1]Hugst!$R$4:$W$4,0))))</f>
        <v>179.6953214712903</v>
      </c>
      <c r="M184" s="168">
        <f ca="1">IF($C184-M$1&lt;År1,0,L183*(1-VLOOKUP($A184,[1]Hugst!$R$5:$W$9,MATCH(ROUNDUP((M$1)/10,0)*10,[1]Hugst!$R$4:$W$4,0))))</f>
        <v>180.16546481202931</v>
      </c>
      <c r="N184" s="168">
        <f ca="1">IF($C184-N$1&lt;År1,0,M183*(1-VLOOKUP($A184,[1]Hugst!$R$5:$W$9,MATCH(ROUNDUP((N$1)/10,0)*10,[1]Hugst!$R$4:$W$4,0))))</f>
        <v>180.63749627861944</v>
      </c>
      <c r="O184" s="168">
        <f ca="1">IF($C184-O$1&lt;År1,0,N183*(1-VLOOKUP($A184,[1]Hugst!$R$5:$W$9,MATCH(ROUNDUP((O$1)/10,0)*10,[1]Hugst!$R$4:$W$4,0))))</f>
        <v>181.11142345391818</v>
      </c>
      <c r="P184" s="168">
        <f ca="1">IF($C184-P$1&lt;År1,0,O183*(1-VLOOKUP($A184,[1]Hugst!$R$5:$W$9,MATCH(ROUNDUP((P$1)/10,0)*10,[1]Hugst!$R$4:$W$4,0))))</f>
        <v>181.58725395120382</v>
      </c>
      <c r="Q184" s="168">
        <f ca="1">IF($C184-Q$1&lt;År1,0,P183*(1-VLOOKUP($A184,[1]Hugst!$R$5:$W$9,MATCH(ROUNDUP((Q$1)/10,0)*10,[1]Hugst!$R$4:$W$4,0))))</f>
        <v>182.06499541434641</v>
      </c>
      <c r="R184" s="168">
        <f ca="1">IF($C184-R$1&lt;År1,0,Q183*(1-VLOOKUP($A184,[1]Hugst!$R$5:$W$9,MATCH(ROUNDUP((R$1)/10,0)*10,[1]Hugst!$R$4:$W$4,0))))</f>
        <v>182.54465551789508</v>
      </c>
      <c r="S184" s="168">
        <f ca="1">IF($C184-S$1&lt;År1,0,R183*(1-VLOOKUP($A184,[1]Hugst!$R$5:$W$9,MATCH(ROUNDUP((S$1)/10,0)*10,[1]Hugst!$R$4:$W$4,0))))</f>
        <v>183.02624196724537</v>
      </c>
      <c r="T184" s="168">
        <f ca="1">IF($C184-T$1&lt;År1,0,S183*(1-VLOOKUP($A184,[1]Hugst!$R$5:$W$9,MATCH(ROUNDUP((T$1)/10,0)*10,[1]Hugst!$R$4:$W$4,0))))</f>
        <v>183.50976249872292</v>
      </c>
      <c r="U184" s="168">
        <f ca="1">IF($C184-U$1&lt;År1,0,T183*(1-VLOOKUP($A184,[1]Hugst!$R$5:$W$9,MATCH(ROUNDUP((U$1)/10,0)*10,[1]Hugst!$R$4:$W$4,0))))</f>
        <v>183.99522487972536</v>
      </c>
      <c r="V184" s="168">
        <f ca="1">IF($C184-V$1&lt;År1,0,U183*(1-VLOOKUP($A184,[1]Hugst!$R$5:$W$9,MATCH(ROUNDUP((V$1)/10,0)*10,[1]Hugst!$R$4:$W$4,0))))</f>
        <v>-914.01158263605294</v>
      </c>
      <c r="W184" s="168">
        <f ca="1">IF($C184-W$1&lt;År1,0,V183*(1-VLOOKUP($A184,[1]Hugst!$R$5:$W$9,MATCH(ROUNDUP((W$1)/10,0)*10,[1]Hugst!$R$4:$W$4,0))))</f>
        <v>359.91930851847951</v>
      </c>
      <c r="X184" s="168">
        <f ca="1">IF($C184-X$1&lt;År1,0,W183*(1-VLOOKUP($A184,[1]Hugst!$R$5:$W$9,MATCH(ROUNDUP((X$1)/10,0)*10,[1]Hugst!$R$4:$W$4,0))))</f>
        <v>360.80371124222779</v>
      </c>
      <c r="Y184" s="168">
        <f ca="1">IF($C184-Y$1&lt;År1,0,X183*(1-VLOOKUP($A184,[1]Hugst!$R$5:$W$9,MATCH(ROUNDUP((Y$1)/10,0)*10,[1]Hugst!$R$4:$W$4,0))))</f>
        <v>361.69166578415252</v>
      </c>
      <c r="Z184" s="168">
        <f ca="1">IF($C184-Z$1&lt;År1,0,Y183*(1-VLOOKUP($A184,[1]Hugst!$R$5:$W$9,MATCH(ROUNDUP((Z$1)/10,0)*10,[1]Hugst!$R$4:$W$4,0))))</f>
        <v>362.58318640857533</v>
      </c>
      <c r="AA184" s="168">
        <f ca="1">IF($C184-AA$1&lt;År1,0,Z183*(1-VLOOKUP($A184,[1]Hugst!$R$5:$W$9,MATCH(ROUNDUP((AA$1)/10,0)*10,[1]Hugst!$R$4:$W$4,0))))</f>
        <v>363.47828743711125</v>
      </c>
      <c r="AB184" s="168">
        <f ca="1">IF($C184-AB$1&lt;År1,0,AA183*(1-VLOOKUP($A184,[1]Hugst!$R$5:$W$9,MATCH(ROUNDUP((AB$1)/10,0)*10,[1]Hugst!$R$4:$W$4,0))))</f>
        <v>364.37698324889584</v>
      </c>
      <c r="AC184" s="168">
        <f ca="1">IF($C184-AC$1&lt;År1,0,AB183*(1-VLOOKUP($A184,[1]Hugst!$R$5:$W$9,MATCH(ROUNDUP((AC$1)/10,0)*10,[1]Hugst!$R$4:$W$4,0))))</f>
        <v>365.27928828080678</v>
      </c>
      <c r="AD184" s="168">
        <f ca="1">IF($C184-AD$1&lt;År1,0,AC183*(1-VLOOKUP($A184,[1]Hugst!$R$5:$W$9,MATCH(ROUNDUP((AD$1)/10,0)*10,[1]Hugst!$R$4:$W$4,0))))</f>
        <v>366.18521702770306</v>
      </c>
      <c r="AE184" s="168">
        <f ca="1">IF($C184-AE$1&lt;År1,0,AD183*(1-VLOOKUP($A184,[1]Hugst!$R$5:$W$9,MATCH(ROUNDUP((AE$1)/10,0)*10,[1]Hugst!$R$4:$W$4,0))))</f>
        <v>367.09478404266332</v>
      </c>
      <c r="AF184" s="168">
        <f ca="1">IF($C184-AF$1&lt;År1,0,AE183*(1-VLOOKUP($A184,[1]Hugst!$R$5:$W$9,MATCH(ROUNDUP((AF$1)/10,0)*10,[1]Hugst!$R$4:$W$4,0))))</f>
        <v>368.00800393720488</v>
      </c>
      <c r="AG184" s="168">
        <f ca="1">IF($C184-AG$1&lt;År1,0,AF183*(1-VLOOKUP($A184,[1]Hugst!$R$5:$W$9,MATCH(ROUNDUP((AG$1)/10,0)*10,[1]Hugst!$R$4:$W$4,0))))</f>
        <v>368.92489138151137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177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113.82692536180548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176.45655499143504</v>
      </c>
      <c r="G185" s="168">
        <f ca="1">IF($C185-G$1&lt;År1,0,F184*(1-VLOOKUP($A185,[1]Hugst!$R$5:$W$9,MATCH(ROUNDUP((G$1)/10,0)*10,[1]Hugst!$R$4:$W$4,0))))</f>
        <v>176.91369123786535</v>
      </c>
      <c r="H185" s="168">
        <f ca="1">IF($C185-H$1&lt;År1,0,G184*(1-VLOOKUP($A185,[1]Hugst!$R$5:$W$9,MATCH(ROUNDUP((H$1)/10,0)*10,[1]Hugst!$R$4:$W$4,0))))</f>
        <v>177.372663372842</v>
      </c>
      <c r="I185" s="168">
        <f ca="1">IF($C185-I$1&lt;År1,0,H184*(1-VLOOKUP($A185,[1]Hugst!$R$5:$W$9,MATCH(ROUNDUP((I$1)/10,0)*10,[1]Hugst!$R$4:$W$4,0))))</f>
        <v>177.83347876939479</v>
      </c>
      <c r="J185" s="168">
        <f ca="1">IF($C185-J$1&lt;År1,0,I184*(1-VLOOKUP($A185,[1]Hugst!$R$5:$W$9,MATCH(ROUNDUP((J$1)/10,0)*10,[1]Hugst!$R$4:$W$4,0))))</f>
        <v>178.29614483019577</v>
      </c>
      <c r="K185" s="168">
        <f ca="1">IF($C185-K$1&lt;År1,0,J184*(1-VLOOKUP($A185,[1]Hugst!$R$5:$W$9,MATCH(ROUNDUP((K$1)/10,0)*10,[1]Hugst!$R$4:$W$4,0))))</f>
        <v>178.76066898763565</v>
      </c>
      <c r="L185" s="168">
        <f ca="1">IF($C185-L$1&lt;År1,0,K184*(1-VLOOKUP($A185,[1]Hugst!$R$5:$W$9,MATCH(ROUNDUP((L$1)/10,0)*10,[1]Hugst!$R$4:$W$4,0))))</f>
        <v>179.22705870392929</v>
      </c>
      <c r="M185" s="168">
        <f ca="1">IF($C185-M$1&lt;År1,0,L184*(1-VLOOKUP($A185,[1]Hugst!$R$5:$W$9,MATCH(ROUNDUP((M$1)/10,0)*10,[1]Hugst!$R$4:$W$4,0))))</f>
        <v>179.6953214712903</v>
      </c>
      <c r="N185" s="168">
        <f ca="1">IF($C185-N$1&lt;År1,0,M184*(1-VLOOKUP($A185,[1]Hugst!$R$5:$W$9,MATCH(ROUNDUP((N$1)/10,0)*10,[1]Hugst!$R$4:$W$4,0))))</f>
        <v>180.16546481202931</v>
      </c>
      <c r="O185" s="168">
        <f ca="1">IF($C185-O$1&lt;År1,0,N184*(1-VLOOKUP($A185,[1]Hugst!$R$5:$W$9,MATCH(ROUNDUP((O$1)/10,0)*10,[1]Hugst!$R$4:$W$4,0))))</f>
        <v>180.63749627861944</v>
      </c>
      <c r="P185" s="168">
        <f ca="1">IF($C185-P$1&lt;År1,0,O184*(1-VLOOKUP($A185,[1]Hugst!$R$5:$W$9,MATCH(ROUNDUP((P$1)/10,0)*10,[1]Hugst!$R$4:$W$4,0))))</f>
        <v>181.11142345391818</v>
      </c>
      <c r="Q185" s="168">
        <f ca="1">IF($C185-Q$1&lt;År1,0,P184*(1-VLOOKUP($A185,[1]Hugst!$R$5:$W$9,MATCH(ROUNDUP((Q$1)/10,0)*10,[1]Hugst!$R$4:$W$4,0))))</f>
        <v>181.58725395120382</v>
      </c>
      <c r="R185" s="168">
        <f ca="1">IF($C185-R$1&lt;År1,0,Q184*(1-VLOOKUP($A185,[1]Hugst!$R$5:$W$9,MATCH(ROUNDUP((R$1)/10,0)*10,[1]Hugst!$R$4:$W$4,0))))</f>
        <v>182.06499541434641</v>
      </c>
      <c r="S185" s="168">
        <f ca="1">IF($C185-S$1&lt;År1,0,R184*(1-VLOOKUP($A185,[1]Hugst!$R$5:$W$9,MATCH(ROUNDUP((S$1)/10,0)*10,[1]Hugst!$R$4:$W$4,0))))</f>
        <v>182.54465551789508</v>
      </c>
      <c r="T185" s="168">
        <f ca="1">IF($C185-T$1&lt;År1,0,S184*(1-VLOOKUP($A185,[1]Hugst!$R$5:$W$9,MATCH(ROUNDUP((T$1)/10,0)*10,[1]Hugst!$R$4:$W$4,0))))</f>
        <v>183.02624196724537</v>
      </c>
      <c r="U185" s="168">
        <f ca="1">IF($C185-U$1&lt;År1,0,T184*(1-VLOOKUP($A185,[1]Hugst!$R$5:$W$9,MATCH(ROUNDUP((U$1)/10,0)*10,[1]Hugst!$R$4:$W$4,0))))</f>
        <v>183.50976249872292</v>
      </c>
      <c r="V185" s="168">
        <f ca="1">IF($C185-V$1&lt;År1,0,U184*(1-VLOOKUP($A185,[1]Hugst!$R$5:$W$9,MATCH(ROUNDUP((V$1)/10,0)*10,[1]Hugst!$R$4:$W$4,0))))</f>
        <v>183.99522487972536</v>
      </c>
      <c r="W185" s="168">
        <f ca="1">IF($C185-W$1&lt;År1,0,V184*(1-VLOOKUP($A185,[1]Hugst!$R$5:$W$9,MATCH(ROUNDUP((W$1)/10,0)*10,[1]Hugst!$R$4:$W$4,0))))</f>
        <v>-914.01158263605294</v>
      </c>
      <c r="X185" s="168">
        <f ca="1">IF($C185-X$1&lt;År1,0,W184*(1-VLOOKUP($A185,[1]Hugst!$R$5:$W$9,MATCH(ROUNDUP((X$1)/10,0)*10,[1]Hugst!$R$4:$W$4,0))))</f>
        <v>359.91930851847951</v>
      </c>
      <c r="Y185" s="168">
        <f ca="1">IF($C185-Y$1&lt;År1,0,X184*(1-VLOOKUP($A185,[1]Hugst!$R$5:$W$9,MATCH(ROUNDUP((Y$1)/10,0)*10,[1]Hugst!$R$4:$W$4,0))))</f>
        <v>360.80371124222779</v>
      </c>
      <c r="Z185" s="168">
        <f ca="1">IF($C185-Z$1&lt;År1,0,Y184*(1-VLOOKUP($A185,[1]Hugst!$R$5:$W$9,MATCH(ROUNDUP((Z$1)/10,0)*10,[1]Hugst!$R$4:$W$4,0))))</f>
        <v>361.69166578415252</v>
      </c>
      <c r="AA185" s="168">
        <f ca="1">IF($C185-AA$1&lt;År1,0,Z184*(1-VLOOKUP($A185,[1]Hugst!$R$5:$W$9,MATCH(ROUNDUP((AA$1)/10,0)*10,[1]Hugst!$R$4:$W$4,0))))</f>
        <v>362.58318640857533</v>
      </c>
      <c r="AB185" s="168">
        <f ca="1">IF($C185-AB$1&lt;År1,0,AA184*(1-VLOOKUP($A185,[1]Hugst!$R$5:$W$9,MATCH(ROUNDUP((AB$1)/10,0)*10,[1]Hugst!$R$4:$W$4,0))))</f>
        <v>363.47828743711125</v>
      </c>
      <c r="AC185" s="168">
        <f ca="1">IF($C185-AC$1&lt;År1,0,AB184*(1-VLOOKUP($A185,[1]Hugst!$R$5:$W$9,MATCH(ROUNDUP((AC$1)/10,0)*10,[1]Hugst!$R$4:$W$4,0))))</f>
        <v>364.37698324889584</v>
      </c>
      <c r="AD185" s="168">
        <f ca="1">IF($C185-AD$1&lt;År1,0,AC184*(1-VLOOKUP($A185,[1]Hugst!$R$5:$W$9,MATCH(ROUNDUP((AD$1)/10,0)*10,[1]Hugst!$R$4:$W$4,0))))</f>
        <v>365.27928828080678</v>
      </c>
      <c r="AE185" s="168">
        <f ca="1">IF($C185-AE$1&lt;År1,0,AD184*(1-VLOOKUP($A185,[1]Hugst!$R$5:$W$9,MATCH(ROUNDUP((AE$1)/10,0)*10,[1]Hugst!$R$4:$W$4,0))))</f>
        <v>366.18521702770306</v>
      </c>
      <c r="AF185" s="168">
        <f ca="1">IF($C185-AF$1&lt;År1,0,AE184*(1-VLOOKUP($A185,[1]Hugst!$R$5:$W$9,MATCH(ROUNDUP((AF$1)/10,0)*10,[1]Hugst!$R$4:$W$4,0))))</f>
        <v>367.09478404266332</v>
      </c>
      <c r="AG185" s="168">
        <f ca="1">IF($C185-AG$1&lt;År1,0,AF184*(1-VLOOKUP($A185,[1]Hugst!$R$5:$W$9,MATCH(ROUNDUP((AG$1)/10,0)*10,[1]Hugst!$R$4:$W$4,0))))</f>
        <v>368.00800393720488</v>
      </c>
      <c r="AH185" s="168">
        <f ca="1">IF($C185-AH$1&lt;År1,0,AG184*(1-VLOOKUP($A185,[1]Hugst!$R$5:$W$9,MATCH(ROUNDUP((AH$1)/10,0)*10,[1]Hugst!$R$4:$W$4,0))))</f>
        <v>368.92489138151137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177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113.37161766035206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176.00124728998162</v>
      </c>
      <c r="G186" s="168">
        <f ca="1">IF($C186-G$1&lt;År1,0,F185*(1-VLOOKUP($A186,[1]Hugst!$R$5:$W$9,MATCH(ROUNDUP((G$1)/10,0)*10,[1]Hugst!$R$4:$W$4,0))))</f>
        <v>176.45655499143504</v>
      </c>
      <c r="H186" s="168">
        <f ca="1">IF($C186-H$1&lt;År1,0,G185*(1-VLOOKUP($A186,[1]Hugst!$R$5:$W$9,MATCH(ROUNDUP((H$1)/10,0)*10,[1]Hugst!$R$4:$W$4,0))))</f>
        <v>176.91369123786535</v>
      </c>
      <c r="I186" s="168">
        <f ca="1">IF($C186-I$1&lt;År1,0,H185*(1-VLOOKUP($A186,[1]Hugst!$R$5:$W$9,MATCH(ROUNDUP((I$1)/10,0)*10,[1]Hugst!$R$4:$W$4,0))))</f>
        <v>177.372663372842</v>
      </c>
      <c r="J186" s="168">
        <f ca="1">IF($C186-J$1&lt;År1,0,I185*(1-VLOOKUP($A186,[1]Hugst!$R$5:$W$9,MATCH(ROUNDUP((J$1)/10,0)*10,[1]Hugst!$R$4:$W$4,0))))</f>
        <v>177.83347876939479</v>
      </c>
      <c r="K186" s="168">
        <f ca="1">IF($C186-K$1&lt;År1,0,J185*(1-VLOOKUP($A186,[1]Hugst!$R$5:$W$9,MATCH(ROUNDUP((K$1)/10,0)*10,[1]Hugst!$R$4:$W$4,0))))</f>
        <v>178.29614483019577</v>
      </c>
      <c r="L186" s="168">
        <f ca="1">IF($C186-L$1&lt;År1,0,K185*(1-VLOOKUP($A186,[1]Hugst!$R$5:$W$9,MATCH(ROUNDUP((L$1)/10,0)*10,[1]Hugst!$R$4:$W$4,0))))</f>
        <v>178.76066898763565</v>
      </c>
      <c r="M186" s="168">
        <f ca="1">IF($C186-M$1&lt;År1,0,L185*(1-VLOOKUP($A186,[1]Hugst!$R$5:$W$9,MATCH(ROUNDUP((M$1)/10,0)*10,[1]Hugst!$R$4:$W$4,0))))</f>
        <v>179.22705870392929</v>
      </c>
      <c r="N186" s="168">
        <f ca="1">IF($C186-N$1&lt;År1,0,M185*(1-VLOOKUP($A186,[1]Hugst!$R$5:$W$9,MATCH(ROUNDUP((N$1)/10,0)*10,[1]Hugst!$R$4:$W$4,0))))</f>
        <v>179.6953214712903</v>
      </c>
      <c r="O186" s="168">
        <f ca="1">IF($C186-O$1&lt;År1,0,N185*(1-VLOOKUP($A186,[1]Hugst!$R$5:$W$9,MATCH(ROUNDUP((O$1)/10,0)*10,[1]Hugst!$R$4:$W$4,0))))</f>
        <v>180.16546481202931</v>
      </c>
      <c r="P186" s="168">
        <f ca="1">IF($C186-P$1&lt;År1,0,O185*(1-VLOOKUP($A186,[1]Hugst!$R$5:$W$9,MATCH(ROUNDUP((P$1)/10,0)*10,[1]Hugst!$R$4:$W$4,0))))</f>
        <v>180.63749627861944</v>
      </c>
      <c r="Q186" s="168">
        <f ca="1">IF($C186-Q$1&lt;År1,0,P185*(1-VLOOKUP($A186,[1]Hugst!$R$5:$W$9,MATCH(ROUNDUP((Q$1)/10,0)*10,[1]Hugst!$R$4:$W$4,0))))</f>
        <v>181.11142345391818</v>
      </c>
      <c r="R186" s="168">
        <f ca="1">IF($C186-R$1&lt;År1,0,Q185*(1-VLOOKUP($A186,[1]Hugst!$R$5:$W$9,MATCH(ROUNDUP((R$1)/10,0)*10,[1]Hugst!$R$4:$W$4,0))))</f>
        <v>181.58725395120382</v>
      </c>
      <c r="S186" s="168">
        <f ca="1">IF($C186-S$1&lt;År1,0,R185*(1-VLOOKUP($A186,[1]Hugst!$R$5:$W$9,MATCH(ROUNDUP((S$1)/10,0)*10,[1]Hugst!$R$4:$W$4,0))))</f>
        <v>182.06499541434641</v>
      </c>
      <c r="T186" s="168">
        <f ca="1">IF($C186-T$1&lt;År1,0,S185*(1-VLOOKUP($A186,[1]Hugst!$R$5:$W$9,MATCH(ROUNDUP((T$1)/10,0)*10,[1]Hugst!$R$4:$W$4,0))))</f>
        <v>182.54465551789508</v>
      </c>
      <c r="U186" s="168">
        <f ca="1">IF($C186-U$1&lt;År1,0,T185*(1-VLOOKUP($A186,[1]Hugst!$R$5:$W$9,MATCH(ROUNDUP((U$1)/10,0)*10,[1]Hugst!$R$4:$W$4,0))))</f>
        <v>183.02624196724537</v>
      </c>
      <c r="V186" s="168">
        <f ca="1">IF($C186-V$1&lt;År1,0,U185*(1-VLOOKUP($A186,[1]Hugst!$R$5:$W$9,MATCH(ROUNDUP((V$1)/10,0)*10,[1]Hugst!$R$4:$W$4,0))))</f>
        <v>183.50976249872292</v>
      </c>
      <c r="W186" s="168">
        <f ca="1">IF($C186-W$1&lt;År1,0,V185*(1-VLOOKUP($A186,[1]Hugst!$R$5:$W$9,MATCH(ROUNDUP((W$1)/10,0)*10,[1]Hugst!$R$4:$W$4,0))))</f>
        <v>183.99522487972536</v>
      </c>
      <c r="X186" s="168">
        <f ca="1">IF($C186-X$1&lt;År1,0,W185*(1-VLOOKUP($A186,[1]Hugst!$R$5:$W$9,MATCH(ROUNDUP((X$1)/10,0)*10,[1]Hugst!$R$4:$W$4,0))))</f>
        <v>-914.01158263605294</v>
      </c>
      <c r="Y186" s="168">
        <f ca="1">IF($C186-Y$1&lt;År1,0,X185*(1-VLOOKUP($A186,[1]Hugst!$R$5:$W$9,MATCH(ROUNDUP((Y$1)/10,0)*10,[1]Hugst!$R$4:$W$4,0))))</f>
        <v>359.91930851847951</v>
      </c>
      <c r="Z186" s="168">
        <f ca="1">IF($C186-Z$1&lt;År1,0,Y185*(1-VLOOKUP($A186,[1]Hugst!$R$5:$W$9,MATCH(ROUNDUP((Z$1)/10,0)*10,[1]Hugst!$R$4:$W$4,0))))</f>
        <v>360.80371124222779</v>
      </c>
      <c r="AA186" s="168">
        <f ca="1">IF($C186-AA$1&lt;År1,0,Z185*(1-VLOOKUP($A186,[1]Hugst!$R$5:$W$9,MATCH(ROUNDUP((AA$1)/10,0)*10,[1]Hugst!$R$4:$W$4,0))))</f>
        <v>361.69166578415252</v>
      </c>
      <c r="AB186" s="168">
        <f ca="1">IF($C186-AB$1&lt;År1,0,AA185*(1-VLOOKUP($A186,[1]Hugst!$R$5:$W$9,MATCH(ROUNDUP((AB$1)/10,0)*10,[1]Hugst!$R$4:$W$4,0))))</f>
        <v>362.58318640857533</v>
      </c>
      <c r="AC186" s="168">
        <f ca="1">IF($C186-AC$1&lt;År1,0,AB185*(1-VLOOKUP($A186,[1]Hugst!$R$5:$W$9,MATCH(ROUNDUP((AC$1)/10,0)*10,[1]Hugst!$R$4:$W$4,0))))</f>
        <v>363.47828743711125</v>
      </c>
      <c r="AD186" s="168">
        <f ca="1">IF($C186-AD$1&lt;År1,0,AC185*(1-VLOOKUP($A186,[1]Hugst!$R$5:$W$9,MATCH(ROUNDUP((AD$1)/10,0)*10,[1]Hugst!$R$4:$W$4,0))))</f>
        <v>364.37698324889584</v>
      </c>
      <c r="AE186" s="168">
        <f ca="1">IF($C186-AE$1&lt;År1,0,AD185*(1-VLOOKUP($A186,[1]Hugst!$R$5:$W$9,MATCH(ROUNDUP((AE$1)/10,0)*10,[1]Hugst!$R$4:$W$4,0))))</f>
        <v>365.27928828080678</v>
      </c>
      <c r="AF186" s="168">
        <f ca="1">IF($C186-AF$1&lt;År1,0,AE185*(1-VLOOKUP($A186,[1]Hugst!$R$5:$W$9,MATCH(ROUNDUP((AF$1)/10,0)*10,[1]Hugst!$R$4:$W$4,0))))</f>
        <v>366.18521702770306</v>
      </c>
      <c r="AG186" s="168">
        <f ca="1">IF($C186-AG$1&lt;År1,0,AF185*(1-VLOOKUP($A186,[1]Hugst!$R$5:$W$9,MATCH(ROUNDUP((AG$1)/10,0)*10,[1]Hugst!$R$4:$W$4,0))))</f>
        <v>367.09478404266332</v>
      </c>
      <c r="AH186" s="168">
        <f ca="1">IF($C186-AH$1&lt;År1,0,AG185*(1-VLOOKUP($A186,[1]Hugst!$R$5:$W$9,MATCH(ROUNDUP((AH$1)/10,0)*10,[1]Hugst!$R$4:$W$4,0))))</f>
        <v>368.00800393720488</v>
      </c>
      <c r="AI186" s="168">
        <f ca="1">IF($C186-AI$1&lt;År1,0,AH185*(1-VLOOKUP($A186,[1]Hugst!$R$5:$W$9,MATCH(ROUNDUP((AI$1)/10,0)*10,[1]Hugst!$R$4:$W$4,0))))</f>
        <v>368.92489138151137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177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112.9181311897155</v>
      </c>
      <c r="E187" s="168">
        <f t="shared" ca="1" si="3"/>
        <v>0.53661802382794122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176.084378843173</v>
      </c>
      <c r="G187" s="168">
        <f ca="1">IF($C187-G$1&lt;År1,0,F186*(1-VLOOKUP($A187,[1]Hugst!$R$5:$W$9,MATCH(ROUNDUP((G$1)/10,0)*10,[1]Hugst!$R$4:$W$4,0))))</f>
        <v>176.00124728998162</v>
      </c>
      <c r="H187" s="168">
        <f ca="1">IF($C187-H$1&lt;År1,0,G186*(1-VLOOKUP($A187,[1]Hugst!$R$5:$W$9,MATCH(ROUNDUP((H$1)/10,0)*10,[1]Hugst!$R$4:$W$4,0))))</f>
        <v>176.45655499143504</v>
      </c>
      <c r="I187" s="168">
        <f ca="1">IF($C187-I$1&lt;År1,0,H186*(1-VLOOKUP($A187,[1]Hugst!$R$5:$W$9,MATCH(ROUNDUP((I$1)/10,0)*10,[1]Hugst!$R$4:$W$4,0))))</f>
        <v>176.91369123786535</v>
      </c>
      <c r="J187" s="168">
        <f ca="1">IF($C187-J$1&lt;År1,0,I186*(1-VLOOKUP($A187,[1]Hugst!$R$5:$W$9,MATCH(ROUNDUP((J$1)/10,0)*10,[1]Hugst!$R$4:$W$4,0))))</f>
        <v>177.372663372842</v>
      </c>
      <c r="K187" s="168">
        <f ca="1">IF($C187-K$1&lt;År1,0,J186*(1-VLOOKUP($A187,[1]Hugst!$R$5:$W$9,MATCH(ROUNDUP((K$1)/10,0)*10,[1]Hugst!$R$4:$W$4,0))))</f>
        <v>177.83347876939479</v>
      </c>
      <c r="L187" s="168">
        <f ca="1">IF($C187-L$1&lt;År1,0,K186*(1-VLOOKUP($A187,[1]Hugst!$R$5:$W$9,MATCH(ROUNDUP((L$1)/10,0)*10,[1]Hugst!$R$4:$W$4,0))))</f>
        <v>178.29614483019577</v>
      </c>
      <c r="M187" s="168">
        <f ca="1">IF($C187-M$1&lt;År1,0,L186*(1-VLOOKUP($A187,[1]Hugst!$R$5:$W$9,MATCH(ROUNDUP((M$1)/10,0)*10,[1]Hugst!$R$4:$W$4,0))))</f>
        <v>178.76066898763565</v>
      </c>
      <c r="N187" s="168">
        <f ca="1">IF($C187-N$1&lt;År1,0,M186*(1-VLOOKUP($A187,[1]Hugst!$R$5:$W$9,MATCH(ROUNDUP((N$1)/10,0)*10,[1]Hugst!$R$4:$W$4,0))))</f>
        <v>179.22705870392929</v>
      </c>
      <c r="O187" s="168">
        <f ca="1">IF($C187-O$1&lt;År1,0,N186*(1-VLOOKUP($A187,[1]Hugst!$R$5:$W$9,MATCH(ROUNDUP((O$1)/10,0)*10,[1]Hugst!$R$4:$W$4,0))))</f>
        <v>179.6953214712903</v>
      </c>
      <c r="P187" s="168">
        <f ca="1">IF($C187-P$1&lt;År1,0,O186*(1-VLOOKUP($A187,[1]Hugst!$R$5:$W$9,MATCH(ROUNDUP((P$1)/10,0)*10,[1]Hugst!$R$4:$W$4,0))))</f>
        <v>180.16546481202931</v>
      </c>
      <c r="Q187" s="168">
        <f ca="1">IF($C187-Q$1&lt;År1,0,P186*(1-VLOOKUP($A187,[1]Hugst!$R$5:$W$9,MATCH(ROUNDUP((Q$1)/10,0)*10,[1]Hugst!$R$4:$W$4,0))))</f>
        <v>180.63749627861944</v>
      </c>
      <c r="R187" s="168">
        <f ca="1">IF($C187-R$1&lt;År1,0,Q186*(1-VLOOKUP($A187,[1]Hugst!$R$5:$W$9,MATCH(ROUNDUP((R$1)/10,0)*10,[1]Hugst!$R$4:$W$4,0))))</f>
        <v>181.11142345391818</v>
      </c>
      <c r="S187" s="168">
        <f ca="1">IF($C187-S$1&lt;År1,0,R186*(1-VLOOKUP($A187,[1]Hugst!$R$5:$W$9,MATCH(ROUNDUP((S$1)/10,0)*10,[1]Hugst!$R$4:$W$4,0))))</f>
        <v>181.58725395120382</v>
      </c>
      <c r="T187" s="168">
        <f ca="1">IF($C187-T$1&lt;År1,0,S186*(1-VLOOKUP($A187,[1]Hugst!$R$5:$W$9,MATCH(ROUNDUP((T$1)/10,0)*10,[1]Hugst!$R$4:$W$4,0))))</f>
        <v>182.06499541434641</v>
      </c>
      <c r="U187" s="168">
        <f ca="1">IF($C187-U$1&lt;År1,0,T186*(1-VLOOKUP($A187,[1]Hugst!$R$5:$W$9,MATCH(ROUNDUP((U$1)/10,0)*10,[1]Hugst!$R$4:$W$4,0))))</f>
        <v>182.54465551789508</v>
      </c>
      <c r="V187" s="168">
        <f ca="1">IF($C187-V$1&lt;År1,0,U186*(1-VLOOKUP($A187,[1]Hugst!$R$5:$W$9,MATCH(ROUNDUP((V$1)/10,0)*10,[1]Hugst!$R$4:$W$4,0))))</f>
        <v>183.02624196724537</v>
      </c>
      <c r="W187" s="168">
        <f ca="1">IF($C187-W$1&lt;År1,0,V186*(1-VLOOKUP($A187,[1]Hugst!$R$5:$W$9,MATCH(ROUNDUP((W$1)/10,0)*10,[1]Hugst!$R$4:$W$4,0))))</f>
        <v>183.50976249872292</v>
      </c>
      <c r="X187" s="168">
        <f ca="1">IF($C187-X$1&lt;År1,0,W186*(1-VLOOKUP($A187,[1]Hugst!$R$5:$W$9,MATCH(ROUNDUP((X$1)/10,0)*10,[1]Hugst!$R$4:$W$4,0))))</f>
        <v>183.99522487972536</v>
      </c>
      <c r="Y187" s="168">
        <f ca="1">IF($C187-Y$1&lt;År1,0,X186*(1-VLOOKUP($A187,[1]Hugst!$R$5:$W$9,MATCH(ROUNDUP((Y$1)/10,0)*10,[1]Hugst!$R$4:$W$4,0))))</f>
        <v>-914.01158263605294</v>
      </c>
      <c r="Z187" s="168">
        <f ca="1">IF($C187-Z$1&lt;År1,0,Y186*(1-VLOOKUP($A187,[1]Hugst!$R$5:$W$9,MATCH(ROUNDUP((Z$1)/10,0)*10,[1]Hugst!$R$4:$W$4,0))))</f>
        <v>359.91930851847951</v>
      </c>
      <c r="AA187" s="168">
        <f ca="1">IF($C187-AA$1&lt;År1,0,Z186*(1-VLOOKUP($A187,[1]Hugst!$R$5:$W$9,MATCH(ROUNDUP((AA$1)/10,0)*10,[1]Hugst!$R$4:$W$4,0))))</f>
        <v>360.80371124222779</v>
      </c>
      <c r="AB187" s="168">
        <f ca="1">IF($C187-AB$1&lt;År1,0,AA186*(1-VLOOKUP($A187,[1]Hugst!$R$5:$W$9,MATCH(ROUNDUP((AB$1)/10,0)*10,[1]Hugst!$R$4:$W$4,0))))</f>
        <v>361.69166578415252</v>
      </c>
      <c r="AC187" s="168">
        <f ca="1">IF($C187-AC$1&lt;År1,0,AB186*(1-VLOOKUP($A187,[1]Hugst!$R$5:$W$9,MATCH(ROUNDUP((AC$1)/10,0)*10,[1]Hugst!$R$4:$W$4,0))))</f>
        <v>362.58318640857533</v>
      </c>
      <c r="AD187" s="168">
        <f ca="1">IF($C187-AD$1&lt;År1,0,AC186*(1-VLOOKUP($A187,[1]Hugst!$R$5:$W$9,MATCH(ROUNDUP((AD$1)/10,0)*10,[1]Hugst!$R$4:$W$4,0))))</f>
        <v>363.47828743711125</v>
      </c>
      <c r="AE187" s="168">
        <f ca="1">IF($C187-AE$1&lt;År1,0,AD186*(1-VLOOKUP($A187,[1]Hugst!$R$5:$W$9,MATCH(ROUNDUP((AE$1)/10,0)*10,[1]Hugst!$R$4:$W$4,0))))</f>
        <v>364.37698324889584</v>
      </c>
      <c r="AF187" s="168">
        <f ca="1">IF($C187-AF$1&lt;År1,0,AE186*(1-VLOOKUP($A187,[1]Hugst!$R$5:$W$9,MATCH(ROUNDUP((AF$1)/10,0)*10,[1]Hugst!$R$4:$W$4,0))))</f>
        <v>365.27928828080678</v>
      </c>
      <c r="AG187" s="168">
        <f ca="1">IF($C187-AG$1&lt;År1,0,AF186*(1-VLOOKUP($A187,[1]Hugst!$R$5:$W$9,MATCH(ROUNDUP((AG$1)/10,0)*10,[1]Hugst!$R$4:$W$4,0))))</f>
        <v>366.18521702770306</v>
      </c>
      <c r="AH187" s="168">
        <f ca="1">IF($C187-AH$1&lt;År1,0,AG186*(1-VLOOKUP($A187,[1]Hugst!$R$5:$W$9,MATCH(ROUNDUP((AH$1)/10,0)*10,[1]Hugst!$R$4:$W$4,0))))</f>
        <v>367.09478404266332</v>
      </c>
      <c r="AI187" s="168">
        <f ca="1">IF($C187-AI$1&lt;År1,0,AH186*(1-VLOOKUP($A187,[1]Hugst!$R$5:$W$9,MATCH(ROUNDUP((AI$1)/10,0)*10,[1]Hugst!$R$4:$W$4,0))))</f>
        <v>368.00800393720488</v>
      </c>
      <c r="AJ187" s="168">
        <f ca="1">IF($C187-AJ$1&lt;År1,0,AI186*(1-VLOOKUP($A187,[1]Hugst!$R$5:$W$9,MATCH(ROUNDUP((AJ$1)/10,0)*10,[1]Hugst!$R$4:$W$4,0))))</f>
        <v>368.38827335768372</v>
      </c>
    </row>
    <row r="188" spans="1:36" x14ac:dyDescent="0.25">
      <c r="A188" s="168" t="s">
        <v>178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87.012904324612464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189.21761812932618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178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86.664852707315021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188.86956651202877</v>
      </c>
      <c r="G189" s="168">
        <f ca="1">IF($C189-G$1&lt;År1,0,F188*(1-VLOOKUP($A189,[1]Hugst!$R$5:$W$9,MATCH(ROUNDUP((G$1)/10,0)*10,[1]Hugst!$R$4:$W$4,0))))</f>
        <v>189.21761812932618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178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86.318193296485703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188.52290710119945</v>
      </c>
      <c r="G190" s="168">
        <f ca="1">IF($C190-G$1&lt;År1,0,F189*(1-VLOOKUP($A190,[1]Hugst!$R$5:$W$9,MATCH(ROUNDUP((G$1)/10,0)*10,[1]Hugst!$R$4:$W$4,0))))</f>
        <v>188.86956651202877</v>
      </c>
      <c r="H190" s="168">
        <f ca="1">IF($C190-H$1&lt;År1,0,G189*(1-VLOOKUP($A190,[1]Hugst!$R$5:$W$9,MATCH(ROUNDUP((H$1)/10,0)*10,[1]Hugst!$R$4:$W$4,0))))</f>
        <v>189.21761812932618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178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85.972920523298683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188.1776343280124</v>
      </c>
      <c r="G191" s="168">
        <f ca="1">IF($C191-G$1&lt;År1,0,F190*(1-VLOOKUP($A191,[1]Hugst!$R$5:$W$9,MATCH(ROUNDUP((G$1)/10,0)*10,[1]Hugst!$R$4:$W$4,0))))</f>
        <v>188.52290710119945</v>
      </c>
      <c r="H191" s="168">
        <f ca="1">IF($C191-H$1&lt;År1,0,G190*(1-VLOOKUP($A191,[1]Hugst!$R$5:$W$9,MATCH(ROUNDUP((H$1)/10,0)*10,[1]Hugst!$R$4:$W$4,0))))</f>
        <v>188.86956651202877</v>
      </c>
      <c r="I191" s="168">
        <f ca="1">IF($C191-I$1&lt;År1,0,H190*(1-VLOOKUP($A191,[1]Hugst!$R$5:$W$9,MATCH(ROUNDUP((I$1)/10,0)*10,[1]Hugst!$R$4:$W$4,0))))</f>
        <v>189.21761812932618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178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85.629028841207003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187.83374264592072</v>
      </c>
      <c r="G192" s="168">
        <f ca="1">IF($C192-G$1&lt;År1,0,F191*(1-VLOOKUP($A192,[1]Hugst!$R$5:$W$9,MATCH(ROUNDUP((G$1)/10,0)*10,[1]Hugst!$R$4:$W$4,0))))</f>
        <v>188.1776343280124</v>
      </c>
      <c r="H192" s="168">
        <f ca="1">IF($C192-H$1&lt;År1,0,G191*(1-VLOOKUP($A192,[1]Hugst!$R$5:$W$9,MATCH(ROUNDUP((H$1)/10,0)*10,[1]Hugst!$R$4:$W$4,0))))</f>
        <v>188.52290710119945</v>
      </c>
      <c r="I192" s="168">
        <f ca="1">IF($C192-I$1&lt;År1,0,H191*(1-VLOOKUP($A192,[1]Hugst!$R$5:$W$9,MATCH(ROUNDUP((I$1)/10,0)*10,[1]Hugst!$R$4:$W$4,0))))</f>
        <v>188.86956651202877</v>
      </c>
      <c r="J192" s="168">
        <f ca="1">IF($C192-J$1&lt;År1,0,I191*(1-VLOOKUP($A192,[1]Hugst!$R$5:$W$9,MATCH(ROUNDUP((J$1)/10,0)*10,[1]Hugst!$R$4:$W$4,0))))</f>
        <v>189.21761812932618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178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85.286512725841021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187.49122653055474</v>
      </c>
      <c r="G193" s="168">
        <f ca="1">IF($C193-G$1&lt;År1,0,F192*(1-VLOOKUP($A193,[1]Hugst!$R$5:$W$9,MATCH(ROUNDUP((G$1)/10,0)*10,[1]Hugst!$R$4:$W$4,0))))</f>
        <v>187.83374264592072</v>
      </c>
      <c r="H193" s="168">
        <f ca="1">IF($C193-H$1&lt;År1,0,G192*(1-VLOOKUP($A193,[1]Hugst!$R$5:$W$9,MATCH(ROUNDUP((H$1)/10,0)*10,[1]Hugst!$R$4:$W$4,0))))</f>
        <v>188.1776343280124</v>
      </c>
      <c r="I193" s="168">
        <f ca="1">IF($C193-I$1&lt;År1,0,H192*(1-VLOOKUP($A193,[1]Hugst!$R$5:$W$9,MATCH(ROUNDUP((I$1)/10,0)*10,[1]Hugst!$R$4:$W$4,0))))</f>
        <v>188.52290710119945</v>
      </c>
      <c r="J193" s="168">
        <f ca="1">IF($C193-J$1&lt;År1,0,I192*(1-VLOOKUP($A193,[1]Hugst!$R$5:$W$9,MATCH(ROUNDUP((J$1)/10,0)*10,[1]Hugst!$R$4:$W$4,0))))</f>
        <v>188.86956651202877</v>
      </c>
      <c r="K193" s="168">
        <f ca="1">IF($C193-K$1&lt;År1,0,J192*(1-VLOOKUP($A193,[1]Hugst!$R$5:$W$9,MATCH(ROUNDUP((K$1)/10,0)*10,[1]Hugst!$R$4:$W$4,0))))</f>
        <v>189.21761812932618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178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84.9453666749381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187.15008047965182</v>
      </c>
      <c r="G194" s="168">
        <f ca="1">IF($C194-G$1&lt;År1,0,F193*(1-VLOOKUP($A194,[1]Hugst!$R$5:$W$9,MATCH(ROUNDUP((G$1)/10,0)*10,[1]Hugst!$R$4:$W$4,0))))</f>
        <v>187.49122653055474</v>
      </c>
      <c r="H194" s="168">
        <f ca="1">IF($C194-H$1&lt;År1,0,G193*(1-VLOOKUP($A194,[1]Hugst!$R$5:$W$9,MATCH(ROUNDUP((H$1)/10,0)*10,[1]Hugst!$R$4:$W$4,0))))</f>
        <v>187.83374264592072</v>
      </c>
      <c r="I194" s="168">
        <f ca="1">IF($C194-I$1&lt;År1,0,H193*(1-VLOOKUP($A194,[1]Hugst!$R$5:$W$9,MATCH(ROUNDUP((I$1)/10,0)*10,[1]Hugst!$R$4:$W$4,0))))</f>
        <v>188.1776343280124</v>
      </c>
      <c r="J194" s="168">
        <f ca="1">IF($C194-J$1&lt;År1,0,I193*(1-VLOOKUP($A194,[1]Hugst!$R$5:$W$9,MATCH(ROUNDUP((J$1)/10,0)*10,[1]Hugst!$R$4:$W$4,0))))</f>
        <v>188.52290710119945</v>
      </c>
      <c r="K194" s="168">
        <f ca="1">IF($C194-K$1&lt;År1,0,J193*(1-VLOOKUP($A194,[1]Hugst!$R$5:$W$9,MATCH(ROUNDUP((K$1)/10,0)*10,[1]Hugst!$R$4:$W$4,0))))</f>
        <v>188.86956651202877</v>
      </c>
      <c r="L194" s="168">
        <f ca="1">IF($C194-L$1&lt;År1,0,K193*(1-VLOOKUP($A194,[1]Hugst!$R$5:$W$9,MATCH(ROUNDUP((L$1)/10,0)*10,[1]Hugst!$R$4:$W$4,0))))</f>
        <v>189.21761812932618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178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84.605585208235539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186.81029901294926</v>
      </c>
      <c r="G195" s="168">
        <f ca="1">IF($C195-G$1&lt;År1,0,F194*(1-VLOOKUP($A195,[1]Hugst!$R$5:$W$9,MATCH(ROUNDUP((G$1)/10,0)*10,[1]Hugst!$R$4:$W$4,0))))</f>
        <v>187.15008047965182</v>
      </c>
      <c r="H195" s="168">
        <f ca="1">IF($C195-H$1&lt;År1,0,G194*(1-VLOOKUP($A195,[1]Hugst!$R$5:$W$9,MATCH(ROUNDUP((H$1)/10,0)*10,[1]Hugst!$R$4:$W$4,0))))</f>
        <v>187.49122653055474</v>
      </c>
      <c r="I195" s="168">
        <f ca="1">IF($C195-I$1&lt;År1,0,H194*(1-VLOOKUP($A195,[1]Hugst!$R$5:$W$9,MATCH(ROUNDUP((I$1)/10,0)*10,[1]Hugst!$R$4:$W$4,0))))</f>
        <v>187.83374264592072</v>
      </c>
      <c r="J195" s="168">
        <f ca="1">IF($C195-J$1&lt;År1,0,I194*(1-VLOOKUP($A195,[1]Hugst!$R$5:$W$9,MATCH(ROUNDUP((J$1)/10,0)*10,[1]Hugst!$R$4:$W$4,0))))</f>
        <v>188.1776343280124</v>
      </c>
      <c r="K195" s="168">
        <f ca="1">IF($C195-K$1&lt;År1,0,J194*(1-VLOOKUP($A195,[1]Hugst!$R$5:$W$9,MATCH(ROUNDUP((K$1)/10,0)*10,[1]Hugst!$R$4:$W$4,0))))</f>
        <v>188.52290710119945</v>
      </c>
      <c r="L195" s="168">
        <f ca="1">IF($C195-L$1&lt;År1,0,K194*(1-VLOOKUP($A195,[1]Hugst!$R$5:$W$9,MATCH(ROUNDUP((L$1)/10,0)*10,[1]Hugst!$R$4:$W$4,0))))</f>
        <v>188.86956651202877</v>
      </c>
      <c r="M195" s="168">
        <f ca="1">IF($C195-M$1&lt;År1,0,L194*(1-VLOOKUP($A195,[1]Hugst!$R$5:$W$9,MATCH(ROUNDUP((M$1)/10,0)*10,[1]Hugst!$R$4:$W$4,0))))</f>
        <v>189.21761812932618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178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84.267162867405546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186.47187667211927</v>
      </c>
      <c r="G196" s="168">
        <f ca="1">IF($C196-G$1&lt;År1,0,F195*(1-VLOOKUP($A196,[1]Hugst!$R$5:$W$9,MATCH(ROUNDUP((G$1)/10,0)*10,[1]Hugst!$R$4:$W$4,0))))</f>
        <v>186.81029901294926</v>
      </c>
      <c r="H196" s="168">
        <f ca="1">IF($C196-H$1&lt;År1,0,G195*(1-VLOOKUP($A196,[1]Hugst!$R$5:$W$9,MATCH(ROUNDUP((H$1)/10,0)*10,[1]Hugst!$R$4:$W$4,0))))</f>
        <v>187.15008047965182</v>
      </c>
      <c r="I196" s="168">
        <f ca="1">IF($C196-I$1&lt;År1,0,H195*(1-VLOOKUP($A196,[1]Hugst!$R$5:$W$9,MATCH(ROUNDUP((I$1)/10,0)*10,[1]Hugst!$R$4:$W$4,0))))</f>
        <v>187.49122653055474</v>
      </c>
      <c r="J196" s="168">
        <f ca="1">IF($C196-J$1&lt;År1,0,I195*(1-VLOOKUP($A196,[1]Hugst!$R$5:$W$9,MATCH(ROUNDUP((J$1)/10,0)*10,[1]Hugst!$R$4:$W$4,0))))</f>
        <v>187.83374264592072</v>
      </c>
      <c r="K196" s="168">
        <f ca="1">IF($C196-K$1&lt;År1,0,J195*(1-VLOOKUP($A196,[1]Hugst!$R$5:$W$9,MATCH(ROUNDUP((K$1)/10,0)*10,[1]Hugst!$R$4:$W$4,0))))</f>
        <v>188.1776343280124</v>
      </c>
      <c r="L196" s="168">
        <f ca="1">IF($C196-L$1&lt;År1,0,K195*(1-VLOOKUP($A196,[1]Hugst!$R$5:$W$9,MATCH(ROUNDUP((L$1)/10,0)*10,[1]Hugst!$R$4:$W$4,0))))</f>
        <v>188.52290710119945</v>
      </c>
      <c r="M196" s="168">
        <f ca="1">IF($C196-M$1&lt;År1,0,L195*(1-VLOOKUP($A196,[1]Hugst!$R$5:$W$9,MATCH(ROUNDUP((M$1)/10,0)*10,[1]Hugst!$R$4:$W$4,0))))</f>
        <v>188.86956651202877</v>
      </c>
      <c r="N196" s="168">
        <f ca="1">IF($C196-N$1&lt;År1,0,M195*(1-VLOOKUP($A196,[1]Hugst!$R$5:$W$9,MATCH(ROUNDUP((N$1)/10,0)*10,[1]Hugst!$R$4:$W$4,0))))</f>
        <v>189.21761812932618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178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83.930094215934446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186.13480802064817</v>
      </c>
      <c r="G197" s="168">
        <f ca="1">IF($C197-G$1&lt;År1,0,F196*(1-VLOOKUP($A197,[1]Hugst!$R$5:$W$9,MATCH(ROUNDUP((G$1)/10,0)*10,[1]Hugst!$R$4:$W$4,0))))</f>
        <v>186.47187667211927</v>
      </c>
      <c r="H197" s="168">
        <f ca="1">IF($C197-H$1&lt;År1,0,G196*(1-VLOOKUP($A197,[1]Hugst!$R$5:$W$9,MATCH(ROUNDUP((H$1)/10,0)*10,[1]Hugst!$R$4:$W$4,0))))</f>
        <v>186.81029901294926</v>
      </c>
      <c r="I197" s="168">
        <f ca="1">IF($C197-I$1&lt;År1,0,H196*(1-VLOOKUP($A197,[1]Hugst!$R$5:$W$9,MATCH(ROUNDUP((I$1)/10,0)*10,[1]Hugst!$R$4:$W$4,0))))</f>
        <v>187.15008047965182</v>
      </c>
      <c r="J197" s="168">
        <f ca="1">IF($C197-J$1&lt;År1,0,I196*(1-VLOOKUP($A197,[1]Hugst!$R$5:$W$9,MATCH(ROUNDUP((J$1)/10,0)*10,[1]Hugst!$R$4:$W$4,0))))</f>
        <v>187.49122653055474</v>
      </c>
      <c r="K197" s="168">
        <f ca="1">IF($C197-K$1&lt;År1,0,J196*(1-VLOOKUP($A197,[1]Hugst!$R$5:$W$9,MATCH(ROUNDUP((K$1)/10,0)*10,[1]Hugst!$R$4:$W$4,0))))</f>
        <v>187.83374264592072</v>
      </c>
      <c r="L197" s="168">
        <f ca="1">IF($C197-L$1&lt;År1,0,K196*(1-VLOOKUP($A197,[1]Hugst!$R$5:$W$9,MATCH(ROUNDUP((L$1)/10,0)*10,[1]Hugst!$R$4:$W$4,0))))</f>
        <v>188.1776343280124</v>
      </c>
      <c r="M197" s="168">
        <f ca="1">IF($C197-M$1&lt;År1,0,L196*(1-VLOOKUP($A197,[1]Hugst!$R$5:$W$9,MATCH(ROUNDUP((M$1)/10,0)*10,[1]Hugst!$R$4:$W$4,0))))</f>
        <v>188.52290710119945</v>
      </c>
      <c r="N197" s="168">
        <f ca="1">IF($C197-N$1&lt;År1,0,M196*(1-VLOOKUP($A197,[1]Hugst!$R$5:$W$9,MATCH(ROUNDUP((N$1)/10,0)*10,[1]Hugst!$R$4:$W$4,0))))</f>
        <v>188.86956651202877</v>
      </c>
      <c r="O197" s="168">
        <f ca="1">IF($C197-O$1&lt;År1,0,N196*(1-VLOOKUP($A197,[1]Hugst!$R$5:$W$9,MATCH(ROUNDUP((O$1)/10,0)*10,[1]Hugst!$R$4:$W$4,0))))</f>
        <v>189.21761812932618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178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83.594373839075047</v>
      </c>
      <c r="E198" s="168">
        <f t="shared" ca="1" si="4"/>
        <v>0.33228459769043184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186.1313722414792</v>
      </c>
      <c r="G198" s="168">
        <f ca="1">IF($C198-G$1&lt;År1,0,F197*(1-VLOOKUP($A198,[1]Hugst!$R$5:$W$9,MATCH(ROUNDUP((G$1)/10,0)*10,[1]Hugst!$R$4:$W$4,0))))</f>
        <v>186.13480802064817</v>
      </c>
      <c r="H198" s="168">
        <f ca="1">IF($C198-H$1&lt;År1,0,G197*(1-VLOOKUP($A198,[1]Hugst!$R$5:$W$9,MATCH(ROUNDUP((H$1)/10,0)*10,[1]Hugst!$R$4:$W$4,0))))</f>
        <v>186.47187667211927</v>
      </c>
      <c r="I198" s="168">
        <f ca="1">IF($C198-I$1&lt;År1,0,H197*(1-VLOOKUP($A198,[1]Hugst!$R$5:$W$9,MATCH(ROUNDUP((I$1)/10,0)*10,[1]Hugst!$R$4:$W$4,0))))</f>
        <v>186.81029901294926</v>
      </c>
      <c r="J198" s="168">
        <f ca="1">IF($C198-J$1&lt;År1,0,I197*(1-VLOOKUP($A198,[1]Hugst!$R$5:$W$9,MATCH(ROUNDUP((J$1)/10,0)*10,[1]Hugst!$R$4:$W$4,0))))</f>
        <v>187.15008047965182</v>
      </c>
      <c r="K198" s="168">
        <f ca="1">IF($C198-K$1&lt;År1,0,J197*(1-VLOOKUP($A198,[1]Hugst!$R$5:$W$9,MATCH(ROUNDUP((K$1)/10,0)*10,[1]Hugst!$R$4:$W$4,0))))</f>
        <v>187.49122653055474</v>
      </c>
      <c r="L198" s="168">
        <f ca="1">IF($C198-L$1&lt;År1,0,K197*(1-VLOOKUP($A198,[1]Hugst!$R$5:$W$9,MATCH(ROUNDUP((L$1)/10,0)*10,[1]Hugst!$R$4:$W$4,0))))</f>
        <v>187.83374264592072</v>
      </c>
      <c r="M198" s="168">
        <f ca="1">IF($C198-M$1&lt;År1,0,L197*(1-VLOOKUP($A198,[1]Hugst!$R$5:$W$9,MATCH(ROUNDUP((M$1)/10,0)*10,[1]Hugst!$R$4:$W$4,0))))</f>
        <v>188.1776343280124</v>
      </c>
      <c r="N198" s="168">
        <f ca="1">IF($C198-N$1&lt;År1,0,M197*(1-VLOOKUP($A198,[1]Hugst!$R$5:$W$9,MATCH(ROUNDUP((N$1)/10,0)*10,[1]Hugst!$R$4:$W$4,0))))</f>
        <v>188.52290710119945</v>
      </c>
      <c r="O198" s="168">
        <f ca="1">IF($C198-O$1&lt;År1,0,N197*(1-VLOOKUP($A198,[1]Hugst!$R$5:$W$9,MATCH(ROUNDUP((O$1)/10,0)*10,[1]Hugst!$R$4:$W$4,0))))</f>
        <v>188.86956651202877</v>
      </c>
      <c r="P198" s="168">
        <f ca="1">IF($C198-P$1&lt;År1,0,O197*(1-VLOOKUP($A198,[1]Hugst!$R$5:$W$9,MATCH(ROUNDUP((P$1)/10,0)*10,[1]Hugst!$R$4:$W$4,0))))</f>
        <v>188.88533353163567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178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4169.2079626159712</v>
      </c>
      <c r="E199" s="168">
        <f t="shared" ca="1" si="4"/>
        <v>0.66337445861336164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4582.241707444955</v>
      </c>
      <c r="G199" s="168">
        <f ca="1">IF($C199-G$1&lt;År1,0,F198*(1-VLOOKUP($A199,[1]Hugst!$R$5:$W$9,MATCH(ROUNDUP((G$1)/10,0)*10,[1]Hugst!$R$4:$W$4,0))))</f>
        <v>186.1313722414792</v>
      </c>
      <c r="H199" s="168">
        <f ca="1">IF($C199-H$1&lt;År1,0,G198*(1-VLOOKUP($A199,[1]Hugst!$R$5:$W$9,MATCH(ROUNDUP((H$1)/10,0)*10,[1]Hugst!$R$4:$W$4,0))))</f>
        <v>186.13480802064817</v>
      </c>
      <c r="I199" s="168">
        <f ca="1">IF($C199-I$1&lt;År1,0,H198*(1-VLOOKUP($A199,[1]Hugst!$R$5:$W$9,MATCH(ROUNDUP((I$1)/10,0)*10,[1]Hugst!$R$4:$W$4,0))))</f>
        <v>186.47187667211927</v>
      </c>
      <c r="J199" s="168">
        <f ca="1">IF($C199-J$1&lt;År1,0,I198*(1-VLOOKUP($A199,[1]Hugst!$R$5:$W$9,MATCH(ROUNDUP((J$1)/10,0)*10,[1]Hugst!$R$4:$W$4,0))))</f>
        <v>186.81029901294926</v>
      </c>
      <c r="K199" s="168">
        <f ca="1">IF($C199-K$1&lt;År1,0,J198*(1-VLOOKUP($A199,[1]Hugst!$R$5:$W$9,MATCH(ROUNDUP((K$1)/10,0)*10,[1]Hugst!$R$4:$W$4,0))))</f>
        <v>187.15008047965182</v>
      </c>
      <c r="L199" s="168">
        <f ca="1">IF($C199-L$1&lt;År1,0,K198*(1-VLOOKUP($A199,[1]Hugst!$R$5:$W$9,MATCH(ROUNDUP((L$1)/10,0)*10,[1]Hugst!$R$4:$W$4,0))))</f>
        <v>187.49122653055474</v>
      </c>
      <c r="M199" s="168">
        <f ca="1">IF($C199-M$1&lt;År1,0,L198*(1-VLOOKUP($A199,[1]Hugst!$R$5:$W$9,MATCH(ROUNDUP((M$1)/10,0)*10,[1]Hugst!$R$4:$W$4,0))))</f>
        <v>187.83374264592072</v>
      </c>
      <c r="N199" s="168">
        <f ca="1">IF($C199-N$1&lt;År1,0,M198*(1-VLOOKUP($A199,[1]Hugst!$R$5:$W$9,MATCH(ROUNDUP((N$1)/10,0)*10,[1]Hugst!$R$4:$W$4,0))))</f>
        <v>188.1776343280124</v>
      </c>
      <c r="O199" s="168">
        <f ca="1">IF($C199-O$1&lt;År1,0,N198*(1-VLOOKUP($A199,[1]Hugst!$R$5:$W$9,MATCH(ROUNDUP((O$1)/10,0)*10,[1]Hugst!$R$4:$W$4,0))))</f>
        <v>188.52290710119945</v>
      </c>
      <c r="P199" s="168">
        <f ca="1">IF($C199-P$1&lt;År1,0,O198*(1-VLOOKUP($A199,[1]Hugst!$R$5:$W$9,MATCH(ROUNDUP((P$1)/10,0)*10,[1]Hugst!$R$4:$W$4,0))))</f>
        <v>188.53789312693448</v>
      </c>
      <c r="Q199" s="168">
        <f ca="1">IF($C199-Q$1&lt;År1,0,P198*(1-VLOOKUP($A199,[1]Hugst!$R$5:$W$9,MATCH(ROUNDUP((Q$1)/10,0)*10,[1]Hugst!$R$4:$W$4,0))))</f>
        <v>188.55363245811671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178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414.63478179169761</v>
      </c>
      <c r="E200" s="168">
        <f t="shared" ca="1" si="4"/>
        <v>0.99327412569255102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827.99842628776094</v>
      </c>
      <c r="G200" s="168">
        <f ca="1">IF($C200-G$1&lt;År1,0,F199*(1-VLOOKUP($A200,[1]Hugst!$R$5:$W$9,MATCH(ROUNDUP((G$1)/10,0)*10,[1]Hugst!$R$4:$W$4,0))))</f>
        <v>4582.241707444955</v>
      </c>
      <c r="H200" s="168">
        <f ca="1">IF($C200-H$1&lt;År1,0,G199*(1-VLOOKUP($A200,[1]Hugst!$R$5:$W$9,MATCH(ROUNDUP((H$1)/10,0)*10,[1]Hugst!$R$4:$W$4,0))))</f>
        <v>186.1313722414792</v>
      </c>
      <c r="I200" s="168">
        <f ca="1">IF($C200-I$1&lt;År1,0,H199*(1-VLOOKUP($A200,[1]Hugst!$R$5:$W$9,MATCH(ROUNDUP((I$1)/10,0)*10,[1]Hugst!$R$4:$W$4,0))))</f>
        <v>186.13480802064817</v>
      </c>
      <c r="J200" s="168">
        <f ca="1">IF($C200-J$1&lt;År1,0,I199*(1-VLOOKUP($A200,[1]Hugst!$R$5:$W$9,MATCH(ROUNDUP((J$1)/10,0)*10,[1]Hugst!$R$4:$W$4,0))))</f>
        <v>186.47187667211927</v>
      </c>
      <c r="K200" s="168">
        <f ca="1">IF($C200-K$1&lt;År1,0,J199*(1-VLOOKUP($A200,[1]Hugst!$R$5:$W$9,MATCH(ROUNDUP((K$1)/10,0)*10,[1]Hugst!$R$4:$W$4,0))))</f>
        <v>186.81029901294926</v>
      </c>
      <c r="L200" s="168">
        <f ca="1">IF($C200-L$1&lt;År1,0,K199*(1-VLOOKUP($A200,[1]Hugst!$R$5:$W$9,MATCH(ROUNDUP((L$1)/10,0)*10,[1]Hugst!$R$4:$W$4,0))))</f>
        <v>187.15008047965182</v>
      </c>
      <c r="M200" s="168">
        <f ca="1">IF($C200-M$1&lt;År1,0,L199*(1-VLOOKUP($A200,[1]Hugst!$R$5:$W$9,MATCH(ROUNDUP((M$1)/10,0)*10,[1]Hugst!$R$4:$W$4,0))))</f>
        <v>187.49122653055474</v>
      </c>
      <c r="N200" s="168">
        <f ca="1">IF($C200-N$1&lt;År1,0,M199*(1-VLOOKUP($A200,[1]Hugst!$R$5:$W$9,MATCH(ROUNDUP((N$1)/10,0)*10,[1]Hugst!$R$4:$W$4,0))))</f>
        <v>187.83374264592072</v>
      </c>
      <c r="O200" s="168">
        <f ca="1">IF($C200-O$1&lt;År1,0,N199*(1-VLOOKUP($A200,[1]Hugst!$R$5:$W$9,MATCH(ROUNDUP((O$1)/10,0)*10,[1]Hugst!$R$4:$W$4,0))))</f>
        <v>188.1776343280124</v>
      </c>
      <c r="P200" s="168">
        <f ca="1">IF($C200-P$1&lt;År1,0,O199*(1-VLOOKUP($A200,[1]Hugst!$R$5:$W$9,MATCH(ROUNDUP((P$1)/10,0)*10,[1]Hugst!$R$4:$W$4,0))))</f>
        <v>188.19184248385099</v>
      </c>
      <c r="Q200" s="168">
        <f ca="1">IF($C200-Q$1&lt;År1,0,P199*(1-VLOOKUP($A200,[1]Hugst!$R$5:$W$9,MATCH(ROUNDUP((Q$1)/10,0)*10,[1]Hugst!$R$4:$W$4,0))))</f>
        <v>188.20680219266279</v>
      </c>
      <c r="R200" s="168">
        <f ca="1">IF($C200-R$1&lt;År1,0,Q199*(1-VLOOKUP($A200,[1]Hugst!$R$5:$W$9,MATCH(ROUNDUP((R$1)/10,0)*10,[1]Hugst!$R$4:$W$4,0))))</f>
        <v>188.22251388404391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178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412.97624266453204</v>
      </c>
      <c r="E201" s="168">
        <f t="shared" ca="1" si="4"/>
        <v>1.3219881240975155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826.66860115900033</v>
      </c>
      <c r="G201" s="168">
        <f ca="1">IF($C201-G$1&lt;År1,0,F200*(1-VLOOKUP($A201,[1]Hugst!$R$5:$W$9,MATCH(ROUNDUP((G$1)/10,0)*10,[1]Hugst!$R$4:$W$4,0))))</f>
        <v>827.99842628776094</v>
      </c>
      <c r="H201" s="168">
        <f ca="1">IF($C201-H$1&lt;År1,0,G200*(1-VLOOKUP($A201,[1]Hugst!$R$5:$W$9,MATCH(ROUNDUP((H$1)/10,0)*10,[1]Hugst!$R$4:$W$4,0))))</f>
        <v>4582.241707444955</v>
      </c>
      <c r="I201" s="168">
        <f ca="1">IF($C201-I$1&lt;År1,0,H200*(1-VLOOKUP($A201,[1]Hugst!$R$5:$W$9,MATCH(ROUNDUP((I$1)/10,0)*10,[1]Hugst!$R$4:$W$4,0))))</f>
        <v>186.1313722414792</v>
      </c>
      <c r="J201" s="168">
        <f ca="1">IF($C201-J$1&lt;År1,0,I200*(1-VLOOKUP($A201,[1]Hugst!$R$5:$W$9,MATCH(ROUNDUP((J$1)/10,0)*10,[1]Hugst!$R$4:$W$4,0))))</f>
        <v>186.13480802064817</v>
      </c>
      <c r="K201" s="168">
        <f ca="1">IF($C201-K$1&lt;År1,0,J200*(1-VLOOKUP($A201,[1]Hugst!$R$5:$W$9,MATCH(ROUNDUP((K$1)/10,0)*10,[1]Hugst!$R$4:$W$4,0))))</f>
        <v>186.47187667211927</v>
      </c>
      <c r="L201" s="168">
        <f ca="1">IF($C201-L$1&lt;År1,0,K200*(1-VLOOKUP($A201,[1]Hugst!$R$5:$W$9,MATCH(ROUNDUP((L$1)/10,0)*10,[1]Hugst!$R$4:$W$4,0))))</f>
        <v>186.81029901294926</v>
      </c>
      <c r="M201" s="168">
        <f ca="1">IF($C201-M$1&lt;År1,0,L200*(1-VLOOKUP($A201,[1]Hugst!$R$5:$W$9,MATCH(ROUNDUP((M$1)/10,0)*10,[1]Hugst!$R$4:$W$4,0))))</f>
        <v>187.15008047965182</v>
      </c>
      <c r="N201" s="168">
        <f ca="1">IF($C201-N$1&lt;År1,0,M200*(1-VLOOKUP($A201,[1]Hugst!$R$5:$W$9,MATCH(ROUNDUP((N$1)/10,0)*10,[1]Hugst!$R$4:$W$4,0))))</f>
        <v>187.49122653055474</v>
      </c>
      <c r="O201" s="168">
        <f ca="1">IF($C201-O$1&lt;År1,0,N200*(1-VLOOKUP($A201,[1]Hugst!$R$5:$W$9,MATCH(ROUNDUP((O$1)/10,0)*10,[1]Hugst!$R$4:$W$4,0))))</f>
        <v>187.83374264592072</v>
      </c>
      <c r="P201" s="168">
        <f ca="1">IF($C201-P$1&lt;År1,0,O200*(1-VLOOKUP($A201,[1]Hugst!$R$5:$W$9,MATCH(ROUNDUP((P$1)/10,0)*10,[1]Hugst!$R$4:$W$4,0))))</f>
        <v>187.84717604333881</v>
      </c>
      <c r="Q201" s="168">
        <f ca="1">IF($C201-Q$1&lt;År1,0,P200*(1-VLOOKUP($A201,[1]Hugst!$R$5:$W$9,MATCH(ROUNDUP((Q$1)/10,0)*10,[1]Hugst!$R$4:$W$4,0))))</f>
        <v>187.86135924826959</v>
      </c>
      <c r="R201" s="168">
        <f ca="1">IF($C201-R$1&lt;År1,0,Q200*(1-VLOOKUP($A201,[1]Hugst!$R$5:$W$9,MATCH(ROUNDUP((R$1)/10,0)*10,[1]Hugst!$R$4:$W$4,0))))</f>
        <v>187.87629268637323</v>
      </c>
      <c r="S201" s="168">
        <f ca="1">IF($C201-S$1&lt;År1,0,R200*(1-VLOOKUP($A201,[1]Hugst!$R$5:$W$9,MATCH(ROUNDUP((S$1)/10,0)*10,[1]Hugst!$R$4:$W$4,0))))</f>
        <v>187.89197678649143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178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411.32433769387717</v>
      </c>
      <c r="E202" s="168">
        <f t="shared" ca="1" si="4"/>
        <v>1.649520961305825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825.34422902555377</v>
      </c>
      <c r="G202" s="168">
        <f ca="1">IF($C202-G$1&lt;År1,0,F201*(1-VLOOKUP($A202,[1]Hugst!$R$5:$W$9,MATCH(ROUNDUP((G$1)/10,0)*10,[1]Hugst!$R$4:$W$4,0))))</f>
        <v>826.66860115900033</v>
      </c>
      <c r="H202" s="168">
        <f ca="1">IF($C202-H$1&lt;År1,0,G201*(1-VLOOKUP($A202,[1]Hugst!$R$5:$W$9,MATCH(ROUNDUP((H$1)/10,0)*10,[1]Hugst!$R$4:$W$4,0))))</f>
        <v>827.99842628776094</v>
      </c>
      <c r="I202" s="168">
        <f ca="1">IF($C202-I$1&lt;År1,0,H201*(1-VLOOKUP($A202,[1]Hugst!$R$5:$W$9,MATCH(ROUNDUP((I$1)/10,0)*10,[1]Hugst!$R$4:$W$4,0))))</f>
        <v>4582.241707444955</v>
      </c>
      <c r="J202" s="168">
        <f ca="1">IF($C202-J$1&lt;År1,0,I201*(1-VLOOKUP($A202,[1]Hugst!$R$5:$W$9,MATCH(ROUNDUP((J$1)/10,0)*10,[1]Hugst!$R$4:$W$4,0))))</f>
        <v>186.1313722414792</v>
      </c>
      <c r="K202" s="168">
        <f ca="1">IF($C202-K$1&lt;År1,0,J201*(1-VLOOKUP($A202,[1]Hugst!$R$5:$W$9,MATCH(ROUNDUP((K$1)/10,0)*10,[1]Hugst!$R$4:$W$4,0))))</f>
        <v>186.13480802064817</v>
      </c>
      <c r="L202" s="168">
        <f ca="1">IF($C202-L$1&lt;År1,0,K201*(1-VLOOKUP($A202,[1]Hugst!$R$5:$W$9,MATCH(ROUNDUP((L$1)/10,0)*10,[1]Hugst!$R$4:$W$4,0))))</f>
        <v>186.47187667211927</v>
      </c>
      <c r="M202" s="168">
        <f ca="1">IF($C202-M$1&lt;År1,0,L201*(1-VLOOKUP($A202,[1]Hugst!$R$5:$W$9,MATCH(ROUNDUP((M$1)/10,0)*10,[1]Hugst!$R$4:$W$4,0))))</f>
        <v>186.81029901294926</v>
      </c>
      <c r="N202" s="168">
        <f ca="1">IF($C202-N$1&lt;År1,0,M201*(1-VLOOKUP($A202,[1]Hugst!$R$5:$W$9,MATCH(ROUNDUP((N$1)/10,0)*10,[1]Hugst!$R$4:$W$4,0))))</f>
        <v>187.15008047965182</v>
      </c>
      <c r="O202" s="168">
        <f ca="1">IF($C202-O$1&lt;År1,0,N201*(1-VLOOKUP($A202,[1]Hugst!$R$5:$W$9,MATCH(ROUNDUP((O$1)/10,0)*10,[1]Hugst!$R$4:$W$4,0))))</f>
        <v>187.49122653055474</v>
      </c>
      <c r="P202" s="168">
        <f ca="1">IF($C202-P$1&lt;År1,0,O201*(1-VLOOKUP($A202,[1]Hugst!$R$5:$W$9,MATCH(ROUNDUP((P$1)/10,0)*10,[1]Hugst!$R$4:$W$4,0))))</f>
        <v>187.50388826859131</v>
      </c>
      <c r="Q202" s="168">
        <f ca="1">IF($C202-Q$1&lt;År1,0,P201*(1-VLOOKUP($A202,[1]Hugst!$R$5:$W$9,MATCH(ROUNDUP((Q$1)/10,0)*10,[1]Hugst!$R$4:$W$4,0))))</f>
        <v>187.51729807565295</v>
      </c>
      <c r="R202" s="168">
        <f ca="1">IF($C202-R$1&lt;År1,0,Q201*(1-VLOOKUP($A202,[1]Hugst!$R$5:$W$9,MATCH(ROUNDUP((R$1)/10,0)*10,[1]Hugst!$R$4:$W$4,0))))</f>
        <v>187.53145637349215</v>
      </c>
      <c r="S202" s="168">
        <f ca="1">IF($C202-S$1&lt;År1,0,R201*(1-VLOOKUP($A202,[1]Hugst!$R$5:$W$9,MATCH(ROUNDUP((S$1)/10,0)*10,[1]Hugst!$R$4:$W$4,0))))</f>
        <v>187.54636358702155</v>
      </c>
      <c r="T202" s="168">
        <f ca="1">IF($C202-T$1&lt;År1,0,S201*(1-VLOOKUP($A202,[1]Hugst!$R$5:$W$9,MATCH(ROUNDUP((T$1)/10,0)*10,[1]Hugst!$R$4:$W$4,0))))</f>
        <v>187.56202014432978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178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409.67904034310777</v>
      </c>
      <c r="E203" s="168">
        <f t="shared" ca="1" si="4"/>
        <v>1.9758771271826845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824.02528784066124</v>
      </c>
      <c r="G203" s="168">
        <f ca="1">IF($C203-G$1&lt;År1,0,F202*(1-VLOOKUP($A203,[1]Hugst!$R$5:$W$9,MATCH(ROUNDUP((G$1)/10,0)*10,[1]Hugst!$R$4:$W$4,0))))</f>
        <v>825.34422902555377</v>
      </c>
      <c r="H203" s="168">
        <f ca="1">IF($C203-H$1&lt;År1,0,G202*(1-VLOOKUP($A203,[1]Hugst!$R$5:$W$9,MATCH(ROUNDUP((H$1)/10,0)*10,[1]Hugst!$R$4:$W$4,0))))</f>
        <v>826.66860115900033</v>
      </c>
      <c r="I203" s="168">
        <f ca="1">IF($C203-I$1&lt;År1,0,H202*(1-VLOOKUP($A203,[1]Hugst!$R$5:$W$9,MATCH(ROUNDUP((I$1)/10,0)*10,[1]Hugst!$R$4:$W$4,0))))</f>
        <v>827.99842628776094</v>
      </c>
      <c r="J203" s="168">
        <f ca="1">IF($C203-J$1&lt;År1,0,I202*(1-VLOOKUP($A203,[1]Hugst!$R$5:$W$9,MATCH(ROUNDUP((J$1)/10,0)*10,[1]Hugst!$R$4:$W$4,0))))</f>
        <v>4582.241707444955</v>
      </c>
      <c r="K203" s="168">
        <f ca="1">IF($C203-K$1&lt;År1,0,J202*(1-VLOOKUP($A203,[1]Hugst!$R$5:$W$9,MATCH(ROUNDUP((K$1)/10,0)*10,[1]Hugst!$R$4:$W$4,0))))</f>
        <v>186.1313722414792</v>
      </c>
      <c r="L203" s="168">
        <f ca="1">IF($C203-L$1&lt;År1,0,K202*(1-VLOOKUP($A203,[1]Hugst!$R$5:$W$9,MATCH(ROUNDUP((L$1)/10,0)*10,[1]Hugst!$R$4:$W$4,0))))</f>
        <v>186.13480802064817</v>
      </c>
      <c r="M203" s="168">
        <f ca="1">IF($C203-M$1&lt;År1,0,L202*(1-VLOOKUP($A203,[1]Hugst!$R$5:$W$9,MATCH(ROUNDUP((M$1)/10,0)*10,[1]Hugst!$R$4:$W$4,0))))</f>
        <v>186.47187667211927</v>
      </c>
      <c r="N203" s="168">
        <f ca="1">IF($C203-N$1&lt;År1,0,M202*(1-VLOOKUP($A203,[1]Hugst!$R$5:$W$9,MATCH(ROUNDUP((N$1)/10,0)*10,[1]Hugst!$R$4:$W$4,0))))</f>
        <v>186.81029901294926</v>
      </c>
      <c r="O203" s="168">
        <f ca="1">IF($C203-O$1&lt;År1,0,N202*(1-VLOOKUP($A203,[1]Hugst!$R$5:$W$9,MATCH(ROUNDUP((O$1)/10,0)*10,[1]Hugst!$R$4:$W$4,0))))</f>
        <v>187.15008047965182</v>
      </c>
      <c r="P203" s="168">
        <f ca="1">IF($C203-P$1&lt;År1,0,O202*(1-VLOOKUP($A203,[1]Hugst!$R$5:$W$9,MATCH(ROUNDUP((P$1)/10,0)*10,[1]Hugst!$R$4:$W$4,0))))</f>
        <v>187.1619736449401</v>
      </c>
      <c r="Q203" s="168">
        <f ca="1">IF($C203-Q$1&lt;År1,0,P202*(1-VLOOKUP($A203,[1]Hugst!$R$5:$W$9,MATCH(ROUNDUP((Q$1)/10,0)*10,[1]Hugst!$R$4:$W$4,0))))</f>
        <v>187.17461314772939</v>
      </c>
      <c r="R203" s="168">
        <f ca="1">IF($C203-R$1&lt;År1,0,Q202*(1-VLOOKUP($A203,[1]Hugst!$R$5:$W$9,MATCH(ROUNDUP((R$1)/10,0)*10,[1]Hugst!$R$4:$W$4,0))))</f>
        <v>187.18799940586155</v>
      </c>
      <c r="S203" s="168">
        <f ca="1">IF($C203-S$1&lt;År1,0,R202*(1-VLOOKUP($A203,[1]Hugst!$R$5:$W$9,MATCH(ROUNDUP((S$1)/10,0)*10,[1]Hugst!$R$4:$W$4,0))))</f>
        <v>187.20213284034844</v>
      </c>
      <c r="T203" s="168">
        <f ca="1">IF($C203-T$1&lt;År1,0,S202*(1-VLOOKUP($A203,[1]Hugst!$R$5:$W$9,MATCH(ROUNDUP((T$1)/10,0)*10,[1]Hugst!$R$4:$W$4,0))))</f>
        <v>187.21701387535654</v>
      </c>
      <c r="U203" s="168">
        <f ca="1">IF($C203-U$1&lt;År1,0,T202*(1-VLOOKUP($A203,[1]Hugst!$R$5:$W$9,MATCH(ROUNDUP((U$1)/10,0)*10,[1]Hugst!$R$4:$W$4,0))))</f>
        <v>187.23264293822265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178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408.04032418172574</v>
      </c>
      <c r="E204" s="168">
        <f t="shared" ca="1" si="4"/>
        <v>2.301061094049146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822.71175564614566</v>
      </c>
      <c r="G204" s="168">
        <f ca="1">IF($C204-G$1&lt;År1,0,F203*(1-VLOOKUP($A204,[1]Hugst!$R$5:$W$9,MATCH(ROUNDUP((G$1)/10,0)*10,[1]Hugst!$R$4:$W$4,0))))</f>
        <v>824.02528784066124</v>
      </c>
      <c r="H204" s="168">
        <f ca="1">IF($C204-H$1&lt;År1,0,G203*(1-VLOOKUP($A204,[1]Hugst!$R$5:$W$9,MATCH(ROUNDUP((H$1)/10,0)*10,[1]Hugst!$R$4:$W$4,0))))</f>
        <v>825.34422902555377</v>
      </c>
      <c r="I204" s="168">
        <f ca="1">IF($C204-I$1&lt;År1,0,H203*(1-VLOOKUP($A204,[1]Hugst!$R$5:$W$9,MATCH(ROUNDUP((I$1)/10,0)*10,[1]Hugst!$R$4:$W$4,0))))</f>
        <v>826.66860115900033</v>
      </c>
      <c r="J204" s="168">
        <f ca="1">IF($C204-J$1&lt;År1,0,I203*(1-VLOOKUP($A204,[1]Hugst!$R$5:$W$9,MATCH(ROUNDUP((J$1)/10,0)*10,[1]Hugst!$R$4:$W$4,0))))</f>
        <v>827.99842628776094</v>
      </c>
      <c r="K204" s="168">
        <f ca="1">IF($C204-K$1&lt;År1,0,J203*(1-VLOOKUP($A204,[1]Hugst!$R$5:$W$9,MATCH(ROUNDUP((K$1)/10,0)*10,[1]Hugst!$R$4:$W$4,0))))</f>
        <v>4582.241707444955</v>
      </c>
      <c r="L204" s="168">
        <f ca="1">IF($C204-L$1&lt;År1,0,K203*(1-VLOOKUP($A204,[1]Hugst!$R$5:$W$9,MATCH(ROUNDUP((L$1)/10,0)*10,[1]Hugst!$R$4:$W$4,0))))</f>
        <v>186.1313722414792</v>
      </c>
      <c r="M204" s="168">
        <f ca="1">IF($C204-M$1&lt;År1,0,L203*(1-VLOOKUP($A204,[1]Hugst!$R$5:$W$9,MATCH(ROUNDUP((M$1)/10,0)*10,[1]Hugst!$R$4:$W$4,0))))</f>
        <v>186.13480802064817</v>
      </c>
      <c r="N204" s="168">
        <f ca="1">IF($C204-N$1&lt;År1,0,M203*(1-VLOOKUP($A204,[1]Hugst!$R$5:$W$9,MATCH(ROUNDUP((N$1)/10,0)*10,[1]Hugst!$R$4:$W$4,0))))</f>
        <v>186.47187667211927</v>
      </c>
      <c r="O204" s="168">
        <f ca="1">IF($C204-O$1&lt;År1,0,N203*(1-VLOOKUP($A204,[1]Hugst!$R$5:$W$9,MATCH(ROUNDUP((O$1)/10,0)*10,[1]Hugst!$R$4:$W$4,0))))</f>
        <v>186.81029901294926</v>
      </c>
      <c r="P204" s="168">
        <f ca="1">IF($C204-P$1&lt;År1,0,O203*(1-VLOOKUP($A204,[1]Hugst!$R$5:$W$9,MATCH(ROUNDUP((P$1)/10,0)*10,[1]Hugst!$R$4:$W$4,0))))</f>
        <v>186.82142667978511</v>
      </c>
      <c r="Q204" s="168">
        <f ca="1">IF($C204-Q$1&lt;År1,0,P203*(1-VLOOKUP($A204,[1]Hugst!$R$5:$W$9,MATCH(ROUNDUP((Q$1)/10,0)*10,[1]Hugst!$R$4:$W$4,0))))</f>
        <v>186.83329895951485</v>
      </c>
      <c r="R204" s="168">
        <f ca="1">IF($C204-R$1&lt;År1,0,Q203*(1-VLOOKUP($A204,[1]Hugst!$R$5:$W$9,MATCH(ROUNDUP((R$1)/10,0)*10,[1]Hugst!$R$4:$W$4,0))))</f>
        <v>186.8459162661041</v>
      </c>
      <c r="S204" s="168">
        <f ca="1">IF($C204-S$1&lt;År1,0,R203*(1-VLOOKUP($A204,[1]Hugst!$R$5:$W$9,MATCH(ROUNDUP((S$1)/10,0)*10,[1]Hugst!$R$4:$W$4,0))))</f>
        <v>186.85927901666102</v>
      </c>
      <c r="T204" s="168">
        <f ca="1">IF($C204-T$1&lt;År1,0,S203*(1-VLOOKUP($A204,[1]Hugst!$R$5:$W$9,MATCH(ROUNDUP((T$1)/10,0)*10,[1]Hugst!$R$4:$W$4,0))))</f>
        <v>186.87338763145806</v>
      </c>
      <c r="U204" s="168">
        <f ca="1">IF($C204-U$1&lt;År1,0,T203*(1-VLOOKUP($A204,[1]Hugst!$R$5:$W$9,MATCH(ROUNDUP((U$1)/10,0)*10,[1]Hugst!$R$4:$W$4,0))))</f>
        <v>186.88824253391689</v>
      </c>
      <c r="V204" s="168">
        <f ca="1">IF($C204-V$1&lt;År1,0,U203*(1-VLOOKUP($A204,[1]Hugst!$R$5:$W$9,MATCH(ROUNDUP((V$1)/10,0)*10,[1]Hugst!$R$4:$W$4,0))))</f>
        <v>186.90384415062383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178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406.40816288501082</v>
      </c>
      <c r="E205" s="168">
        <f t="shared" ca="1" si="4"/>
        <v>2.6250773167321313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821.40361057211373</v>
      </c>
      <c r="G205" s="168">
        <f ca="1">IF($C205-G$1&lt;År1,0,F204*(1-VLOOKUP($A205,[1]Hugst!$R$5:$W$9,MATCH(ROUNDUP((G$1)/10,0)*10,[1]Hugst!$R$4:$W$4,0))))</f>
        <v>822.71175564614566</v>
      </c>
      <c r="H205" s="168">
        <f ca="1">IF($C205-H$1&lt;År1,0,G204*(1-VLOOKUP($A205,[1]Hugst!$R$5:$W$9,MATCH(ROUNDUP((H$1)/10,0)*10,[1]Hugst!$R$4:$W$4,0))))</f>
        <v>824.02528784066124</v>
      </c>
      <c r="I205" s="168">
        <f ca="1">IF($C205-I$1&lt;År1,0,H204*(1-VLOOKUP($A205,[1]Hugst!$R$5:$W$9,MATCH(ROUNDUP((I$1)/10,0)*10,[1]Hugst!$R$4:$W$4,0))))</f>
        <v>825.34422902555377</v>
      </c>
      <c r="J205" s="168">
        <f ca="1">IF($C205-J$1&lt;År1,0,I204*(1-VLOOKUP($A205,[1]Hugst!$R$5:$W$9,MATCH(ROUNDUP((J$1)/10,0)*10,[1]Hugst!$R$4:$W$4,0))))</f>
        <v>826.66860115900033</v>
      </c>
      <c r="K205" s="168">
        <f ca="1">IF($C205-K$1&lt;År1,0,J204*(1-VLOOKUP($A205,[1]Hugst!$R$5:$W$9,MATCH(ROUNDUP((K$1)/10,0)*10,[1]Hugst!$R$4:$W$4,0))))</f>
        <v>827.99842628776094</v>
      </c>
      <c r="L205" s="168">
        <f ca="1">IF($C205-L$1&lt;År1,0,K204*(1-VLOOKUP($A205,[1]Hugst!$R$5:$W$9,MATCH(ROUNDUP((L$1)/10,0)*10,[1]Hugst!$R$4:$W$4,0))))</f>
        <v>4582.241707444955</v>
      </c>
      <c r="M205" s="168">
        <f ca="1">IF($C205-M$1&lt;År1,0,L204*(1-VLOOKUP($A205,[1]Hugst!$R$5:$W$9,MATCH(ROUNDUP((M$1)/10,0)*10,[1]Hugst!$R$4:$W$4,0))))</f>
        <v>186.1313722414792</v>
      </c>
      <c r="N205" s="168">
        <f ca="1">IF($C205-N$1&lt;År1,0,M204*(1-VLOOKUP($A205,[1]Hugst!$R$5:$W$9,MATCH(ROUNDUP((N$1)/10,0)*10,[1]Hugst!$R$4:$W$4,0))))</f>
        <v>186.13480802064817</v>
      </c>
      <c r="O205" s="168">
        <f ca="1">IF($C205-O$1&lt;År1,0,N204*(1-VLOOKUP($A205,[1]Hugst!$R$5:$W$9,MATCH(ROUNDUP((O$1)/10,0)*10,[1]Hugst!$R$4:$W$4,0))))</f>
        <v>186.47187667211927</v>
      </c>
      <c r="P205" s="168">
        <f ca="1">IF($C205-P$1&lt;År1,0,O204*(1-VLOOKUP($A205,[1]Hugst!$R$5:$W$9,MATCH(ROUNDUP((P$1)/10,0)*10,[1]Hugst!$R$4:$W$4,0))))</f>
        <v>186.48224190248749</v>
      </c>
      <c r="Q205" s="168">
        <f ca="1">IF($C205-Q$1&lt;År1,0,P204*(1-VLOOKUP($A205,[1]Hugst!$R$5:$W$9,MATCH(ROUNDUP((Q$1)/10,0)*10,[1]Hugst!$R$4:$W$4,0))))</f>
        <v>186.49335002805475</v>
      </c>
      <c r="R205" s="168">
        <f ca="1">IF($C205-R$1&lt;År1,0,Q204*(1-VLOOKUP($A205,[1]Hugst!$R$5:$W$9,MATCH(ROUNDUP((R$1)/10,0)*10,[1]Hugst!$R$4:$W$4,0))))</f>
        <v>186.50520145890303</v>
      </c>
      <c r="S205" s="168">
        <f ca="1">IF($C205-S$1&lt;År1,0,R204*(1-VLOOKUP($A205,[1]Hugst!$R$5:$W$9,MATCH(ROUNDUP((S$1)/10,0)*10,[1]Hugst!$R$4:$W$4,0))))</f>
        <v>186.51779660827094</v>
      </c>
      <c r="T205" s="168">
        <f ca="1">IF($C205-T$1&lt;År1,0,S204*(1-VLOOKUP($A205,[1]Hugst!$R$5:$W$9,MATCH(ROUNDUP((T$1)/10,0)*10,[1]Hugst!$R$4:$W$4,0))))</f>
        <v>186.53113589253419</v>
      </c>
      <c r="U205" s="168">
        <f ca="1">IF($C205-U$1&lt;År1,0,T204*(1-VLOOKUP($A205,[1]Hugst!$R$5:$W$9,MATCH(ROUNDUP((U$1)/10,0)*10,[1]Hugst!$R$4:$W$4,0))))</f>
        <v>186.54521973122721</v>
      </c>
      <c r="V205" s="168">
        <f ca="1">IF($C205-V$1&lt;År1,0,U204*(1-VLOOKUP($A205,[1]Hugst!$R$5:$W$9,MATCH(ROUNDUP((V$1)/10,0)*10,[1]Hugst!$R$4:$W$4,0))))</f>
        <v>186.56004854702806</v>
      </c>
      <c r="W205" s="168">
        <f ca="1">IF($C205-W$1&lt;År1,0,V204*(1-VLOOKUP($A205,[1]Hugst!$R$5:$W$9,MATCH(ROUNDUP((W$1)/10,0)*10,[1]Hugst!$R$4:$W$4,0))))</f>
        <v>186.57562276577394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178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404.7825302334677</v>
      </c>
      <c r="E206" s="168">
        <f t="shared" ca="1" si="4"/>
        <v>2.9479302326744801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820.10083083651296</v>
      </c>
      <c r="G206" s="168">
        <f ca="1">IF($C206-G$1&lt;År1,0,F205*(1-VLOOKUP($A206,[1]Hugst!$R$5:$W$9,MATCH(ROUNDUP((G$1)/10,0)*10,[1]Hugst!$R$4:$W$4,0))))</f>
        <v>821.40361057211373</v>
      </c>
      <c r="H206" s="168">
        <f ca="1">IF($C206-H$1&lt;År1,0,G205*(1-VLOOKUP($A206,[1]Hugst!$R$5:$W$9,MATCH(ROUNDUP((H$1)/10,0)*10,[1]Hugst!$R$4:$W$4,0))))</f>
        <v>822.71175564614566</v>
      </c>
      <c r="I206" s="168">
        <f ca="1">IF($C206-I$1&lt;År1,0,H205*(1-VLOOKUP($A206,[1]Hugst!$R$5:$W$9,MATCH(ROUNDUP((I$1)/10,0)*10,[1]Hugst!$R$4:$W$4,0))))</f>
        <v>824.02528784066124</v>
      </c>
      <c r="J206" s="168">
        <f ca="1">IF($C206-J$1&lt;År1,0,I205*(1-VLOOKUP($A206,[1]Hugst!$R$5:$W$9,MATCH(ROUNDUP((J$1)/10,0)*10,[1]Hugst!$R$4:$W$4,0))))</f>
        <v>825.34422902555377</v>
      </c>
      <c r="K206" s="168">
        <f ca="1">IF($C206-K$1&lt;År1,0,J205*(1-VLOOKUP($A206,[1]Hugst!$R$5:$W$9,MATCH(ROUNDUP((K$1)/10,0)*10,[1]Hugst!$R$4:$W$4,0))))</f>
        <v>826.66860115900033</v>
      </c>
      <c r="L206" s="168">
        <f ca="1">IF($C206-L$1&lt;År1,0,K205*(1-VLOOKUP($A206,[1]Hugst!$R$5:$W$9,MATCH(ROUNDUP((L$1)/10,0)*10,[1]Hugst!$R$4:$W$4,0))))</f>
        <v>827.99842628776094</v>
      </c>
      <c r="M206" s="168">
        <f ca="1">IF($C206-M$1&lt;År1,0,L205*(1-VLOOKUP($A206,[1]Hugst!$R$5:$W$9,MATCH(ROUNDUP((M$1)/10,0)*10,[1]Hugst!$R$4:$W$4,0))))</f>
        <v>4582.241707444955</v>
      </c>
      <c r="N206" s="168">
        <f ca="1">IF($C206-N$1&lt;År1,0,M205*(1-VLOOKUP($A206,[1]Hugst!$R$5:$W$9,MATCH(ROUNDUP((N$1)/10,0)*10,[1]Hugst!$R$4:$W$4,0))))</f>
        <v>186.1313722414792</v>
      </c>
      <c r="O206" s="168">
        <f ca="1">IF($C206-O$1&lt;År1,0,N205*(1-VLOOKUP($A206,[1]Hugst!$R$5:$W$9,MATCH(ROUNDUP((O$1)/10,0)*10,[1]Hugst!$R$4:$W$4,0))))</f>
        <v>186.13480802064817</v>
      </c>
      <c r="P206" s="168">
        <f ca="1">IF($C206-P$1&lt;År1,0,O205*(1-VLOOKUP($A206,[1]Hugst!$R$5:$W$9,MATCH(ROUNDUP((P$1)/10,0)*10,[1]Hugst!$R$4:$W$4,0))))</f>
        <v>186.14441386430482</v>
      </c>
      <c r="Q206" s="168">
        <f ca="1">IF($C206-Q$1&lt;År1,0,P205*(1-VLOOKUP($A206,[1]Hugst!$R$5:$W$9,MATCH(ROUNDUP((Q$1)/10,0)*10,[1]Hugst!$R$4:$W$4,0))))</f>
        <v>186.15476089231726</v>
      </c>
      <c r="R206" s="168">
        <f ca="1">IF($C206-R$1&lt;År1,0,Q205*(1-VLOOKUP($A206,[1]Hugst!$R$5:$W$9,MATCH(ROUNDUP((R$1)/10,0)*10,[1]Hugst!$R$4:$W$4,0))))</f>
        <v>186.1658495109323</v>
      </c>
      <c r="S206" s="168">
        <f ca="1">IF($C206-S$1&lt;År1,0,R205*(1-VLOOKUP($A206,[1]Hugst!$R$5:$W$9,MATCH(ROUNDUP((S$1)/10,0)*10,[1]Hugst!$R$4:$W$4,0))))</f>
        <v>186.1776801295118</v>
      </c>
      <c r="T206" s="168">
        <f ca="1">IF($C206-T$1&lt;År1,0,S205*(1-VLOOKUP($A206,[1]Hugst!$R$5:$W$9,MATCH(ROUNDUP((T$1)/10,0)*10,[1]Hugst!$R$4:$W$4,0))))</f>
        <v>186.1902531605686</v>
      </c>
      <c r="U206" s="168">
        <f ca="1">IF($C206-U$1&lt;År1,0,T205*(1-VLOOKUP($A206,[1]Hugst!$R$5:$W$9,MATCH(ROUNDUP((U$1)/10,0)*10,[1]Hugst!$R$4:$W$4,0))))</f>
        <v>186.20356901974731</v>
      </c>
      <c r="V206" s="168">
        <f ca="1">IF($C206-V$1&lt;År1,0,U205*(1-VLOOKUP($A206,[1]Hugst!$R$5:$W$9,MATCH(ROUNDUP((V$1)/10,0)*10,[1]Hugst!$R$4:$W$4,0))))</f>
        <v>186.21762812584555</v>
      </c>
      <c r="W206" s="168">
        <f ca="1">IF($C206-W$1&lt;År1,0,V205*(1-VLOOKUP($A206,[1]Hugst!$R$5:$W$9,MATCH(ROUNDUP((W$1)/10,0)*10,[1]Hugst!$R$4:$W$4,0))))</f>
        <v>186.23243090079913</v>
      </c>
      <c r="X206" s="168">
        <f ca="1">IF($C206-X$1&lt;År1,0,W205*(1-VLOOKUP($A206,[1]Hugst!$R$5:$W$9,MATCH(ROUNDUP((X$1)/10,0)*10,[1]Hugst!$R$4:$W$4,0))))</f>
        <v>186.24797776969746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178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403.16340011252032</v>
      </c>
      <c r="E207" s="168">
        <f t="shared" ca="1" si="4"/>
        <v>3.2696242619604163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818.80339474485152</v>
      </c>
      <c r="G207" s="168">
        <f ca="1">IF($C207-G$1&lt;År1,0,F206*(1-VLOOKUP($A207,[1]Hugst!$R$5:$W$9,MATCH(ROUNDUP((G$1)/10,0)*10,[1]Hugst!$R$4:$W$4,0))))</f>
        <v>820.10083083651296</v>
      </c>
      <c r="H207" s="168">
        <f ca="1">IF($C207-H$1&lt;År1,0,G206*(1-VLOOKUP($A207,[1]Hugst!$R$5:$W$9,MATCH(ROUNDUP((H$1)/10,0)*10,[1]Hugst!$R$4:$W$4,0))))</f>
        <v>821.40361057211373</v>
      </c>
      <c r="I207" s="168">
        <f ca="1">IF($C207-I$1&lt;År1,0,H206*(1-VLOOKUP($A207,[1]Hugst!$R$5:$W$9,MATCH(ROUNDUP((I$1)/10,0)*10,[1]Hugst!$R$4:$W$4,0))))</f>
        <v>822.71175564614566</v>
      </c>
      <c r="J207" s="168">
        <f ca="1">IF($C207-J$1&lt;År1,0,I206*(1-VLOOKUP($A207,[1]Hugst!$R$5:$W$9,MATCH(ROUNDUP((J$1)/10,0)*10,[1]Hugst!$R$4:$W$4,0))))</f>
        <v>824.02528784066124</v>
      </c>
      <c r="K207" s="168">
        <f ca="1">IF($C207-K$1&lt;År1,0,J206*(1-VLOOKUP($A207,[1]Hugst!$R$5:$W$9,MATCH(ROUNDUP((K$1)/10,0)*10,[1]Hugst!$R$4:$W$4,0))))</f>
        <v>825.34422902555377</v>
      </c>
      <c r="L207" s="168">
        <f ca="1">IF($C207-L$1&lt;År1,0,K206*(1-VLOOKUP($A207,[1]Hugst!$R$5:$W$9,MATCH(ROUNDUP((L$1)/10,0)*10,[1]Hugst!$R$4:$W$4,0))))</f>
        <v>826.66860115900033</v>
      </c>
      <c r="M207" s="168">
        <f ca="1">IF($C207-M$1&lt;År1,0,L206*(1-VLOOKUP($A207,[1]Hugst!$R$5:$W$9,MATCH(ROUNDUP((M$1)/10,0)*10,[1]Hugst!$R$4:$W$4,0))))</f>
        <v>827.99842628776094</v>
      </c>
      <c r="N207" s="168">
        <f ca="1">IF($C207-N$1&lt;År1,0,M206*(1-VLOOKUP($A207,[1]Hugst!$R$5:$W$9,MATCH(ROUNDUP((N$1)/10,0)*10,[1]Hugst!$R$4:$W$4,0))))</f>
        <v>4582.241707444955</v>
      </c>
      <c r="O207" s="168">
        <f ca="1">IF($C207-O$1&lt;År1,0,N206*(1-VLOOKUP($A207,[1]Hugst!$R$5:$W$9,MATCH(ROUNDUP((O$1)/10,0)*10,[1]Hugst!$R$4:$W$4,0))))</f>
        <v>186.1313722414792</v>
      </c>
      <c r="P207" s="168">
        <f ca="1">IF($C207-P$1&lt;År1,0,O206*(1-VLOOKUP($A207,[1]Hugst!$R$5:$W$9,MATCH(ROUNDUP((P$1)/10,0)*10,[1]Hugst!$R$4:$W$4,0))))</f>
        <v>185.80793713827043</v>
      </c>
      <c r="Q207" s="168">
        <f ca="1">IF($C207-Q$1&lt;År1,0,P206*(1-VLOOKUP($A207,[1]Hugst!$R$5:$W$9,MATCH(ROUNDUP((Q$1)/10,0)*10,[1]Hugst!$R$4:$W$4,0))))</f>
        <v>185.81752611312848</v>
      </c>
      <c r="R207" s="168">
        <f ca="1">IF($C207-R$1&lt;År1,0,Q206*(1-VLOOKUP($A207,[1]Hugst!$R$5:$W$9,MATCH(ROUNDUP((R$1)/10,0)*10,[1]Hugst!$R$4:$W$4,0))))</f>
        <v>185.82785497075025</v>
      </c>
      <c r="S207" s="168">
        <f ca="1">IF($C207-S$1&lt;År1,0,R206*(1-VLOOKUP($A207,[1]Hugst!$R$5:$W$9,MATCH(ROUNDUP((S$1)/10,0)*10,[1]Hugst!$R$4:$W$4,0))))</f>
        <v>185.8389241166692</v>
      </c>
      <c r="T207" s="168">
        <f ca="1">IF($C207-T$1&lt;År1,0,S206*(1-VLOOKUP($A207,[1]Hugst!$R$5:$W$9,MATCH(ROUNDUP((T$1)/10,0)*10,[1]Hugst!$R$4:$W$4,0))))</f>
        <v>185.85073395952827</v>
      </c>
      <c r="U207" s="168">
        <f ca="1">IF($C207-U$1&lt;År1,0,T206*(1-VLOOKUP($A207,[1]Hugst!$R$5:$W$9,MATCH(ROUNDUP((U$1)/10,0)*10,[1]Hugst!$R$4:$W$4,0))))</f>
        <v>185.8632849111159</v>
      </c>
      <c r="V207" s="168">
        <f ca="1">IF($C207-V$1&lt;År1,0,U206*(1-VLOOKUP($A207,[1]Hugst!$R$5:$W$9,MATCH(ROUNDUP((V$1)/10,0)*10,[1]Hugst!$R$4:$W$4,0))))</f>
        <v>185.87657738634678</v>
      </c>
      <c r="W207" s="168">
        <f ca="1">IF($C207-W$1&lt;År1,0,V206*(1-VLOOKUP($A207,[1]Hugst!$R$5:$W$9,MATCH(ROUNDUP((W$1)/10,0)*10,[1]Hugst!$R$4:$W$4,0))))</f>
        <v>185.89061180328309</v>
      </c>
      <c r="X207" s="168">
        <f ca="1">IF($C207-X$1&lt;År1,0,W206*(1-VLOOKUP($A207,[1]Hugst!$R$5:$W$9,MATCH(ROUNDUP((X$1)/10,0)*10,[1]Hugst!$R$4:$W$4,0))))</f>
        <v>185.90538858311967</v>
      </c>
      <c r="Y207" s="168">
        <f ca="1">IF($C207-Y$1&lt;År1,0,X206*(1-VLOOKUP($A207,[1]Hugst!$R$5:$W$9,MATCH(ROUNDUP((Y$1)/10,0)*10,[1]Hugst!$R$4:$W$4,0))))</f>
        <v>185.92090815019944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178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401.55074651208997</v>
      </c>
      <c r="E208" s="168">
        <f t="shared" ca="1" si="4"/>
        <v>3.445638330102156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817.36675521256291</v>
      </c>
      <c r="G208" s="168">
        <f ca="1">IF($C208-G$1&lt;År1,0,F207*(1-VLOOKUP($A208,[1]Hugst!$R$5:$W$9,MATCH(ROUNDUP((G$1)/10,0)*10,[1]Hugst!$R$4:$W$4,0))))</f>
        <v>818.80339474485152</v>
      </c>
      <c r="H208" s="168">
        <f ca="1">IF($C208-H$1&lt;År1,0,G207*(1-VLOOKUP($A208,[1]Hugst!$R$5:$W$9,MATCH(ROUNDUP((H$1)/10,0)*10,[1]Hugst!$R$4:$W$4,0))))</f>
        <v>820.10083083651296</v>
      </c>
      <c r="I208" s="168">
        <f ca="1">IF($C208-I$1&lt;År1,0,H207*(1-VLOOKUP($A208,[1]Hugst!$R$5:$W$9,MATCH(ROUNDUP((I$1)/10,0)*10,[1]Hugst!$R$4:$W$4,0))))</f>
        <v>821.40361057211373</v>
      </c>
      <c r="J208" s="168">
        <f ca="1">IF($C208-J$1&lt;År1,0,I207*(1-VLOOKUP($A208,[1]Hugst!$R$5:$W$9,MATCH(ROUNDUP((J$1)/10,0)*10,[1]Hugst!$R$4:$W$4,0))))</f>
        <v>822.71175564614566</v>
      </c>
      <c r="K208" s="168">
        <f ca="1">IF($C208-K$1&lt;År1,0,J207*(1-VLOOKUP($A208,[1]Hugst!$R$5:$W$9,MATCH(ROUNDUP((K$1)/10,0)*10,[1]Hugst!$R$4:$W$4,0))))</f>
        <v>824.02528784066124</v>
      </c>
      <c r="L208" s="168">
        <f ca="1">IF($C208-L$1&lt;År1,0,K207*(1-VLOOKUP($A208,[1]Hugst!$R$5:$W$9,MATCH(ROUNDUP((L$1)/10,0)*10,[1]Hugst!$R$4:$W$4,0))))</f>
        <v>825.34422902555377</v>
      </c>
      <c r="M208" s="168">
        <f ca="1">IF($C208-M$1&lt;År1,0,L207*(1-VLOOKUP($A208,[1]Hugst!$R$5:$W$9,MATCH(ROUNDUP((M$1)/10,0)*10,[1]Hugst!$R$4:$W$4,0))))</f>
        <v>826.66860115900033</v>
      </c>
      <c r="N208" s="168">
        <f ca="1">IF($C208-N$1&lt;År1,0,M207*(1-VLOOKUP($A208,[1]Hugst!$R$5:$W$9,MATCH(ROUNDUP((N$1)/10,0)*10,[1]Hugst!$R$4:$W$4,0))))</f>
        <v>827.99842628776094</v>
      </c>
      <c r="O208" s="168">
        <f ca="1">IF($C208-O$1&lt;År1,0,N207*(1-VLOOKUP($A208,[1]Hugst!$R$5:$W$9,MATCH(ROUNDUP((O$1)/10,0)*10,[1]Hugst!$R$4:$W$4,0))))</f>
        <v>4582.241707444955</v>
      </c>
      <c r="P208" s="168">
        <f ca="1">IF($C208-P$1&lt;År1,0,O207*(1-VLOOKUP($A208,[1]Hugst!$R$5:$W$9,MATCH(ROUNDUP((P$1)/10,0)*10,[1]Hugst!$R$4:$W$4,0))))</f>
        <v>185.8045073926649</v>
      </c>
      <c r="Q208" s="168">
        <f ca="1">IF($C208-Q$1&lt;År1,0,P207*(1-VLOOKUP($A208,[1]Hugst!$R$5:$W$9,MATCH(ROUNDUP((Q$1)/10,0)*10,[1]Hugst!$R$4:$W$4,0))))</f>
        <v>185.48164027305199</v>
      </c>
      <c r="R208" s="168">
        <f ca="1">IF($C208-R$1&lt;År1,0,Q207*(1-VLOOKUP($A208,[1]Hugst!$R$5:$W$9,MATCH(ROUNDUP((R$1)/10,0)*10,[1]Hugst!$R$4:$W$4,0))))</f>
        <v>185.4912124087347</v>
      </c>
      <c r="S208" s="168">
        <f ca="1">IF($C208-S$1&lt;År1,0,R207*(1-VLOOKUP($A208,[1]Hugst!$R$5:$W$9,MATCH(ROUNDUP((S$1)/10,0)*10,[1]Hugst!$R$4:$W$4,0))))</f>
        <v>185.50152312787478</v>
      </c>
      <c r="T208" s="168">
        <f ca="1">IF($C208-T$1&lt;År1,0,S207*(1-VLOOKUP($A208,[1]Hugst!$R$5:$W$9,MATCH(ROUNDUP((T$1)/10,0)*10,[1]Hugst!$R$4:$W$4,0))))</f>
        <v>185.51257283529358</v>
      </c>
      <c r="U208" s="168">
        <f ca="1">IF($C208-U$1&lt;År1,0,T207*(1-VLOOKUP($A208,[1]Hugst!$R$5:$W$9,MATCH(ROUNDUP((U$1)/10,0)*10,[1]Hugst!$R$4:$W$4,0))))</f>
        <v>185.52436193891643</v>
      </c>
      <c r="V208" s="168">
        <f ca="1">IF($C208-V$1&lt;År1,0,U207*(1-VLOOKUP($A208,[1]Hugst!$R$5:$W$9,MATCH(ROUNDUP((V$1)/10,0)*10,[1]Hugst!$R$4:$W$4,0))))</f>
        <v>185.53689084980857</v>
      </c>
      <c r="W208" s="168">
        <f ca="1">IF($C208-W$1&lt;År1,0,V207*(1-VLOOKUP($A208,[1]Hugst!$R$5:$W$9,MATCH(ROUNDUP((W$1)/10,0)*10,[1]Hugst!$R$4:$W$4,0))))</f>
        <v>185.55015998215612</v>
      </c>
      <c r="X208" s="168">
        <f ca="1">IF($C208-X$1&lt;År1,0,W207*(1-VLOOKUP($A208,[1]Hugst!$R$5:$W$9,MATCH(ROUNDUP((X$1)/10,0)*10,[1]Hugst!$R$4:$W$4,0))))</f>
        <v>185.56416975328708</v>
      </c>
      <c r="Y208" s="168">
        <f ca="1">IF($C208-Y$1&lt;År1,0,X207*(1-VLOOKUP($A208,[1]Hugst!$R$5:$W$9,MATCH(ROUNDUP((Y$1)/10,0)*10,[1]Hugst!$R$4:$W$4,0))))</f>
        <v>185.57892058365664</v>
      </c>
      <c r="Z208" s="168">
        <f ca="1">IF($C208-Z$1&lt;År1,0,Y207*(1-VLOOKUP($A208,[1]Hugst!$R$5:$W$9,MATCH(ROUNDUP((Z$1)/10,0)*10,[1]Hugst!$R$4:$W$4,0))))</f>
        <v>185.73952189834557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178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399.94454352601315</v>
      </c>
      <c r="E209" s="168">
        <f t="shared" ca="1" si="4"/>
        <v>11.34175042467723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823.65666432106116</v>
      </c>
      <c r="G209" s="168">
        <f ca="1">IF($C209-G$1&lt;År1,0,F208*(1-VLOOKUP($A209,[1]Hugst!$R$5:$W$9,MATCH(ROUNDUP((G$1)/10,0)*10,[1]Hugst!$R$4:$W$4,0))))</f>
        <v>817.36675521256291</v>
      </c>
      <c r="H209" s="168">
        <f ca="1">IF($C209-H$1&lt;År1,0,G208*(1-VLOOKUP($A209,[1]Hugst!$R$5:$W$9,MATCH(ROUNDUP((H$1)/10,0)*10,[1]Hugst!$R$4:$W$4,0))))</f>
        <v>818.80339474485152</v>
      </c>
      <c r="I209" s="168">
        <f ca="1">IF($C209-I$1&lt;År1,0,H208*(1-VLOOKUP($A209,[1]Hugst!$R$5:$W$9,MATCH(ROUNDUP((I$1)/10,0)*10,[1]Hugst!$R$4:$W$4,0))))</f>
        <v>820.10083083651296</v>
      </c>
      <c r="J209" s="168">
        <f ca="1">IF($C209-J$1&lt;År1,0,I208*(1-VLOOKUP($A209,[1]Hugst!$R$5:$W$9,MATCH(ROUNDUP((J$1)/10,0)*10,[1]Hugst!$R$4:$W$4,0))))</f>
        <v>821.40361057211373</v>
      </c>
      <c r="K209" s="168">
        <f ca="1">IF($C209-K$1&lt;År1,0,J208*(1-VLOOKUP($A209,[1]Hugst!$R$5:$W$9,MATCH(ROUNDUP((K$1)/10,0)*10,[1]Hugst!$R$4:$W$4,0))))</f>
        <v>822.71175564614566</v>
      </c>
      <c r="L209" s="168">
        <f ca="1">IF($C209-L$1&lt;År1,0,K208*(1-VLOOKUP($A209,[1]Hugst!$R$5:$W$9,MATCH(ROUNDUP((L$1)/10,0)*10,[1]Hugst!$R$4:$W$4,0))))</f>
        <v>824.02528784066124</v>
      </c>
      <c r="M209" s="168">
        <f ca="1">IF($C209-M$1&lt;År1,0,L208*(1-VLOOKUP($A209,[1]Hugst!$R$5:$W$9,MATCH(ROUNDUP((M$1)/10,0)*10,[1]Hugst!$R$4:$W$4,0))))</f>
        <v>825.34422902555377</v>
      </c>
      <c r="N209" s="168">
        <f ca="1">IF($C209-N$1&lt;År1,0,M208*(1-VLOOKUP($A209,[1]Hugst!$R$5:$W$9,MATCH(ROUNDUP((N$1)/10,0)*10,[1]Hugst!$R$4:$W$4,0))))</f>
        <v>826.66860115900033</v>
      </c>
      <c r="O209" s="168">
        <f ca="1">IF($C209-O$1&lt;År1,0,N208*(1-VLOOKUP($A209,[1]Hugst!$R$5:$W$9,MATCH(ROUNDUP((O$1)/10,0)*10,[1]Hugst!$R$4:$W$4,0))))</f>
        <v>827.99842628776094</v>
      </c>
      <c r="P209" s="168">
        <f ca="1">IF($C209-P$1&lt;År1,0,O208*(1-VLOOKUP($A209,[1]Hugst!$R$5:$W$9,MATCH(ROUNDUP((P$1)/10,0)*10,[1]Hugst!$R$4:$W$4,0))))</f>
        <v>4574.1948439587104</v>
      </c>
      <c r="Q209" s="168">
        <f ca="1">IF($C209-Q$1&lt;År1,0,P208*(1-VLOOKUP($A209,[1]Hugst!$R$5:$W$9,MATCH(ROUNDUP((Q$1)/10,0)*10,[1]Hugst!$R$4:$W$4,0))))</f>
        <v>185.47821655041437</v>
      </c>
      <c r="R209" s="168">
        <f ca="1">IF($C209-R$1&lt;År1,0,Q208*(1-VLOOKUP($A209,[1]Hugst!$R$5:$W$9,MATCH(ROUNDUP((R$1)/10,0)*10,[1]Hugst!$R$4:$W$4,0))))</f>
        <v>185.15591641696273</v>
      </c>
      <c r="S209" s="168">
        <f ca="1">IF($C209-S$1&lt;År1,0,R208*(1-VLOOKUP($A209,[1]Hugst!$R$5:$W$9,MATCH(ROUNDUP((S$1)/10,0)*10,[1]Hugst!$R$4:$W$4,0))))</f>
        <v>185.16547174304131</v>
      </c>
      <c r="T209" s="168">
        <f ca="1">IF($C209-T$1&lt;År1,0,S208*(1-VLOOKUP($A209,[1]Hugst!$R$5:$W$9,MATCH(ROUNDUP((T$1)/10,0)*10,[1]Hugst!$R$4:$W$4,0))))</f>
        <v>185.17576435555264</v>
      </c>
      <c r="U209" s="168">
        <f ca="1">IF($C209-U$1&lt;År1,0,T208*(1-VLOOKUP($A209,[1]Hugst!$R$5:$W$9,MATCH(ROUNDUP((U$1)/10,0)*10,[1]Hugst!$R$4:$W$4,0))))</f>
        <v>185.18679465860723</v>
      </c>
      <c r="V209" s="168">
        <f ca="1">IF($C209-V$1&lt;År1,0,U208*(1-VLOOKUP($A209,[1]Hugst!$R$5:$W$9,MATCH(ROUNDUP((V$1)/10,0)*10,[1]Hugst!$R$4:$W$4,0))))</f>
        <v>185.19856305941394</v>
      </c>
      <c r="W209" s="168">
        <f ca="1">IF($C209-W$1&lt;År1,0,V208*(1-VLOOKUP($A209,[1]Hugst!$R$5:$W$9,MATCH(ROUNDUP((W$1)/10,0)*10,[1]Hugst!$R$4:$W$4,0))))</f>
        <v>185.21106996831622</v>
      </c>
      <c r="X209" s="168">
        <f ca="1">IF($C209-X$1&lt;År1,0,W208*(1-VLOOKUP($A209,[1]Hugst!$R$5:$W$9,MATCH(ROUNDUP((X$1)/10,0)*10,[1]Hugst!$R$4:$W$4,0))))</f>
        <v>185.22431579877281</v>
      </c>
      <c r="Y209" s="168">
        <f ca="1">IF($C209-Y$1&lt;År1,0,X208*(1-VLOOKUP($A209,[1]Hugst!$R$5:$W$9,MATCH(ROUNDUP((Y$1)/10,0)*10,[1]Hugst!$R$4:$W$4,0))))</f>
        <v>185.23830096737888</v>
      </c>
      <c r="Z209" s="168">
        <f ca="1">IF($C209-Z$1&lt;År1,0,Y208*(1-VLOOKUP($A209,[1]Hugst!$R$5:$W$9,MATCH(ROUNDUP((Z$1)/10,0)*10,[1]Hugst!$R$4:$W$4,0))))</f>
        <v>185.39786797820918</v>
      </c>
      <c r="AA209" s="168">
        <f ca="1">IF($C209-AA$1&lt;År1,0,Z208*(1-VLOOKUP($A209,[1]Hugst!$R$5:$W$9,MATCH(ROUNDUP((AA$1)/10,0)*10,[1]Hugst!$R$4:$W$4,0))))</f>
        <v>185.55831260868865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178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398.34476535193971</v>
      </c>
      <c r="E210" s="168">
        <f t="shared" ca="1" si="4"/>
        <v>12.631585727402125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823.34672144971262</v>
      </c>
      <c r="G210" s="168">
        <f ca="1">IF($C210-G$1&lt;År1,0,F209*(1-VLOOKUP($A210,[1]Hugst!$R$5:$W$9,MATCH(ROUNDUP((G$1)/10,0)*10,[1]Hugst!$R$4:$W$4,0))))</f>
        <v>823.65666432106116</v>
      </c>
      <c r="H210" s="168">
        <f ca="1">IF($C210-H$1&lt;År1,0,G209*(1-VLOOKUP($A210,[1]Hugst!$R$5:$W$9,MATCH(ROUNDUP((H$1)/10,0)*10,[1]Hugst!$R$4:$W$4,0))))</f>
        <v>817.36675521256291</v>
      </c>
      <c r="I210" s="168">
        <f ca="1">IF($C210-I$1&lt;År1,0,H209*(1-VLOOKUP($A210,[1]Hugst!$R$5:$W$9,MATCH(ROUNDUP((I$1)/10,0)*10,[1]Hugst!$R$4:$W$4,0))))</f>
        <v>818.80339474485152</v>
      </c>
      <c r="J210" s="168">
        <f ca="1">IF($C210-J$1&lt;År1,0,I209*(1-VLOOKUP($A210,[1]Hugst!$R$5:$W$9,MATCH(ROUNDUP((J$1)/10,0)*10,[1]Hugst!$R$4:$W$4,0))))</f>
        <v>820.10083083651296</v>
      </c>
      <c r="K210" s="168">
        <f ca="1">IF($C210-K$1&lt;År1,0,J209*(1-VLOOKUP($A210,[1]Hugst!$R$5:$W$9,MATCH(ROUNDUP((K$1)/10,0)*10,[1]Hugst!$R$4:$W$4,0))))</f>
        <v>821.40361057211373</v>
      </c>
      <c r="L210" s="168">
        <f ca="1">IF($C210-L$1&lt;År1,0,K209*(1-VLOOKUP($A210,[1]Hugst!$R$5:$W$9,MATCH(ROUNDUP((L$1)/10,0)*10,[1]Hugst!$R$4:$W$4,0))))</f>
        <v>822.71175564614566</v>
      </c>
      <c r="M210" s="168">
        <f ca="1">IF($C210-M$1&lt;År1,0,L209*(1-VLOOKUP($A210,[1]Hugst!$R$5:$W$9,MATCH(ROUNDUP((M$1)/10,0)*10,[1]Hugst!$R$4:$W$4,0))))</f>
        <v>824.02528784066124</v>
      </c>
      <c r="N210" s="168">
        <f ca="1">IF($C210-N$1&lt;År1,0,M209*(1-VLOOKUP($A210,[1]Hugst!$R$5:$W$9,MATCH(ROUNDUP((N$1)/10,0)*10,[1]Hugst!$R$4:$W$4,0))))</f>
        <v>825.34422902555377</v>
      </c>
      <c r="O210" s="168">
        <f ca="1">IF($C210-O$1&lt;År1,0,N209*(1-VLOOKUP($A210,[1]Hugst!$R$5:$W$9,MATCH(ROUNDUP((O$1)/10,0)*10,[1]Hugst!$R$4:$W$4,0))))</f>
        <v>826.66860115900033</v>
      </c>
      <c r="P210" s="168">
        <f ca="1">IF($C210-P$1&lt;År1,0,O209*(1-VLOOKUP($A210,[1]Hugst!$R$5:$W$9,MATCH(ROUNDUP((P$1)/10,0)*10,[1]Hugst!$R$4:$W$4,0))))</f>
        <v>826.5443802708653</v>
      </c>
      <c r="Q210" s="168">
        <f ca="1">IF($C210-Q$1&lt;År1,0,P209*(1-VLOOKUP($A210,[1]Hugst!$R$5:$W$9,MATCH(ROUNDUP((Q$1)/10,0)*10,[1]Hugst!$R$4:$W$4,0))))</f>
        <v>4566.1621115498074</v>
      </c>
      <c r="R210" s="168">
        <f ca="1">IF($C210-R$1&lt;År1,0,Q209*(1-VLOOKUP($A210,[1]Hugst!$R$5:$W$9,MATCH(ROUNDUP((R$1)/10,0)*10,[1]Hugst!$R$4:$W$4,0))))</f>
        <v>185.15249870671607</v>
      </c>
      <c r="S210" s="168">
        <f ca="1">IF($C210-S$1&lt;År1,0,R209*(1-VLOOKUP($A210,[1]Hugst!$R$5:$W$9,MATCH(ROUNDUP((S$1)/10,0)*10,[1]Hugst!$R$4:$W$4,0))))</f>
        <v>184.83076456374269</v>
      </c>
      <c r="T210" s="168">
        <f ca="1">IF($C210-T$1&lt;År1,0,S209*(1-VLOOKUP($A210,[1]Hugst!$R$5:$W$9,MATCH(ROUNDUP((T$1)/10,0)*10,[1]Hugst!$R$4:$W$4,0))))</f>
        <v>184.84030310973645</v>
      </c>
      <c r="U210" s="168">
        <f ca="1">IF($C210-U$1&lt;År1,0,T209*(1-VLOOKUP($A210,[1]Hugst!$R$5:$W$9,MATCH(ROUNDUP((U$1)/10,0)*10,[1]Hugst!$R$4:$W$4,0))))</f>
        <v>184.85057764741606</v>
      </c>
      <c r="V210" s="168">
        <f ca="1">IF($C210-V$1&lt;År1,0,U209*(1-VLOOKUP($A210,[1]Hugst!$R$5:$W$9,MATCH(ROUNDUP((V$1)/10,0)*10,[1]Hugst!$R$4:$W$4,0))))</f>
        <v>184.86158858018234</v>
      </c>
      <c r="W210" s="168">
        <f ca="1">IF($C210-W$1&lt;År1,0,V209*(1-VLOOKUP($A210,[1]Hugst!$R$5:$W$9,MATCH(ROUNDUP((W$1)/10,0)*10,[1]Hugst!$R$4:$W$4,0))))</f>
        <v>184.87333631452913</v>
      </c>
      <c r="X210" s="168">
        <f ca="1">IF($C210-X$1&lt;År1,0,W209*(1-VLOOKUP($A210,[1]Hugst!$R$5:$W$9,MATCH(ROUNDUP((X$1)/10,0)*10,[1]Hugst!$R$4:$W$4,0))))</f>
        <v>184.88582126007918</v>
      </c>
      <c r="Y210" s="168">
        <f ca="1">IF($C210-Y$1&lt;År1,0,X209*(1-VLOOKUP($A210,[1]Hugst!$R$5:$W$9,MATCH(ROUNDUP((Y$1)/10,0)*10,[1]Hugst!$R$4:$W$4,0))))</f>
        <v>184.89904382956522</v>
      </c>
      <c r="Z210" s="168">
        <f ca="1">IF($C210-Z$1&lt;År1,0,Y209*(1-VLOOKUP($A210,[1]Hugst!$R$5:$W$9,MATCH(ROUNDUP((Z$1)/10,0)*10,[1]Hugst!$R$4:$W$4,0))))</f>
        <v>185.05758067375217</v>
      </c>
      <c r="AA210" s="168">
        <f ca="1">IF($C210-AA$1&lt;År1,0,Z209*(1-VLOOKUP($A210,[1]Hugst!$R$5:$W$9,MATCH(ROUNDUP((AA$1)/10,0)*10,[1]Hugst!$R$4:$W$4,0))))</f>
        <v>185.21699200944994</v>
      </c>
      <c r="AB210" s="168">
        <f ca="1">IF($C210-AB$1&lt;År1,0,AA209*(1-VLOOKUP($A210,[1]Hugst!$R$5:$W$9,MATCH(ROUNDUP((AB$1)/10,0)*10,[1]Hugst!$R$4:$W$4,0))))</f>
        <v>185.37728010858262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178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396.75138629051798</v>
      </c>
      <c r="E211" s="168">
        <f t="shared" ca="1" si="4"/>
        <v>13.917226211040543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823.03898287192931</v>
      </c>
      <c r="G211" s="168">
        <f ca="1">IF($C211-G$1&lt;År1,0,F210*(1-VLOOKUP($A211,[1]Hugst!$R$5:$W$9,MATCH(ROUNDUP((G$1)/10,0)*10,[1]Hugst!$R$4:$W$4,0))))</f>
        <v>823.34672144971262</v>
      </c>
      <c r="H211" s="168">
        <f ca="1">IF($C211-H$1&lt;År1,0,G210*(1-VLOOKUP($A211,[1]Hugst!$R$5:$W$9,MATCH(ROUNDUP((H$1)/10,0)*10,[1]Hugst!$R$4:$W$4,0))))</f>
        <v>823.65666432106116</v>
      </c>
      <c r="I211" s="168">
        <f ca="1">IF($C211-I$1&lt;År1,0,H210*(1-VLOOKUP($A211,[1]Hugst!$R$5:$W$9,MATCH(ROUNDUP((I$1)/10,0)*10,[1]Hugst!$R$4:$W$4,0))))</f>
        <v>817.36675521256291</v>
      </c>
      <c r="J211" s="168">
        <f ca="1">IF($C211-J$1&lt;År1,0,I210*(1-VLOOKUP($A211,[1]Hugst!$R$5:$W$9,MATCH(ROUNDUP((J$1)/10,0)*10,[1]Hugst!$R$4:$W$4,0))))</f>
        <v>818.80339474485152</v>
      </c>
      <c r="K211" s="168">
        <f ca="1">IF($C211-K$1&lt;År1,0,J210*(1-VLOOKUP($A211,[1]Hugst!$R$5:$W$9,MATCH(ROUNDUP((K$1)/10,0)*10,[1]Hugst!$R$4:$W$4,0))))</f>
        <v>820.10083083651296</v>
      </c>
      <c r="L211" s="168">
        <f ca="1">IF($C211-L$1&lt;År1,0,K210*(1-VLOOKUP($A211,[1]Hugst!$R$5:$W$9,MATCH(ROUNDUP((L$1)/10,0)*10,[1]Hugst!$R$4:$W$4,0))))</f>
        <v>821.40361057211373</v>
      </c>
      <c r="M211" s="168">
        <f ca="1">IF($C211-M$1&lt;År1,0,L210*(1-VLOOKUP($A211,[1]Hugst!$R$5:$W$9,MATCH(ROUNDUP((M$1)/10,0)*10,[1]Hugst!$R$4:$W$4,0))))</f>
        <v>822.71175564614566</v>
      </c>
      <c r="N211" s="168">
        <f ca="1">IF($C211-N$1&lt;År1,0,M210*(1-VLOOKUP($A211,[1]Hugst!$R$5:$W$9,MATCH(ROUNDUP((N$1)/10,0)*10,[1]Hugst!$R$4:$W$4,0))))</f>
        <v>824.02528784066124</v>
      </c>
      <c r="O211" s="168">
        <f ca="1">IF($C211-O$1&lt;År1,0,N210*(1-VLOOKUP($A211,[1]Hugst!$R$5:$W$9,MATCH(ROUNDUP((O$1)/10,0)*10,[1]Hugst!$R$4:$W$4,0))))</f>
        <v>825.34422902555377</v>
      </c>
      <c r="P211" s="168">
        <f ca="1">IF($C211-P$1&lt;År1,0,O210*(1-VLOOKUP($A211,[1]Hugst!$R$5:$W$9,MATCH(ROUNDUP((P$1)/10,0)*10,[1]Hugst!$R$4:$W$4,0))))</f>
        <v>825.21689044476989</v>
      </c>
      <c r="Q211" s="168">
        <f ca="1">IF($C211-Q$1&lt;År1,0,P210*(1-VLOOKUP($A211,[1]Hugst!$R$5:$W$9,MATCH(ROUNDUP((Q$1)/10,0)*10,[1]Hugst!$R$4:$W$4,0))))</f>
        <v>825.09288770063358</v>
      </c>
      <c r="R211" s="168">
        <f ca="1">IF($C211-R$1&lt;År1,0,Q210*(1-VLOOKUP($A211,[1]Hugst!$R$5:$W$9,MATCH(ROUNDUP((R$1)/10,0)*10,[1]Hugst!$R$4:$W$4,0))))</f>
        <v>4558.1434854026957</v>
      </c>
      <c r="S211" s="168">
        <f ca="1">IF($C211-S$1&lt;År1,0,R210*(1-VLOOKUP($A211,[1]Hugst!$R$5:$W$9,MATCH(ROUNDUP((S$1)/10,0)*10,[1]Hugst!$R$4:$W$4,0))))</f>
        <v>184.82735285532868</v>
      </c>
      <c r="T211" s="168">
        <f ca="1">IF($C211-T$1&lt;År1,0,S210*(1-VLOOKUP($A211,[1]Hugst!$R$5:$W$9,MATCH(ROUNDUP((T$1)/10,0)*10,[1]Hugst!$R$4:$W$4,0))))</f>
        <v>184.50618370889904</v>
      </c>
      <c r="U211" s="168">
        <f ca="1">IF($C211-U$1&lt;År1,0,T210*(1-VLOOKUP($A211,[1]Hugst!$R$5:$W$9,MATCH(ROUNDUP((U$1)/10,0)*10,[1]Hugst!$R$4:$W$4,0))))</f>
        <v>184.51570550427545</v>
      </c>
      <c r="V211" s="168">
        <f ca="1">IF($C211-V$1&lt;År1,0,U210*(1-VLOOKUP($A211,[1]Hugst!$R$5:$W$9,MATCH(ROUNDUP((V$1)/10,0)*10,[1]Hugst!$R$4:$W$4,0))))</f>
        <v>184.52596199886449</v>
      </c>
      <c r="W211" s="168">
        <f ca="1">IF($C211-W$1&lt;År1,0,V210*(1-VLOOKUP($A211,[1]Hugst!$R$5:$W$9,MATCH(ROUNDUP((W$1)/10,0)*10,[1]Hugst!$R$4:$W$4,0))))</f>
        <v>184.5369535953586</v>
      </c>
      <c r="X211" s="168">
        <f ca="1">IF($C211-X$1&lt;År1,0,W210*(1-VLOOKUP($A211,[1]Hugst!$R$5:$W$9,MATCH(ROUNDUP((X$1)/10,0)*10,[1]Hugst!$R$4:$W$4,0))))</f>
        <v>184.54868069953775</v>
      </c>
      <c r="Y211" s="168">
        <f ca="1">IF($C211-Y$1&lt;År1,0,X210*(1-VLOOKUP($A211,[1]Hugst!$R$5:$W$9,MATCH(ROUNDUP((Y$1)/10,0)*10,[1]Hugst!$R$4:$W$4,0))))</f>
        <v>184.56114372030538</v>
      </c>
      <c r="Z211" s="168">
        <f ca="1">IF($C211-Z$1&lt;År1,0,Y210*(1-VLOOKUP($A211,[1]Hugst!$R$5:$W$9,MATCH(ROUNDUP((Z$1)/10,0)*10,[1]Hugst!$R$4:$W$4,0))))</f>
        <v>184.71865451851198</v>
      </c>
      <c r="AA211" s="168">
        <f ca="1">IF($C211-AA$1&lt;År1,0,Z210*(1-VLOOKUP($A211,[1]Hugst!$R$5:$W$9,MATCH(ROUNDUP((AA$1)/10,0)*10,[1]Hugst!$R$4:$W$4,0))))</f>
        <v>184.87703669260705</v>
      </c>
      <c r="AB211" s="168">
        <f ca="1">IF($C211-AB$1&lt;År1,0,AA210*(1-VLOOKUP($A211,[1]Hugst!$R$5:$W$9,MATCH(ROUNDUP((AB$1)/10,0)*10,[1]Hugst!$R$4:$W$4,0))))</f>
        <v>185.03629250505048</v>
      </c>
      <c r="AC211" s="168">
        <f ca="1">IF($C211-AC$1&lt;År1,0,AB210*(1-VLOOKUP($A211,[1]Hugst!$R$5:$W$9,MATCH(ROUNDUP((AC$1)/10,0)*10,[1]Hugst!$R$4:$W$4,0))))</f>
        <v>185.19642422554986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178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395.16438074535108</v>
      </c>
      <c r="E212" s="168">
        <f t="shared" ca="1" si="4"/>
        <v>15.198687363263161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822.73343847898502</v>
      </c>
      <c r="G212" s="168">
        <f ca="1">IF($C212-G$1&lt;År1,0,F211*(1-VLOOKUP($A212,[1]Hugst!$R$5:$W$9,MATCH(ROUNDUP((G$1)/10,0)*10,[1]Hugst!$R$4:$W$4,0))))</f>
        <v>823.03898287192931</v>
      </c>
      <c r="H212" s="168">
        <f ca="1">IF($C212-H$1&lt;År1,0,G211*(1-VLOOKUP($A212,[1]Hugst!$R$5:$W$9,MATCH(ROUNDUP((H$1)/10,0)*10,[1]Hugst!$R$4:$W$4,0))))</f>
        <v>823.34672144971262</v>
      </c>
      <c r="I212" s="168">
        <f ca="1">IF($C212-I$1&lt;År1,0,H211*(1-VLOOKUP($A212,[1]Hugst!$R$5:$W$9,MATCH(ROUNDUP((I$1)/10,0)*10,[1]Hugst!$R$4:$W$4,0))))</f>
        <v>823.65666432106116</v>
      </c>
      <c r="J212" s="168">
        <f ca="1">IF($C212-J$1&lt;År1,0,I211*(1-VLOOKUP($A212,[1]Hugst!$R$5:$W$9,MATCH(ROUNDUP((J$1)/10,0)*10,[1]Hugst!$R$4:$W$4,0))))</f>
        <v>817.36675521256291</v>
      </c>
      <c r="K212" s="168">
        <f ca="1">IF($C212-K$1&lt;År1,0,J211*(1-VLOOKUP($A212,[1]Hugst!$R$5:$W$9,MATCH(ROUNDUP((K$1)/10,0)*10,[1]Hugst!$R$4:$W$4,0))))</f>
        <v>818.80339474485152</v>
      </c>
      <c r="L212" s="168">
        <f ca="1">IF($C212-L$1&lt;År1,0,K211*(1-VLOOKUP($A212,[1]Hugst!$R$5:$W$9,MATCH(ROUNDUP((L$1)/10,0)*10,[1]Hugst!$R$4:$W$4,0))))</f>
        <v>820.10083083651296</v>
      </c>
      <c r="M212" s="168">
        <f ca="1">IF($C212-M$1&lt;År1,0,L211*(1-VLOOKUP($A212,[1]Hugst!$R$5:$W$9,MATCH(ROUNDUP((M$1)/10,0)*10,[1]Hugst!$R$4:$W$4,0))))</f>
        <v>821.40361057211373</v>
      </c>
      <c r="N212" s="168">
        <f ca="1">IF($C212-N$1&lt;År1,0,M211*(1-VLOOKUP($A212,[1]Hugst!$R$5:$W$9,MATCH(ROUNDUP((N$1)/10,0)*10,[1]Hugst!$R$4:$W$4,0))))</f>
        <v>822.71175564614566</v>
      </c>
      <c r="O212" s="168">
        <f ca="1">IF($C212-O$1&lt;År1,0,N211*(1-VLOOKUP($A212,[1]Hugst!$R$5:$W$9,MATCH(ROUNDUP((O$1)/10,0)*10,[1]Hugst!$R$4:$W$4,0))))</f>
        <v>824.02528784066124</v>
      </c>
      <c r="P212" s="168">
        <f ca="1">IF($C212-P$1&lt;År1,0,O211*(1-VLOOKUP($A212,[1]Hugst!$R$5:$W$9,MATCH(ROUNDUP((P$1)/10,0)*10,[1]Hugst!$R$4:$W$4,0))))</f>
        <v>823.89484403799668</v>
      </c>
      <c r="Q212" s="168">
        <f ca="1">IF($C212-Q$1&lt;År1,0,P211*(1-VLOOKUP($A212,[1]Hugst!$R$5:$W$9,MATCH(ROUNDUP((Q$1)/10,0)*10,[1]Hugst!$R$4:$W$4,0))))</f>
        <v>823.76772907618397</v>
      </c>
      <c r="R212" s="168">
        <f ca="1">IF($C212-R$1&lt;År1,0,Q211*(1-VLOOKUP($A212,[1]Hugst!$R$5:$W$9,MATCH(ROUNDUP((R$1)/10,0)*10,[1]Hugst!$R$4:$W$4,0))))</f>
        <v>823.64394409296415</v>
      </c>
      <c r="S212" s="168">
        <f ca="1">IF($C212-S$1&lt;År1,0,R211*(1-VLOOKUP($A212,[1]Hugst!$R$5:$W$9,MATCH(ROUNDUP((S$1)/10,0)*10,[1]Hugst!$R$4:$W$4,0))))</f>
        <v>4550.1389407454035</v>
      </c>
      <c r="T212" s="168">
        <f ca="1">IF($C212-T$1&lt;År1,0,S211*(1-VLOOKUP($A212,[1]Hugst!$R$5:$W$9,MATCH(ROUNDUP((T$1)/10,0)*10,[1]Hugst!$R$4:$W$4,0))))</f>
        <v>184.50277799177786</v>
      </c>
      <c r="U212" s="168">
        <f ca="1">IF($C212-U$1&lt;År1,0,T211*(1-VLOOKUP($A212,[1]Hugst!$R$5:$W$9,MATCH(ROUNDUP((U$1)/10,0)*10,[1]Hugst!$R$4:$W$4,0))))</f>
        <v>184.18217284970294</v>
      </c>
      <c r="V212" s="168">
        <f ca="1">IF($C212-V$1&lt;År1,0,U211*(1-VLOOKUP($A212,[1]Hugst!$R$5:$W$9,MATCH(ROUNDUP((V$1)/10,0)*10,[1]Hugst!$R$4:$W$4,0))))</f>
        <v>184.19167792387771</v>
      </c>
      <c r="W212" s="168">
        <f ca="1">IF($C212-W$1&lt;År1,0,V211*(1-VLOOKUP($A212,[1]Hugst!$R$5:$W$9,MATCH(ROUNDUP((W$1)/10,0)*10,[1]Hugst!$R$4:$W$4,0))))</f>
        <v>184.20191640706162</v>
      </c>
      <c r="X212" s="168">
        <f ca="1">IF($C212-X$1&lt;År1,0,W211*(1-VLOOKUP($A212,[1]Hugst!$R$5:$W$9,MATCH(ROUNDUP((X$1)/10,0)*10,[1]Hugst!$R$4:$W$4,0))))</f>
        <v>184.2128887012399</v>
      </c>
      <c r="Y212" s="168">
        <f ca="1">IF($C212-Y$1&lt;År1,0,X211*(1-VLOOKUP($A212,[1]Hugst!$R$5:$W$9,MATCH(ROUNDUP((Y$1)/10,0)*10,[1]Hugst!$R$4:$W$4,0))))</f>
        <v>184.22459521148002</v>
      </c>
      <c r="Z212" s="168">
        <f ca="1">IF($C212-Z$1&lt;År1,0,Y211*(1-VLOOKUP($A212,[1]Hugst!$R$5:$W$9,MATCH(ROUNDUP((Z$1)/10,0)*10,[1]Hugst!$R$4:$W$4,0))))</f>
        <v>184.38108406789533</v>
      </c>
      <c r="AA212" s="168">
        <f ca="1">IF($C212-AA$1&lt;År1,0,Z211*(1-VLOOKUP($A212,[1]Hugst!$R$5:$W$9,MATCH(ROUNDUP((AA$1)/10,0)*10,[1]Hugst!$R$4:$W$4,0))))</f>
        <v>184.53844119703049</v>
      </c>
      <c r="AB212" s="168">
        <f ca="1">IF($C212-AB$1&lt;År1,0,AA211*(1-VLOOKUP($A212,[1]Hugst!$R$5:$W$9,MATCH(ROUNDUP((AB$1)/10,0)*10,[1]Hugst!$R$4:$W$4,0))))</f>
        <v>184.69666885193132</v>
      </c>
      <c r="AC212" s="168">
        <f ca="1">IF($C212-AC$1&lt;År1,0,AB211*(1-VLOOKUP($A212,[1]Hugst!$R$5:$W$9,MATCH(ROUNDUP((AC$1)/10,0)*10,[1]Hugst!$R$4:$W$4,0))))</f>
        <v>184.85576929285043</v>
      </c>
      <c r="AD212" s="168">
        <f ca="1">IF($C212-AD$1&lt;År1,0,AC211*(1-VLOOKUP($A212,[1]Hugst!$R$5:$W$9,MATCH(ROUNDUP((AD$1)/10,0)*10,[1]Hugst!$R$4:$W$4,0))))</f>
        <v>185.01574478728102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178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393.58372322237119</v>
      </c>
      <c r="E213" s="168">
        <f t="shared" ca="1" si="4"/>
        <v>16.475984611526655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822.43007820426863</v>
      </c>
      <c r="G213" s="168">
        <f ca="1">IF($C213-G$1&lt;År1,0,F212*(1-VLOOKUP($A213,[1]Hugst!$R$5:$W$9,MATCH(ROUNDUP((G$1)/10,0)*10,[1]Hugst!$R$4:$W$4,0))))</f>
        <v>822.73343847898502</v>
      </c>
      <c r="H213" s="168">
        <f ca="1">IF($C213-H$1&lt;År1,0,G212*(1-VLOOKUP($A213,[1]Hugst!$R$5:$W$9,MATCH(ROUNDUP((H$1)/10,0)*10,[1]Hugst!$R$4:$W$4,0))))</f>
        <v>823.03898287192931</v>
      </c>
      <c r="I213" s="168">
        <f ca="1">IF($C213-I$1&lt;År1,0,H212*(1-VLOOKUP($A213,[1]Hugst!$R$5:$W$9,MATCH(ROUNDUP((I$1)/10,0)*10,[1]Hugst!$R$4:$W$4,0))))</f>
        <v>823.34672144971262</v>
      </c>
      <c r="J213" s="168">
        <f ca="1">IF($C213-J$1&lt;År1,0,I212*(1-VLOOKUP($A213,[1]Hugst!$R$5:$W$9,MATCH(ROUNDUP((J$1)/10,0)*10,[1]Hugst!$R$4:$W$4,0))))</f>
        <v>823.65666432106116</v>
      </c>
      <c r="K213" s="168">
        <f ca="1">IF($C213-K$1&lt;År1,0,J212*(1-VLOOKUP($A213,[1]Hugst!$R$5:$W$9,MATCH(ROUNDUP((K$1)/10,0)*10,[1]Hugst!$R$4:$W$4,0))))</f>
        <v>817.36675521256291</v>
      </c>
      <c r="L213" s="168">
        <f ca="1">IF($C213-L$1&lt;År1,0,K212*(1-VLOOKUP($A213,[1]Hugst!$R$5:$W$9,MATCH(ROUNDUP((L$1)/10,0)*10,[1]Hugst!$R$4:$W$4,0))))</f>
        <v>818.80339474485152</v>
      </c>
      <c r="M213" s="168">
        <f ca="1">IF($C213-M$1&lt;År1,0,L212*(1-VLOOKUP($A213,[1]Hugst!$R$5:$W$9,MATCH(ROUNDUP((M$1)/10,0)*10,[1]Hugst!$R$4:$W$4,0))))</f>
        <v>820.10083083651296</v>
      </c>
      <c r="N213" s="168">
        <f ca="1">IF($C213-N$1&lt;År1,0,M212*(1-VLOOKUP($A213,[1]Hugst!$R$5:$W$9,MATCH(ROUNDUP((N$1)/10,0)*10,[1]Hugst!$R$4:$W$4,0))))</f>
        <v>821.40361057211373</v>
      </c>
      <c r="O213" s="168">
        <f ca="1">IF($C213-O$1&lt;År1,0,N212*(1-VLOOKUP($A213,[1]Hugst!$R$5:$W$9,MATCH(ROUNDUP((O$1)/10,0)*10,[1]Hugst!$R$4:$W$4,0))))</f>
        <v>822.71175564614566</v>
      </c>
      <c r="P213" s="168">
        <f ca="1">IF($C213-P$1&lt;År1,0,O212*(1-VLOOKUP($A213,[1]Hugst!$R$5:$W$9,MATCH(ROUNDUP((P$1)/10,0)*10,[1]Hugst!$R$4:$W$4,0))))</f>
        <v>822.57821904250204</v>
      </c>
      <c r="Q213" s="168">
        <f ca="1">IF($C213-Q$1&lt;År1,0,P212*(1-VLOOKUP($A213,[1]Hugst!$R$5:$W$9,MATCH(ROUNDUP((Q$1)/10,0)*10,[1]Hugst!$R$4:$W$4,0))))</f>
        <v>822.44800431188116</v>
      </c>
      <c r="R213" s="168">
        <f ca="1">IF($C213-R$1&lt;År1,0,Q212*(1-VLOOKUP($A213,[1]Hugst!$R$5:$W$9,MATCH(ROUNDUP((R$1)/10,0)*10,[1]Hugst!$R$4:$W$4,0))))</f>
        <v>822.3211125763429</v>
      </c>
      <c r="S213" s="168">
        <f ca="1">IF($C213-S$1&lt;År1,0,R212*(1-VLOOKUP($A213,[1]Hugst!$R$5:$W$9,MATCH(ROUNDUP((S$1)/10,0)*10,[1]Hugst!$R$4:$W$4,0))))</f>
        <v>822.19754497163012</v>
      </c>
      <c r="T213" s="168">
        <f ca="1">IF($C213-T$1&lt;År1,0,S212*(1-VLOOKUP($A213,[1]Hugst!$R$5:$W$9,MATCH(ROUNDUP((T$1)/10,0)*10,[1]Hugst!$R$4:$W$4,0))))</f>
        <v>4542.1484528494602</v>
      </c>
      <c r="U213" s="168">
        <f ca="1">IF($C213-U$1&lt;År1,0,T212*(1-VLOOKUP($A213,[1]Hugst!$R$5:$W$9,MATCH(ROUNDUP((U$1)/10,0)*10,[1]Hugst!$R$4:$W$4,0))))</f>
        <v>184.17877311335329</v>
      </c>
      <c r="V213" s="168">
        <f ca="1">IF($C213-V$1&lt;År1,0,U212*(1-VLOOKUP($A213,[1]Hugst!$R$5:$W$9,MATCH(ROUNDUP((V$1)/10,0)*10,[1]Hugst!$R$4:$W$4,0))))</f>
        <v>183.85873098518638</v>
      </c>
      <c r="W213" s="168">
        <f ca="1">IF($C213-W$1&lt;År1,0,V212*(1-VLOOKUP($A213,[1]Hugst!$R$5:$W$9,MATCH(ROUNDUP((W$1)/10,0)*10,[1]Hugst!$R$4:$W$4,0))))</f>
        <v>183.86821936752358</v>
      </c>
      <c r="X213" s="168">
        <f ca="1">IF($C213-X$1&lt;År1,0,W212*(1-VLOOKUP($A213,[1]Hugst!$R$5:$W$9,MATCH(ROUNDUP((X$1)/10,0)*10,[1]Hugst!$R$4:$W$4,0))))</f>
        <v>183.87843987093214</v>
      </c>
      <c r="Y213" s="168">
        <f ca="1">IF($C213-Y$1&lt;År1,0,X212*(1-VLOOKUP($A213,[1]Hugst!$R$5:$W$9,MATCH(ROUNDUP((Y$1)/10,0)*10,[1]Hugst!$R$4:$W$4,0))))</f>
        <v>183.88939289669139</v>
      </c>
      <c r="Z213" s="168">
        <f ca="1">IF($C213-Z$1&lt;År1,0,Y212*(1-VLOOKUP($A213,[1]Hugst!$R$5:$W$9,MATCH(ROUNDUP((Z$1)/10,0)*10,[1]Hugst!$R$4:$W$4,0))))</f>
        <v>184.04486389907856</v>
      </c>
      <c r="AA213" s="168">
        <f ca="1">IF($C213-AA$1&lt;År1,0,Z212*(1-VLOOKUP($A213,[1]Hugst!$R$5:$W$9,MATCH(ROUNDUP((AA$1)/10,0)*10,[1]Hugst!$R$4:$W$4,0))))</f>
        <v>184.20120008343883</v>
      </c>
      <c r="AB213" s="168">
        <f ca="1">IF($C213-AB$1&lt;År1,0,AA212*(1-VLOOKUP($A213,[1]Hugst!$R$5:$W$9,MATCH(ROUNDUP((AB$1)/10,0)*10,[1]Hugst!$R$4:$W$4,0))))</f>
        <v>184.35840369342364</v>
      </c>
      <c r="AC213" s="168">
        <f ca="1">IF($C213-AC$1&lt;År1,0,AB212*(1-VLOOKUP($A213,[1]Hugst!$R$5:$W$9,MATCH(ROUNDUP((AC$1)/10,0)*10,[1]Hugst!$R$4:$W$4,0))))</f>
        <v>184.51647697988065</v>
      </c>
      <c r="AD213" s="168">
        <f ca="1">IF($C213-AD$1&lt;År1,0,AC212*(1-VLOOKUP($A213,[1]Hugst!$R$5:$W$9,MATCH(ROUNDUP((AD$1)/10,0)*10,[1]Hugst!$R$4:$W$4,0))))</f>
        <v>184.67542220085741</v>
      </c>
      <c r="AE213" s="168">
        <f ca="1">IF($C213-AE$1&lt;År1,0,AD212*(1-VLOOKUP($A213,[1]Hugst!$R$5:$W$9,MATCH(ROUNDUP((AE$1)/10,0)*10,[1]Hugst!$R$4:$W$4,0))))</f>
        <v>184.83524162163491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178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392.00938832949032</v>
      </c>
      <c r="E214" s="168">
        <f t="shared" ca="1" si="4"/>
        <v>17.749133323213755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822.12889202307485</v>
      </c>
      <c r="G214" s="168">
        <f ca="1">IF($C214-G$1&lt;År1,0,F213*(1-VLOOKUP($A214,[1]Hugst!$R$5:$W$9,MATCH(ROUNDUP((G$1)/10,0)*10,[1]Hugst!$R$4:$W$4,0))))</f>
        <v>822.43007820426863</v>
      </c>
      <c r="H214" s="168">
        <f ca="1">IF($C214-H$1&lt;År1,0,G213*(1-VLOOKUP($A214,[1]Hugst!$R$5:$W$9,MATCH(ROUNDUP((H$1)/10,0)*10,[1]Hugst!$R$4:$W$4,0))))</f>
        <v>822.73343847898502</v>
      </c>
      <c r="I214" s="168">
        <f ca="1">IF($C214-I$1&lt;År1,0,H213*(1-VLOOKUP($A214,[1]Hugst!$R$5:$W$9,MATCH(ROUNDUP((I$1)/10,0)*10,[1]Hugst!$R$4:$W$4,0))))</f>
        <v>823.03898287192931</v>
      </c>
      <c r="J214" s="168">
        <f ca="1">IF($C214-J$1&lt;År1,0,I213*(1-VLOOKUP($A214,[1]Hugst!$R$5:$W$9,MATCH(ROUNDUP((J$1)/10,0)*10,[1]Hugst!$R$4:$W$4,0))))</f>
        <v>823.34672144971262</v>
      </c>
      <c r="K214" s="168">
        <f ca="1">IF($C214-K$1&lt;År1,0,J213*(1-VLOOKUP($A214,[1]Hugst!$R$5:$W$9,MATCH(ROUNDUP((K$1)/10,0)*10,[1]Hugst!$R$4:$W$4,0))))</f>
        <v>823.65666432106116</v>
      </c>
      <c r="L214" s="168">
        <f ca="1">IF($C214-L$1&lt;År1,0,K213*(1-VLOOKUP($A214,[1]Hugst!$R$5:$W$9,MATCH(ROUNDUP((L$1)/10,0)*10,[1]Hugst!$R$4:$W$4,0))))</f>
        <v>817.36675521256291</v>
      </c>
      <c r="M214" s="168">
        <f ca="1">IF($C214-M$1&lt;År1,0,L213*(1-VLOOKUP($A214,[1]Hugst!$R$5:$W$9,MATCH(ROUNDUP((M$1)/10,0)*10,[1]Hugst!$R$4:$W$4,0))))</f>
        <v>818.80339474485152</v>
      </c>
      <c r="N214" s="168">
        <f ca="1">IF($C214-N$1&lt;År1,0,M213*(1-VLOOKUP($A214,[1]Hugst!$R$5:$W$9,MATCH(ROUNDUP((N$1)/10,0)*10,[1]Hugst!$R$4:$W$4,0))))</f>
        <v>820.10083083651296</v>
      </c>
      <c r="O214" s="168">
        <f ca="1">IF($C214-O$1&lt;År1,0,N213*(1-VLOOKUP($A214,[1]Hugst!$R$5:$W$9,MATCH(ROUNDUP((O$1)/10,0)*10,[1]Hugst!$R$4:$W$4,0))))</f>
        <v>821.40361057211373</v>
      </c>
      <c r="P214" s="168">
        <f ca="1">IF($C214-P$1&lt;År1,0,O213*(1-VLOOKUP($A214,[1]Hugst!$R$5:$W$9,MATCH(ROUNDUP((P$1)/10,0)*10,[1]Hugst!$R$4:$W$4,0))))</f>
        <v>821.26699353866945</v>
      </c>
      <c r="Q214" s="168">
        <f ca="1">IF($C214-Q$1&lt;År1,0,P213*(1-VLOOKUP($A214,[1]Hugst!$R$5:$W$9,MATCH(ROUNDUP((Q$1)/10,0)*10,[1]Hugst!$R$4:$W$4,0))))</f>
        <v>821.13369143832983</v>
      </c>
      <c r="R214" s="168">
        <f ca="1">IF($C214-R$1&lt;År1,0,Q213*(1-VLOOKUP($A214,[1]Hugst!$R$5:$W$9,MATCH(ROUNDUP((R$1)/10,0)*10,[1]Hugst!$R$4:$W$4,0))))</f>
        <v>821.00370537747983</v>
      </c>
      <c r="S214" s="168">
        <f ca="1">IF($C214-S$1&lt;År1,0,R213*(1-VLOOKUP($A214,[1]Hugst!$R$5:$W$9,MATCH(ROUNDUP((S$1)/10,0)*10,[1]Hugst!$R$4:$W$4,0))))</f>
        <v>820.87703647620879</v>
      </c>
      <c r="T214" s="168">
        <f ca="1">IF($C214-T$1&lt;År1,0,S213*(1-VLOOKUP($A214,[1]Hugst!$R$5:$W$9,MATCH(ROUNDUP((T$1)/10,0)*10,[1]Hugst!$R$4:$W$4,0))))</f>
        <v>820.75368586826528</v>
      </c>
      <c r="U214" s="168">
        <f ca="1">IF($C214-U$1&lt;År1,0,T213*(1-VLOOKUP($A214,[1]Hugst!$R$5:$W$9,MATCH(ROUNDUP((U$1)/10,0)*10,[1]Hugst!$R$4:$W$4,0))))</f>
        <v>4534.1719970298218</v>
      </c>
      <c r="V214" s="168">
        <f ca="1">IF($C214-V$1&lt;År1,0,U213*(1-VLOOKUP($A214,[1]Hugst!$R$5:$W$9,MATCH(ROUNDUP((V$1)/10,0)*10,[1]Hugst!$R$4:$W$4,0))))</f>
        <v>183.85533721910545</v>
      </c>
      <c r="W214" s="168">
        <f ca="1">IF($C214-W$1&lt;År1,0,V213*(1-VLOOKUP($A214,[1]Hugst!$R$5:$W$9,MATCH(ROUNDUP((W$1)/10,0)*10,[1]Hugst!$R$4:$W$4,0))))</f>
        <v>183.53585711613923</v>
      </c>
      <c r="X214" s="168">
        <f ca="1">IF($C214-X$1&lt;År1,0,W213*(1-VLOOKUP($A214,[1]Hugst!$R$5:$W$9,MATCH(ROUNDUP((X$1)/10,0)*10,[1]Hugst!$R$4:$W$4,0))))</f>
        <v>183.54532883595135</v>
      </c>
      <c r="Y214" s="168">
        <f ca="1">IF($C214-Y$1&lt;År1,0,X213*(1-VLOOKUP($A214,[1]Hugst!$R$5:$W$9,MATCH(ROUNDUP((Y$1)/10,0)*10,[1]Hugst!$R$4:$W$4,0))))</f>
        <v>183.55553139115881</v>
      </c>
      <c r="Z214" s="168">
        <f ca="1">IF($C214-Z$1&lt;År1,0,Y213*(1-VLOOKUP($A214,[1]Hugst!$R$5:$W$9,MATCH(ROUNDUP((Z$1)/10,0)*10,[1]Hugst!$R$4:$W$4,0))))</f>
        <v>183.70998861093852</v>
      </c>
      <c r="AA214" s="168">
        <f ca="1">IF($C214-AA$1&lt;År1,0,Z213*(1-VLOOKUP($A214,[1]Hugst!$R$5:$W$9,MATCH(ROUNDUP((AA$1)/10,0)*10,[1]Hugst!$R$4:$W$4,0))))</f>
        <v>183.86530793429898</v>
      </c>
      <c r="AB214" s="168">
        <f ca="1">IF($C214-AB$1&lt;År1,0,AA213*(1-VLOOKUP($A214,[1]Hugst!$R$5:$W$9,MATCH(ROUNDUP((AB$1)/10,0)*10,[1]Hugst!$R$4:$W$4,0))))</f>
        <v>184.02149159555256</v>
      </c>
      <c r="AC214" s="168">
        <f ca="1">IF($C214-AC$1&lt;År1,0,AB213*(1-VLOOKUP($A214,[1]Hugst!$R$5:$W$9,MATCH(ROUNDUP((AC$1)/10,0)*10,[1]Hugst!$R$4:$W$4,0))))</f>
        <v>184.17854183616177</v>
      </c>
      <c r="AD214" s="168">
        <f ca="1">IF($C214-AD$1&lt;År1,0,AC213*(1-VLOOKUP($A214,[1]Hugst!$R$5:$W$9,MATCH(ROUNDUP((AD$1)/10,0)*10,[1]Hugst!$R$4:$W$4,0))))</f>
        <v>184.33646090477833</v>
      </c>
      <c r="AE214" s="168">
        <f ca="1">IF($C214-AE$1&lt;År1,0,AD213*(1-VLOOKUP($A214,[1]Hugst!$R$5:$W$9,MATCH(ROUNDUP((AE$1)/10,0)*10,[1]Hugst!$R$4:$W$4,0))))</f>
        <v>184.49525105724683</v>
      </c>
      <c r="AF214" s="168">
        <f ca="1">IF($C214-AF$1&lt;År1,0,AE213*(1-VLOOKUP($A214,[1]Hugst!$R$5:$W$9,MATCH(ROUNDUP((AF$1)/10,0)*10,[1]Hugst!$R$4:$W$4,0))))</f>
        <v>184.6549145566382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178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390.44135077616374</v>
      </c>
      <c r="E215" s="168">
        <f t="shared" ca="1" si="4"/>
        <v>19.018148805986129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821.82986995252065</v>
      </c>
      <c r="G215" s="168">
        <f ca="1">IF($C215-G$1&lt;År1,0,F214*(1-VLOOKUP($A215,[1]Hugst!$R$5:$W$9,MATCH(ROUNDUP((G$1)/10,0)*10,[1]Hugst!$R$4:$W$4,0))))</f>
        <v>822.12889202307485</v>
      </c>
      <c r="H215" s="168">
        <f ca="1">IF($C215-H$1&lt;År1,0,G214*(1-VLOOKUP($A215,[1]Hugst!$R$5:$W$9,MATCH(ROUNDUP((H$1)/10,0)*10,[1]Hugst!$R$4:$W$4,0))))</f>
        <v>822.43007820426863</v>
      </c>
      <c r="I215" s="168">
        <f ca="1">IF($C215-I$1&lt;År1,0,H214*(1-VLOOKUP($A215,[1]Hugst!$R$5:$W$9,MATCH(ROUNDUP((I$1)/10,0)*10,[1]Hugst!$R$4:$W$4,0))))</f>
        <v>822.73343847898502</v>
      </c>
      <c r="J215" s="168">
        <f ca="1">IF($C215-J$1&lt;År1,0,I214*(1-VLOOKUP($A215,[1]Hugst!$R$5:$W$9,MATCH(ROUNDUP((J$1)/10,0)*10,[1]Hugst!$R$4:$W$4,0))))</f>
        <v>823.03898287192931</v>
      </c>
      <c r="K215" s="168">
        <f ca="1">IF($C215-K$1&lt;År1,0,J214*(1-VLOOKUP($A215,[1]Hugst!$R$5:$W$9,MATCH(ROUNDUP((K$1)/10,0)*10,[1]Hugst!$R$4:$W$4,0))))</f>
        <v>823.34672144971262</v>
      </c>
      <c r="L215" s="168">
        <f ca="1">IF($C215-L$1&lt;År1,0,K214*(1-VLOOKUP($A215,[1]Hugst!$R$5:$W$9,MATCH(ROUNDUP((L$1)/10,0)*10,[1]Hugst!$R$4:$W$4,0))))</f>
        <v>823.65666432106116</v>
      </c>
      <c r="M215" s="168">
        <f ca="1">IF($C215-M$1&lt;År1,0,L214*(1-VLOOKUP($A215,[1]Hugst!$R$5:$W$9,MATCH(ROUNDUP((M$1)/10,0)*10,[1]Hugst!$R$4:$W$4,0))))</f>
        <v>817.36675521256291</v>
      </c>
      <c r="N215" s="168">
        <f ca="1">IF($C215-N$1&lt;År1,0,M214*(1-VLOOKUP($A215,[1]Hugst!$R$5:$W$9,MATCH(ROUNDUP((N$1)/10,0)*10,[1]Hugst!$R$4:$W$4,0))))</f>
        <v>818.80339474485152</v>
      </c>
      <c r="O215" s="168">
        <f ca="1">IF($C215-O$1&lt;År1,0,N214*(1-VLOOKUP($A215,[1]Hugst!$R$5:$W$9,MATCH(ROUNDUP((O$1)/10,0)*10,[1]Hugst!$R$4:$W$4,0))))</f>
        <v>820.10083083651296</v>
      </c>
      <c r="P215" s="168">
        <f ca="1">IF($C215-P$1&lt;År1,0,O214*(1-VLOOKUP($A215,[1]Hugst!$R$5:$W$9,MATCH(ROUNDUP((P$1)/10,0)*10,[1]Hugst!$R$4:$W$4,0))))</f>
        <v>819.96114569501151</v>
      </c>
      <c r="Q215" s="168">
        <f ca="1">IF($C215-Q$1&lt;År1,0,P214*(1-VLOOKUP($A215,[1]Hugst!$R$5:$W$9,MATCH(ROUNDUP((Q$1)/10,0)*10,[1]Hugst!$R$4:$W$4,0))))</f>
        <v>819.82476857440645</v>
      </c>
      <c r="R215" s="168">
        <f ca="1">IF($C215-R$1&lt;År1,0,Q214*(1-VLOOKUP($A215,[1]Hugst!$R$5:$W$9,MATCH(ROUNDUP((R$1)/10,0)*10,[1]Hugst!$R$4:$W$4,0))))</f>
        <v>819.69170056556004</v>
      </c>
      <c r="S215" s="168">
        <f ca="1">IF($C215-S$1&lt;År1,0,R214*(1-VLOOKUP($A215,[1]Hugst!$R$5:$W$9,MATCH(ROUNDUP((S$1)/10,0)*10,[1]Hugst!$R$4:$W$4,0))))</f>
        <v>819.56194277291445</v>
      </c>
      <c r="T215" s="168">
        <f ca="1">IF($C215-T$1&lt;År1,0,S214*(1-VLOOKUP($A215,[1]Hugst!$R$5:$W$9,MATCH(ROUNDUP((T$1)/10,0)*10,[1]Hugst!$R$4:$W$4,0))))</f>
        <v>819.435496314592</v>
      </c>
      <c r="U215" s="168">
        <f ca="1">IF($C215-U$1&lt;År1,0,T214*(1-VLOOKUP($A215,[1]Hugst!$R$5:$W$9,MATCH(ROUNDUP((U$1)/10,0)*10,[1]Hugst!$R$4:$W$4,0))))</f>
        <v>819.31236232235028</v>
      </c>
      <c r="V215" s="168">
        <f ca="1">IF($C215-V$1&lt;År1,0,U214*(1-VLOOKUP($A215,[1]Hugst!$R$5:$W$9,MATCH(ROUNDUP((V$1)/10,0)*10,[1]Hugst!$R$4:$W$4,0))))</f>
        <v>4526.2095486447934</v>
      </c>
      <c r="W215" s="168">
        <f ca="1">IF($C215-W$1&lt;År1,0,V214*(1-VLOOKUP($A215,[1]Hugst!$R$5:$W$9,MATCH(ROUNDUP((W$1)/10,0)*10,[1]Hugst!$R$4:$W$4,0))))</f>
        <v>183.53246930984264</v>
      </c>
      <c r="X215" s="168">
        <f ca="1">IF($C215-X$1&lt;År1,0,W214*(1-VLOOKUP($A215,[1]Hugst!$R$5:$W$9,MATCH(ROUNDUP((X$1)/10,0)*10,[1]Hugst!$R$4:$W$4,0))))</f>
        <v>183.21355024510601</v>
      </c>
      <c r="Y215" s="168">
        <f ca="1">IF($C215-Y$1&lt;År1,0,X214*(1-VLOOKUP($A215,[1]Hugst!$R$5:$W$9,MATCH(ROUNDUP((Y$1)/10,0)*10,[1]Hugst!$R$4:$W$4,0))))</f>
        <v>183.22300533165406</v>
      </c>
      <c r="Z215" s="168">
        <f ca="1">IF($C215-Z$1&lt;År1,0,Y214*(1-VLOOKUP($A215,[1]Hugst!$R$5:$W$9,MATCH(ROUNDUP((Z$1)/10,0)*10,[1]Hugst!$R$4:$W$4,0))))</f>
        <v>183.37645282394791</v>
      </c>
      <c r="AA215" s="168">
        <f ca="1">IF($C215-AA$1&lt;År1,0,Z214*(1-VLOOKUP($A215,[1]Hugst!$R$5:$W$9,MATCH(ROUNDUP((AA$1)/10,0)*10,[1]Hugst!$R$4:$W$4,0))))</f>
        <v>183.53075935375713</v>
      </c>
      <c r="AB215" s="168">
        <f ca="1">IF($C215-AB$1&lt;År1,0,AA214*(1-VLOOKUP($A215,[1]Hugst!$R$5:$W$9,MATCH(ROUNDUP((AB$1)/10,0)*10,[1]Hugst!$R$4:$W$4,0))))</f>
        <v>183.68592714607041</v>
      </c>
      <c r="AC215" s="168">
        <f ca="1">IF($C215-AC$1&lt;År1,0,AB214*(1-VLOOKUP($A215,[1]Hugst!$R$5:$W$9,MATCH(ROUNDUP((AC$1)/10,0)*10,[1]Hugst!$R$4:$W$4,0))))</f>
        <v>183.84195843302032</v>
      </c>
      <c r="AD215" s="168">
        <f ca="1">IF($C215-AD$1&lt;År1,0,AC214*(1-VLOOKUP($A215,[1]Hugst!$R$5:$W$9,MATCH(ROUNDUP((AD$1)/10,0)*10,[1]Hugst!$R$4:$W$4,0))))</f>
        <v>183.99885545388258</v>
      </c>
      <c r="AE215" s="168">
        <f ca="1">IF($C215-AE$1&lt;År1,0,AD214*(1-VLOOKUP($A215,[1]Hugst!$R$5:$W$9,MATCH(ROUNDUP((AE$1)/10,0)*10,[1]Hugst!$R$4:$W$4,0))))</f>
        <v>184.15662045511513</v>
      </c>
      <c r="AF215" s="168">
        <f ca="1">IF($C215-AF$1&lt;År1,0,AE214*(1-VLOOKUP($A215,[1]Hugst!$R$5:$W$9,MATCH(ROUNDUP((AF$1)/10,0)*10,[1]Hugst!$R$4:$W$4,0))))</f>
        <v>184.31525569036171</v>
      </c>
      <c r="AG215" s="168">
        <f ca="1">IF($C215-AG$1&lt;År1,0,AF214*(1-VLOOKUP($A215,[1]Hugst!$R$5:$W$9,MATCH(ROUNDUP((AG$1)/10,0)*10,[1]Hugst!$R$4:$W$4,0))))</f>
        <v>184.47476342048537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178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388.87958537306986</v>
      </c>
      <c r="E216" s="168">
        <f t="shared" ca="1" si="4"/>
        <v>20.283046307918994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821.53300205135963</v>
      </c>
      <c r="G216" s="168">
        <f ca="1">IF($C216-G$1&lt;År1,0,F215*(1-VLOOKUP($A216,[1]Hugst!$R$5:$W$9,MATCH(ROUNDUP((G$1)/10,0)*10,[1]Hugst!$R$4:$W$4,0))))</f>
        <v>821.82986995252065</v>
      </c>
      <c r="H216" s="168">
        <f ca="1">IF($C216-H$1&lt;År1,0,G215*(1-VLOOKUP($A216,[1]Hugst!$R$5:$W$9,MATCH(ROUNDUP((H$1)/10,0)*10,[1]Hugst!$R$4:$W$4,0))))</f>
        <v>822.12889202307485</v>
      </c>
      <c r="I216" s="168">
        <f ca="1">IF($C216-I$1&lt;År1,0,H215*(1-VLOOKUP($A216,[1]Hugst!$R$5:$W$9,MATCH(ROUNDUP((I$1)/10,0)*10,[1]Hugst!$R$4:$W$4,0))))</f>
        <v>822.43007820426863</v>
      </c>
      <c r="J216" s="168">
        <f ca="1">IF($C216-J$1&lt;År1,0,I215*(1-VLOOKUP($A216,[1]Hugst!$R$5:$W$9,MATCH(ROUNDUP((J$1)/10,0)*10,[1]Hugst!$R$4:$W$4,0))))</f>
        <v>822.73343847898502</v>
      </c>
      <c r="K216" s="168">
        <f ca="1">IF($C216-K$1&lt;År1,0,J215*(1-VLOOKUP($A216,[1]Hugst!$R$5:$W$9,MATCH(ROUNDUP((K$1)/10,0)*10,[1]Hugst!$R$4:$W$4,0))))</f>
        <v>823.03898287192931</v>
      </c>
      <c r="L216" s="168">
        <f ca="1">IF($C216-L$1&lt;År1,0,K215*(1-VLOOKUP($A216,[1]Hugst!$R$5:$W$9,MATCH(ROUNDUP((L$1)/10,0)*10,[1]Hugst!$R$4:$W$4,0))))</f>
        <v>823.34672144971262</v>
      </c>
      <c r="M216" s="168">
        <f ca="1">IF($C216-M$1&lt;År1,0,L215*(1-VLOOKUP($A216,[1]Hugst!$R$5:$W$9,MATCH(ROUNDUP((M$1)/10,0)*10,[1]Hugst!$R$4:$W$4,0))))</f>
        <v>823.65666432106116</v>
      </c>
      <c r="N216" s="168">
        <f ca="1">IF($C216-N$1&lt;År1,0,M215*(1-VLOOKUP($A216,[1]Hugst!$R$5:$W$9,MATCH(ROUNDUP((N$1)/10,0)*10,[1]Hugst!$R$4:$W$4,0))))</f>
        <v>817.36675521256291</v>
      </c>
      <c r="O216" s="168">
        <f ca="1">IF($C216-O$1&lt;År1,0,N215*(1-VLOOKUP($A216,[1]Hugst!$R$5:$W$9,MATCH(ROUNDUP((O$1)/10,0)*10,[1]Hugst!$R$4:$W$4,0))))</f>
        <v>818.80339474485152</v>
      </c>
      <c r="P216" s="168">
        <f ca="1">IF($C216-P$1&lt;År1,0,O215*(1-VLOOKUP($A216,[1]Hugst!$R$5:$W$9,MATCH(ROUNDUP((P$1)/10,0)*10,[1]Hugst!$R$4:$W$4,0))))</f>
        <v>818.6606537677269</v>
      </c>
      <c r="Q216" s="168">
        <f ca="1">IF($C216-Q$1&lt;År1,0,P215*(1-VLOOKUP($A216,[1]Hugst!$R$5:$W$9,MATCH(ROUNDUP((Q$1)/10,0)*10,[1]Hugst!$R$4:$W$4,0))))</f>
        <v>818.52121392696176</v>
      </c>
      <c r="R216" s="168">
        <f ca="1">IF($C216-R$1&lt;År1,0,Q215*(1-VLOOKUP($A216,[1]Hugst!$R$5:$W$9,MATCH(ROUNDUP((R$1)/10,0)*10,[1]Hugst!$R$4:$W$4,0))))</f>
        <v>818.38507629788558</v>
      </c>
      <c r="S216" s="168">
        <f ca="1">IF($C216-S$1&lt;År1,0,R215*(1-VLOOKUP($A216,[1]Hugst!$R$5:$W$9,MATCH(ROUNDUP((S$1)/10,0)*10,[1]Hugst!$R$4:$W$4,0))))</f>
        <v>818.25224196944487</v>
      </c>
      <c r="T216" s="168">
        <f ca="1">IF($C216-T$1&lt;År1,0,S215*(1-VLOOKUP($A216,[1]Hugst!$R$5:$W$9,MATCH(ROUNDUP((T$1)/10,0)*10,[1]Hugst!$R$4:$W$4,0))))</f>
        <v>818.12271204414253</v>
      </c>
      <c r="U216" s="168">
        <f ca="1">IF($C216-U$1&lt;År1,0,T215*(1-VLOOKUP($A216,[1]Hugst!$R$5:$W$9,MATCH(ROUNDUP((U$1)/10,0)*10,[1]Hugst!$R$4:$W$4,0))))</f>
        <v>817.99648763813707</v>
      </c>
      <c r="V216" s="168">
        <f ca="1">IF($C216-V$1&lt;År1,0,U215*(1-VLOOKUP($A216,[1]Hugst!$R$5:$W$9,MATCH(ROUNDUP((V$1)/10,0)*10,[1]Hugst!$R$4:$W$4,0))))</f>
        <v>817.87356988119882</v>
      </c>
      <c r="W216" s="168">
        <f ca="1">IF($C216-W$1&lt;År1,0,V215*(1-VLOOKUP($A216,[1]Hugst!$R$5:$W$9,MATCH(ROUNDUP((W$1)/10,0)*10,[1]Hugst!$R$4:$W$4,0))))</f>
        <v>4518.2610830959538</v>
      </c>
      <c r="X216" s="168">
        <f ca="1">IF($C216-X$1&lt;År1,0,W215*(1-VLOOKUP($A216,[1]Hugst!$R$5:$W$9,MATCH(ROUNDUP((X$1)/10,0)*10,[1]Hugst!$R$4:$W$4,0))))</f>
        <v>183.21016838812778</v>
      </c>
      <c r="Y216" s="168">
        <f ca="1">IF($C216-Y$1&lt;År1,0,X215*(1-VLOOKUP($A216,[1]Hugst!$R$5:$W$9,MATCH(ROUNDUP((Y$1)/10,0)*10,[1]Hugst!$R$4:$W$4,0))))</f>
        <v>182.89180937638289</v>
      </c>
      <c r="Z216" s="168">
        <f ca="1">IF($C216-Z$1&lt;År1,0,Y215*(1-VLOOKUP($A216,[1]Hugst!$R$5:$W$9,MATCH(ROUNDUP((Z$1)/10,0)*10,[1]Hugst!$R$4:$W$4,0))))</f>
        <v>183.04425118011099</v>
      </c>
      <c r="AA216" s="168">
        <f ca="1">IF($C216-AA$1&lt;År1,0,Z215*(1-VLOOKUP($A216,[1]Hugst!$R$5:$W$9,MATCH(ROUNDUP((AA$1)/10,0)*10,[1]Hugst!$R$4:$W$4,0))))</f>
        <v>183.19754896753432</v>
      </c>
      <c r="AB216" s="168">
        <f ca="1">IF($C216-AB$1&lt;År1,0,AA215*(1-VLOOKUP($A216,[1]Hugst!$R$5:$W$9,MATCH(ROUNDUP((AB$1)/10,0)*10,[1]Hugst!$R$4:$W$4,0))))</f>
        <v>183.35170495438763</v>
      </c>
      <c r="AC216" s="168">
        <f ca="1">IF($C216-AC$1&lt;År1,0,AB215*(1-VLOOKUP($A216,[1]Hugst!$R$5:$W$9,MATCH(ROUNDUP((AC$1)/10,0)*10,[1]Hugst!$R$4:$W$4,0))))</f>
        <v>183.50672136348888</v>
      </c>
      <c r="AD216" s="168">
        <f ca="1">IF($C216-AD$1&lt;År1,0,AC215*(1-VLOOKUP($A216,[1]Hugst!$R$5:$W$9,MATCH(ROUNDUP((AD$1)/10,0)*10,[1]Hugst!$R$4:$W$4,0))))</f>
        <v>183.662600424793</v>
      </c>
      <c r="AE216" s="168">
        <f ca="1">IF($C216-AE$1&lt;År1,0,AD215*(1-VLOOKUP($A216,[1]Hugst!$R$5:$W$9,MATCH(ROUNDUP((AE$1)/10,0)*10,[1]Hugst!$R$4:$W$4,0))))</f>
        <v>183.81934437539098</v>
      </c>
      <c r="AF216" s="168">
        <f ca="1">IF($C216-AF$1&lt;År1,0,AE215*(1-VLOOKUP($A216,[1]Hugst!$R$5:$W$9,MATCH(ROUNDUP((AF$1)/10,0)*10,[1]Hugst!$R$4:$W$4,0))))</f>
        <v>183.97695545954917</v>
      </c>
      <c r="AG216" s="168">
        <f ca="1">IF($C216-AG$1&lt;År1,0,AF215*(1-VLOOKUP($A216,[1]Hugst!$R$5:$W$9,MATCH(ROUNDUP((AG$1)/10,0)*10,[1]Hugst!$R$4:$W$4,0))))</f>
        <v>184.13543592871258</v>
      </c>
      <c r="AH216" s="168">
        <f ca="1">IF($C216-AH$1&lt;År1,0,AG215*(1-VLOOKUP($A216,[1]Hugst!$R$5:$W$9,MATCH(ROUNDUP((AH$1)/10,0)*10,[1]Hugst!$R$4:$W$4,0))))</f>
        <v>184.29478804153857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178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387.32406703155721</v>
      </c>
      <c r="E217" s="168">
        <f t="shared" ca="1" si="4"/>
        <v>21.543841017792147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821.23827841972013</v>
      </c>
      <c r="G217" s="168">
        <f ca="1">IF($C217-G$1&lt;År1,0,F216*(1-VLOOKUP($A217,[1]Hugst!$R$5:$W$9,MATCH(ROUNDUP((G$1)/10,0)*10,[1]Hugst!$R$4:$W$4,0))))</f>
        <v>821.53300205135963</v>
      </c>
      <c r="H217" s="168">
        <f ca="1">IF($C217-H$1&lt;År1,0,G216*(1-VLOOKUP($A217,[1]Hugst!$R$5:$W$9,MATCH(ROUNDUP((H$1)/10,0)*10,[1]Hugst!$R$4:$W$4,0))))</f>
        <v>821.82986995252065</v>
      </c>
      <c r="I217" s="168">
        <f ca="1">IF($C217-I$1&lt;År1,0,H216*(1-VLOOKUP($A217,[1]Hugst!$R$5:$W$9,MATCH(ROUNDUP((I$1)/10,0)*10,[1]Hugst!$R$4:$W$4,0))))</f>
        <v>822.12889202307485</v>
      </c>
      <c r="J217" s="168">
        <f ca="1">IF($C217-J$1&lt;År1,0,I216*(1-VLOOKUP($A217,[1]Hugst!$R$5:$W$9,MATCH(ROUNDUP((J$1)/10,0)*10,[1]Hugst!$R$4:$W$4,0))))</f>
        <v>822.43007820426863</v>
      </c>
      <c r="K217" s="168">
        <f ca="1">IF($C217-K$1&lt;År1,0,J216*(1-VLOOKUP($A217,[1]Hugst!$R$5:$W$9,MATCH(ROUNDUP((K$1)/10,0)*10,[1]Hugst!$R$4:$W$4,0))))</f>
        <v>822.73343847898502</v>
      </c>
      <c r="L217" s="168">
        <f ca="1">IF($C217-L$1&lt;År1,0,K216*(1-VLOOKUP($A217,[1]Hugst!$R$5:$W$9,MATCH(ROUNDUP((L$1)/10,0)*10,[1]Hugst!$R$4:$W$4,0))))</f>
        <v>823.03898287192931</v>
      </c>
      <c r="M217" s="168">
        <f ca="1">IF($C217-M$1&lt;År1,0,L216*(1-VLOOKUP($A217,[1]Hugst!$R$5:$W$9,MATCH(ROUNDUP((M$1)/10,0)*10,[1]Hugst!$R$4:$W$4,0))))</f>
        <v>823.34672144971262</v>
      </c>
      <c r="N217" s="168">
        <f ca="1">IF($C217-N$1&lt;År1,0,M216*(1-VLOOKUP($A217,[1]Hugst!$R$5:$W$9,MATCH(ROUNDUP((N$1)/10,0)*10,[1]Hugst!$R$4:$W$4,0))))</f>
        <v>823.65666432106116</v>
      </c>
      <c r="O217" s="168">
        <f ca="1">IF($C217-O$1&lt;År1,0,N216*(1-VLOOKUP($A217,[1]Hugst!$R$5:$W$9,MATCH(ROUNDUP((O$1)/10,0)*10,[1]Hugst!$R$4:$W$4,0))))</f>
        <v>817.36675521256291</v>
      </c>
      <c r="P217" s="168">
        <f ca="1">IF($C217-P$1&lt;År1,0,O216*(1-VLOOKUP($A217,[1]Hugst!$R$5:$W$9,MATCH(ROUNDUP((P$1)/10,0)*10,[1]Hugst!$R$4:$W$4,0))))</f>
        <v>817.36549610042152</v>
      </c>
      <c r="Q217" s="168">
        <f ca="1">IF($C217-Q$1&lt;År1,0,P216*(1-VLOOKUP($A217,[1]Hugst!$R$5:$W$9,MATCH(ROUNDUP((Q$1)/10,0)*10,[1]Hugst!$R$4:$W$4,0))))</f>
        <v>817.22300579037869</v>
      </c>
      <c r="R217" s="168">
        <f ca="1">IF($C217-R$1&lt;År1,0,Q216*(1-VLOOKUP($A217,[1]Hugst!$R$5:$W$9,MATCH(ROUNDUP((R$1)/10,0)*10,[1]Hugst!$R$4:$W$4,0))))</f>
        <v>817.08381081957782</v>
      </c>
      <c r="S217" s="168">
        <f ca="1">IF($C217-S$1&lt;År1,0,R216*(1-VLOOKUP($A217,[1]Hugst!$R$5:$W$9,MATCH(ROUNDUP((S$1)/10,0)*10,[1]Hugst!$R$4:$W$4,0))))</f>
        <v>816.94791226146003</v>
      </c>
      <c r="T217" s="168">
        <f ca="1">IF($C217-T$1&lt;År1,0,S216*(1-VLOOKUP($A217,[1]Hugst!$R$5:$W$9,MATCH(ROUNDUP((T$1)/10,0)*10,[1]Hugst!$R$4:$W$4,0))))</f>
        <v>816.81531120305954</v>
      </c>
      <c r="U217" s="168">
        <f ca="1">IF($C217-U$1&lt;År1,0,T216*(1-VLOOKUP($A217,[1]Hugst!$R$5:$W$9,MATCH(ROUNDUP((U$1)/10,0)*10,[1]Hugst!$R$4:$W$4,0))))</f>
        <v>816.68600874494302</v>
      </c>
      <c r="V217" s="168">
        <f ca="1">IF($C217-V$1&lt;År1,0,U216*(1-VLOOKUP($A217,[1]Hugst!$R$5:$W$9,MATCH(ROUNDUP((V$1)/10,0)*10,[1]Hugst!$R$4:$W$4,0))))</f>
        <v>816.56000600130915</v>
      </c>
      <c r="W217" s="168">
        <f ca="1">IF($C217-W$1&lt;År1,0,V216*(1-VLOOKUP($A217,[1]Hugst!$R$5:$W$9,MATCH(ROUNDUP((W$1)/10,0)*10,[1]Hugst!$R$4:$W$4,0))))</f>
        <v>816.43730409994407</v>
      </c>
      <c r="X217" s="168">
        <f ca="1">IF($C217-X$1&lt;År1,0,W216*(1-VLOOKUP($A217,[1]Hugst!$R$5:$W$9,MATCH(ROUNDUP((X$1)/10,0)*10,[1]Hugst!$R$4:$W$4,0))))</f>
        <v>4510.3265758280777</v>
      </c>
      <c r="Y217" s="168">
        <f ca="1">IF($C217-Y$1&lt;År1,0,X216*(1-VLOOKUP($A217,[1]Hugst!$R$5:$W$9,MATCH(ROUNDUP((Y$1)/10,0)*10,[1]Hugst!$R$4:$W$4,0))))</f>
        <v>182.88843345827547</v>
      </c>
      <c r="Z217" s="168">
        <f ca="1">IF($C217-Z$1&lt;År1,0,Y216*(1-VLOOKUP($A217,[1]Hugst!$R$5:$W$9,MATCH(ROUNDUP((Z$1)/10,0)*10,[1]Hugst!$R$4:$W$4,0))))</f>
        <v>182.71337834284495</v>
      </c>
      <c r="AA217" s="168">
        <f ca="1">IF($C217-AA$1&lt;År1,0,Z216*(1-VLOOKUP($A217,[1]Hugst!$R$5:$W$9,MATCH(ROUNDUP((AA$1)/10,0)*10,[1]Hugst!$R$4:$W$4,0))))</f>
        <v>182.86567142286211</v>
      </c>
      <c r="AB217" s="168">
        <f ca="1">IF($C217-AB$1&lt;År1,0,AA216*(1-VLOOKUP($A217,[1]Hugst!$R$5:$W$9,MATCH(ROUNDUP((AB$1)/10,0)*10,[1]Hugst!$R$4:$W$4,0))))</f>
        <v>183.01881965146842</v>
      </c>
      <c r="AC217" s="168">
        <f ca="1">IF($C217-AC$1&lt;År1,0,AB216*(1-VLOOKUP($A217,[1]Hugst!$R$5:$W$9,MATCH(ROUNDUP((AC$1)/10,0)*10,[1]Hugst!$R$4:$W$4,0))))</f>
        <v>183.172825242237</v>
      </c>
      <c r="AD217" s="168">
        <f ca="1">IF($C217-AD$1&lt;År1,0,AC216*(1-VLOOKUP($A217,[1]Hugst!$R$5:$W$9,MATCH(ROUNDUP((AD$1)/10,0)*10,[1]Hugst!$R$4:$W$4,0))))</f>
        <v>183.32769041581719</v>
      </c>
      <c r="AE217" s="168">
        <f ca="1">IF($C217-AE$1&lt;År1,0,AD216*(1-VLOOKUP($A217,[1]Hugst!$R$5:$W$9,MATCH(ROUNDUP((AE$1)/10,0)*10,[1]Hugst!$R$4:$W$4,0))))</f>
        <v>183.48341739998833</v>
      </c>
      <c r="AF217" s="168">
        <f ca="1">IF($C217-AF$1&lt;År1,0,AE216*(1-VLOOKUP($A217,[1]Hugst!$R$5:$W$9,MATCH(ROUNDUP((AF$1)/10,0)*10,[1]Hugst!$R$4:$W$4,0))))</f>
        <v>183.64000842965891</v>
      </c>
      <c r="AG217" s="168">
        <f ca="1">IF($C217-AG$1&lt;År1,0,AF216*(1-VLOOKUP($A217,[1]Hugst!$R$5:$W$9,MATCH(ROUNDUP((AG$1)/10,0)*10,[1]Hugst!$R$4:$W$4,0))))</f>
        <v>183.79746574690571</v>
      </c>
      <c r="AH217" s="168">
        <f ca="1">IF($C217-AH$1&lt;År1,0,AG216*(1-VLOOKUP($A217,[1]Hugst!$R$5:$W$9,MATCH(ROUNDUP((AH$1)/10,0)*10,[1]Hugst!$R$4:$W$4,0))))</f>
        <v>183.95579160097725</v>
      </c>
      <c r="AI217" s="168">
        <f ca="1">IF($C217-AI$1&lt;År1,0,AH216*(1-VLOOKUP($A217,[1]Hugst!$R$5:$W$9,MATCH(ROUNDUP((AI$1)/10,0)*10,[1]Hugst!$R$4:$W$4,0))))</f>
        <v>184.11498824832731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178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385.77477076345531</v>
      </c>
      <c r="E218" s="168">
        <f t="shared" ca="1" si="4"/>
        <v>22.719208468446595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820.86434960227268</v>
      </c>
      <c r="G218" s="168">
        <f ca="1">IF($C218-G$1&lt;År1,0,F217*(1-VLOOKUP($A218,[1]Hugst!$R$5:$W$9,MATCH(ROUNDUP((G$1)/10,0)*10,[1]Hugst!$R$4:$W$4,0))))</f>
        <v>821.23827841972013</v>
      </c>
      <c r="H218" s="168">
        <f ca="1">IF($C218-H$1&lt;År1,0,G217*(1-VLOOKUP($A218,[1]Hugst!$R$5:$W$9,MATCH(ROUNDUP((H$1)/10,0)*10,[1]Hugst!$R$4:$W$4,0))))</f>
        <v>821.53300205135963</v>
      </c>
      <c r="I218" s="168">
        <f ca="1">IF($C218-I$1&lt;År1,0,H217*(1-VLOOKUP($A218,[1]Hugst!$R$5:$W$9,MATCH(ROUNDUP((I$1)/10,0)*10,[1]Hugst!$R$4:$W$4,0))))</f>
        <v>821.82986995252065</v>
      </c>
      <c r="J218" s="168">
        <f ca="1">IF($C218-J$1&lt;År1,0,I217*(1-VLOOKUP($A218,[1]Hugst!$R$5:$W$9,MATCH(ROUNDUP((J$1)/10,0)*10,[1]Hugst!$R$4:$W$4,0))))</f>
        <v>822.12889202307485</v>
      </c>
      <c r="K218" s="168">
        <f ca="1">IF($C218-K$1&lt;År1,0,J217*(1-VLOOKUP($A218,[1]Hugst!$R$5:$W$9,MATCH(ROUNDUP((K$1)/10,0)*10,[1]Hugst!$R$4:$W$4,0))))</f>
        <v>822.43007820426863</v>
      </c>
      <c r="L218" s="168">
        <f ca="1">IF($C218-L$1&lt;År1,0,K217*(1-VLOOKUP($A218,[1]Hugst!$R$5:$W$9,MATCH(ROUNDUP((L$1)/10,0)*10,[1]Hugst!$R$4:$W$4,0))))</f>
        <v>822.73343847898502</v>
      </c>
      <c r="M218" s="168">
        <f ca="1">IF($C218-M$1&lt;År1,0,L217*(1-VLOOKUP($A218,[1]Hugst!$R$5:$W$9,MATCH(ROUNDUP((M$1)/10,0)*10,[1]Hugst!$R$4:$W$4,0))))</f>
        <v>823.03898287192931</v>
      </c>
      <c r="N218" s="168">
        <f ca="1">IF($C218-N$1&lt;År1,0,M217*(1-VLOOKUP($A218,[1]Hugst!$R$5:$W$9,MATCH(ROUNDUP((N$1)/10,0)*10,[1]Hugst!$R$4:$W$4,0))))</f>
        <v>823.34672144971262</v>
      </c>
      <c r="O218" s="168">
        <f ca="1">IF($C218-O$1&lt;År1,0,N217*(1-VLOOKUP($A218,[1]Hugst!$R$5:$W$9,MATCH(ROUNDUP((O$1)/10,0)*10,[1]Hugst!$R$4:$W$4,0))))</f>
        <v>823.65666432106116</v>
      </c>
      <c r="P218" s="168">
        <f ca="1">IF($C218-P$1&lt;År1,0,O217*(1-VLOOKUP($A218,[1]Hugst!$R$5:$W$9,MATCH(ROUNDUP((P$1)/10,0)*10,[1]Hugst!$R$4:$W$4,0))))</f>
        <v>815.93137944731154</v>
      </c>
      <c r="Q218" s="168">
        <f ca="1">IF($C218-Q$1&lt;År1,0,P217*(1-VLOOKUP($A218,[1]Hugst!$R$5:$W$9,MATCH(ROUNDUP((Q$1)/10,0)*10,[1]Hugst!$R$4:$W$4,0))))</f>
        <v>815.930122546294</v>
      </c>
      <c r="R218" s="168">
        <f ca="1">IF($C218-R$1&lt;År1,0,Q217*(1-VLOOKUP($A218,[1]Hugst!$R$5:$W$9,MATCH(ROUNDUP((R$1)/10,0)*10,[1]Hugst!$R$4:$W$4,0))))</f>
        <v>815.78788246313707</v>
      </c>
      <c r="S218" s="168">
        <f ca="1">IF($C218-S$1&lt;År1,0,R217*(1-VLOOKUP($A218,[1]Hugst!$R$5:$W$9,MATCH(ROUNDUP((S$1)/10,0)*10,[1]Hugst!$R$4:$W$4,0))))</f>
        <v>815.64893193228488</v>
      </c>
      <c r="T218" s="168">
        <f ca="1">IF($C218-T$1&lt;År1,0,S217*(1-VLOOKUP($A218,[1]Hugst!$R$5:$W$9,MATCH(ROUNDUP((T$1)/10,0)*10,[1]Hugst!$R$4:$W$4,0))))</f>
        <v>815.51327202529353</v>
      </c>
      <c r="U218" s="168">
        <f ca="1">IF($C218-U$1&lt;År1,0,T217*(1-VLOOKUP($A218,[1]Hugst!$R$5:$W$9,MATCH(ROUNDUP((U$1)/10,0)*10,[1]Hugst!$R$4:$W$4,0))))</f>
        <v>815.38090382728831</v>
      </c>
      <c r="V218" s="168">
        <f ca="1">IF($C218-V$1&lt;År1,0,U217*(1-VLOOKUP($A218,[1]Hugst!$R$5:$W$9,MATCH(ROUNDUP((V$1)/10,0)*10,[1]Hugst!$R$4:$W$4,0))))</f>
        <v>815.25182843690311</v>
      </c>
      <c r="W218" s="168">
        <f ca="1">IF($C218-W$1&lt;År1,0,V217*(1-VLOOKUP($A218,[1]Hugst!$R$5:$W$9,MATCH(ROUNDUP((W$1)/10,0)*10,[1]Hugst!$R$4:$W$4,0))))</f>
        <v>815.12604696638004</v>
      </c>
      <c r="X218" s="168">
        <f ca="1">IF($C218-X$1&lt;År1,0,W217*(1-VLOOKUP($A218,[1]Hugst!$R$5:$W$9,MATCH(ROUNDUP((X$1)/10,0)*10,[1]Hugst!$R$4:$W$4,0))))</f>
        <v>815.00356054152462</v>
      </c>
      <c r="Y218" s="168">
        <f ca="1">IF($C218-Y$1&lt;År1,0,X217*(1-VLOOKUP($A218,[1]Hugst!$R$5:$W$9,MATCH(ROUNDUP((Y$1)/10,0)*10,[1]Hugst!$R$4:$W$4,0))))</f>
        <v>4502.4060023290622</v>
      </c>
      <c r="Z218" s="168">
        <f ca="1">IF($C218-Z$1&lt;År1,0,Y217*(1-VLOOKUP($A218,[1]Hugst!$R$5:$W$9,MATCH(ROUNDUP((Z$1)/10,0)*10,[1]Hugst!$R$4:$W$4,0))))</f>
        <v>182.71000571831618</v>
      </c>
      <c r="AA218" s="168">
        <f ca="1">IF($C218-AA$1&lt;År1,0,Z217*(1-VLOOKUP($A218,[1]Hugst!$R$5:$W$9,MATCH(ROUNDUP((AA$1)/10,0)*10,[1]Hugst!$R$4:$W$4,0))))</f>
        <v>182.53512138836413</v>
      </c>
      <c r="AB218" s="168">
        <f ca="1">IF($C218-AB$1&lt;År1,0,AA217*(1-VLOOKUP($A218,[1]Hugst!$R$5:$W$9,MATCH(ROUNDUP((AB$1)/10,0)*10,[1]Hugst!$R$4:$W$4,0))))</f>
        <v>182.68726588976662</v>
      </c>
      <c r="AC218" s="168">
        <f ca="1">IF($C218-AC$1&lt;År1,0,AB217*(1-VLOOKUP($A218,[1]Hugst!$R$5:$W$9,MATCH(ROUNDUP((AC$1)/10,0)*10,[1]Hugst!$R$4:$W$4,0))))</f>
        <v>182.84026470546698</v>
      </c>
      <c r="AD218" s="168">
        <f ca="1">IF($C218-AD$1&lt;År1,0,AC217*(1-VLOOKUP($A218,[1]Hugst!$R$5:$W$9,MATCH(ROUNDUP((AD$1)/10,0)*10,[1]Hugst!$R$4:$W$4,0))))</f>
        <v>182.99412004687872</v>
      </c>
      <c r="AE218" s="168">
        <f ca="1">IF($C218-AE$1&lt;År1,0,AD217*(1-VLOOKUP($A218,[1]Hugst!$R$5:$W$9,MATCH(ROUNDUP((AE$1)/10,0)*10,[1]Hugst!$R$4:$W$4,0))))</f>
        <v>183.14883413248469</v>
      </c>
      <c r="AF218" s="168">
        <f ca="1">IF($C218-AF$1&lt;År1,0,AE217*(1-VLOOKUP($A218,[1]Hugst!$R$5:$W$9,MATCH(ROUNDUP((AF$1)/10,0)*10,[1]Hugst!$R$4:$W$4,0))))</f>
        <v>183.30440918789077</v>
      </c>
      <c r="AG218" s="168">
        <f ca="1">IF($C218-AG$1&lt;År1,0,AF217*(1-VLOOKUP($A218,[1]Hugst!$R$5:$W$9,MATCH(ROUNDUP((AG$1)/10,0)*10,[1]Hugst!$R$4:$W$4,0))))</f>
        <v>183.4608474458251</v>
      </c>
      <c r="AH218" s="168">
        <f ca="1">IF($C218-AH$1&lt;År1,0,AG217*(1-VLOOKUP($A218,[1]Hugst!$R$5:$W$9,MATCH(ROUNDUP((AH$1)/10,0)*10,[1]Hugst!$R$4:$W$4,0))))</f>
        <v>183.61815114617701</v>
      </c>
      <c r="AI218" s="168">
        <f ca="1">IF($C218-AI$1&lt;År1,0,AH217*(1-VLOOKUP($A218,[1]Hugst!$R$5:$W$9,MATCH(ROUNDUP((AI$1)/10,0)*10,[1]Hugst!$R$4:$W$4,0))))</f>
        <v>183.77632253600069</v>
      </c>
      <c r="AJ218" s="168">
        <f ca="1">IF($C218-AJ$1&lt;År1,0,AI217*(1-VLOOKUP($A218,[1]Hugst!$R$5:$W$9,MATCH(ROUNDUP((AJ$1)/10,0)*10,[1]Hugst!$R$4:$W$4,0))))</f>
        <v>184.01619483999895</v>
      </c>
    </row>
    <row r="219" spans="1:36" x14ac:dyDescent="0.25">
      <c r="A219" s="168" t="s">
        <v>178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25.469095675386782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40.991654597945711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178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25.367219292686059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40.889778215244988</v>
      </c>
      <c r="G220" s="168">
        <f ca="1">IF($C220-G$1&lt;År1,0,F219*(1-VLOOKUP($A220,[1]Hugst!$R$5:$W$9,MATCH(ROUNDUP((G$1)/10,0)*10,[1]Hugst!$R$4:$W$4,0))))</f>
        <v>40.991654597945711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178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25.265750415514773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40.788309338073702</v>
      </c>
      <c r="G221" s="168">
        <f ca="1">IF($C221-G$1&lt;År1,0,F220*(1-VLOOKUP($A221,[1]Hugst!$R$5:$W$9,MATCH(ROUNDUP((G$1)/10,0)*10,[1]Hugst!$R$4:$W$4,0))))</f>
        <v>40.889778215244988</v>
      </c>
      <c r="H221" s="168">
        <f ca="1">IF($C221-H$1&lt;År1,0,G220*(1-VLOOKUP($A221,[1]Hugst!$R$5:$W$9,MATCH(ROUNDUP((H$1)/10,0)*10,[1]Hugst!$R$4:$W$4,0))))</f>
        <v>40.991654597945711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178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25.164687413852519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40.687246336411448</v>
      </c>
      <c r="G222" s="168">
        <f ca="1">IF($C222-G$1&lt;År1,0,F221*(1-VLOOKUP($A222,[1]Hugst!$R$5:$W$9,MATCH(ROUNDUP((G$1)/10,0)*10,[1]Hugst!$R$4:$W$4,0))))</f>
        <v>40.788309338073702</v>
      </c>
      <c r="H222" s="168">
        <f ca="1">IF($C222-H$1&lt;År1,0,G221*(1-VLOOKUP($A222,[1]Hugst!$R$5:$W$9,MATCH(ROUNDUP((H$1)/10,0)*10,[1]Hugst!$R$4:$W$4,0))))</f>
        <v>40.889778215244988</v>
      </c>
      <c r="I222" s="168">
        <f ca="1">IF($C222-I$1&lt;År1,0,H221*(1-VLOOKUP($A222,[1]Hugst!$R$5:$W$9,MATCH(ROUNDUP((I$1)/10,0)*10,[1]Hugst!$R$4:$W$4,0))))</f>
        <v>40.991654597945711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178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25.064028664197394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40.586587586756323</v>
      </c>
      <c r="G223" s="168">
        <f ca="1">IF($C223-G$1&lt;År1,0,F222*(1-VLOOKUP($A223,[1]Hugst!$R$5:$W$9,MATCH(ROUNDUP((G$1)/10,0)*10,[1]Hugst!$R$4:$W$4,0))))</f>
        <v>40.687246336411448</v>
      </c>
      <c r="H223" s="168">
        <f ca="1">IF($C223-H$1&lt;År1,0,G222*(1-VLOOKUP($A223,[1]Hugst!$R$5:$W$9,MATCH(ROUNDUP((H$1)/10,0)*10,[1]Hugst!$R$4:$W$4,0))))</f>
        <v>40.788309338073702</v>
      </c>
      <c r="I223" s="168">
        <f ca="1">IF($C223-I$1&lt;År1,0,H222*(1-VLOOKUP($A223,[1]Hugst!$R$5:$W$9,MATCH(ROUNDUP((I$1)/10,0)*10,[1]Hugst!$R$4:$W$4,0))))</f>
        <v>40.889778215244988</v>
      </c>
      <c r="J223" s="168">
        <f ca="1">IF($C223-J$1&lt;År1,0,I222*(1-VLOOKUP($A223,[1]Hugst!$R$5:$W$9,MATCH(ROUNDUP((J$1)/10,0)*10,[1]Hugst!$R$4:$W$4,0))))</f>
        <v>40.991654597945711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178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24.963772549540593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40.486331472099522</v>
      </c>
      <c r="G224" s="168">
        <f ca="1">IF($C224-G$1&lt;År1,0,F223*(1-VLOOKUP($A224,[1]Hugst!$R$5:$W$9,MATCH(ROUNDUP((G$1)/10,0)*10,[1]Hugst!$R$4:$W$4,0))))</f>
        <v>40.586587586756323</v>
      </c>
      <c r="H224" s="168">
        <f ca="1">IF($C224-H$1&lt;År1,0,G223*(1-VLOOKUP($A224,[1]Hugst!$R$5:$W$9,MATCH(ROUNDUP((H$1)/10,0)*10,[1]Hugst!$R$4:$W$4,0))))</f>
        <v>40.687246336411448</v>
      </c>
      <c r="I224" s="168">
        <f ca="1">IF($C224-I$1&lt;År1,0,H223*(1-VLOOKUP($A224,[1]Hugst!$R$5:$W$9,MATCH(ROUNDUP((I$1)/10,0)*10,[1]Hugst!$R$4:$W$4,0))))</f>
        <v>40.788309338073702</v>
      </c>
      <c r="J224" s="168">
        <f ca="1">IF($C224-J$1&lt;År1,0,I223*(1-VLOOKUP($A224,[1]Hugst!$R$5:$W$9,MATCH(ROUNDUP((J$1)/10,0)*10,[1]Hugst!$R$4:$W$4,0))))</f>
        <v>40.889778215244988</v>
      </c>
      <c r="K224" s="168">
        <f ca="1">IF($C224-K$1&lt;År1,0,J223*(1-VLOOKUP($A224,[1]Hugst!$R$5:$W$9,MATCH(ROUNDUP((K$1)/10,0)*10,[1]Hugst!$R$4:$W$4,0))))</f>
        <v>40.991654597945711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178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24.863917459342332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40.386476381901261</v>
      </c>
      <c r="G225" s="168">
        <f ca="1">IF($C225-G$1&lt;År1,0,F224*(1-VLOOKUP($A225,[1]Hugst!$R$5:$W$9,MATCH(ROUNDUP((G$1)/10,0)*10,[1]Hugst!$R$4:$W$4,0))))</f>
        <v>40.486331472099522</v>
      </c>
      <c r="H225" s="168">
        <f ca="1">IF($C225-H$1&lt;År1,0,G224*(1-VLOOKUP($A225,[1]Hugst!$R$5:$W$9,MATCH(ROUNDUP((H$1)/10,0)*10,[1]Hugst!$R$4:$W$4,0))))</f>
        <v>40.586587586756323</v>
      </c>
      <c r="I225" s="168">
        <f ca="1">IF($C225-I$1&lt;År1,0,H224*(1-VLOOKUP($A225,[1]Hugst!$R$5:$W$9,MATCH(ROUNDUP((I$1)/10,0)*10,[1]Hugst!$R$4:$W$4,0))))</f>
        <v>40.687246336411448</v>
      </c>
      <c r="J225" s="168">
        <f ca="1">IF($C225-J$1&lt;År1,0,I224*(1-VLOOKUP($A225,[1]Hugst!$R$5:$W$9,MATCH(ROUNDUP((J$1)/10,0)*10,[1]Hugst!$R$4:$W$4,0))))</f>
        <v>40.788309338073702</v>
      </c>
      <c r="K225" s="168">
        <f ca="1">IF($C225-K$1&lt;År1,0,J224*(1-VLOOKUP($A225,[1]Hugst!$R$5:$W$9,MATCH(ROUNDUP((K$1)/10,0)*10,[1]Hugst!$R$4:$W$4,0))))</f>
        <v>40.889778215244988</v>
      </c>
      <c r="L225" s="168">
        <f ca="1">IF($C225-L$1&lt;År1,0,K224*(1-VLOOKUP($A225,[1]Hugst!$R$5:$W$9,MATCH(ROUNDUP((L$1)/10,0)*10,[1]Hugst!$R$4:$W$4,0))))</f>
        <v>40.991654597945711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178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24.76446178950502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40.287020712063949</v>
      </c>
      <c r="G226" s="168">
        <f ca="1">IF($C226-G$1&lt;År1,0,F225*(1-VLOOKUP($A226,[1]Hugst!$R$5:$W$9,MATCH(ROUNDUP((G$1)/10,0)*10,[1]Hugst!$R$4:$W$4,0))))</f>
        <v>40.386476381901261</v>
      </c>
      <c r="H226" s="168">
        <f ca="1">IF($C226-H$1&lt;År1,0,G225*(1-VLOOKUP($A226,[1]Hugst!$R$5:$W$9,MATCH(ROUNDUP((H$1)/10,0)*10,[1]Hugst!$R$4:$W$4,0))))</f>
        <v>40.486331472099522</v>
      </c>
      <c r="I226" s="168">
        <f ca="1">IF($C226-I$1&lt;År1,0,H225*(1-VLOOKUP($A226,[1]Hugst!$R$5:$W$9,MATCH(ROUNDUP((I$1)/10,0)*10,[1]Hugst!$R$4:$W$4,0))))</f>
        <v>40.586587586756323</v>
      </c>
      <c r="J226" s="168">
        <f ca="1">IF($C226-J$1&lt;År1,0,I225*(1-VLOOKUP($A226,[1]Hugst!$R$5:$W$9,MATCH(ROUNDUP((J$1)/10,0)*10,[1]Hugst!$R$4:$W$4,0))))</f>
        <v>40.687246336411448</v>
      </c>
      <c r="K226" s="168">
        <f ca="1">IF($C226-K$1&lt;År1,0,J225*(1-VLOOKUP($A226,[1]Hugst!$R$5:$W$9,MATCH(ROUNDUP((K$1)/10,0)*10,[1]Hugst!$R$4:$W$4,0))))</f>
        <v>40.788309338073702</v>
      </c>
      <c r="L226" s="168">
        <f ca="1">IF($C226-L$1&lt;År1,0,K225*(1-VLOOKUP($A226,[1]Hugst!$R$5:$W$9,MATCH(ROUNDUP((L$1)/10,0)*10,[1]Hugst!$R$4:$W$4,0))))</f>
        <v>40.889778215244988</v>
      </c>
      <c r="M226" s="168">
        <f ca="1">IF($C226-M$1&lt;År1,0,L225*(1-VLOOKUP($A226,[1]Hugst!$R$5:$W$9,MATCH(ROUNDUP((M$1)/10,0)*10,[1]Hugst!$R$4:$W$4,0))))</f>
        <v>40.991654597945711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178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24.665403942346899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40.187962864905828</v>
      </c>
      <c r="G227" s="168">
        <f ca="1">IF($C227-G$1&lt;År1,0,F226*(1-VLOOKUP($A227,[1]Hugst!$R$5:$W$9,MATCH(ROUNDUP((G$1)/10,0)*10,[1]Hugst!$R$4:$W$4,0))))</f>
        <v>40.287020712063949</v>
      </c>
      <c r="H227" s="168">
        <f ca="1">IF($C227-H$1&lt;År1,0,G226*(1-VLOOKUP($A227,[1]Hugst!$R$5:$W$9,MATCH(ROUNDUP((H$1)/10,0)*10,[1]Hugst!$R$4:$W$4,0))))</f>
        <v>40.386476381901261</v>
      </c>
      <c r="I227" s="168">
        <f ca="1">IF($C227-I$1&lt;År1,0,H226*(1-VLOOKUP($A227,[1]Hugst!$R$5:$W$9,MATCH(ROUNDUP((I$1)/10,0)*10,[1]Hugst!$R$4:$W$4,0))))</f>
        <v>40.486331472099522</v>
      </c>
      <c r="J227" s="168">
        <f ca="1">IF($C227-J$1&lt;År1,0,I226*(1-VLOOKUP($A227,[1]Hugst!$R$5:$W$9,MATCH(ROUNDUP((J$1)/10,0)*10,[1]Hugst!$R$4:$W$4,0))))</f>
        <v>40.586587586756323</v>
      </c>
      <c r="K227" s="168">
        <f ca="1">IF($C227-K$1&lt;År1,0,J226*(1-VLOOKUP($A227,[1]Hugst!$R$5:$W$9,MATCH(ROUNDUP((K$1)/10,0)*10,[1]Hugst!$R$4:$W$4,0))))</f>
        <v>40.687246336411448</v>
      </c>
      <c r="L227" s="168">
        <f ca="1">IF($C227-L$1&lt;År1,0,K226*(1-VLOOKUP($A227,[1]Hugst!$R$5:$W$9,MATCH(ROUNDUP((L$1)/10,0)*10,[1]Hugst!$R$4:$W$4,0))))</f>
        <v>40.788309338073702</v>
      </c>
      <c r="M227" s="168">
        <f ca="1">IF($C227-M$1&lt;År1,0,L226*(1-VLOOKUP($A227,[1]Hugst!$R$5:$W$9,MATCH(ROUNDUP((M$1)/10,0)*10,[1]Hugst!$R$4:$W$4,0))))</f>
        <v>40.889778215244988</v>
      </c>
      <c r="N227" s="168">
        <f ca="1">IF($C227-N$1&lt;År1,0,M226*(1-VLOOKUP($A227,[1]Hugst!$R$5:$W$9,MATCH(ROUNDUP((N$1)/10,0)*10,[1]Hugst!$R$4:$W$4,0))))</f>
        <v>40.991654597945711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178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24.566742326577497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40.089301249136426</v>
      </c>
      <c r="G228" s="168">
        <f ca="1">IF($C228-G$1&lt;År1,0,F227*(1-VLOOKUP($A228,[1]Hugst!$R$5:$W$9,MATCH(ROUNDUP((G$1)/10,0)*10,[1]Hugst!$R$4:$W$4,0))))</f>
        <v>40.187962864905828</v>
      </c>
      <c r="H228" s="168">
        <f ca="1">IF($C228-H$1&lt;År1,0,G227*(1-VLOOKUP($A228,[1]Hugst!$R$5:$W$9,MATCH(ROUNDUP((H$1)/10,0)*10,[1]Hugst!$R$4:$W$4,0))))</f>
        <v>40.287020712063949</v>
      </c>
      <c r="I228" s="168">
        <f ca="1">IF($C228-I$1&lt;År1,0,H227*(1-VLOOKUP($A228,[1]Hugst!$R$5:$W$9,MATCH(ROUNDUP((I$1)/10,0)*10,[1]Hugst!$R$4:$W$4,0))))</f>
        <v>40.386476381901261</v>
      </c>
      <c r="J228" s="168">
        <f ca="1">IF($C228-J$1&lt;År1,0,I227*(1-VLOOKUP($A228,[1]Hugst!$R$5:$W$9,MATCH(ROUNDUP((J$1)/10,0)*10,[1]Hugst!$R$4:$W$4,0))))</f>
        <v>40.486331472099522</v>
      </c>
      <c r="K228" s="168">
        <f ca="1">IF($C228-K$1&lt;År1,0,J227*(1-VLOOKUP($A228,[1]Hugst!$R$5:$W$9,MATCH(ROUNDUP((K$1)/10,0)*10,[1]Hugst!$R$4:$W$4,0))))</f>
        <v>40.586587586756323</v>
      </c>
      <c r="L228" s="168">
        <f ca="1">IF($C228-L$1&lt;År1,0,K227*(1-VLOOKUP($A228,[1]Hugst!$R$5:$W$9,MATCH(ROUNDUP((L$1)/10,0)*10,[1]Hugst!$R$4:$W$4,0))))</f>
        <v>40.687246336411448</v>
      </c>
      <c r="M228" s="168">
        <f ca="1">IF($C228-M$1&lt;År1,0,L227*(1-VLOOKUP($A228,[1]Hugst!$R$5:$W$9,MATCH(ROUNDUP((M$1)/10,0)*10,[1]Hugst!$R$4:$W$4,0))))</f>
        <v>40.788309338073702</v>
      </c>
      <c r="N228" s="168">
        <f ca="1">IF($C228-N$1&lt;År1,0,M227*(1-VLOOKUP($A228,[1]Hugst!$R$5:$W$9,MATCH(ROUNDUP((N$1)/10,0)*10,[1]Hugst!$R$4:$W$4,0))))</f>
        <v>40.889778215244988</v>
      </c>
      <c r="O228" s="168">
        <f ca="1">IF($C228-O$1&lt;År1,0,N227*(1-VLOOKUP($A228,[1]Hugst!$R$5:$W$9,MATCH(ROUNDUP((O$1)/10,0)*10,[1]Hugst!$R$4:$W$4,0))))</f>
        <v>40.991654597945711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178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24.468475357272126</v>
      </c>
      <c r="E229" s="168">
        <f t="shared" ca="1" si="5"/>
        <v>7.198534465976536E-2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40.063019624490821</v>
      </c>
      <c r="G229" s="168">
        <f ca="1">IF($C229-G$1&lt;År1,0,F228*(1-VLOOKUP($A229,[1]Hugst!$R$5:$W$9,MATCH(ROUNDUP((G$1)/10,0)*10,[1]Hugst!$R$4:$W$4,0))))</f>
        <v>40.089301249136426</v>
      </c>
      <c r="H229" s="168">
        <f ca="1">IF($C229-H$1&lt;År1,0,G228*(1-VLOOKUP($A229,[1]Hugst!$R$5:$W$9,MATCH(ROUNDUP((H$1)/10,0)*10,[1]Hugst!$R$4:$W$4,0))))</f>
        <v>40.187962864905828</v>
      </c>
      <c r="I229" s="168">
        <f ca="1">IF($C229-I$1&lt;År1,0,H228*(1-VLOOKUP($A229,[1]Hugst!$R$5:$W$9,MATCH(ROUNDUP((I$1)/10,0)*10,[1]Hugst!$R$4:$W$4,0))))</f>
        <v>40.287020712063949</v>
      </c>
      <c r="J229" s="168">
        <f ca="1">IF($C229-J$1&lt;År1,0,I228*(1-VLOOKUP($A229,[1]Hugst!$R$5:$W$9,MATCH(ROUNDUP((J$1)/10,0)*10,[1]Hugst!$R$4:$W$4,0))))</f>
        <v>40.386476381901261</v>
      </c>
      <c r="K229" s="168">
        <f ca="1">IF($C229-K$1&lt;År1,0,J228*(1-VLOOKUP($A229,[1]Hugst!$R$5:$W$9,MATCH(ROUNDUP((K$1)/10,0)*10,[1]Hugst!$R$4:$W$4,0))))</f>
        <v>40.486331472099522</v>
      </c>
      <c r="L229" s="168">
        <f ca="1">IF($C229-L$1&lt;År1,0,K228*(1-VLOOKUP($A229,[1]Hugst!$R$5:$W$9,MATCH(ROUNDUP((L$1)/10,0)*10,[1]Hugst!$R$4:$W$4,0))))</f>
        <v>40.586587586756323</v>
      </c>
      <c r="M229" s="168">
        <f ca="1">IF($C229-M$1&lt;År1,0,L228*(1-VLOOKUP($A229,[1]Hugst!$R$5:$W$9,MATCH(ROUNDUP((M$1)/10,0)*10,[1]Hugst!$R$4:$W$4,0))))</f>
        <v>40.687246336411448</v>
      </c>
      <c r="N229" s="168">
        <f ca="1">IF($C229-N$1&lt;År1,0,M228*(1-VLOOKUP($A229,[1]Hugst!$R$5:$W$9,MATCH(ROUNDUP((N$1)/10,0)*10,[1]Hugst!$R$4:$W$4,0))))</f>
        <v>40.788309338073702</v>
      </c>
      <c r="O229" s="168">
        <f ca="1">IF($C229-O$1&lt;År1,0,N228*(1-VLOOKUP($A229,[1]Hugst!$R$5:$W$9,MATCH(ROUNDUP((O$1)/10,0)*10,[1]Hugst!$R$4:$W$4,0))))</f>
        <v>40.889778215244988</v>
      </c>
      <c r="P229" s="168">
        <f ca="1">IF($C229-P$1&lt;År1,0,O228*(1-VLOOKUP($A229,[1]Hugst!$R$5:$W$9,MATCH(ROUNDUP((P$1)/10,0)*10,[1]Hugst!$R$4:$W$4,0))))</f>
        <v>40.919669253285903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178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1220.3472268240935</v>
      </c>
      <c r="E230" s="168">
        <f t="shared" ca="1" si="5"/>
        <v>0.1436653711642748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1283.1205218248874</v>
      </c>
      <c r="G230" s="168">
        <f ca="1">IF($C230-G$1&lt;År1,0,F229*(1-VLOOKUP($A230,[1]Hugst!$R$5:$W$9,MATCH(ROUNDUP((G$1)/10,0)*10,[1]Hugst!$R$4:$W$4,0))))</f>
        <v>40.063019624490821</v>
      </c>
      <c r="H230" s="168">
        <f ca="1">IF($C230-H$1&lt;År1,0,G229*(1-VLOOKUP($A230,[1]Hugst!$R$5:$W$9,MATCH(ROUNDUP((H$1)/10,0)*10,[1]Hugst!$R$4:$W$4,0))))</f>
        <v>40.089301249136426</v>
      </c>
      <c r="I230" s="168">
        <f ca="1">IF($C230-I$1&lt;År1,0,H229*(1-VLOOKUP($A230,[1]Hugst!$R$5:$W$9,MATCH(ROUNDUP((I$1)/10,0)*10,[1]Hugst!$R$4:$W$4,0))))</f>
        <v>40.187962864905828</v>
      </c>
      <c r="J230" s="168">
        <f ca="1">IF($C230-J$1&lt;År1,0,I229*(1-VLOOKUP($A230,[1]Hugst!$R$5:$W$9,MATCH(ROUNDUP((J$1)/10,0)*10,[1]Hugst!$R$4:$W$4,0))))</f>
        <v>40.287020712063949</v>
      </c>
      <c r="K230" s="168">
        <f ca="1">IF($C230-K$1&lt;År1,0,J229*(1-VLOOKUP($A230,[1]Hugst!$R$5:$W$9,MATCH(ROUNDUP((K$1)/10,0)*10,[1]Hugst!$R$4:$W$4,0))))</f>
        <v>40.386476381901261</v>
      </c>
      <c r="L230" s="168">
        <f ca="1">IF($C230-L$1&lt;År1,0,K229*(1-VLOOKUP($A230,[1]Hugst!$R$5:$W$9,MATCH(ROUNDUP((L$1)/10,0)*10,[1]Hugst!$R$4:$W$4,0))))</f>
        <v>40.486331472099522</v>
      </c>
      <c r="M230" s="168">
        <f ca="1">IF($C230-M$1&lt;År1,0,L229*(1-VLOOKUP($A230,[1]Hugst!$R$5:$W$9,MATCH(ROUNDUP((M$1)/10,0)*10,[1]Hugst!$R$4:$W$4,0))))</f>
        <v>40.586587586756323</v>
      </c>
      <c r="N230" s="168">
        <f ca="1">IF($C230-N$1&lt;År1,0,M229*(1-VLOOKUP($A230,[1]Hugst!$R$5:$W$9,MATCH(ROUNDUP((N$1)/10,0)*10,[1]Hugst!$R$4:$W$4,0))))</f>
        <v>40.687246336411448</v>
      </c>
      <c r="O230" s="168">
        <f ca="1">IF($C230-O$1&lt;År1,0,N229*(1-VLOOKUP($A230,[1]Hugst!$R$5:$W$9,MATCH(ROUNDUP((O$1)/10,0)*10,[1]Hugst!$R$4:$W$4,0))))</f>
        <v>40.788309338073702</v>
      </c>
      <c r="P230" s="168">
        <f ca="1">IF($C230-P$1&lt;År1,0,O229*(1-VLOOKUP($A230,[1]Hugst!$R$5:$W$9,MATCH(ROUNDUP((P$1)/10,0)*10,[1]Hugst!$R$4:$W$4,0))))</f>
        <v>40.817971775452364</v>
      </c>
      <c r="Q230" s="168">
        <f ca="1">IF($C230-Q$1&lt;År1,0,P229*(1-VLOOKUP($A230,[1]Hugst!$R$5:$W$9,MATCH(ROUNDUP((Q$1)/10,0)*10,[1]Hugst!$R$4:$W$4,0))))</f>
        <v>40.847810321914281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178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121.36559525009579</v>
      </c>
      <c r="E231" s="168">
        <f t="shared" ca="1" si="5"/>
        <v>0.21504133130156333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184.21026621102692</v>
      </c>
      <c r="G231" s="168">
        <f ca="1">IF($C231-G$1&lt;År1,0,F230*(1-VLOOKUP($A231,[1]Hugst!$R$5:$W$9,MATCH(ROUNDUP((G$1)/10,0)*10,[1]Hugst!$R$4:$W$4,0))))</f>
        <v>1283.1205218248874</v>
      </c>
      <c r="H231" s="168">
        <f ca="1">IF($C231-H$1&lt;År1,0,G230*(1-VLOOKUP($A231,[1]Hugst!$R$5:$W$9,MATCH(ROUNDUP((H$1)/10,0)*10,[1]Hugst!$R$4:$W$4,0))))</f>
        <v>40.063019624490821</v>
      </c>
      <c r="I231" s="168">
        <f ca="1">IF($C231-I$1&lt;År1,0,H230*(1-VLOOKUP($A231,[1]Hugst!$R$5:$W$9,MATCH(ROUNDUP((I$1)/10,0)*10,[1]Hugst!$R$4:$W$4,0))))</f>
        <v>40.089301249136426</v>
      </c>
      <c r="J231" s="168">
        <f ca="1">IF($C231-J$1&lt;År1,0,I230*(1-VLOOKUP($A231,[1]Hugst!$R$5:$W$9,MATCH(ROUNDUP((J$1)/10,0)*10,[1]Hugst!$R$4:$W$4,0))))</f>
        <v>40.187962864905828</v>
      </c>
      <c r="K231" s="168">
        <f ca="1">IF($C231-K$1&lt;År1,0,J230*(1-VLOOKUP($A231,[1]Hugst!$R$5:$W$9,MATCH(ROUNDUP((K$1)/10,0)*10,[1]Hugst!$R$4:$W$4,0))))</f>
        <v>40.287020712063949</v>
      </c>
      <c r="L231" s="168">
        <f ca="1">IF($C231-L$1&lt;År1,0,K230*(1-VLOOKUP($A231,[1]Hugst!$R$5:$W$9,MATCH(ROUNDUP((L$1)/10,0)*10,[1]Hugst!$R$4:$W$4,0))))</f>
        <v>40.386476381901261</v>
      </c>
      <c r="M231" s="168">
        <f ca="1">IF($C231-M$1&lt;År1,0,L230*(1-VLOOKUP($A231,[1]Hugst!$R$5:$W$9,MATCH(ROUNDUP((M$1)/10,0)*10,[1]Hugst!$R$4:$W$4,0))))</f>
        <v>40.486331472099522</v>
      </c>
      <c r="N231" s="168">
        <f ca="1">IF($C231-N$1&lt;År1,0,M230*(1-VLOOKUP($A231,[1]Hugst!$R$5:$W$9,MATCH(ROUNDUP((N$1)/10,0)*10,[1]Hugst!$R$4:$W$4,0))))</f>
        <v>40.586587586756323</v>
      </c>
      <c r="O231" s="168">
        <f ca="1">IF($C231-O$1&lt;År1,0,N230*(1-VLOOKUP($A231,[1]Hugst!$R$5:$W$9,MATCH(ROUNDUP((O$1)/10,0)*10,[1]Hugst!$R$4:$W$4,0))))</f>
        <v>40.687246336411448</v>
      </c>
      <c r="P231" s="168">
        <f ca="1">IF($C231-P$1&lt;År1,0,O230*(1-VLOOKUP($A231,[1]Hugst!$R$5:$W$9,MATCH(ROUNDUP((P$1)/10,0)*10,[1]Hugst!$R$4:$W$4,0))))</f>
        <v>40.716681087528791</v>
      </c>
      <c r="Q231" s="168">
        <f ca="1">IF($C231-Q$1&lt;År1,0,P230*(1-VLOOKUP($A231,[1]Hugst!$R$5:$W$9,MATCH(ROUNDUP((Q$1)/10,0)*10,[1]Hugst!$R$4:$W$4,0))))</f>
        <v>40.746291434773518</v>
      </c>
      <c r="R231" s="168">
        <f ca="1">IF($C231-R$1&lt;År1,0,Q230*(1-VLOOKUP($A231,[1]Hugst!$R$5:$W$9,MATCH(ROUNDUP((R$1)/10,0)*10,[1]Hugst!$R$4:$W$4,0))))</f>
        <v>40.776077581836773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178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120.88013286909336</v>
      </c>
      <c r="E232" s="168">
        <f t="shared" ca="1" si="5"/>
        <v>0.28611447179741845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183.79587697052034</v>
      </c>
      <c r="G232" s="168">
        <f ca="1">IF($C232-G$1&lt;År1,0,F231*(1-VLOOKUP($A232,[1]Hugst!$R$5:$W$9,MATCH(ROUNDUP((G$1)/10,0)*10,[1]Hugst!$R$4:$W$4,0))))</f>
        <v>184.21026621102692</v>
      </c>
      <c r="H232" s="168">
        <f ca="1">IF($C232-H$1&lt;År1,0,G231*(1-VLOOKUP($A232,[1]Hugst!$R$5:$W$9,MATCH(ROUNDUP((H$1)/10,0)*10,[1]Hugst!$R$4:$W$4,0))))</f>
        <v>1283.1205218248874</v>
      </c>
      <c r="I232" s="168">
        <f ca="1">IF($C232-I$1&lt;År1,0,H231*(1-VLOOKUP($A232,[1]Hugst!$R$5:$W$9,MATCH(ROUNDUP((I$1)/10,0)*10,[1]Hugst!$R$4:$W$4,0))))</f>
        <v>40.063019624490821</v>
      </c>
      <c r="J232" s="168">
        <f ca="1">IF($C232-J$1&lt;År1,0,I231*(1-VLOOKUP($A232,[1]Hugst!$R$5:$W$9,MATCH(ROUNDUP((J$1)/10,0)*10,[1]Hugst!$R$4:$W$4,0))))</f>
        <v>40.089301249136426</v>
      </c>
      <c r="K232" s="168">
        <f ca="1">IF($C232-K$1&lt;År1,0,J231*(1-VLOOKUP($A232,[1]Hugst!$R$5:$W$9,MATCH(ROUNDUP((K$1)/10,0)*10,[1]Hugst!$R$4:$W$4,0))))</f>
        <v>40.187962864905828</v>
      </c>
      <c r="L232" s="168">
        <f ca="1">IF($C232-L$1&lt;År1,0,K231*(1-VLOOKUP($A232,[1]Hugst!$R$5:$W$9,MATCH(ROUNDUP((L$1)/10,0)*10,[1]Hugst!$R$4:$W$4,0))))</f>
        <v>40.287020712063949</v>
      </c>
      <c r="M232" s="168">
        <f ca="1">IF($C232-M$1&lt;År1,0,L231*(1-VLOOKUP($A232,[1]Hugst!$R$5:$W$9,MATCH(ROUNDUP((M$1)/10,0)*10,[1]Hugst!$R$4:$W$4,0))))</f>
        <v>40.386476381901261</v>
      </c>
      <c r="N232" s="168">
        <f ca="1">IF($C232-N$1&lt;År1,0,M231*(1-VLOOKUP($A232,[1]Hugst!$R$5:$W$9,MATCH(ROUNDUP((N$1)/10,0)*10,[1]Hugst!$R$4:$W$4,0))))</f>
        <v>40.486331472099522</v>
      </c>
      <c r="O232" s="168">
        <f ca="1">IF($C232-O$1&lt;År1,0,N231*(1-VLOOKUP($A232,[1]Hugst!$R$5:$W$9,MATCH(ROUNDUP((O$1)/10,0)*10,[1]Hugst!$R$4:$W$4,0))))</f>
        <v>40.586587586756323</v>
      </c>
      <c r="P232" s="168">
        <f ca="1">IF($C232-P$1&lt;År1,0,O231*(1-VLOOKUP($A232,[1]Hugst!$R$5:$W$9,MATCH(ROUNDUP((P$1)/10,0)*10,[1]Hugst!$R$4:$W$4,0))))</f>
        <v>40.615795562357263</v>
      </c>
      <c r="Q232" s="168">
        <f ca="1">IF($C232-Q$1&lt;År1,0,P231*(1-VLOOKUP($A232,[1]Hugst!$R$5:$W$9,MATCH(ROUNDUP((Q$1)/10,0)*10,[1]Hugst!$R$4:$W$4,0))))</f>
        <v>40.645178623179959</v>
      </c>
      <c r="R232" s="168">
        <f ca="1">IF($C232-R$1&lt;År1,0,Q231*(1-VLOOKUP($A232,[1]Hugst!$R$5:$W$9,MATCH(ROUNDUP((R$1)/10,0)*10,[1]Hugst!$R$4:$W$4,0))))</f>
        <v>40.674736971766109</v>
      </c>
      <c r="S232" s="168">
        <f ca="1">IF($C232-S$1&lt;År1,0,R231*(1-VLOOKUP($A232,[1]Hugst!$R$5:$W$9,MATCH(ROUNDUP((S$1)/10,0)*10,[1]Hugst!$R$4:$W$4,0))))</f>
        <v>40.704470811449156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178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120.39661233761581</v>
      </c>
      <c r="E233" s="168">
        <f t="shared" ca="1" si="5"/>
        <v>0.35688603434118704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183.38312800158656</v>
      </c>
      <c r="G233" s="168">
        <f ca="1">IF($C233-G$1&lt;År1,0,F232*(1-VLOOKUP($A233,[1]Hugst!$R$5:$W$9,MATCH(ROUNDUP((G$1)/10,0)*10,[1]Hugst!$R$4:$W$4,0))))</f>
        <v>183.79587697052034</v>
      </c>
      <c r="H233" s="168">
        <f ca="1">IF($C233-H$1&lt;År1,0,G232*(1-VLOOKUP($A233,[1]Hugst!$R$5:$W$9,MATCH(ROUNDUP((H$1)/10,0)*10,[1]Hugst!$R$4:$W$4,0))))</f>
        <v>184.21026621102692</v>
      </c>
      <c r="I233" s="168">
        <f ca="1">IF($C233-I$1&lt;År1,0,H232*(1-VLOOKUP($A233,[1]Hugst!$R$5:$W$9,MATCH(ROUNDUP((I$1)/10,0)*10,[1]Hugst!$R$4:$W$4,0))))</f>
        <v>1283.1205218248874</v>
      </c>
      <c r="J233" s="168">
        <f ca="1">IF($C233-J$1&lt;År1,0,I232*(1-VLOOKUP($A233,[1]Hugst!$R$5:$W$9,MATCH(ROUNDUP((J$1)/10,0)*10,[1]Hugst!$R$4:$W$4,0))))</f>
        <v>40.063019624490821</v>
      </c>
      <c r="K233" s="168">
        <f ca="1">IF($C233-K$1&lt;År1,0,J232*(1-VLOOKUP($A233,[1]Hugst!$R$5:$W$9,MATCH(ROUNDUP((K$1)/10,0)*10,[1]Hugst!$R$4:$W$4,0))))</f>
        <v>40.089301249136426</v>
      </c>
      <c r="L233" s="168">
        <f ca="1">IF($C233-L$1&lt;År1,0,K232*(1-VLOOKUP($A233,[1]Hugst!$R$5:$W$9,MATCH(ROUNDUP((L$1)/10,0)*10,[1]Hugst!$R$4:$W$4,0))))</f>
        <v>40.187962864905828</v>
      </c>
      <c r="M233" s="168">
        <f ca="1">IF($C233-M$1&lt;År1,0,L232*(1-VLOOKUP($A233,[1]Hugst!$R$5:$W$9,MATCH(ROUNDUP((M$1)/10,0)*10,[1]Hugst!$R$4:$W$4,0))))</f>
        <v>40.287020712063949</v>
      </c>
      <c r="N233" s="168">
        <f ca="1">IF($C233-N$1&lt;År1,0,M232*(1-VLOOKUP($A233,[1]Hugst!$R$5:$W$9,MATCH(ROUNDUP((N$1)/10,0)*10,[1]Hugst!$R$4:$W$4,0))))</f>
        <v>40.386476381901261</v>
      </c>
      <c r="O233" s="168">
        <f ca="1">IF($C233-O$1&lt;År1,0,N232*(1-VLOOKUP($A233,[1]Hugst!$R$5:$W$9,MATCH(ROUNDUP((O$1)/10,0)*10,[1]Hugst!$R$4:$W$4,0))))</f>
        <v>40.486331472099522</v>
      </c>
      <c r="P233" s="168">
        <f ca="1">IF($C233-P$1&lt;År1,0,O232*(1-VLOOKUP($A233,[1]Hugst!$R$5:$W$9,MATCH(ROUNDUP((P$1)/10,0)*10,[1]Hugst!$R$4:$W$4,0))))</f>
        <v>40.515313579286897</v>
      </c>
      <c r="Q233" s="168">
        <f ca="1">IF($C233-Q$1&lt;År1,0,P232*(1-VLOOKUP($A233,[1]Hugst!$R$5:$W$9,MATCH(ROUNDUP((Q$1)/10,0)*10,[1]Hugst!$R$4:$W$4,0))))</f>
        <v>40.544470262833123</v>
      </c>
      <c r="R233" s="168">
        <f ca="1">IF($C233-R$1&lt;År1,0,Q232*(1-VLOOKUP($A233,[1]Hugst!$R$5:$W$9,MATCH(ROUNDUP((R$1)/10,0)*10,[1]Hugst!$R$4:$W$4,0))))</f>
        <v>40.573801724134377</v>
      </c>
      <c r="S233" s="168">
        <f ca="1">IF($C233-S$1&lt;År1,0,R232*(1-VLOOKUP($A233,[1]Hugst!$R$5:$W$9,MATCH(ROUNDUP((S$1)/10,0)*10,[1]Hugst!$R$4:$W$4,0))))</f>
        <v>40.603308165376667</v>
      </c>
      <c r="T233" s="168">
        <f ca="1">IF($C233-T$1&lt;År1,0,S232*(1-VLOOKUP($A233,[1]Hugst!$R$5:$W$9,MATCH(ROUNDUP((T$1)/10,0)*10,[1]Hugst!$R$4:$W$4,0))))</f>
        <v>40.632989789536367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178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119.91502588826552</v>
      </c>
      <c r="E234" s="168">
        <f t="shared" ca="1" si="5"/>
        <v>0.42735725559896309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182.97201277349404</v>
      </c>
      <c r="G234" s="168">
        <f ca="1">IF($C234-G$1&lt;År1,0,F233*(1-VLOOKUP($A234,[1]Hugst!$R$5:$W$9,MATCH(ROUNDUP((G$1)/10,0)*10,[1]Hugst!$R$4:$W$4,0))))</f>
        <v>183.38312800158656</v>
      </c>
      <c r="H234" s="168">
        <f ca="1">IF($C234-H$1&lt;År1,0,G233*(1-VLOOKUP($A234,[1]Hugst!$R$5:$W$9,MATCH(ROUNDUP((H$1)/10,0)*10,[1]Hugst!$R$4:$W$4,0))))</f>
        <v>183.79587697052034</v>
      </c>
      <c r="I234" s="168">
        <f ca="1">IF($C234-I$1&lt;År1,0,H233*(1-VLOOKUP($A234,[1]Hugst!$R$5:$W$9,MATCH(ROUNDUP((I$1)/10,0)*10,[1]Hugst!$R$4:$W$4,0))))</f>
        <v>184.21026621102692</v>
      </c>
      <c r="J234" s="168">
        <f ca="1">IF($C234-J$1&lt;År1,0,I233*(1-VLOOKUP($A234,[1]Hugst!$R$5:$W$9,MATCH(ROUNDUP((J$1)/10,0)*10,[1]Hugst!$R$4:$W$4,0))))</f>
        <v>1283.1205218248874</v>
      </c>
      <c r="K234" s="168">
        <f ca="1">IF($C234-K$1&lt;År1,0,J233*(1-VLOOKUP($A234,[1]Hugst!$R$5:$W$9,MATCH(ROUNDUP((K$1)/10,0)*10,[1]Hugst!$R$4:$W$4,0))))</f>
        <v>40.063019624490821</v>
      </c>
      <c r="L234" s="168">
        <f ca="1">IF($C234-L$1&lt;År1,0,K233*(1-VLOOKUP($A234,[1]Hugst!$R$5:$W$9,MATCH(ROUNDUP((L$1)/10,0)*10,[1]Hugst!$R$4:$W$4,0))))</f>
        <v>40.089301249136426</v>
      </c>
      <c r="M234" s="168">
        <f ca="1">IF($C234-M$1&lt;År1,0,L233*(1-VLOOKUP($A234,[1]Hugst!$R$5:$W$9,MATCH(ROUNDUP((M$1)/10,0)*10,[1]Hugst!$R$4:$W$4,0))))</f>
        <v>40.187962864905828</v>
      </c>
      <c r="N234" s="168">
        <f ca="1">IF($C234-N$1&lt;År1,0,M233*(1-VLOOKUP($A234,[1]Hugst!$R$5:$W$9,MATCH(ROUNDUP((N$1)/10,0)*10,[1]Hugst!$R$4:$W$4,0))))</f>
        <v>40.287020712063949</v>
      </c>
      <c r="O234" s="168">
        <f ca="1">IF($C234-O$1&lt;År1,0,N233*(1-VLOOKUP($A234,[1]Hugst!$R$5:$W$9,MATCH(ROUNDUP((O$1)/10,0)*10,[1]Hugst!$R$4:$W$4,0))))</f>
        <v>40.386476381901261</v>
      </c>
      <c r="P234" s="168">
        <f ca="1">IF($C234-P$1&lt;År1,0,O233*(1-VLOOKUP($A234,[1]Hugst!$R$5:$W$9,MATCH(ROUNDUP((P$1)/10,0)*10,[1]Hugst!$R$4:$W$4,0))))</f>
        <v>40.415233524148519</v>
      </c>
      <c r="Q234" s="168">
        <f ca="1">IF($C234-Q$1&lt;År1,0,P233*(1-VLOOKUP($A234,[1]Hugst!$R$5:$W$9,MATCH(ROUNDUP((Q$1)/10,0)*10,[1]Hugst!$R$4:$W$4,0))))</f>
        <v>40.444164735928148</v>
      </c>
      <c r="R234" s="168">
        <f ca="1">IF($C234-R$1&lt;År1,0,Q233*(1-VLOOKUP($A234,[1]Hugst!$R$5:$W$9,MATCH(ROUNDUP((R$1)/10,0)*10,[1]Hugst!$R$4:$W$4,0))))</f>
        <v>40.473270217493514</v>
      </c>
      <c r="S234" s="168">
        <f ca="1">IF($C234-S$1&lt;År1,0,R233*(1-VLOOKUP($A234,[1]Hugst!$R$5:$W$9,MATCH(ROUNDUP((S$1)/10,0)*10,[1]Hugst!$R$4:$W$4,0))))</f>
        <v>40.502550169887115</v>
      </c>
      <c r="T234" s="168">
        <f ca="1">IF($C234-T$1&lt;År1,0,S233*(1-VLOOKUP($A234,[1]Hugst!$R$5:$W$9,MATCH(ROUNDUP((T$1)/10,0)*10,[1]Hugst!$R$4:$W$4,0))))</f>
        <v>40.532004794939908</v>
      </c>
      <c r="U234" s="168">
        <f ca="1">IF($C234-U$1&lt;År1,0,T233*(1-VLOOKUP($A234,[1]Hugst!$R$5:$W$9,MATCH(ROUNDUP((U$1)/10,0)*10,[1]Hugst!$R$4:$W$4,0))))</f>
        <v>40.561634295271816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178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119.43536578471685</v>
      </c>
      <c r="E235" s="168">
        <f t="shared" ca="1" si="5"/>
        <v>0.49752936723325547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182.56252478157967</v>
      </c>
      <c r="G235" s="168">
        <f ca="1">IF($C235-G$1&lt;År1,0,F234*(1-VLOOKUP($A235,[1]Hugst!$R$5:$W$9,MATCH(ROUNDUP((G$1)/10,0)*10,[1]Hugst!$R$4:$W$4,0))))</f>
        <v>182.97201277349404</v>
      </c>
      <c r="H235" s="168">
        <f ca="1">IF($C235-H$1&lt;År1,0,G234*(1-VLOOKUP($A235,[1]Hugst!$R$5:$W$9,MATCH(ROUNDUP((H$1)/10,0)*10,[1]Hugst!$R$4:$W$4,0))))</f>
        <v>183.38312800158656</v>
      </c>
      <c r="I235" s="168">
        <f ca="1">IF($C235-I$1&lt;År1,0,H234*(1-VLOOKUP($A235,[1]Hugst!$R$5:$W$9,MATCH(ROUNDUP((I$1)/10,0)*10,[1]Hugst!$R$4:$W$4,0))))</f>
        <v>183.79587697052034</v>
      </c>
      <c r="J235" s="168">
        <f ca="1">IF($C235-J$1&lt;År1,0,I234*(1-VLOOKUP($A235,[1]Hugst!$R$5:$W$9,MATCH(ROUNDUP((J$1)/10,0)*10,[1]Hugst!$R$4:$W$4,0))))</f>
        <v>184.21026621102692</v>
      </c>
      <c r="K235" s="168">
        <f ca="1">IF($C235-K$1&lt;År1,0,J234*(1-VLOOKUP($A235,[1]Hugst!$R$5:$W$9,MATCH(ROUNDUP((K$1)/10,0)*10,[1]Hugst!$R$4:$W$4,0))))</f>
        <v>1283.1205218248874</v>
      </c>
      <c r="L235" s="168">
        <f ca="1">IF($C235-L$1&lt;År1,0,K234*(1-VLOOKUP($A235,[1]Hugst!$R$5:$W$9,MATCH(ROUNDUP((L$1)/10,0)*10,[1]Hugst!$R$4:$W$4,0))))</f>
        <v>40.063019624490821</v>
      </c>
      <c r="M235" s="168">
        <f ca="1">IF($C235-M$1&lt;År1,0,L234*(1-VLOOKUP($A235,[1]Hugst!$R$5:$W$9,MATCH(ROUNDUP((M$1)/10,0)*10,[1]Hugst!$R$4:$W$4,0))))</f>
        <v>40.089301249136426</v>
      </c>
      <c r="N235" s="168">
        <f ca="1">IF($C235-N$1&lt;År1,0,M234*(1-VLOOKUP($A235,[1]Hugst!$R$5:$W$9,MATCH(ROUNDUP((N$1)/10,0)*10,[1]Hugst!$R$4:$W$4,0))))</f>
        <v>40.187962864905828</v>
      </c>
      <c r="O235" s="168">
        <f ca="1">IF($C235-O$1&lt;År1,0,N234*(1-VLOOKUP($A235,[1]Hugst!$R$5:$W$9,MATCH(ROUNDUP((O$1)/10,0)*10,[1]Hugst!$R$4:$W$4,0))))</f>
        <v>40.287020712063949</v>
      </c>
      <c r="P235" s="168">
        <f ca="1">IF($C235-P$1&lt;År1,0,O234*(1-VLOOKUP($A235,[1]Hugst!$R$5:$W$9,MATCH(ROUNDUP((P$1)/10,0)*10,[1]Hugst!$R$4:$W$4,0))))</f>
        <v>40.315553789230606</v>
      </c>
      <c r="Q235" s="168">
        <f ca="1">IF($C235-Q$1&lt;År1,0,P234*(1-VLOOKUP($A235,[1]Hugst!$R$5:$W$9,MATCH(ROUNDUP((Q$1)/10,0)*10,[1]Hugst!$R$4:$W$4,0))))</f>
        <v>40.3442604311305</v>
      </c>
      <c r="R235" s="168">
        <f ca="1">IF($C235-R$1&lt;År1,0,Q234*(1-VLOOKUP($A235,[1]Hugst!$R$5:$W$9,MATCH(ROUNDUP((R$1)/10,0)*10,[1]Hugst!$R$4:$W$4,0))))</f>
        <v>40.373140836879685</v>
      </c>
      <c r="S235" s="168">
        <f ca="1">IF($C235-S$1&lt;År1,0,R234*(1-VLOOKUP($A235,[1]Hugst!$R$5:$W$9,MATCH(ROUNDUP((S$1)/10,0)*10,[1]Hugst!$R$4:$W$4,0))))</f>
        <v>40.402195206379865</v>
      </c>
      <c r="T235" s="168">
        <f ca="1">IF($C235-T$1&lt;År1,0,S234*(1-VLOOKUP($A235,[1]Hugst!$R$5:$W$9,MATCH(ROUNDUP((T$1)/10,0)*10,[1]Hugst!$R$4:$W$4,0))))</f>
        <v>40.431423740320483</v>
      </c>
      <c r="U235" s="168">
        <f ca="1">IF($C235-U$1&lt;År1,0,T234*(1-VLOOKUP($A235,[1]Hugst!$R$5:$W$9,MATCH(ROUNDUP((U$1)/10,0)*10,[1]Hugst!$R$4:$W$4,0))))</f>
        <v>40.460826640178063</v>
      </c>
      <c r="V235" s="168">
        <f ca="1">IF($C235-V$1&lt;År1,0,U234*(1-VLOOKUP($A235,[1]Hugst!$R$5:$W$9,MATCH(ROUNDUP((V$1)/10,0)*10,[1]Hugst!$R$4:$W$4,0))))</f>
        <v>40.490404108216701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178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118.95762432157426</v>
      </c>
      <c r="E236" s="168">
        <f t="shared" ca="1" si="5"/>
        <v>0.56740359593777612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182.1546575471416</v>
      </c>
      <c r="G236" s="168">
        <f ca="1">IF($C236-G$1&lt;År1,0,F235*(1-VLOOKUP($A236,[1]Hugst!$R$5:$W$9,MATCH(ROUNDUP((G$1)/10,0)*10,[1]Hugst!$R$4:$W$4,0))))</f>
        <v>182.56252478157967</v>
      </c>
      <c r="H236" s="168">
        <f ca="1">IF($C236-H$1&lt;År1,0,G235*(1-VLOOKUP($A236,[1]Hugst!$R$5:$W$9,MATCH(ROUNDUP((H$1)/10,0)*10,[1]Hugst!$R$4:$W$4,0))))</f>
        <v>182.97201277349404</v>
      </c>
      <c r="I236" s="168">
        <f ca="1">IF($C236-I$1&lt;År1,0,H235*(1-VLOOKUP($A236,[1]Hugst!$R$5:$W$9,MATCH(ROUNDUP((I$1)/10,0)*10,[1]Hugst!$R$4:$W$4,0))))</f>
        <v>183.38312800158656</v>
      </c>
      <c r="J236" s="168">
        <f ca="1">IF($C236-J$1&lt;År1,0,I235*(1-VLOOKUP($A236,[1]Hugst!$R$5:$W$9,MATCH(ROUNDUP((J$1)/10,0)*10,[1]Hugst!$R$4:$W$4,0))))</f>
        <v>183.79587697052034</v>
      </c>
      <c r="K236" s="168">
        <f ca="1">IF($C236-K$1&lt;År1,0,J235*(1-VLOOKUP($A236,[1]Hugst!$R$5:$W$9,MATCH(ROUNDUP((K$1)/10,0)*10,[1]Hugst!$R$4:$W$4,0))))</f>
        <v>184.21026621102692</v>
      </c>
      <c r="L236" s="168">
        <f ca="1">IF($C236-L$1&lt;År1,0,K235*(1-VLOOKUP($A236,[1]Hugst!$R$5:$W$9,MATCH(ROUNDUP((L$1)/10,0)*10,[1]Hugst!$R$4:$W$4,0))))</f>
        <v>1283.1205218248874</v>
      </c>
      <c r="M236" s="168">
        <f ca="1">IF($C236-M$1&lt;År1,0,L235*(1-VLOOKUP($A236,[1]Hugst!$R$5:$W$9,MATCH(ROUNDUP((M$1)/10,0)*10,[1]Hugst!$R$4:$W$4,0))))</f>
        <v>40.063019624490821</v>
      </c>
      <c r="N236" s="168">
        <f ca="1">IF($C236-N$1&lt;År1,0,M235*(1-VLOOKUP($A236,[1]Hugst!$R$5:$W$9,MATCH(ROUNDUP((N$1)/10,0)*10,[1]Hugst!$R$4:$W$4,0))))</f>
        <v>40.089301249136426</v>
      </c>
      <c r="O236" s="168">
        <f ca="1">IF($C236-O$1&lt;År1,0,N235*(1-VLOOKUP($A236,[1]Hugst!$R$5:$W$9,MATCH(ROUNDUP((O$1)/10,0)*10,[1]Hugst!$R$4:$W$4,0))))</f>
        <v>40.187962864905828</v>
      </c>
      <c r="P236" s="168">
        <f ca="1">IF($C236-P$1&lt;År1,0,O235*(1-VLOOKUP($A236,[1]Hugst!$R$5:$W$9,MATCH(ROUNDUP((P$1)/10,0)*10,[1]Hugst!$R$4:$W$4,0))))</f>
        <v>40.21627277325252</v>
      </c>
      <c r="Q236" s="168">
        <f ca="1">IF($C236-Q$1&lt;År1,0,P235*(1-VLOOKUP($A236,[1]Hugst!$R$5:$W$9,MATCH(ROUNDUP((Q$1)/10,0)*10,[1]Hugst!$R$4:$W$4,0))))</f>
        <v>40.244755743551956</v>
      </c>
      <c r="R236" s="168">
        <f ca="1">IF($C236-R$1&lt;År1,0,Q235*(1-VLOOKUP($A236,[1]Hugst!$R$5:$W$9,MATCH(ROUNDUP((R$1)/10,0)*10,[1]Hugst!$R$4:$W$4,0))))</f>
        <v>40.273411973788029</v>
      </c>
      <c r="S236" s="168">
        <f ca="1">IF($C236-S$1&lt;År1,0,R235*(1-VLOOKUP($A236,[1]Hugst!$R$5:$W$9,MATCH(ROUNDUP((S$1)/10,0)*10,[1]Hugst!$R$4:$W$4,0))))</f>
        <v>40.302241662727113</v>
      </c>
      <c r="T236" s="168">
        <f ca="1">IF($C236-T$1&lt;År1,0,S235*(1-VLOOKUP($A236,[1]Hugst!$R$5:$W$9,MATCH(ROUNDUP((T$1)/10,0)*10,[1]Hugst!$R$4:$W$4,0))))</f>
        <v>40.331245009919883</v>
      </c>
      <c r="U236" s="168">
        <f ca="1">IF($C236-U$1&lt;År1,0,T235*(1-VLOOKUP($A236,[1]Hugst!$R$5:$W$9,MATCH(ROUNDUP((U$1)/10,0)*10,[1]Hugst!$R$4:$W$4,0))))</f>
        <v>40.360422215703338</v>
      </c>
      <c r="V236" s="168">
        <f ca="1">IF($C236-V$1&lt;År1,0,U235*(1-VLOOKUP($A236,[1]Hugst!$R$5:$W$9,MATCH(ROUNDUP((V$1)/10,0)*10,[1]Hugst!$R$4:$W$4,0))))</f>
        <v>40.389773481200187</v>
      </c>
      <c r="W236" s="168">
        <f ca="1">IF($C236-W$1&lt;År1,0,V235*(1-VLOOKUP($A236,[1]Hugst!$R$5:$W$9,MATCH(ROUNDUP((W$1)/10,0)*10,[1]Hugst!$R$4:$W$4,0))))</f>
        <v>40.419299008319342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178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118.48179382428862</v>
      </c>
      <c r="E237" s="168">
        <f t="shared" ca="1" si="5"/>
        <v>0.63698116343448419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181.74840461735266</v>
      </c>
      <c r="G237" s="168">
        <f ca="1">IF($C237-G$1&lt;År1,0,F236*(1-VLOOKUP($A237,[1]Hugst!$R$5:$W$9,MATCH(ROUNDUP((G$1)/10,0)*10,[1]Hugst!$R$4:$W$4,0))))</f>
        <v>182.1546575471416</v>
      </c>
      <c r="H237" s="168">
        <f ca="1">IF($C237-H$1&lt;År1,0,G236*(1-VLOOKUP($A237,[1]Hugst!$R$5:$W$9,MATCH(ROUNDUP((H$1)/10,0)*10,[1]Hugst!$R$4:$W$4,0))))</f>
        <v>182.56252478157967</v>
      </c>
      <c r="I237" s="168">
        <f ca="1">IF($C237-I$1&lt;År1,0,H236*(1-VLOOKUP($A237,[1]Hugst!$R$5:$W$9,MATCH(ROUNDUP((I$1)/10,0)*10,[1]Hugst!$R$4:$W$4,0))))</f>
        <v>182.97201277349404</v>
      </c>
      <c r="J237" s="168">
        <f ca="1">IF($C237-J$1&lt;År1,0,I236*(1-VLOOKUP($A237,[1]Hugst!$R$5:$W$9,MATCH(ROUNDUP((J$1)/10,0)*10,[1]Hugst!$R$4:$W$4,0))))</f>
        <v>183.38312800158656</v>
      </c>
      <c r="K237" s="168">
        <f ca="1">IF($C237-K$1&lt;År1,0,J236*(1-VLOOKUP($A237,[1]Hugst!$R$5:$W$9,MATCH(ROUNDUP((K$1)/10,0)*10,[1]Hugst!$R$4:$W$4,0))))</f>
        <v>183.79587697052034</v>
      </c>
      <c r="L237" s="168">
        <f ca="1">IF($C237-L$1&lt;År1,0,K236*(1-VLOOKUP($A237,[1]Hugst!$R$5:$W$9,MATCH(ROUNDUP((L$1)/10,0)*10,[1]Hugst!$R$4:$W$4,0))))</f>
        <v>184.21026621102692</v>
      </c>
      <c r="M237" s="168">
        <f ca="1">IF($C237-M$1&lt;År1,0,L236*(1-VLOOKUP($A237,[1]Hugst!$R$5:$W$9,MATCH(ROUNDUP((M$1)/10,0)*10,[1]Hugst!$R$4:$W$4,0))))</f>
        <v>1283.1205218248874</v>
      </c>
      <c r="N237" s="168">
        <f ca="1">IF($C237-N$1&lt;År1,0,M236*(1-VLOOKUP($A237,[1]Hugst!$R$5:$W$9,MATCH(ROUNDUP((N$1)/10,0)*10,[1]Hugst!$R$4:$W$4,0))))</f>
        <v>40.063019624490821</v>
      </c>
      <c r="O237" s="168">
        <f ca="1">IF($C237-O$1&lt;År1,0,N236*(1-VLOOKUP($A237,[1]Hugst!$R$5:$W$9,MATCH(ROUNDUP((O$1)/10,0)*10,[1]Hugst!$R$4:$W$4,0))))</f>
        <v>40.089301249136426</v>
      </c>
      <c r="P237" s="168">
        <f ca="1">IF($C237-P$1&lt;År1,0,O236*(1-VLOOKUP($A237,[1]Hugst!$R$5:$W$9,MATCH(ROUNDUP((P$1)/10,0)*10,[1]Hugst!$R$4:$W$4,0))))</f>
        <v>40.117388881338186</v>
      </c>
      <c r="Q237" s="168">
        <f ca="1">IF($C237-Q$1&lt;År1,0,P236*(1-VLOOKUP($A237,[1]Hugst!$R$5:$W$9,MATCH(ROUNDUP((Q$1)/10,0)*10,[1]Hugst!$R$4:$W$4,0))))</f>
        <v>40.145649074723885</v>
      </c>
      <c r="R237" s="168">
        <f ca="1">IF($C237-R$1&lt;År1,0,Q236*(1-VLOOKUP($A237,[1]Hugst!$R$5:$W$9,MATCH(ROUNDUP((R$1)/10,0)*10,[1]Hugst!$R$4:$W$4,0))))</f>
        <v>40.174082026148646</v>
      </c>
      <c r="S237" s="168">
        <f ca="1">IF($C237-S$1&lt;År1,0,R236*(1-VLOOKUP($A237,[1]Hugst!$R$5:$W$9,MATCH(ROUNDUP((S$1)/10,0)*10,[1]Hugst!$R$4:$W$4,0))))</f>
        <v>40.202687933248697</v>
      </c>
      <c r="T237" s="168">
        <f ca="1">IF($C237-T$1&lt;År1,0,S236*(1-VLOOKUP($A237,[1]Hugst!$R$5:$W$9,MATCH(ROUNDUP((T$1)/10,0)*10,[1]Hugst!$R$4:$W$4,0))))</f>
        <v>40.231466994441348</v>
      </c>
      <c r="U237" s="168">
        <f ca="1">IF($C237-U$1&lt;År1,0,T236*(1-VLOOKUP($A237,[1]Hugst!$R$5:$W$9,MATCH(ROUNDUP((U$1)/10,0)*10,[1]Hugst!$R$4:$W$4,0))))</f>
        <v>40.26041940892685</v>
      </c>
      <c r="V237" s="168">
        <f ca="1">IF($C237-V$1&lt;År1,0,U236*(1-VLOOKUP($A237,[1]Hugst!$R$5:$W$9,MATCH(ROUNDUP((V$1)/10,0)*10,[1]Hugst!$R$4:$W$4,0))))</f>
        <v>40.289545376690398</v>
      </c>
      <c r="W237" s="168">
        <f ca="1">IF($C237-W$1&lt;År1,0,V236*(1-VLOOKUP($A237,[1]Hugst!$R$5:$W$9,MATCH(ROUNDUP((W$1)/10,0)*10,[1]Hugst!$R$4:$W$4,0))))</f>
        <v>40.318845098501491</v>
      </c>
      <c r="X237" s="168">
        <f ca="1">IF($C237-X$1&lt;År1,0,W236*(1-VLOOKUP($A237,[1]Hugst!$R$5:$W$9,MATCH(ROUNDUP((X$1)/10,0)*10,[1]Hugst!$R$4:$W$4,0))))</f>
        <v>40.348318775914485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178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118.00786664898988</v>
      </c>
      <c r="E238" s="168">
        <f t="shared" ca="1" si="5"/>
        <v>0.70626328651133008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181.34375956513077</v>
      </c>
      <c r="G238" s="168">
        <f ca="1">IF($C238-G$1&lt;År1,0,F237*(1-VLOOKUP($A238,[1]Hugst!$R$5:$W$9,MATCH(ROUNDUP((G$1)/10,0)*10,[1]Hugst!$R$4:$W$4,0))))</f>
        <v>181.74840461735266</v>
      </c>
      <c r="H238" s="168">
        <f ca="1">IF($C238-H$1&lt;År1,0,G237*(1-VLOOKUP($A238,[1]Hugst!$R$5:$W$9,MATCH(ROUNDUP((H$1)/10,0)*10,[1]Hugst!$R$4:$W$4,0))))</f>
        <v>182.1546575471416</v>
      </c>
      <c r="I238" s="168">
        <f ca="1">IF($C238-I$1&lt;År1,0,H237*(1-VLOOKUP($A238,[1]Hugst!$R$5:$W$9,MATCH(ROUNDUP((I$1)/10,0)*10,[1]Hugst!$R$4:$W$4,0))))</f>
        <v>182.56252478157967</v>
      </c>
      <c r="J238" s="168">
        <f ca="1">IF($C238-J$1&lt;År1,0,I237*(1-VLOOKUP($A238,[1]Hugst!$R$5:$W$9,MATCH(ROUNDUP((J$1)/10,0)*10,[1]Hugst!$R$4:$W$4,0))))</f>
        <v>182.97201277349404</v>
      </c>
      <c r="K238" s="168">
        <f ca="1">IF($C238-K$1&lt;År1,0,J237*(1-VLOOKUP($A238,[1]Hugst!$R$5:$W$9,MATCH(ROUNDUP((K$1)/10,0)*10,[1]Hugst!$R$4:$W$4,0))))</f>
        <v>183.38312800158656</v>
      </c>
      <c r="L238" s="168">
        <f ca="1">IF($C238-L$1&lt;År1,0,K237*(1-VLOOKUP($A238,[1]Hugst!$R$5:$W$9,MATCH(ROUNDUP((L$1)/10,0)*10,[1]Hugst!$R$4:$W$4,0))))</f>
        <v>183.79587697052034</v>
      </c>
      <c r="M238" s="168">
        <f ca="1">IF($C238-M$1&lt;År1,0,L237*(1-VLOOKUP($A238,[1]Hugst!$R$5:$W$9,MATCH(ROUNDUP((M$1)/10,0)*10,[1]Hugst!$R$4:$W$4,0))))</f>
        <v>184.21026621102692</v>
      </c>
      <c r="N238" s="168">
        <f ca="1">IF($C238-N$1&lt;År1,0,M237*(1-VLOOKUP($A238,[1]Hugst!$R$5:$W$9,MATCH(ROUNDUP((N$1)/10,0)*10,[1]Hugst!$R$4:$W$4,0))))</f>
        <v>1283.1205218248874</v>
      </c>
      <c r="O238" s="168">
        <f ca="1">IF($C238-O$1&lt;År1,0,N237*(1-VLOOKUP($A238,[1]Hugst!$R$5:$W$9,MATCH(ROUNDUP((O$1)/10,0)*10,[1]Hugst!$R$4:$W$4,0))))</f>
        <v>40.063019624490821</v>
      </c>
      <c r="P238" s="168">
        <f ca="1">IF($C238-P$1&lt;År1,0,O237*(1-VLOOKUP($A238,[1]Hugst!$R$5:$W$9,MATCH(ROUNDUP((P$1)/10,0)*10,[1]Hugst!$R$4:$W$4,0))))</f>
        <v>40.018900524991601</v>
      </c>
      <c r="Q238" s="168">
        <f ca="1">IF($C238-Q$1&lt;År1,0,P237*(1-VLOOKUP($A238,[1]Hugst!$R$5:$W$9,MATCH(ROUNDUP((Q$1)/10,0)*10,[1]Hugst!$R$4:$W$4,0))))</f>
        <v>40.046938832570959</v>
      </c>
      <c r="R238" s="168">
        <f ca="1">IF($C238-R$1&lt;År1,0,Q237*(1-VLOOKUP($A238,[1]Hugst!$R$5:$W$9,MATCH(ROUNDUP((R$1)/10,0)*10,[1]Hugst!$R$4:$W$4,0))))</f>
        <v>40.075149398299978</v>
      </c>
      <c r="S238" s="168">
        <f ca="1">IF($C238-S$1&lt;År1,0,R237*(1-VLOOKUP($A238,[1]Hugst!$R$5:$W$9,MATCH(ROUNDUP((S$1)/10,0)*10,[1]Hugst!$R$4:$W$4,0))))</f>
        <v>40.10353241868809</v>
      </c>
      <c r="T238" s="168">
        <f ca="1">IF($C238-T$1&lt;År1,0,S237*(1-VLOOKUP($A238,[1]Hugst!$R$5:$W$9,MATCH(ROUNDUP((T$1)/10,0)*10,[1]Hugst!$R$4:$W$4,0))))</f>
        <v>40.132088091024457</v>
      </c>
      <c r="U238" s="168">
        <f ca="1">IF($C238-U$1&lt;År1,0,T237*(1-VLOOKUP($A238,[1]Hugst!$R$5:$W$9,MATCH(ROUNDUP((U$1)/10,0)*10,[1]Hugst!$R$4:$W$4,0))))</f>
        <v>40.160816613377939</v>
      </c>
      <c r="V238" s="168">
        <f ca="1">IF($C238-V$1&lt;År1,0,U237*(1-VLOOKUP($A238,[1]Hugst!$R$5:$W$9,MATCH(ROUNDUP((V$1)/10,0)*10,[1]Hugst!$R$4:$W$4,0))))</f>
        <v>40.189718184598981</v>
      </c>
      <c r="W238" s="168">
        <f ca="1">IF($C238-W$1&lt;År1,0,V237*(1-VLOOKUP($A238,[1]Hugst!$R$5:$W$9,MATCH(ROUNDUP((W$1)/10,0)*10,[1]Hugst!$R$4:$W$4,0))))</f>
        <v>40.218793004321576</v>
      </c>
      <c r="X238" s="168">
        <f ca="1">IF($C238-X$1&lt;År1,0,W237*(1-VLOOKUP($A238,[1]Hugst!$R$5:$W$9,MATCH(ROUNDUP((X$1)/10,0)*10,[1]Hugst!$R$4:$W$4,0))))</f>
        <v>40.248041272962659</v>
      </c>
      <c r="Y238" s="168">
        <f ca="1">IF($C238-Y$1&lt;År1,0,X237*(1-VLOOKUP($A238,[1]Hugst!$R$5:$W$9,MATCH(ROUNDUP((Y$1)/10,0)*10,[1]Hugst!$R$4:$W$4,0))))</f>
        <v>40.277463191722639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178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117.53583518239975</v>
      </c>
      <c r="E239" s="168">
        <f t="shared" ca="1" si="5"/>
        <v>0.74394152149170623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180.90940633352102</v>
      </c>
      <c r="G239" s="168">
        <f ca="1">IF($C239-G$1&lt;År1,0,F238*(1-VLOOKUP($A239,[1]Hugst!$R$5:$W$9,MATCH(ROUNDUP((G$1)/10,0)*10,[1]Hugst!$R$4:$W$4,0))))</f>
        <v>181.34375956513077</v>
      </c>
      <c r="H239" s="168">
        <f ca="1">IF($C239-H$1&lt;År1,0,G238*(1-VLOOKUP($A239,[1]Hugst!$R$5:$W$9,MATCH(ROUNDUP((H$1)/10,0)*10,[1]Hugst!$R$4:$W$4,0))))</f>
        <v>181.74840461735266</v>
      </c>
      <c r="I239" s="168">
        <f ca="1">IF($C239-I$1&lt;År1,0,H238*(1-VLOOKUP($A239,[1]Hugst!$R$5:$W$9,MATCH(ROUNDUP((I$1)/10,0)*10,[1]Hugst!$R$4:$W$4,0))))</f>
        <v>182.1546575471416</v>
      </c>
      <c r="J239" s="168">
        <f ca="1">IF($C239-J$1&lt;År1,0,I238*(1-VLOOKUP($A239,[1]Hugst!$R$5:$W$9,MATCH(ROUNDUP((J$1)/10,0)*10,[1]Hugst!$R$4:$W$4,0))))</f>
        <v>182.56252478157967</v>
      </c>
      <c r="K239" s="168">
        <f ca="1">IF($C239-K$1&lt;År1,0,J238*(1-VLOOKUP($A239,[1]Hugst!$R$5:$W$9,MATCH(ROUNDUP((K$1)/10,0)*10,[1]Hugst!$R$4:$W$4,0))))</f>
        <v>182.97201277349404</v>
      </c>
      <c r="L239" s="168">
        <f ca="1">IF($C239-L$1&lt;År1,0,K238*(1-VLOOKUP($A239,[1]Hugst!$R$5:$W$9,MATCH(ROUNDUP((L$1)/10,0)*10,[1]Hugst!$R$4:$W$4,0))))</f>
        <v>183.38312800158656</v>
      </c>
      <c r="M239" s="168">
        <f ca="1">IF($C239-M$1&lt;År1,0,L238*(1-VLOOKUP($A239,[1]Hugst!$R$5:$W$9,MATCH(ROUNDUP((M$1)/10,0)*10,[1]Hugst!$R$4:$W$4,0))))</f>
        <v>183.79587697052034</v>
      </c>
      <c r="N239" s="168">
        <f ca="1">IF($C239-N$1&lt;År1,0,M238*(1-VLOOKUP($A239,[1]Hugst!$R$5:$W$9,MATCH(ROUNDUP((N$1)/10,0)*10,[1]Hugst!$R$4:$W$4,0))))</f>
        <v>184.21026621102692</v>
      </c>
      <c r="O239" s="168">
        <f ca="1">IF($C239-O$1&lt;År1,0,N238*(1-VLOOKUP($A239,[1]Hugst!$R$5:$W$9,MATCH(ROUNDUP((O$1)/10,0)*10,[1]Hugst!$R$4:$W$4,0))))</f>
        <v>1283.1205218248874</v>
      </c>
      <c r="P239" s="168">
        <f ca="1">IF($C239-P$1&lt;År1,0,O238*(1-VLOOKUP($A239,[1]Hugst!$R$5:$W$9,MATCH(ROUNDUP((P$1)/10,0)*10,[1]Hugst!$R$4:$W$4,0))))</f>
        <v>39.992665053442934</v>
      </c>
      <c r="Q239" s="168">
        <f ca="1">IF($C239-Q$1&lt;År1,0,P238*(1-VLOOKUP($A239,[1]Hugst!$R$5:$W$9,MATCH(ROUNDUP((Q$1)/10,0)*10,[1]Hugst!$R$4:$W$4,0))))</f>
        <v>39.948623431386736</v>
      </c>
      <c r="R239" s="168">
        <f ca="1">IF($C239-R$1&lt;År1,0,Q238*(1-VLOOKUP($A239,[1]Hugst!$R$5:$W$9,MATCH(ROUNDUP((R$1)/10,0)*10,[1]Hugst!$R$4:$W$4,0))))</f>
        <v>39.976612500962538</v>
      </c>
      <c r="S239" s="168">
        <f ca="1">IF($C239-S$1&lt;År1,0,R238*(1-VLOOKUP($A239,[1]Hugst!$R$5:$W$9,MATCH(ROUNDUP((S$1)/10,0)*10,[1]Hugst!$R$4:$W$4,0))))</f>
        <v>40.004773526185893</v>
      </c>
      <c r="T239" s="168">
        <f ca="1">IF($C239-T$1&lt;År1,0,S238*(1-VLOOKUP($A239,[1]Hugst!$R$5:$W$9,MATCH(ROUNDUP((T$1)/10,0)*10,[1]Hugst!$R$4:$W$4,0))))</f>
        <v>40.033106703221122</v>
      </c>
      <c r="U239" s="168">
        <f ca="1">IF($C239-U$1&lt;År1,0,T238*(1-VLOOKUP($A239,[1]Hugst!$R$5:$W$9,MATCH(ROUNDUP((U$1)/10,0)*10,[1]Hugst!$R$4:$W$4,0))))</f>
        <v>40.061612229010947</v>
      </c>
      <c r="V239" s="168">
        <f ca="1">IF($C239-V$1&lt;År1,0,U238*(1-VLOOKUP($A239,[1]Hugst!$R$5:$W$9,MATCH(ROUNDUP((V$1)/10,0)*10,[1]Hugst!$R$4:$W$4,0))))</f>
        <v>40.090290301276397</v>
      </c>
      <c r="W239" s="168">
        <f ca="1">IF($C239-W$1&lt;År1,0,V238*(1-VLOOKUP($A239,[1]Hugst!$R$5:$W$9,MATCH(ROUNDUP((W$1)/10,0)*10,[1]Hugst!$R$4:$W$4,0))))</f>
        <v>40.119141118518712</v>
      </c>
      <c r="X239" s="168">
        <f ca="1">IF($C239-X$1&lt;År1,0,W238*(1-VLOOKUP($A239,[1]Hugst!$R$5:$W$9,MATCH(ROUNDUP((X$1)/10,0)*10,[1]Hugst!$R$4:$W$4,0))))</f>
        <v>40.148164880021305</v>
      </c>
      <c r="Y239" s="168">
        <f ca="1">IF($C239-Y$1&lt;År1,0,X238*(1-VLOOKUP($A239,[1]Hugst!$R$5:$W$9,MATCH(ROUNDUP((Y$1)/10,0)*10,[1]Hugst!$R$4:$W$4,0))))</f>
        <v>40.177361785849165</v>
      </c>
      <c r="Z239" s="168">
        <f ca="1">IF($C239-Z$1&lt;År1,0,Y238*(1-VLOOKUP($A239,[1]Hugst!$R$5:$W$9,MATCH(ROUNDUP((Z$1)/10,0)*10,[1]Hugst!$R$4:$W$4,0))))</f>
        <v>40.238168105681936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178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117.06569184166074</v>
      </c>
      <c r="E240" s="168">
        <f t="shared" ca="1" si="5"/>
        <v>2.9645926348448484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182.65991410613515</v>
      </c>
      <c r="G240" s="168">
        <f ca="1">IF($C240-G$1&lt;År1,0,F239*(1-VLOOKUP($A240,[1]Hugst!$R$5:$W$9,MATCH(ROUNDUP((G$1)/10,0)*10,[1]Hugst!$R$4:$W$4,0))))</f>
        <v>180.90940633352102</v>
      </c>
      <c r="H240" s="168">
        <f ca="1">IF($C240-H$1&lt;År1,0,G239*(1-VLOOKUP($A240,[1]Hugst!$R$5:$W$9,MATCH(ROUNDUP((H$1)/10,0)*10,[1]Hugst!$R$4:$W$4,0))))</f>
        <v>181.34375956513077</v>
      </c>
      <c r="I240" s="168">
        <f ca="1">IF($C240-I$1&lt;År1,0,H239*(1-VLOOKUP($A240,[1]Hugst!$R$5:$W$9,MATCH(ROUNDUP((I$1)/10,0)*10,[1]Hugst!$R$4:$W$4,0))))</f>
        <v>181.74840461735266</v>
      </c>
      <c r="J240" s="168">
        <f ca="1">IF($C240-J$1&lt;År1,0,I239*(1-VLOOKUP($A240,[1]Hugst!$R$5:$W$9,MATCH(ROUNDUP((J$1)/10,0)*10,[1]Hugst!$R$4:$W$4,0))))</f>
        <v>182.1546575471416</v>
      </c>
      <c r="K240" s="168">
        <f ca="1">IF($C240-K$1&lt;År1,0,J239*(1-VLOOKUP($A240,[1]Hugst!$R$5:$W$9,MATCH(ROUNDUP((K$1)/10,0)*10,[1]Hugst!$R$4:$W$4,0))))</f>
        <v>182.56252478157967</v>
      </c>
      <c r="L240" s="168">
        <f ca="1">IF($C240-L$1&lt;År1,0,K239*(1-VLOOKUP($A240,[1]Hugst!$R$5:$W$9,MATCH(ROUNDUP((L$1)/10,0)*10,[1]Hugst!$R$4:$W$4,0))))</f>
        <v>182.97201277349404</v>
      </c>
      <c r="M240" s="168">
        <f ca="1">IF($C240-M$1&lt;År1,0,L239*(1-VLOOKUP($A240,[1]Hugst!$R$5:$W$9,MATCH(ROUNDUP((M$1)/10,0)*10,[1]Hugst!$R$4:$W$4,0))))</f>
        <v>183.38312800158656</v>
      </c>
      <c r="N240" s="168">
        <f ca="1">IF($C240-N$1&lt;År1,0,M239*(1-VLOOKUP($A240,[1]Hugst!$R$5:$W$9,MATCH(ROUNDUP((N$1)/10,0)*10,[1]Hugst!$R$4:$W$4,0))))</f>
        <v>183.79587697052034</v>
      </c>
      <c r="O240" s="168">
        <f ca="1">IF($C240-O$1&lt;År1,0,N239*(1-VLOOKUP($A240,[1]Hugst!$R$5:$W$9,MATCH(ROUNDUP((O$1)/10,0)*10,[1]Hugst!$R$4:$W$4,0))))</f>
        <v>184.21026621102692</v>
      </c>
      <c r="P240" s="168">
        <f ca="1">IF($C240-P$1&lt;År1,0,O239*(1-VLOOKUP($A240,[1]Hugst!$R$5:$W$9,MATCH(ROUNDUP((P$1)/10,0)*10,[1]Hugst!$R$4:$W$4,0))))</f>
        <v>1280.8672370060731</v>
      </c>
      <c r="Q240" s="168">
        <f ca="1">IF($C240-Q$1&lt;År1,0,P239*(1-VLOOKUP($A240,[1]Hugst!$R$5:$W$9,MATCH(ROUNDUP((Q$1)/10,0)*10,[1]Hugst!$R$4:$W$4,0))))</f>
        <v>39.922434031885672</v>
      </c>
      <c r="R240" s="168">
        <f ca="1">IF($C240-R$1&lt;År1,0,Q239*(1-VLOOKUP($A240,[1]Hugst!$R$5:$W$9,MATCH(ROUNDUP((R$1)/10,0)*10,[1]Hugst!$R$4:$W$4,0))))</f>
        <v>39.878469751214546</v>
      </c>
      <c r="S240" s="168">
        <f ca="1">IF($C240-S$1&lt;År1,0,R239*(1-VLOOKUP($A240,[1]Hugst!$R$5:$W$9,MATCH(ROUNDUP((S$1)/10,0)*10,[1]Hugst!$R$4:$W$4,0))))</f>
        <v>39.906409669253534</v>
      </c>
      <c r="T240" s="168">
        <f ca="1">IF($C240-T$1&lt;År1,0,S239*(1-VLOOKUP($A240,[1]Hugst!$R$5:$W$9,MATCH(ROUNDUP((T$1)/10,0)*10,[1]Hugst!$R$4:$W$4,0))))</f>
        <v>39.934521240969175</v>
      </c>
      <c r="U240" s="168">
        <f ca="1">IF($C240-U$1&lt;År1,0,T239*(1-VLOOKUP($A240,[1]Hugst!$R$5:$W$9,MATCH(ROUNDUP((U$1)/10,0)*10,[1]Hugst!$R$4:$W$4,0))))</f>
        <v>39.96280466218132</v>
      </c>
      <c r="V240" s="168">
        <f ca="1">IF($C240-V$1&lt;År1,0,U239*(1-VLOOKUP($A240,[1]Hugst!$R$5:$W$9,MATCH(ROUNDUP((V$1)/10,0)*10,[1]Hugst!$R$4:$W$4,0))))</f>
        <v>39.991260129486832</v>
      </c>
      <c r="W240" s="168">
        <f ca="1">IF($C240-W$1&lt;År1,0,V239*(1-VLOOKUP($A240,[1]Hugst!$R$5:$W$9,MATCH(ROUNDUP((W$1)/10,0)*10,[1]Hugst!$R$4:$W$4,0))))</f>
        <v>40.019887840259521</v>
      </c>
      <c r="X240" s="168">
        <f ca="1">IF($C240-X$1&lt;År1,0,W239*(1-VLOOKUP($A240,[1]Hugst!$R$5:$W$9,MATCH(ROUNDUP((X$1)/10,0)*10,[1]Hugst!$R$4:$W$4,0))))</f>
        <v>40.048687992652042</v>
      </c>
      <c r="Y240" s="168">
        <f ca="1">IF($C240-Y$1&lt;År1,0,X239*(1-VLOOKUP($A240,[1]Hugst!$R$5:$W$9,MATCH(ROUNDUP((Y$1)/10,0)*10,[1]Hugst!$R$4:$W$4,0))))</f>
        <v>40.07766078559785</v>
      </c>
      <c r="Z240" s="168">
        <f ca="1">IF($C240-Z$1&lt;År1,0,Y239*(1-VLOOKUP($A240,[1]Hugst!$R$5:$W$9,MATCH(ROUNDUP((Z$1)/10,0)*10,[1]Hugst!$R$4:$W$4,0))))</f>
        <v>40.138164359716626</v>
      </c>
      <c r="AA240" s="168">
        <f ca="1">IF($C240-AA$1&lt;År1,0,Z239*(1-VLOOKUP($A240,[1]Hugst!$R$5:$W$9,MATCH(ROUNDUP((AA$1)/10,0)*10,[1]Hugst!$R$4:$W$4,0))))</f>
        <v>40.198911356310539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178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116.59742907429973</v>
      </c>
      <c r="E241" s="168">
        <f t="shared" ca="1" si="5"/>
        <v>3.2516588271860201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182.47871753111531</v>
      </c>
      <c r="G241" s="168">
        <f ca="1">IF($C241-G$1&lt;År1,0,F240*(1-VLOOKUP($A241,[1]Hugst!$R$5:$W$9,MATCH(ROUNDUP((G$1)/10,0)*10,[1]Hugst!$R$4:$W$4,0))))</f>
        <v>182.65991410613515</v>
      </c>
      <c r="H241" s="168">
        <f ca="1">IF($C241-H$1&lt;År1,0,G240*(1-VLOOKUP($A241,[1]Hugst!$R$5:$W$9,MATCH(ROUNDUP((H$1)/10,0)*10,[1]Hugst!$R$4:$W$4,0))))</f>
        <v>180.90940633352102</v>
      </c>
      <c r="I241" s="168">
        <f ca="1">IF($C241-I$1&lt;År1,0,H240*(1-VLOOKUP($A241,[1]Hugst!$R$5:$W$9,MATCH(ROUNDUP((I$1)/10,0)*10,[1]Hugst!$R$4:$W$4,0))))</f>
        <v>181.34375956513077</v>
      </c>
      <c r="J241" s="168">
        <f ca="1">IF($C241-J$1&lt;År1,0,I240*(1-VLOOKUP($A241,[1]Hugst!$R$5:$W$9,MATCH(ROUNDUP((J$1)/10,0)*10,[1]Hugst!$R$4:$W$4,0))))</f>
        <v>181.74840461735266</v>
      </c>
      <c r="K241" s="168">
        <f ca="1">IF($C241-K$1&lt;År1,0,J240*(1-VLOOKUP($A241,[1]Hugst!$R$5:$W$9,MATCH(ROUNDUP((K$1)/10,0)*10,[1]Hugst!$R$4:$W$4,0))))</f>
        <v>182.1546575471416</v>
      </c>
      <c r="L241" s="168">
        <f ca="1">IF($C241-L$1&lt;År1,0,K240*(1-VLOOKUP($A241,[1]Hugst!$R$5:$W$9,MATCH(ROUNDUP((L$1)/10,0)*10,[1]Hugst!$R$4:$W$4,0))))</f>
        <v>182.56252478157967</v>
      </c>
      <c r="M241" s="168">
        <f ca="1">IF($C241-M$1&lt;År1,0,L240*(1-VLOOKUP($A241,[1]Hugst!$R$5:$W$9,MATCH(ROUNDUP((M$1)/10,0)*10,[1]Hugst!$R$4:$W$4,0))))</f>
        <v>182.97201277349404</v>
      </c>
      <c r="N241" s="168">
        <f ca="1">IF($C241-N$1&lt;År1,0,M240*(1-VLOOKUP($A241,[1]Hugst!$R$5:$W$9,MATCH(ROUNDUP((N$1)/10,0)*10,[1]Hugst!$R$4:$W$4,0))))</f>
        <v>183.38312800158656</v>
      </c>
      <c r="O241" s="168">
        <f ca="1">IF($C241-O$1&lt;År1,0,N240*(1-VLOOKUP($A241,[1]Hugst!$R$5:$W$9,MATCH(ROUNDUP((O$1)/10,0)*10,[1]Hugst!$R$4:$W$4,0))))</f>
        <v>183.79587697052034</v>
      </c>
      <c r="P241" s="168">
        <f ca="1">IF($C241-P$1&lt;År1,0,O240*(1-VLOOKUP($A241,[1]Hugst!$R$5:$W$9,MATCH(ROUNDUP((P$1)/10,0)*10,[1]Hugst!$R$4:$W$4,0))))</f>
        <v>183.88677501182707</v>
      </c>
      <c r="Q241" s="168">
        <f ca="1">IF($C241-Q$1&lt;År1,0,P240*(1-VLOOKUP($A241,[1]Hugst!$R$5:$W$9,MATCH(ROUNDUP((Q$1)/10,0)*10,[1]Hugst!$R$4:$W$4,0))))</f>
        <v>1278.6179091752331</v>
      </c>
      <c r="R241" s="168">
        <f ca="1">IF($C241-R$1&lt;År1,0,Q240*(1-VLOOKUP($A241,[1]Hugst!$R$5:$W$9,MATCH(ROUNDUP((R$1)/10,0)*10,[1]Hugst!$R$4:$W$4,0))))</f>
        <v>39.85232634285407</v>
      </c>
      <c r="S241" s="168">
        <f ca="1">IF($C241-S$1&lt;År1,0,R240*(1-VLOOKUP($A241,[1]Hugst!$R$5:$W$9,MATCH(ROUNDUP((S$1)/10,0)*10,[1]Hugst!$R$4:$W$4,0))))</f>
        <v>39.808439267749002</v>
      </c>
      <c r="T241" s="168">
        <f ca="1">IF($C241-T$1&lt;År1,0,S240*(1-VLOOKUP($A241,[1]Hugst!$R$5:$W$9,MATCH(ROUNDUP((T$1)/10,0)*10,[1]Hugst!$R$4:$W$4,0))))</f>
        <v>39.836330120566068</v>
      </c>
      <c r="U241" s="168">
        <f ca="1">IF($C241-U$1&lt;År1,0,T240*(1-VLOOKUP($A241,[1]Hugst!$R$5:$W$9,MATCH(ROUNDUP((U$1)/10,0)*10,[1]Hugst!$R$4:$W$4,0))))</f>
        <v>39.864392325619178</v>
      </c>
      <c r="V241" s="168">
        <f ca="1">IF($C241-V$1&lt;År1,0,U240*(1-VLOOKUP($A241,[1]Hugst!$R$5:$W$9,MATCH(ROUNDUP((V$1)/10,0)*10,[1]Hugst!$R$4:$W$4,0))))</f>
        <v>39.892626078384318</v>
      </c>
      <c r="W241" s="168">
        <f ca="1">IF($C241-W$1&lt;År1,0,V240*(1-VLOOKUP($A241,[1]Hugst!$R$5:$W$9,MATCH(ROUNDUP((W$1)/10,0)*10,[1]Hugst!$R$4:$W$4,0))))</f>
        <v>39.921031575113098</v>
      </c>
      <c r="X241" s="168">
        <f ca="1">IF($C241-X$1&lt;År1,0,W240*(1-VLOOKUP($A241,[1]Hugst!$R$5:$W$9,MATCH(ROUNDUP((X$1)/10,0)*10,[1]Hugst!$R$4:$W$4,0))))</f>
        <v>39.949609012832724</v>
      </c>
      <c r="Y241" s="168">
        <f ca="1">IF($C241-Y$1&lt;År1,0,X240*(1-VLOOKUP($A241,[1]Hugst!$R$5:$W$9,MATCH(ROUNDUP((Y$1)/10,0)*10,[1]Hugst!$R$4:$W$4,0))))</f>
        <v>39.97835858934787</v>
      </c>
      <c r="Z241" s="168">
        <f ca="1">IF($C241-Z$1&lt;År1,0,Y240*(1-VLOOKUP($A241,[1]Hugst!$R$5:$W$9,MATCH(ROUNDUP((Z$1)/10,0)*10,[1]Hugst!$R$4:$W$4,0))))</f>
        <v>40.038560628733855</v>
      </c>
      <c r="AA241" s="168">
        <f ca="1">IF($C241-AA$1&lt;År1,0,Z240*(1-VLOOKUP($A241,[1]Hugst!$R$5:$W$9,MATCH(ROUNDUP((AA$1)/10,0)*10,[1]Hugst!$R$4:$W$4,0))))</f>
        <v>40.099005174975439</v>
      </c>
      <c r="AB241" s="168">
        <f ca="1">IF($C241-AB$1&lt;År1,0,AA240*(1-VLOOKUP($A241,[1]Hugst!$R$5:$W$9,MATCH(ROUNDUP((AB$1)/10,0)*10,[1]Hugst!$R$4:$W$4,0))))</f>
        <v>40.159692906206821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178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116.13103935800609</v>
      </c>
      <c r="E242" s="168">
        <f t="shared" ca="1" si="5"/>
        <v>3.5376011569605907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182.29827014459624</v>
      </c>
      <c r="G242" s="168">
        <f ca="1">IF($C242-G$1&lt;År1,0,F241*(1-VLOOKUP($A242,[1]Hugst!$R$5:$W$9,MATCH(ROUNDUP((G$1)/10,0)*10,[1]Hugst!$R$4:$W$4,0))))</f>
        <v>182.47871753111531</v>
      </c>
      <c r="H242" s="168">
        <f ca="1">IF($C242-H$1&lt;År1,0,G241*(1-VLOOKUP($A242,[1]Hugst!$R$5:$W$9,MATCH(ROUNDUP((H$1)/10,0)*10,[1]Hugst!$R$4:$W$4,0))))</f>
        <v>182.65991410613515</v>
      </c>
      <c r="I242" s="168">
        <f ca="1">IF($C242-I$1&lt;År1,0,H241*(1-VLOOKUP($A242,[1]Hugst!$R$5:$W$9,MATCH(ROUNDUP((I$1)/10,0)*10,[1]Hugst!$R$4:$W$4,0))))</f>
        <v>180.90940633352102</v>
      </c>
      <c r="J242" s="168">
        <f ca="1">IF($C242-J$1&lt;År1,0,I241*(1-VLOOKUP($A242,[1]Hugst!$R$5:$W$9,MATCH(ROUNDUP((J$1)/10,0)*10,[1]Hugst!$R$4:$W$4,0))))</f>
        <v>181.34375956513077</v>
      </c>
      <c r="K242" s="168">
        <f ca="1">IF($C242-K$1&lt;År1,0,J241*(1-VLOOKUP($A242,[1]Hugst!$R$5:$W$9,MATCH(ROUNDUP((K$1)/10,0)*10,[1]Hugst!$R$4:$W$4,0))))</f>
        <v>181.74840461735266</v>
      </c>
      <c r="L242" s="168">
        <f ca="1">IF($C242-L$1&lt;År1,0,K241*(1-VLOOKUP($A242,[1]Hugst!$R$5:$W$9,MATCH(ROUNDUP((L$1)/10,0)*10,[1]Hugst!$R$4:$W$4,0))))</f>
        <v>182.1546575471416</v>
      </c>
      <c r="M242" s="168">
        <f ca="1">IF($C242-M$1&lt;År1,0,L241*(1-VLOOKUP($A242,[1]Hugst!$R$5:$W$9,MATCH(ROUNDUP((M$1)/10,0)*10,[1]Hugst!$R$4:$W$4,0))))</f>
        <v>182.56252478157967</v>
      </c>
      <c r="N242" s="168">
        <f ca="1">IF($C242-N$1&lt;År1,0,M241*(1-VLOOKUP($A242,[1]Hugst!$R$5:$W$9,MATCH(ROUNDUP((N$1)/10,0)*10,[1]Hugst!$R$4:$W$4,0))))</f>
        <v>182.97201277349404</v>
      </c>
      <c r="O242" s="168">
        <f ca="1">IF($C242-O$1&lt;År1,0,N241*(1-VLOOKUP($A242,[1]Hugst!$R$5:$W$9,MATCH(ROUNDUP((O$1)/10,0)*10,[1]Hugst!$R$4:$W$4,0))))</f>
        <v>183.38312800158656</v>
      </c>
      <c r="P242" s="168">
        <f ca="1">IF($C242-P$1&lt;År1,0,O241*(1-VLOOKUP($A242,[1]Hugst!$R$5:$W$9,MATCH(ROUNDUP((P$1)/10,0)*10,[1]Hugst!$R$4:$W$4,0))))</f>
        <v>183.47311347925503</v>
      </c>
      <c r="Q242" s="168">
        <f ca="1">IF($C242-Q$1&lt;År1,0,P241*(1-VLOOKUP($A242,[1]Hugst!$R$5:$W$9,MATCH(ROUNDUP((Q$1)/10,0)*10,[1]Hugst!$R$4:$W$4,0))))</f>
        <v>183.56385189473312</v>
      </c>
      <c r="R242" s="168">
        <f ca="1">IF($C242-R$1&lt;År1,0,Q241*(1-VLOOKUP($A242,[1]Hugst!$R$5:$W$9,MATCH(ROUNDUP((R$1)/10,0)*10,[1]Hugst!$R$4:$W$4,0))))</f>
        <v>1276.3725313835107</v>
      </c>
      <c r="S242" s="168">
        <f ca="1">IF($C242-S$1&lt;År1,0,R241*(1-VLOOKUP($A242,[1]Hugst!$R$5:$W$9,MATCH(ROUNDUP((S$1)/10,0)*10,[1]Hugst!$R$4:$W$4,0))))</f>
        <v>39.78234176976418</v>
      </c>
      <c r="T242" s="168">
        <f ca="1">IF($C242-T$1&lt;År1,0,S241*(1-VLOOKUP($A242,[1]Hugst!$R$5:$W$9,MATCH(ROUNDUP((T$1)/10,0)*10,[1]Hugst!$R$4:$W$4,0))))</f>
        <v>39.738531764644662</v>
      </c>
      <c r="U242" s="168">
        <f ca="1">IF($C242-U$1&lt;År1,0,T241*(1-VLOOKUP($A242,[1]Hugst!$R$5:$W$9,MATCH(ROUNDUP((U$1)/10,0)*10,[1]Hugst!$R$4:$W$4,0))))</f>
        <v>39.766373638403124</v>
      </c>
      <c r="V242" s="168">
        <f ca="1">IF($C242-V$1&lt;År1,0,U241*(1-VLOOKUP($A242,[1]Hugst!$R$5:$W$9,MATCH(ROUNDUP((V$1)/10,0)*10,[1]Hugst!$R$4:$W$4,0))))</f>
        <v>39.794386563486384</v>
      </c>
      <c r="W242" s="168">
        <f ca="1">IF($C242-W$1&lt;År1,0,V241*(1-VLOOKUP($A242,[1]Hugst!$R$5:$W$9,MATCH(ROUNDUP((W$1)/10,0)*10,[1]Hugst!$R$4:$W$4,0))))</f>
        <v>39.822570735027156</v>
      </c>
      <c r="X242" s="168">
        <f ca="1">IF($C242-X$1&lt;År1,0,W241*(1-VLOOKUP($A242,[1]Hugst!$R$5:$W$9,MATCH(ROUNDUP((X$1)/10,0)*10,[1]Hugst!$R$4:$W$4,0))))</f>
        <v>39.850926348932411</v>
      </c>
      <c r="Y242" s="168">
        <f ca="1">IF($C242-Y$1&lt;År1,0,X241*(1-VLOOKUP($A242,[1]Hugst!$R$5:$W$9,MATCH(ROUNDUP((Y$1)/10,0)*10,[1]Hugst!$R$4:$W$4,0))))</f>
        <v>39.879453601883363</v>
      </c>
      <c r="Z242" s="168">
        <f ca="1">IF($C242-Z$1&lt;År1,0,Y241*(1-VLOOKUP($A242,[1]Hugst!$R$5:$W$9,MATCH(ROUNDUP((Z$1)/10,0)*10,[1]Hugst!$R$4:$W$4,0))))</f>
        <v>39.939355312675339</v>
      </c>
      <c r="AA242" s="168">
        <f ca="1">IF($C242-AA$1&lt;År1,0,Z241*(1-VLOOKUP($A242,[1]Hugst!$R$5:$W$9,MATCH(ROUNDUP((AA$1)/10,0)*10,[1]Hugst!$R$4:$W$4,0))))</f>
        <v>39.999498618364356</v>
      </c>
      <c r="AB242" s="168">
        <f ca="1">IF($C242-AB$1&lt;År1,0,AA241*(1-VLOOKUP($A242,[1]Hugst!$R$5:$W$9,MATCH(ROUNDUP((AB$1)/10,0)*10,[1]Hugst!$R$4:$W$4,0))))</f>
        <v>40.059884194316929</v>
      </c>
      <c r="AC242" s="168">
        <f ca="1">IF($C242-AC$1&lt;År1,0,AB241*(1-VLOOKUP($A242,[1]Hugst!$R$5:$W$9,MATCH(ROUNDUP((AC$1)/10,0)*10,[1]Hugst!$R$4:$W$4,0))))</f>
        <v>40.120512718005642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178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115.66651520056621</v>
      </c>
      <c r="E243" s="168">
        <f t="shared" ca="1" si="5"/>
        <v>3.8224240629128872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182.11856889310866</v>
      </c>
      <c r="G243" s="168">
        <f ca="1">IF($C243-G$1&lt;År1,0,F242*(1-VLOOKUP($A243,[1]Hugst!$R$5:$W$9,MATCH(ROUNDUP((G$1)/10,0)*10,[1]Hugst!$R$4:$W$4,0))))</f>
        <v>182.29827014459624</v>
      </c>
      <c r="H243" s="168">
        <f ca="1">IF($C243-H$1&lt;År1,0,G242*(1-VLOOKUP($A243,[1]Hugst!$R$5:$W$9,MATCH(ROUNDUP((H$1)/10,0)*10,[1]Hugst!$R$4:$W$4,0))))</f>
        <v>182.47871753111531</v>
      </c>
      <c r="I243" s="168">
        <f ca="1">IF($C243-I$1&lt;År1,0,H242*(1-VLOOKUP($A243,[1]Hugst!$R$5:$W$9,MATCH(ROUNDUP((I$1)/10,0)*10,[1]Hugst!$R$4:$W$4,0))))</f>
        <v>182.65991410613515</v>
      </c>
      <c r="J243" s="168">
        <f ca="1">IF($C243-J$1&lt;År1,0,I242*(1-VLOOKUP($A243,[1]Hugst!$R$5:$W$9,MATCH(ROUNDUP((J$1)/10,0)*10,[1]Hugst!$R$4:$W$4,0))))</f>
        <v>180.90940633352102</v>
      </c>
      <c r="K243" s="168">
        <f ca="1">IF($C243-K$1&lt;År1,0,J242*(1-VLOOKUP($A243,[1]Hugst!$R$5:$W$9,MATCH(ROUNDUP((K$1)/10,0)*10,[1]Hugst!$R$4:$W$4,0))))</f>
        <v>181.34375956513077</v>
      </c>
      <c r="L243" s="168">
        <f ca="1">IF($C243-L$1&lt;År1,0,K242*(1-VLOOKUP($A243,[1]Hugst!$R$5:$W$9,MATCH(ROUNDUP((L$1)/10,0)*10,[1]Hugst!$R$4:$W$4,0))))</f>
        <v>181.74840461735266</v>
      </c>
      <c r="M243" s="168">
        <f ca="1">IF($C243-M$1&lt;År1,0,L242*(1-VLOOKUP($A243,[1]Hugst!$R$5:$W$9,MATCH(ROUNDUP((M$1)/10,0)*10,[1]Hugst!$R$4:$W$4,0))))</f>
        <v>182.1546575471416</v>
      </c>
      <c r="N243" s="168">
        <f ca="1">IF($C243-N$1&lt;År1,0,M242*(1-VLOOKUP($A243,[1]Hugst!$R$5:$W$9,MATCH(ROUNDUP((N$1)/10,0)*10,[1]Hugst!$R$4:$W$4,0))))</f>
        <v>182.56252478157967</v>
      </c>
      <c r="O243" s="168">
        <f ca="1">IF($C243-O$1&lt;År1,0,N242*(1-VLOOKUP($A243,[1]Hugst!$R$5:$W$9,MATCH(ROUNDUP((O$1)/10,0)*10,[1]Hugst!$R$4:$W$4,0))))</f>
        <v>182.97201277349404</v>
      </c>
      <c r="P243" s="168">
        <f ca="1">IF($C243-P$1&lt;År1,0,O242*(1-VLOOKUP($A243,[1]Hugst!$R$5:$W$9,MATCH(ROUNDUP((P$1)/10,0)*10,[1]Hugst!$R$4:$W$4,0))))</f>
        <v>183.0610893377789</v>
      </c>
      <c r="Q243" s="168">
        <f ca="1">IF($C243-Q$1&lt;År1,0,P242*(1-VLOOKUP($A243,[1]Hugst!$R$5:$W$9,MATCH(ROUNDUP((Q$1)/10,0)*10,[1]Hugst!$R$4:$W$4,0))))</f>
        <v>183.15091679216951</v>
      </c>
      <c r="R243" s="168">
        <f ca="1">IF($C243-R$1&lt;År1,0,Q242*(1-VLOOKUP($A243,[1]Hugst!$R$5:$W$9,MATCH(ROUNDUP((R$1)/10,0)*10,[1]Hugst!$R$4:$W$4,0))))</f>
        <v>183.2414958621375</v>
      </c>
      <c r="S243" s="168">
        <f ca="1">IF($C243-S$1&lt;År1,0,R242*(1-VLOOKUP($A243,[1]Hugst!$R$5:$W$9,MATCH(ROUNDUP((S$1)/10,0)*10,[1]Hugst!$R$4:$W$4,0))))</f>
        <v>1274.1310966942519</v>
      </c>
      <c r="T243" s="168">
        <f ca="1">IF($C243-T$1&lt;År1,0,S242*(1-VLOOKUP($A243,[1]Hugst!$R$5:$W$9,MATCH(ROUNDUP((T$1)/10,0)*10,[1]Hugst!$R$4:$W$4,0))))</f>
        <v>39.712480096412399</v>
      </c>
      <c r="U243" s="168">
        <f ca="1">IF($C243-U$1&lt;År1,0,T242*(1-VLOOKUP($A243,[1]Hugst!$R$5:$W$9,MATCH(ROUNDUP((U$1)/10,0)*10,[1]Hugst!$R$4:$W$4,0))))</f>
        <v>39.668747025936021</v>
      </c>
      <c r="V243" s="168">
        <f ca="1">IF($C243-V$1&lt;År1,0,U242*(1-VLOOKUP($A243,[1]Hugst!$R$5:$W$9,MATCH(ROUNDUP((V$1)/10,0)*10,[1]Hugst!$R$4:$W$4,0))))</f>
        <v>39.696540006647879</v>
      </c>
      <c r="W243" s="168">
        <f ca="1">IF($C243-W$1&lt;År1,0,V242*(1-VLOOKUP($A243,[1]Hugst!$R$5:$W$9,MATCH(ROUNDUP((W$1)/10,0)*10,[1]Hugst!$R$4:$W$4,0))))</f>
        <v>39.724503738301728</v>
      </c>
      <c r="X243" s="168">
        <f ca="1">IF($C243-X$1&lt;År1,0,W242*(1-VLOOKUP($A243,[1]Hugst!$R$5:$W$9,MATCH(ROUNDUP((X$1)/10,0)*10,[1]Hugst!$R$4:$W$4,0))))</f>
        <v>39.752638415687599</v>
      </c>
      <c r="Y243" s="168">
        <f ca="1">IF($C243-Y$1&lt;År1,0,X242*(1-VLOOKUP($A243,[1]Hugst!$R$5:$W$9,MATCH(ROUNDUP((Y$1)/10,0)*10,[1]Hugst!$R$4:$W$4,0))))</f>
        <v>39.780944234368434</v>
      </c>
      <c r="Z243" s="168">
        <f ca="1">IF($C243-Z$1&lt;År1,0,Y242*(1-VLOOKUP($A243,[1]Hugst!$R$5:$W$9,MATCH(ROUNDUP((Z$1)/10,0)*10,[1]Hugst!$R$4:$W$4,0))))</f>
        <v>39.840546817881524</v>
      </c>
      <c r="AA243" s="168">
        <f ca="1">IF($C243-AA$1&lt;År1,0,Z242*(1-VLOOKUP($A243,[1]Hugst!$R$5:$W$9,MATCH(ROUNDUP((AA$1)/10,0)*10,[1]Hugst!$R$4:$W$4,0))))</f>
        <v>39.900390087980043</v>
      </c>
      <c r="AB243" s="168">
        <f ca="1">IF($C243-AB$1&lt;År1,0,AA242*(1-VLOOKUP($A243,[1]Hugst!$R$5:$W$9,MATCH(ROUNDUP((AB$1)/10,0)*10,[1]Hugst!$R$4:$W$4,0))))</f>
        <v>39.960474717273271</v>
      </c>
      <c r="AC243" s="168">
        <f ca="1">IF($C243-AC$1&lt;År1,0,AB242*(1-VLOOKUP($A243,[1]Hugst!$R$5:$W$9,MATCH(ROUNDUP((AC$1)/10,0)*10,[1]Hugst!$R$4:$W$4,0))))</f>
        <v>40.020801380468818</v>
      </c>
      <c r="AD243" s="168">
        <f ca="1">IF($C243-AD$1&lt;År1,0,AC242*(1-VLOOKUP($A243,[1]Hugst!$R$5:$W$9,MATCH(ROUNDUP((AD$1)/10,0)*10,[1]Hugst!$R$4:$W$4,0))))</f>
        <v>40.08137075437832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178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115.20384913976523</v>
      </c>
      <c r="E244" s="168">
        <f t="shared" ca="1" si="5"/>
        <v>4.1061319661757807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181.93961073557057</v>
      </c>
      <c r="G244" s="168">
        <f ca="1">IF($C244-G$1&lt;År1,0,F243*(1-VLOOKUP($A244,[1]Hugst!$R$5:$W$9,MATCH(ROUNDUP((G$1)/10,0)*10,[1]Hugst!$R$4:$W$4,0))))</f>
        <v>182.11856889310866</v>
      </c>
      <c r="H244" s="168">
        <f ca="1">IF($C244-H$1&lt;År1,0,G243*(1-VLOOKUP($A244,[1]Hugst!$R$5:$W$9,MATCH(ROUNDUP((H$1)/10,0)*10,[1]Hugst!$R$4:$W$4,0))))</f>
        <v>182.29827014459624</v>
      </c>
      <c r="I244" s="168">
        <f ca="1">IF($C244-I$1&lt;År1,0,H243*(1-VLOOKUP($A244,[1]Hugst!$R$5:$W$9,MATCH(ROUNDUP((I$1)/10,0)*10,[1]Hugst!$R$4:$W$4,0))))</f>
        <v>182.47871753111531</v>
      </c>
      <c r="J244" s="168">
        <f ca="1">IF($C244-J$1&lt;År1,0,I243*(1-VLOOKUP($A244,[1]Hugst!$R$5:$W$9,MATCH(ROUNDUP((J$1)/10,0)*10,[1]Hugst!$R$4:$W$4,0))))</f>
        <v>182.65991410613515</v>
      </c>
      <c r="K244" s="168">
        <f ca="1">IF($C244-K$1&lt;År1,0,J243*(1-VLOOKUP($A244,[1]Hugst!$R$5:$W$9,MATCH(ROUNDUP((K$1)/10,0)*10,[1]Hugst!$R$4:$W$4,0))))</f>
        <v>180.90940633352102</v>
      </c>
      <c r="L244" s="168">
        <f ca="1">IF($C244-L$1&lt;År1,0,K243*(1-VLOOKUP($A244,[1]Hugst!$R$5:$W$9,MATCH(ROUNDUP((L$1)/10,0)*10,[1]Hugst!$R$4:$W$4,0))))</f>
        <v>181.34375956513077</v>
      </c>
      <c r="M244" s="168">
        <f ca="1">IF($C244-M$1&lt;År1,0,L243*(1-VLOOKUP($A244,[1]Hugst!$R$5:$W$9,MATCH(ROUNDUP((M$1)/10,0)*10,[1]Hugst!$R$4:$W$4,0))))</f>
        <v>181.74840461735266</v>
      </c>
      <c r="N244" s="168">
        <f ca="1">IF($C244-N$1&lt;År1,0,M243*(1-VLOOKUP($A244,[1]Hugst!$R$5:$W$9,MATCH(ROUNDUP((N$1)/10,0)*10,[1]Hugst!$R$4:$W$4,0))))</f>
        <v>182.1546575471416</v>
      </c>
      <c r="O244" s="168">
        <f ca="1">IF($C244-O$1&lt;År1,0,N243*(1-VLOOKUP($A244,[1]Hugst!$R$5:$W$9,MATCH(ROUNDUP((O$1)/10,0)*10,[1]Hugst!$R$4:$W$4,0))))</f>
        <v>182.56252478157967</v>
      </c>
      <c r="P244" s="168">
        <f ca="1">IF($C244-P$1&lt;År1,0,O243*(1-VLOOKUP($A244,[1]Hugst!$R$5:$W$9,MATCH(ROUNDUP((P$1)/10,0)*10,[1]Hugst!$R$4:$W$4,0))))</f>
        <v>182.65069606813572</v>
      </c>
      <c r="Q244" s="168">
        <f ca="1">IF($C244-Q$1&lt;År1,0,P243*(1-VLOOKUP($A244,[1]Hugst!$R$5:$W$9,MATCH(ROUNDUP((Q$1)/10,0)*10,[1]Hugst!$R$4:$W$4,0))))</f>
        <v>182.73961620528328</v>
      </c>
      <c r="R244" s="168">
        <f ca="1">IF($C244-R$1&lt;År1,0,Q243*(1-VLOOKUP($A244,[1]Hugst!$R$5:$W$9,MATCH(ROUNDUP((R$1)/10,0)*10,[1]Hugst!$R$4:$W$4,0))))</f>
        <v>182.82928591390032</v>
      </c>
      <c r="S244" s="168">
        <f ca="1">IF($C244-S$1&lt;År1,0,R243*(1-VLOOKUP($A244,[1]Hugst!$R$5:$W$9,MATCH(ROUNDUP((S$1)/10,0)*10,[1]Hugst!$R$4:$W$4,0))))</f>
        <v>182.91970591818446</v>
      </c>
      <c r="T244" s="168">
        <f ca="1">IF($C244-T$1&lt;År1,0,S243*(1-VLOOKUP($A244,[1]Hugst!$R$5:$W$9,MATCH(ROUNDUP((T$1)/10,0)*10,[1]Hugst!$R$4:$W$4,0))))</f>
        <v>1271.8935981829841</v>
      </c>
      <c r="U244" s="168">
        <f ca="1">IF($C244-U$1&lt;År1,0,T243*(1-VLOOKUP($A244,[1]Hugst!$R$5:$W$9,MATCH(ROUNDUP((U$1)/10,0)*10,[1]Hugst!$R$4:$W$4,0))))</f>
        <v>39.642741106974796</v>
      </c>
      <c r="V244" s="168">
        <f ca="1">IF($C244-V$1&lt;År1,0,U243*(1-VLOOKUP($A244,[1]Hugst!$R$5:$W$9,MATCH(ROUNDUP((V$1)/10,0)*10,[1]Hugst!$R$4:$W$4,0))))</f>
        <v>39.599084836036816</v>
      </c>
      <c r="W244" s="168">
        <f ca="1">IF($C244-W$1&lt;År1,0,V243*(1-VLOOKUP($A244,[1]Hugst!$R$5:$W$9,MATCH(ROUNDUP((W$1)/10,0)*10,[1]Hugst!$R$4:$W$4,0))))</f>
        <v>39.626829009563032</v>
      </c>
      <c r="X244" s="168">
        <f ca="1">IF($C244-X$1&lt;År1,0,W243*(1-VLOOKUP($A244,[1]Hugst!$R$5:$W$9,MATCH(ROUNDUP((X$1)/10,0)*10,[1]Hugst!$R$4:$W$4,0))))</f>
        <v>39.654743634175929</v>
      </c>
      <c r="Y244" s="168">
        <f ca="1">IF($C244-Y$1&lt;År1,0,X243*(1-VLOOKUP($A244,[1]Hugst!$R$5:$W$9,MATCH(ROUNDUP((Y$1)/10,0)*10,[1]Hugst!$R$4:$W$4,0))))</f>
        <v>39.682828904323465</v>
      </c>
      <c r="Z244" s="168">
        <f ca="1">IF($C244-Z$1&lt;År1,0,Y243*(1-VLOOKUP($A244,[1]Hugst!$R$5:$W$9,MATCH(ROUNDUP((Z$1)/10,0)*10,[1]Hugst!$R$4:$W$4,0))))</f>
        <v>39.742133557066609</v>
      </c>
      <c r="AA244" s="168">
        <f ca="1">IF($C244-AA$1&lt;År1,0,Z243*(1-VLOOKUP($A244,[1]Hugst!$R$5:$W$9,MATCH(ROUNDUP((AA$1)/10,0)*10,[1]Hugst!$R$4:$W$4,0))))</f>
        <v>39.801677991717739</v>
      </c>
      <c r="AB244" s="168">
        <f ca="1">IF($C244-AB$1&lt;År1,0,AA243*(1-VLOOKUP($A244,[1]Hugst!$R$5:$W$9,MATCH(ROUNDUP((AB$1)/10,0)*10,[1]Hugst!$R$4:$W$4,0))))</f>
        <v>39.861462878138113</v>
      </c>
      <c r="AC244" s="168">
        <f ca="1">IF($C244-AC$1&lt;År1,0,AB243*(1-VLOOKUP($A244,[1]Hugst!$R$5:$W$9,MATCH(ROUNDUP((AC$1)/10,0)*10,[1]Hugst!$R$4:$W$4,0))))</f>
        <v>39.921488888280813</v>
      </c>
      <c r="AD244" s="168">
        <f ca="1">IF($C244-AD$1&lt;År1,0,AC243*(1-VLOOKUP($A244,[1]Hugst!$R$5:$W$9,MATCH(ROUNDUP((AD$1)/10,0)*10,[1]Hugst!$R$4:$W$4,0))))</f>
        <v>39.981756696195191</v>
      </c>
      <c r="AE244" s="168">
        <f ca="1">IF($C244-AE$1&lt;År1,0,AD243*(1-VLOOKUP($A244,[1]Hugst!$R$5:$W$9,MATCH(ROUNDUP((AE$1)/10,0)*10,[1]Hugst!$R$4:$W$4,0))))</f>
        <v>40.042266978032586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178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114.74303374321244</v>
      </c>
      <c r="E245" s="168">
        <f t="shared" ca="1" si="5"/>
        <v>4.3887292703175262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181.76139264315952</v>
      </c>
      <c r="G245" s="168">
        <f ca="1">IF($C245-G$1&lt;År1,0,F244*(1-VLOOKUP($A245,[1]Hugst!$R$5:$W$9,MATCH(ROUNDUP((G$1)/10,0)*10,[1]Hugst!$R$4:$W$4,0))))</f>
        <v>181.93961073557057</v>
      </c>
      <c r="H245" s="168">
        <f ca="1">IF($C245-H$1&lt;År1,0,G244*(1-VLOOKUP($A245,[1]Hugst!$R$5:$W$9,MATCH(ROUNDUP((H$1)/10,0)*10,[1]Hugst!$R$4:$W$4,0))))</f>
        <v>182.11856889310866</v>
      </c>
      <c r="I245" s="168">
        <f ca="1">IF($C245-I$1&lt;År1,0,H244*(1-VLOOKUP($A245,[1]Hugst!$R$5:$W$9,MATCH(ROUNDUP((I$1)/10,0)*10,[1]Hugst!$R$4:$W$4,0))))</f>
        <v>182.29827014459624</v>
      </c>
      <c r="J245" s="168">
        <f ca="1">IF($C245-J$1&lt;År1,0,I244*(1-VLOOKUP($A245,[1]Hugst!$R$5:$W$9,MATCH(ROUNDUP((J$1)/10,0)*10,[1]Hugst!$R$4:$W$4,0))))</f>
        <v>182.47871753111531</v>
      </c>
      <c r="K245" s="168">
        <f ca="1">IF($C245-K$1&lt;År1,0,J244*(1-VLOOKUP($A245,[1]Hugst!$R$5:$W$9,MATCH(ROUNDUP((K$1)/10,0)*10,[1]Hugst!$R$4:$W$4,0))))</f>
        <v>182.65991410613515</v>
      </c>
      <c r="L245" s="168">
        <f ca="1">IF($C245-L$1&lt;År1,0,K244*(1-VLOOKUP($A245,[1]Hugst!$R$5:$W$9,MATCH(ROUNDUP((L$1)/10,0)*10,[1]Hugst!$R$4:$W$4,0))))</f>
        <v>180.90940633352102</v>
      </c>
      <c r="M245" s="168">
        <f ca="1">IF($C245-M$1&lt;År1,0,L244*(1-VLOOKUP($A245,[1]Hugst!$R$5:$W$9,MATCH(ROUNDUP((M$1)/10,0)*10,[1]Hugst!$R$4:$W$4,0))))</f>
        <v>181.34375956513077</v>
      </c>
      <c r="N245" s="168">
        <f ca="1">IF($C245-N$1&lt;År1,0,M244*(1-VLOOKUP($A245,[1]Hugst!$R$5:$W$9,MATCH(ROUNDUP((N$1)/10,0)*10,[1]Hugst!$R$4:$W$4,0))))</f>
        <v>181.74840461735266</v>
      </c>
      <c r="O245" s="168">
        <f ca="1">IF($C245-O$1&lt;År1,0,N244*(1-VLOOKUP($A245,[1]Hugst!$R$5:$W$9,MATCH(ROUNDUP((O$1)/10,0)*10,[1]Hugst!$R$4:$W$4,0))))</f>
        <v>182.1546575471416</v>
      </c>
      <c r="P245" s="168">
        <f ca="1">IF($C245-P$1&lt;År1,0,O244*(1-VLOOKUP($A245,[1]Hugst!$R$5:$W$9,MATCH(ROUNDUP((P$1)/10,0)*10,[1]Hugst!$R$4:$W$4,0))))</f>
        <v>182.24192717708519</v>
      </c>
      <c r="Q245" s="168">
        <f ca="1">IF($C245-Q$1&lt;År1,0,P244*(1-VLOOKUP($A245,[1]Hugst!$R$5:$W$9,MATCH(ROUNDUP((Q$1)/10,0)*10,[1]Hugst!$R$4:$W$4,0))))</f>
        <v>182.32994362625996</v>
      </c>
      <c r="R245" s="168">
        <f ca="1">IF($C245-R$1&lt;År1,0,Q244*(1-VLOOKUP($A245,[1]Hugst!$R$5:$W$9,MATCH(ROUNDUP((R$1)/10,0)*10,[1]Hugst!$R$4:$W$4,0))))</f>
        <v>182.41870761097158</v>
      </c>
      <c r="S245" s="168">
        <f ca="1">IF($C245-S$1&lt;År1,0,R244*(1-VLOOKUP($A245,[1]Hugst!$R$5:$W$9,MATCH(ROUNDUP((S$1)/10,0)*10,[1]Hugst!$R$4:$W$4,0))))</f>
        <v>182.50821985083201</v>
      </c>
      <c r="T245" s="168">
        <f ca="1">IF($C245-T$1&lt;År1,0,S244*(1-VLOOKUP($A245,[1]Hugst!$R$5:$W$9,MATCH(ROUNDUP((T$1)/10,0)*10,[1]Hugst!$R$4:$W$4,0))))</f>
        <v>182.59848106876717</v>
      </c>
      <c r="U245" s="168">
        <f ca="1">IF($C245-U$1&lt;År1,0,T244*(1-VLOOKUP($A245,[1]Hugst!$R$5:$W$9,MATCH(ROUNDUP((U$1)/10,0)*10,[1]Hugst!$R$4:$W$4,0))))</f>
        <v>1269.6600289373944</v>
      </c>
      <c r="V245" s="168">
        <f ca="1">IF($C245-V$1&lt;År1,0,U244*(1-VLOOKUP($A245,[1]Hugst!$R$5:$W$9,MATCH(ROUNDUP((V$1)/10,0)*10,[1]Hugst!$R$4:$W$4,0))))</f>
        <v>39.57312458600645</v>
      </c>
      <c r="W245" s="168">
        <f ca="1">IF($C245-W$1&lt;År1,0,V244*(1-VLOOKUP($A245,[1]Hugst!$R$5:$W$9,MATCH(ROUNDUP((W$1)/10,0)*10,[1]Hugst!$R$4:$W$4,0))))</f>
        <v>39.529544979739384</v>
      </c>
      <c r="X245" s="168">
        <f ca="1">IF($C245-X$1&lt;År1,0,W244*(1-VLOOKUP($A245,[1]Hugst!$R$5:$W$9,MATCH(ROUNDUP((X$1)/10,0)*10,[1]Hugst!$R$4:$W$4,0))))</f>
        <v>39.557240431790142</v>
      </c>
      <c r="Y245" s="168">
        <f ca="1">IF($C245-Y$1&lt;År1,0,X244*(1-VLOOKUP($A245,[1]Hugst!$R$5:$W$9,MATCH(ROUNDUP((Y$1)/10,0)*10,[1]Hugst!$R$4:$W$4,0))))</f>
        <v>39.585106035598841</v>
      </c>
      <c r="Z245" s="168">
        <f ca="1">IF($C245-Z$1&lt;År1,0,Y244*(1-VLOOKUP($A245,[1]Hugst!$R$5:$W$9,MATCH(ROUNDUP((Z$1)/10,0)*10,[1]Hugst!$R$4:$W$4,0))))</f>
        <v>39.644113949294855</v>
      </c>
      <c r="AA245" s="168">
        <f ca="1">IF($C245-AA$1&lt;År1,0,Z244*(1-VLOOKUP($A245,[1]Hugst!$R$5:$W$9,MATCH(ROUNDUP((AA$1)/10,0)*10,[1]Hugst!$R$4:$W$4,0))))</f>
        <v>39.7033607438402</v>
      </c>
      <c r="AB245" s="168">
        <f ca="1">IF($C245-AB$1&lt;År1,0,AA244*(1-VLOOKUP($A245,[1]Hugst!$R$5:$W$9,MATCH(ROUNDUP((AB$1)/10,0)*10,[1]Hugst!$R$4:$W$4,0))))</f>
        <v>39.762847086359969</v>
      </c>
      <c r="AC245" s="168">
        <f ca="1">IF($C245-AC$1&lt;År1,0,AB244*(1-VLOOKUP($A245,[1]Hugst!$R$5:$W$9,MATCH(ROUNDUP((AC$1)/10,0)*10,[1]Hugst!$R$4:$W$4,0))))</f>
        <v>39.822573646061883</v>
      </c>
      <c r="AD245" s="168">
        <f ca="1">IF($C245-AD$1&lt;År1,0,AC244*(1-VLOOKUP($A245,[1]Hugst!$R$5:$W$9,MATCH(ROUNDUP((AD$1)/10,0)*10,[1]Hugst!$R$4:$W$4,0))))</f>
        <v>39.882541094243464</v>
      </c>
      <c r="AE245" s="168">
        <f ca="1">IF($C245-AE$1&lt;År1,0,AD244*(1-VLOOKUP($A245,[1]Hugst!$R$5:$W$9,MATCH(ROUNDUP((AE$1)/10,0)*10,[1]Hugst!$R$4:$W$4,0))))</f>
        <v>39.942750104296465</v>
      </c>
      <c r="AF245" s="168">
        <f ca="1">IF($C245-AF$1&lt;År1,0,AE244*(1-VLOOKUP($A245,[1]Hugst!$R$5:$W$9,MATCH(ROUNDUP((AF$1)/10,0)*10,[1]Hugst!$R$4:$W$4,0))))</f>
        <v>40.003201351712555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178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114.28406160823579</v>
      </c>
      <c r="E246" s="168">
        <f t="shared" ca="1" si="5"/>
        <v>4.6702203614458995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181.58391159931125</v>
      </c>
      <c r="G246" s="168">
        <f ca="1">IF($C246-G$1&lt;År1,0,F245*(1-VLOOKUP($A246,[1]Hugst!$R$5:$W$9,MATCH(ROUNDUP((G$1)/10,0)*10,[1]Hugst!$R$4:$W$4,0))))</f>
        <v>181.76139264315952</v>
      </c>
      <c r="H246" s="168">
        <f ca="1">IF($C246-H$1&lt;År1,0,G245*(1-VLOOKUP($A246,[1]Hugst!$R$5:$W$9,MATCH(ROUNDUP((H$1)/10,0)*10,[1]Hugst!$R$4:$W$4,0))))</f>
        <v>181.93961073557057</v>
      </c>
      <c r="I246" s="168">
        <f ca="1">IF($C246-I$1&lt;År1,0,H245*(1-VLOOKUP($A246,[1]Hugst!$R$5:$W$9,MATCH(ROUNDUP((I$1)/10,0)*10,[1]Hugst!$R$4:$W$4,0))))</f>
        <v>182.11856889310866</v>
      </c>
      <c r="J246" s="168">
        <f ca="1">IF($C246-J$1&lt;År1,0,I245*(1-VLOOKUP($A246,[1]Hugst!$R$5:$W$9,MATCH(ROUNDUP((J$1)/10,0)*10,[1]Hugst!$R$4:$W$4,0))))</f>
        <v>182.29827014459624</v>
      </c>
      <c r="K246" s="168">
        <f ca="1">IF($C246-K$1&lt;År1,0,J245*(1-VLOOKUP($A246,[1]Hugst!$R$5:$W$9,MATCH(ROUNDUP((K$1)/10,0)*10,[1]Hugst!$R$4:$W$4,0))))</f>
        <v>182.47871753111531</v>
      </c>
      <c r="L246" s="168">
        <f ca="1">IF($C246-L$1&lt;År1,0,K245*(1-VLOOKUP($A246,[1]Hugst!$R$5:$W$9,MATCH(ROUNDUP((L$1)/10,0)*10,[1]Hugst!$R$4:$W$4,0))))</f>
        <v>182.65991410613515</v>
      </c>
      <c r="M246" s="168">
        <f ca="1">IF($C246-M$1&lt;År1,0,L245*(1-VLOOKUP($A246,[1]Hugst!$R$5:$W$9,MATCH(ROUNDUP((M$1)/10,0)*10,[1]Hugst!$R$4:$W$4,0))))</f>
        <v>180.90940633352102</v>
      </c>
      <c r="N246" s="168">
        <f ca="1">IF($C246-N$1&lt;År1,0,M245*(1-VLOOKUP($A246,[1]Hugst!$R$5:$W$9,MATCH(ROUNDUP((N$1)/10,0)*10,[1]Hugst!$R$4:$W$4,0))))</f>
        <v>181.34375956513077</v>
      </c>
      <c r="O246" s="168">
        <f ca="1">IF($C246-O$1&lt;År1,0,N245*(1-VLOOKUP($A246,[1]Hugst!$R$5:$W$9,MATCH(ROUNDUP((O$1)/10,0)*10,[1]Hugst!$R$4:$W$4,0))))</f>
        <v>181.74840461735266</v>
      </c>
      <c r="P246" s="168">
        <f ca="1">IF($C246-P$1&lt;År1,0,O245*(1-VLOOKUP($A246,[1]Hugst!$R$5:$W$9,MATCH(ROUNDUP((P$1)/10,0)*10,[1]Hugst!$R$4:$W$4,0))))</f>
        <v>181.83477619730272</v>
      </c>
      <c r="Q246" s="168">
        <f ca="1">IF($C246-Q$1&lt;År1,0,P245*(1-VLOOKUP($A246,[1]Hugst!$R$5:$W$9,MATCH(ROUNDUP((Q$1)/10,0)*10,[1]Hugst!$R$4:$W$4,0))))</f>
        <v>181.92189257326203</v>
      </c>
      <c r="R246" s="168">
        <f ca="1">IF($C246-R$1&lt;År1,0,Q245*(1-VLOOKUP($A246,[1]Hugst!$R$5:$W$9,MATCH(ROUNDUP((R$1)/10,0)*10,[1]Hugst!$R$4:$W$4,0))))</f>
        <v>182.00975445696506</v>
      </c>
      <c r="S246" s="168">
        <f ca="1">IF($C246-S$1&lt;År1,0,R245*(1-VLOOKUP($A246,[1]Hugst!$R$5:$W$9,MATCH(ROUNDUP((S$1)/10,0)*10,[1]Hugst!$R$4:$W$4,0))))</f>
        <v>182.09836256345963</v>
      </c>
      <c r="T246" s="168">
        <f ca="1">IF($C246-T$1&lt;År1,0,S245*(1-VLOOKUP($A246,[1]Hugst!$R$5:$W$9,MATCH(ROUNDUP((T$1)/10,0)*10,[1]Hugst!$R$4:$W$4,0))))</f>
        <v>182.18771761109397</v>
      </c>
      <c r="U246" s="168">
        <f ca="1">IF($C246-U$1&lt;År1,0,T245*(1-VLOOKUP($A246,[1]Hugst!$R$5:$W$9,MATCH(ROUNDUP((U$1)/10,0)*10,[1]Hugst!$R$4:$W$4,0))))</f>
        <v>182.27782032152444</v>
      </c>
      <c r="V246" s="168">
        <f ca="1">IF($C246-V$1&lt;År1,0,U245*(1-VLOOKUP($A246,[1]Hugst!$R$5:$W$9,MATCH(ROUNDUP((V$1)/10,0)*10,[1]Hugst!$R$4:$W$4,0))))</f>
        <v>1267.4303820573091</v>
      </c>
      <c r="W246" s="168">
        <f ca="1">IF($C246-W$1&lt;År1,0,V245*(1-VLOOKUP($A246,[1]Hugst!$R$5:$W$9,MATCH(ROUNDUP((W$1)/10,0)*10,[1]Hugst!$R$4:$W$4,0))))</f>
        <v>39.503630318440777</v>
      </c>
      <c r="X246" s="168">
        <f ca="1">IF($C246-X$1&lt;År1,0,W245*(1-VLOOKUP($A246,[1]Hugst!$R$5:$W$9,MATCH(ROUNDUP((X$1)/10,0)*10,[1]Hugst!$R$4:$W$4,0))))</f>
        <v>39.460127242213986</v>
      </c>
      <c r="Y246" s="168">
        <f ca="1">IF($C246-Y$1&lt;År1,0,X245*(1-VLOOKUP($A246,[1]Hugst!$R$5:$W$9,MATCH(ROUNDUP((Y$1)/10,0)*10,[1]Hugst!$R$4:$W$4,0))))</f>
        <v>39.487774058348947</v>
      </c>
      <c r="Z246" s="168">
        <f ca="1">IF($C246-Z$1&lt;År1,0,Y245*(1-VLOOKUP($A246,[1]Hugst!$R$5:$W$9,MATCH(ROUNDUP((Z$1)/10,0)*10,[1]Hugst!$R$4:$W$4,0))))</f>
        <v>39.546486419954356</v>
      </c>
      <c r="AA246" s="168">
        <f ca="1">IF($C246-AA$1&lt;År1,0,Z245*(1-VLOOKUP($A246,[1]Hugst!$R$5:$W$9,MATCH(ROUNDUP((AA$1)/10,0)*10,[1]Hugst!$R$4:$W$4,0))))</f>
        <v>39.605436764954078</v>
      </c>
      <c r="AB246" s="168">
        <f ca="1">IF($C246-AB$1&lt;År1,0,AA245*(1-VLOOKUP($A246,[1]Hugst!$R$5:$W$9,MATCH(ROUNDUP((AB$1)/10,0)*10,[1]Hugst!$R$4:$W$4,0))))</f>
        <v>39.664625757748645</v>
      </c>
      <c r="AC246" s="168">
        <f ca="1">IF($C246-AC$1&lt;År1,0,AB245*(1-VLOOKUP($A246,[1]Hugst!$R$5:$W$9,MATCH(ROUNDUP((AC$1)/10,0)*10,[1]Hugst!$R$4:$W$4,0))))</f>
        <v>39.7240540648123</v>
      </c>
      <c r="AD246" s="168">
        <f ca="1">IF($C246-AD$1&lt;År1,0,AC245*(1-VLOOKUP($A246,[1]Hugst!$R$5:$W$9,MATCH(ROUNDUP((AD$1)/10,0)*10,[1]Hugst!$R$4:$W$4,0))))</f>
        <v>39.783722354699869</v>
      </c>
      <c r="AE246" s="168">
        <f ca="1">IF($C246-AE$1&lt;År1,0,AD245*(1-VLOOKUP($A246,[1]Hugst!$R$5:$W$9,MATCH(ROUNDUP((AE$1)/10,0)*10,[1]Hugst!$R$4:$W$4,0))))</f>
        <v>39.843631298053957</v>
      </c>
      <c r="AF246" s="168">
        <f ca="1">IF($C246-AF$1&lt;År1,0,AE245*(1-VLOOKUP($A246,[1]Hugst!$R$5:$W$9,MATCH(ROUNDUP((AF$1)/10,0)*10,[1]Hugst!$R$4:$W$4,0))))</f>
        <v>39.903781567609343</v>
      </c>
      <c r="AG246" s="168">
        <f ca="1">IF($C246-AG$1&lt;År1,0,AF245*(1-VLOOKUP($A246,[1]Hugst!$R$5:$W$9,MATCH(ROUNDUP((AG$1)/10,0)*10,[1]Hugst!$R$4:$W$4,0))))</f>
        <v>39.96417383819869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178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113.82692536180548</v>
      </c>
      <c r="E247" s="168">
        <f t="shared" ca="1" si="5"/>
        <v>4.9506096082423028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181.40716459967734</v>
      </c>
      <c r="G247" s="168">
        <f ca="1">IF($C247-G$1&lt;År1,0,F246*(1-VLOOKUP($A247,[1]Hugst!$R$5:$W$9,MATCH(ROUNDUP((G$1)/10,0)*10,[1]Hugst!$R$4:$W$4,0))))</f>
        <v>181.58391159931125</v>
      </c>
      <c r="H247" s="168">
        <f ca="1">IF($C247-H$1&lt;År1,0,G246*(1-VLOOKUP($A247,[1]Hugst!$R$5:$W$9,MATCH(ROUNDUP((H$1)/10,0)*10,[1]Hugst!$R$4:$W$4,0))))</f>
        <v>181.76139264315952</v>
      </c>
      <c r="I247" s="168">
        <f ca="1">IF($C247-I$1&lt;År1,0,H246*(1-VLOOKUP($A247,[1]Hugst!$R$5:$W$9,MATCH(ROUNDUP((I$1)/10,0)*10,[1]Hugst!$R$4:$W$4,0))))</f>
        <v>181.93961073557057</v>
      </c>
      <c r="J247" s="168">
        <f ca="1">IF($C247-J$1&lt;År1,0,I246*(1-VLOOKUP($A247,[1]Hugst!$R$5:$W$9,MATCH(ROUNDUP((J$1)/10,0)*10,[1]Hugst!$R$4:$W$4,0))))</f>
        <v>182.11856889310866</v>
      </c>
      <c r="K247" s="168">
        <f ca="1">IF($C247-K$1&lt;År1,0,J246*(1-VLOOKUP($A247,[1]Hugst!$R$5:$W$9,MATCH(ROUNDUP((K$1)/10,0)*10,[1]Hugst!$R$4:$W$4,0))))</f>
        <v>182.29827014459624</v>
      </c>
      <c r="L247" s="168">
        <f ca="1">IF($C247-L$1&lt;År1,0,K246*(1-VLOOKUP($A247,[1]Hugst!$R$5:$W$9,MATCH(ROUNDUP((L$1)/10,0)*10,[1]Hugst!$R$4:$W$4,0))))</f>
        <v>182.47871753111531</v>
      </c>
      <c r="M247" s="168">
        <f ca="1">IF($C247-M$1&lt;År1,0,L246*(1-VLOOKUP($A247,[1]Hugst!$R$5:$W$9,MATCH(ROUNDUP((M$1)/10,0)*10,[1]Hugst!$R$4:$W$4,0))))</f>
        <v>182.65991410613515</v>
      </c>
      <c r="N247" s="168">
        <f ca="1">IF($C247-N$1&lt;År1,0,M246*(1-VLOOKUP($A247,[1]Hugst!$R$5:$W$9,MATCH(ROUNDUP((N$1)/10,0)*10,[1]Hugst!$R$4:$W$4,0))))</f>
        <v>180.90940633352102</v>
      </c>
      <c r="O247" s="168">
        <f ca="1">IF($C247-O$1&lt;År1,0,N246*(1-VLOOKUP($A247,[1]Hugst!$R$5:$W$9,MATCH(ROUNDUP((O$1)/10,0)*10,[1]Hugst!$R$4:$W$4,0))))</f>
        <v>181.34375956513077</v>
      </c>
      <c r="P247" s="168">
        <f ca="1">IF($C247-P$1&lt;År1,0,O246*(1-VLOOKUP($A247,[1]Hugst!$R$5:$W$9,MATCH(ROUNDUP((P$1)/10,0)*10,[1]Hugst!$R$4:$W$4,0))))</f>
        <v>181.42923668729293</v>
      </c>
      <c r="Q247" s="168">
        <f ca="1">IF($C247-Q$1&lt;År1,0,P246*(1-VLOOKUP($A247,[1]Hugst!$R$5:$W$9,MATCH(ROUNDUP((Q$1)/10,0)*10,[1]Hugst!$R$4:$W$4,0))))</f>
        <v>181.51545659032209</v>
      </c>
      <c r="R247" s="168">
        <f ca="1">IF($C247-R$1&lt;År1,0,Q246*(1-VLOOKUP($A247,[1]Hugst!$R$5:$W$9,MATCH(ROUNDUP((R$1)/10,0)*10,[1]Hugst!$R$4:$W$4,0))))</f>
        <v>181.60241998142607</v>
      </c>
      <c r="S247" s="168">
        <f ca="1">IF($C247-S$1&lt;År1,0,R246*(1-VLOOKUP($A247,[1]Hugst!$R$5:$W$9,MATCH(ROUNDUP((S$1)/10,0)*10,[1]Hugst!$R$4:$W$4,0))))</f>
        <v>181.69012757108942</v>
      </c>
      <c r="T247" s="168">
        <f ca="1">IF($C247-T$1&lt;År1,0,S246*(1-VLOOKUP($A247,[1]Hugst!$R$5:$W$9,MATCH(ROUNDUP((T$1)/10,0)*10,[1]Hugst!$R$4:$W$4,0))))</f>
        <v>181.77858007310428</v>
      </c>
      <c r="U247" s="168">
        <f ca="1">IF($C247-U$1&lt;År1,0,T246*(1-VLOOKUP($A247,[1]Hugst!$R$5:$W$9,MATCH(ROUNDUP((U$1)/10,0)*10,[1]Hugst!$R$4:$W$4,0))))</f>
        <v>181.86777820455742</v>
      </c>
      <c r="V247" s="168">
        <f ca="1">IF($C247-V$1&lt;År1,0,U246*(1-VLOOKUP($A247,[1]Hugst!$R$5:$W$9,MATCH(ROUNDUP((V$1)/10,0)*10,[1]Hugst!$R$4:$W$4,0))))</f>
        <v>181.95772268583787</v>
      </c>
      <c r="W247" s="168">
        <f ca="1">IF($C247-W$1&lt;År1,0,V246*(1-VLOOKUP($A247,[1]Hugst!$R$5:$W$9,MATCH(ROUNDUP((W$1)/10,0)*10,[1]Hugst!$R$4:$W$4,0))))</f>
        <v>1265.2046506546719</v>
      </c>
      <c r="X247" s="168">
        <f ca="1">IF($C247-X$1&lt;År1,0,W246*(1-VLOOKUP($A247,[1]Hugst!$R$5:$W$9,MATCH(ROUNDUP((X$1)/10,0)*10,[1]Hugst!$R$4:$W$4,0))))</f>
        <v>39.43425808958888</v>
      </c>
      <c r="Y247" s="168">
        <f ca="1">IF($C247-Y$1&lt;År1,0,X246*(1-VLOOKUP($A247,[1]Hugst!$R$5:$W$9,MATCH(ROUNDUP((Y$1)/10,0)*10,[1]Hugst!$R$4:$W$4,0))))</f>
        <v>39.390831409008143</v>
      </c>
      <c r="Z247" s="168">
        <f ca="1">IF($C247-Z$1&lt;År1,0,Y246*(1-VLOOKUP($A247,[1]Hugst!$R$5:$W$9,MATCH(ROUNDUP((Z$1)/10,0)*10,[1]Hugst!$R$4:$W$4,0))))</f>
        <v>39.449249400731048</v>
      </c>
      <c r="AA247" s="168">
        <f ca="1">IF($C247-AA$1&lt;År1,0,Z246*(1-VLOOKUP($A247,[1]Hugst!$R$5:$W$9,MATCH(ROUNDUP((AA$1)/10,0)*10,[1]Hugst!$R$4:$W$4,0))))</f>
        <v>39.507904481983665</v>
      </c>
      <c r="AB247" s="168">
        <f ca="1">IF($C247-AB$1&lt;År1,0,AA246*(1-VLOOKUP($A247,[1]Hugst!$R$5:$W$9,MATCH(ROUNDUP((AB$1)/10,0)*10,[1]Hugst!$R$4:$W$4,0))))</f>
        <v>39.566797314451684</v>
      </c>
      <c r="AC247" s="168">
        <f ca="1">IF($C247-AC$1&lt;År1,0,AB246*(1-VLOOKUP($A247,[1]Hugst!$R$5:$W$9,MATCH(ROUNDUP((AC$1)/10,0)*10,[1]Hugst!$R$4:$W$4,0))))</f>
        <v>39.625928561887427</v>
      </c>
      <c r="AD247" s="168">
        <f ca="1">IF($C247-AD$1&lt;År1,0,AC246*(1-VLOOKUP($A247,[1]Hugst!$R$5:$W$9,MATCH(ROUNDUP((AD$1)/10,0)*10,[1]Hugst!$R$4:$W$4,0))))</f>
        <v>39.685298890114922</v>
      </c>
      <c r="AE247" s="168">
        <f ca="1">IF($C247-AE$1&lt;År1,0,AD246*(1-VLOOKUP($A247,[1]Hugst!$R$5:$W$9,MATCH(ROUNDUP((AE$1)/10,0)*10,[1]Hugst!$R$4:$W$4,0))))</f>
        <v>39.74490896703675</v>
      </c>
      <c r="AF247" s="168">
        <f ca="1">IF($C247-AF$1&lt;År1,0,AE246*(1-VLOOKUP($A247,[1]Hugst!$R$5:$W$9,MATCH(ROUNDUP((AF$1)/10,0)*10,[1]Hugst!$R$4:$W$4,0))))</f>
        <v>39.804759462641222</v>
      </c>
      <c r="AG247" s="168">
        <f ca="1">IF($C247-AG$1&lt;År1,0,AF246*(1-VLOOKUP($A247,[1]Hugst!$R$5:$W$9,MATCH(ROUNDUP((AG$1)/10,0)*10,[1]Hugst!$R$4:$W$4,0))))</f>
        <v>39.864851049006795</v>
      </c>
      <c r="AH247" s="168">
        <f ca="1">IF($C247-AH$1&lt;År1,0,AG246*(1-VLOOKUP($A247,[1]Hugst!$R$5:$W$9,MATCH(ROUNDUP((AH$1)/10,0)*10,[1]Hugst!$R$4:$W$4,0))))</f>
        <v>39.925184400307764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178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113.37161766035206</v>
      </c>
      <c r="E248" s="168">
        <f t="shared" ca="1" si="5"/>
        <v>5.2299013620695405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181.23114865205116</v>
      </c>
      <c r="G248" s="168">
        <f ca="1">IF($C248-G$1&lt;År1,0,F247*(1-VLOOKUP($A248,[1]Hugst!$R$5:$W$9,MATCH(ROUNDUP((G$1)/10,0)*10,[1]Hugst!$R$4:$W$4,0))))</f>
        <v>181.40716459967734</v>
      </c>
      <c r="H248" s="168">
        <f ca="1">IF($C248-H$1&lt;År1,0,G247*(1-VLOOKUP($A248,[1]Hugst!$R$5:$W$9,MATCH(ROUNDUP((H$1)/10,0)*10,[1]Hugst!$R$4:$W$4,0))))</f>
        <v>181.58391159931125</v>
      </c>
      <c r="I248" s="168">
        <f ca="1">IF($C248-I$1&lt;År1,0,H247*(1-VLOOKUP($A248,[1]Hugst!$R$5:$W$9,MATCH(ROUNDUP((I$1)/10,0)*10,[1]Hugst!$R$4:$W$4,0))))</f>
        <v>181.76139264315952</v>
      </c>
      <c r="J248" s="168">
        <f ca="1">IF($C248-J$1&lt;År1,0,I247*(1-VLOOKUP($A248,[1]Hugst!$R$5:$W$9,MATCH(ROUNDUP((J$1)/10,0)*10,[1]Hugst!$R$4:$W$4,0))))</f>
        <v>181.93961073557057</v>
      </c>
      <c r="K248" s="168">
        <f ca="1">IF($C248-K$1&lt;År1,0,J247*(1-VLOOKUP($A248,[1]Hugst!$R$5:$W$9,MATCH(ROUNDUP((K$1)/10,0)*10,[1]Hugst!$R$4:$W$4,0))))</f>
        <v>182.11856889310866</v>
      </c>
      <c r="L248" s="168">
        <f ca="1">IF($C248-L$1&lt;År1,0,K247*(1-VLOOKUP($A248,[1]Hugst!$R$5:$W$9,MATCH(ROUNDUP((L$1)/10,0)*10,[1]Hugst!$R$4:$W$4,0))))</f>
        <v>182.29827014459624</v>
      </c>
      <c r="M248" s="168">
        <f ca="1">IF($C248-M$1&lt;År1,0,L247*(1-VLOOKUP($A248,[1]Hugst!$R$5:$W$9,MATCH(ROUNDUP((M$1)/10,0)*10,[1]Hugst!$R$4:$W$4,0))))</f>
        <v>182.47871753111531</v>
      </c>
      <c r="N248" s="168">
        <f ca="1">IF($C248-N$1&lt;År1,0,M247*(1-VLOOKUP($A248,[1]Hugst!$R$5:$W$9,MATCH(ROUNDUP((N$1)/10,0)*10,[1]Hugst!$R$4:$W$4,0))))</f>
        <v>182.65991410613515</v>
      </c>
      <c r="O248" s="168">
        <f ca="1">IF($C248-O$1&lt;År1,0,N247*(1-VLOOKUP($A248,[1]Hugst!$R$5:$W$9,MATCH(ROUNDUP((O$1)/10,0)*10,[1]Hugst!$R$4:$W$4,0))))</f>
        <v>180.90940633352102</v>
      </c>
      <c r="P248" s="168">
        <f ca="1">IF($C248-P$1&lt;År1,0,O247*(1-VLOOKUP($A248,[1]Hugst!$R$5:$W$9,MATCH(ROUNDUP((P$1)/10,0)*10,[1]Hugst!$R$4:$W$4,0))))</f>
        <v>181.0253022312603</v>
      </c>
      <c r="Q248" s="168">
        <f ca="1">IF($C248-Q$1&lt;År1,0,P247*(1-VLOOKUP($A248,[1]Hugst!$R$5:$W$9,MATCH(ROUNDUP((Q$1)/10,0)*10,[1]Hugst!$R$4:$W$4,0))))</f>
        <v>181.1106292472567</v>
      </c>
      <c r="R248" s="168">
        <f ca="1">IF($C248-R$1&lt;År1,0,Q247*(1-VLOOKUP($A248,[1]Hugst!$R$5:$W$9,MATCH(ROUNDUP((R$1)/10,0)*10,[1]Hugst!$R$4:$W$4,0))))</f>
        <v>181.19669773972444</v>
      </c>
      <c r="S248" s="168">
        <f ca="1">IF($C248-S$1&lt;År1,0,R247*(1-VLOOKUP($A248,[1]Hugst!$R$5:$W$9,MATCH(ROUNDUP((S$1)/10,0)*10,[1]Hugst!$R$4:$W$4,0))))</f>
        <v>181.28350841462941</v>
      </c>
      <c r="T248" s="168">
        <f ca="1">IF($C248-T$1&lt;År1,0,S247*(1-VLOOKUP($A248,[1]Hugst!$R$5:$W$9,MATCH(ROUNDUP((T$1)/10,0)*10,[1]Hugst!$R$4:$W$4,0))))</f>
        <v>181.37106198120847</v>
      </c>
      <c r="U248" s="168">
        <f ca="1">IF($C248-U$1&lt;År1,0,T247*(1-VLOOKUP($A248,[1]Hugst!$R$5:$W$9,MATCH(ROUNDUP((U$1)/10,0)*10,[1]Hugst!$R$4:$W$4,0))))</f>
        <v>181.4593591520003</v>
      </c>
      <c r="V248" s="168">
        <f ca="1">IF($C248-V$1&lt;År1,0,U247*(1-VLOOKUP($A248,[1]Hugst!$R$5:$W$9,MATCH(ROUNDUP((V$1)/10,0)*10,[1]Hugst!$R$4:$W$4,0))))</f>
        <v>181.54840064283235</v>
      </c>
      <c r="W248" s="168">
        <f ca="1">IF($C248-W$1&lt;År1,0,V247*(1-VLOOKUP($A248,[1]Hugst!$R$5:$W$9,MATCH(ROUNDUP((W$1)/10,0)*10,[1]Hugst!$R$4:$W$4,0))))</f>
        <v>181.63818717282859</v>
      </c>
      <c r="X248" s="168">
        <f ca="1">IF($C248-X$1&lt;År1,0,W247*(1-VLOOKUP($A248,[1]Hugst!$R$5:$W$9,MATCH(ROUNDUP((X$1)/10,0)*10,[1]Hugst!$R$4:$W$4,0))))</f>
        <v>1262.9828278535222</v>
      </c>
      <c r="Y248" s="168">
        <f ca="1">IF($C248-Y$1&lt;År1,0,X247*(1-VLOOKUP($A248,[1]Hugst!$R$5:$W$9,MATCH(ROUNDUP((Y$1)/10,0)*10,[1]Hugst!$R$4:$W$4,0))))</f>
        <v>39.36500768513887</v>
      </c>
      <c r="Z248" s="168">
        <f ca="1">IF($C248-Z$1&lt;År1,0,Y247*(1-VLOOKUP($A248,[1]Hugst!$R$5:$W$9,MATCH(ROUNDUP((Z$1)/10,0)*10,[1]Hugst!$R$4:$W$4,0))))</f>
        <v>39.352401329584723</v>
      </c>
      <c r="AA248" s="168">
        <f ca="1">IF($C248-AA$1&lt;År1,0,Z247*(1-VLOOKUP($A248,[1]Hugst!$R$5:$W$9,MATCH(ROUNDUP((AA$1)/10,0)*10,[1]Hugst!$R$4:$W$4,0))))</f>
        <v>39.410762328144969</v>
      </c>
      <c r="AB248" s="168">
        <f ca="1">IF($C248-AB$1&lt;År1,0,AA247*(1-VLOOKUP($A248,[1]Hugst!$R$5:$W$9,MATCH(ROUNDUP((AB$1)/10,0)*10,[1]Hugst!$R$4:$W$4,0))))</f>
        <v>39.469360184928071</v>
      </c>
      <c r="AC248" s="168">
        <f ca="1">IF($C248-AC$1&lt;År1,0,AB247*(1-VLOOKUP($A248,[1]Hugst!$R$5:$W$9,MATCH(ROUNDUP((AC$1)/10,0)*10,[1]Hugst!$R$4:$W$4,0))))</f>
        <v>39.528195560974169</v>
      </c>
      <c r="AD248" s="168">
        <f ca="1">IF($C248-AD$1&lt;År1,0,AC247*(1-VLOOKUP($A248,[1]Hugst!$R$5:$W$9,MATCH(ROUNDUP((AD$1)/10,0)*10,[1]Hugst!$R$4:$W$4,0))))</f>
        <v>39.587269119388026</v>
      </c>
      <c r="AE248" s="168">
        <f ca="1">IF($C248-AE$1&lt;År1,0,AD247*(1-VLOOKUP($A248,[1]Hugst!$R$5:$W$9,MATCH(ROUNDUP((AE$1)/10,0)*10,[1]Hugst!$R$4:$W$4,0))))</f>
        <v>39.646581525344075</v>
      </c>
      <c r="AF248" s="168">
        <f ca="1">IF($C248-AF$1&lt;År1,0,AE247*(1-VLOOKUP($A248,[1]Hugst!$R$5:$W$9,MATCH(ROUNDUP((AF$1)/10,0)*10,[1]Hugst!$R$4:$W$4,0))))</f>
        <v>39.706133446093297</v>
      </c>
      <c r="AG248" s="168">
        <f ca="1">IF($C248-AG$1&lt;År1,0,AF247*(1-VLOOKUP($A248,[1]Hugst!$R$5:$W$9,MATCH(ROUNDUP((AG$1)/10,0)*10,[1]Hugst!$R$4:$W$4,0))))</f>
        <v>39.765925550970351</v>
      </c>
      <c r="AH248" s="168">
        <f ca="1">IF($C248-AH$1&lt;År1,0,AG247*(1-VLOOKUP($A248,[1]Hugst!$R$5:$W$9,MATCH(ROUNDUP((AH$1)/10,0)*10,[1]Hugst!$R$4:$W$4,0))))</f>
        <v>39.825958511398007</v>
      </c>
      <c r="AI248" s="168">
        <f ca="1">IF($C248-AI$1&lt;År1,0,AH247*(1-VLOOKUP($A248,[1]Hugst!$R$5:$W$9,MATCH(ROUNDUP((AI$1)/10,0)*10,[1]Hugst!$R$4:$W$4,0))))</f>
        <v>39.88623300089283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178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112.9181311897155</v>
      </c>
      <c r="E249" s="168">
        <f ca="1">IF(C249=2020,SUM(G249:AJ249),SUM(F248:AJ248)-SUM(G249:AJ249))</f>
        <v>5.4904787402711008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181.03823955961616</v>
      </c>
      <c r="G249" s="168">
        <f ca="1">IF($C249-G$1&lt;År1,0,F248*(1-VLOOKUP($A249,[1]Hugst!$R$5:$W$9,MATCH(ROUNDUP((G$1)/10,0)*10,[1]Hugst!$R$4:$W$4,0))))</f>
        <v>181.23114865205116</v>
      </c>
      <c r="H249" s="168">
        <f ca="1">IF($C249-H$1&lt;År1,0,G248*(1-VLOOKUP($A249,[1]Hugst!$R$5:$W$9,MATCH(ROUNDUP((H$1)/10,0)*10,[1]Hugst!$R$4:$W$4,0))))</f>
        <v>181.40716459967734</v>
      </c>
      <c r="I249" s="168">
        <f ca="1">IF($C249-I$1&lt;År1,0,H248*(1-VLOOKUP($A249,[1]Hugst!$R$5:$W$9,MATCH(ROUNDUP((I$1)/10,0)*10,[1]Hugst!$R$4:$W$4,0))))</f>
        <v>181.58391159931125</v>
      </c>
      <c r="J249" s="168">
        <f ca="1">IF($C249-J$1&lt;År1,0,I248*(1-VLOOKUP($A249,[1]Hugst!$R$5:$W$9,MATCH(ROUNDUP((J$1)/10,0)*10,[1]Hugst!$R$4:$W$4,0))))</f>
        <v>181.76139264315952</v>
      </c>
      <c r="K249" s="168">
        <f ca="1">IF($C249-K$1&lt;År1,0,J248*(1-VLOOKUP($A249,[1]Hugst!$R$5:$W$9,MATCH(ROUNDUP((K$1)/10,0)*10,[1]Hugst!$R$4:$W$4,0))))</f>
        <v>181.93961073557057</v>
      </c>
      <c r="L249" s="168">
        <f ca="1">IF($C249-L$1&lt;År1,0,K248*(1-VLOOKUP($A249,[1]Hugst!$R$5:$W$9,MATCH(ROUNDUP((L$1)/10,0)*10,[1]Hugst!$R$4:$W$4,0))))</f>
        <v>182.11856889310866</v>
      </c>
      <c r="M249" s="168">
        <f ca="1">IF($C249-M$1&lt;År1,0,L248*(1-VLOOKUP($A249,[1]Hugst!$R$5:$W$9,MATCH(ROUNDUP((M$1)/10,0)*10,[1]Hugst!$R$4:$W$4,0))))</f>
        <v>182.29827014459624</v>
      </c>
      <c r="N249" s="168">
        <f ca="1">IF($C249-N$1&lt;År1,0,M248*(1-VLOOKUP($A249,[1]Hugst!$R$5:$W$9,MATCH(ROUNDUP((N$1)/10,0)*10,[1]Hugst!$R$4:$W$4,0))))</f>
        <v>182.47871753111531</v>
      </c>
      <c r="O249" s="168">
        <f ca="1">IF($C249-O$1&lt;År1,0,N248*(1-VLOOKUP($A249,[1]Hugst!$R$5:$W$9,MATCH(ROUNDUP((O$1)/10,0)*10,[1]Hugst!$R$4:$W$4,0))))</f>
        <v>182.65991410613515</v>
      </c>
      <c r="P249" s="168">
        <f ca="1">IF($C249-P$1&lt;År1,0,O248*(1-VLOOKUP($A249,[1]Hugst!$R$5:$W$9,MATCH(ROUNDUP((P$1)/10,0)*10,[1]Hugst!$R$4:$W$4,0))))</f>
        <v>180.59171176630119</v>
      </c>
      <c r="Q249" s="168">
        <f ca="1">IF($C249-Q$1&lt;År1,0,P248*(1-VLOOKUP($A249,[1]Hugst!$R$5:$W$9,MATCH(ROUNDUP((Q$1)/10,0)*10,[1]Hugst!$R$4:$W$4,0))))</f>
        <v>180.70740413953712</v>
      </c>
      <c r="R249" s="168">
        <f ca="1">IF($C249-R$1&lt;År1,0,Q248*(1-VLOOKUP($A249,[1]Hugst!$R$5:$W$9,MATCH(ROUNDUP((R$1)/10,0)*10,[1]Hugst!$R$4:$W$4,0))))</f>
        <v>180.79258131296882</v>
      </c>
      <c r="S249" s="168">
        <f ca="1">IF($C249-S$1&lt;År1,0,R248*(1-VLOOKUP($A249,[1]Hugst!$R$5:$W$9,MATCH(ROUNDUP((S$1)/10,0)*10,[1]Hugst!$R$4:$W$4,0))))</f>
        <v>180.87849866076687</v>
      </c>
      <c r="T249" s="168">
        <f ca="1">IF($C249-T$1&lt;År1,0,S248*(1-VLOOKUP($A249,[1]Hugst!$R$5:$W$9,MATCH(ROUNDUP((T$1)/10,0)*10,[1]Hugst!$R$4:$W$4,0))))</f>
        <v>180.96515688765737</v>
      </c>
      <c r="U249" s="168">
        <f ca="1">IF($C249-U$1&lt;År1,0,T248*(1-VLOOKUP($A249,[1]Hugst!$R$5:$W$9,MATCH(ROUNDUP((U$1)/10,0)*10,[1]Hugst!$R$4:$W$4,0))))</f>
        <v>181.05255670163172</v>
      </c>
      <c r="V249" s="168">
        <f ca="1">IF($C249-V$1&lt;År1,0,U248*(1-VLOOKUP($A249,[1]Hugst!$R$5:$W$9,MATCH(ROUNDUP((V$1)/10,0)*10,[1]Hugst!$R$4:$W$4,0))))</f>
        <v>181.14069881397728</v>
      </c>
      <c r="W249" s="168">
        <f ca="1">IF($C249-W$1&lt;År1,0,V248*(1-VLOOKUP($A249,[1]Hugst!$R$5:$W$9,MATCH(ROUNDUP((W$1)/10,0)*10,[1]Hugst!$R$4:$W$4,0))))</f>
        <v>181.22958393926444</v>
      </c>
      <c r="X249" s="168">
        <f ca="1">IF($C249-X$1&lt;År1,0,W248*(1-VLOOKUP($A249,[1]Hugst!$R$5:$W$9,MATCH(ROUNDUP((X$1)/10,0)*10,[1]Hugst!$R$4:$W$4,0))))</f>
        <v>181.31921279535436</v>
      </c>
      <c r="Y249" s="168">
        <f ca="1">IF($C249-Y$1&lt;År1,0,X248*(1-VLOOKUP($A249,[1]Hugst!$R$5:$W$9,MATCH(ROUNDUP((Y$1)/10,0)*10,[1]Hugst!$R$4:$W$4,0))))</f>
        <v>1260.7649067899745</v>
      </c>
      <c r="Z249" s="168">
        <f ca="1">IF($C249-Z$1&lt;År1,0,Y248*(1-VLOOKUP($A249,[1]Hugst!$R$5:$W$9,MATCH(ROUNDUP((Z$1)/10,0)*10,[1]Hugst!$R$4:$W$4,0))))</f>
        <v>39.326602799592393</v>
      </c>
      <c r="AA249" s="168">
        <f ca="1">IF($C249-AA$1&lt;År1,0,Z248*(1-VLOOKUP($A249,[1]Hugst!$R$5:$W$9,MATCH(ROUNDUP((AA$1)/10,0)*10,[1]Hugst!$R$4:$W$4,0))))</f>
        <v>39.314008742921715</v>
      </c>
      <c r="AB249" s="168">
        <f ca="1">IF($C249-AB$1&lt;År1,0,AA248*(1-VLOOKUP($A249,[1]Hugst!$R$5:$W$9,MATCH(ROUNDUP((AB$1)/10,0)*10,[1]Hugst!$R$4:$W$4,0))))</f>
        <v>39.372312803922391</v>
      </c>
      <c r="AC249" s="168">
        <f ca="1">IF($C249-AC$1&lt;År1,0,AB248*(1-VLOOKUP($A249,[1]Hugst!$R$5:$W$9,MATCH(ROUNDUP((AC$1)/10,0)*10,[1]Hugst!$R$4:$W$4,0))))</f>
        <v>39.430853492064728</v>
      </c>
      <c r="AD249" s="168">
        <f ca="1">IF($C249-AD$1&lt;År1,0,AC248*(1-VLOOKUP($A249,[1]Hugst!$R$5:$W$9,MATCH(ROUNDUP((AD$1)/10,0)*10,[1]Hugst!$R$4:$W$4,0))))</f>
        <v>39.489631467743948</v>
      </c>
      <c r="AE249" s="168">
        <f ca="1">IF($C249-AE$1&lt;År1,0,AD248*(1-VLOOKUP($A249,[1]Hugst!$R$5:$W$9,MATCH(ROUNDUP((AE$1)/10,0)*10,[1]Hugst!$R$4:$W$4,0))))</f>
        <v>39.548647393417887</v>
      </c>
      <c r="AF249" s="168">
        <f ca="1">IF($C249-AF$1&lt;År1,0,AE248*(1-VLOOKUP($A249,[1]Hugst!$R$5:$W$9,MATCH(ROUNDUP((AF$1)/10,0)*10,[1]Hugst!$R$4:$W$4,0))))</f>
        <v>39.607901933612034</v>
      </c>
      <c r="AG249" s="168">
        <f ca="1">IF($C249-AG$1&lt;År1,0,AF248*(1-VLOOKUP($A249,[1]Hugst!$R$5:$W$9,MATCH(ROUNDUP((AG$1)/10,0)*10,[1]Hugst!$R$4:$W$4,0))))</f>
        <v>39.667395754926375</v>
      </c>
      <c r="AH249" s="168">
        <f ca="1">IF($C249-AH$1&lt;År1,0,AG248*(1-VLOOKUP($A249,[1]Hugst!$R$5:$W$9,MATCH(ROUNDUP((AH$1)/10,0)*10,[1]Hugst!$R$4:$W$4,0))))</f>
        <v>39.727129526042575</v>
      </c>
      <c r="AI249" s="168">
        <f ca="1">IF($C249-AI$1&lt;År1,0,AH248*(1-VLOOKUP($A249,[1]Hugst!$R$5:$W$9,MATCH(ROUNDUP((AI$1)/10,0)*10,[1]Hugst!$R$4:$W$4,0))))</f>
        <v>39.787103917728352</v>
      </c>
      <c r="AJ249" s="168">
        <f ca="1">IF($C249-AJ$1&lt;År1,0,AI248*(1-VLOOKUP($A249,[1]Hugst!$R$5:$W$9,MATCH(ROUNDUP((AJ$1)/10,0)*10,[1]Hugst!$R$4:$W$4,0))))</f>
        <v>39.864830631965525</v>
      </c>
    </row>
    <row r="250" spans="1:36" x14ac:dyDescent="0.25">
      <c r="A250" s="168" t="s">
        <v>179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179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179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179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179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179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179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179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179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179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179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179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179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179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179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179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179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179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179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179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179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179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179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179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179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179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179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179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179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179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179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179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179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179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179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179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179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179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179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179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179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179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179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179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179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179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179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179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179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179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179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179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179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179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179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179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179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179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179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179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179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179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269</v>
      </c>
      <c r="F1" s="75"/>
    </row>
    <row r="2" spans="1:7" s="320" customFormat="1" x14ac:dyDescent="0.25">
      <c r="A2" s="319"/>
      <c r="C2" s="453" t="s">
        <v>315</v>
      </c>
      <c r="D2" s="453"/>
      <c r="E2" s="453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316</v>
      </c>
      <c r="G3" s="12" t="s">
        <v>312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54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54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55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55"/>
    </row>
    <row r="8" spans="1:7" s="12" customFormat="1" x14ac:dyDescent="0.25">
      <c r="A8" s="317"/>
      <c r="C8" s="12" t="s">
        <v>236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25</v>
      </c>
    </row>
    <row r="3" spans="1:10" x14ac:dyDescent="0.25">
      <c r="A3" s="6" t="s">
        <v>300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319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216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216462.0652475449</v>
      </c>
      <c r="J5" s="10">
        <f>SUMIFS('Resultat-Produktion &amp; forbrug'!$N$3:$N$1000,'Resultat-Produktion &amp; forbrug'!$A$3:$A$1000,Adfærd!$G5,'Resultat-Produktion &amp; forbrug'!$D$3:$D$1000,Adfærd!J$4)</f>
        <v>226681.80025012096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205</v>
      </c>
      <c r="B8" s="87">
        <v>0</v>
      </c>
      <c r="C8" s="3"/>
      <c r="D8" s="3"/>
    </row>
    <row r="9" spans="1:10" x14ac:dyDescent="0.25">
      <c r="A9" s="1" t="s">
        <v>217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317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318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204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206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205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311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0" sqref="F20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570312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269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59" t="s">
        <v>322</v>
      </c>
      <c r="G2" s="460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0.87662990659731932</v>
      </c>
      <c r="AC3" s="230">
        <f>SUM(E12:E14)/SUM(E12:E15)</f>
        <v>0.86872264893366935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3" t="s">
        <v>201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0.35512191290714007</v>
      </c>
      <c r="AC5" s="344">
        <f t="shared" si="0"/>
        <v>0.34536833172797138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0.41030553120232033</v>
      </c>
      <c r="AC6" s="344">
        <f t="shared" si="0"/>
        <v>0.40883754065581773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207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57" t="s">
        <v>209</v>
      </c>
      <c r="D10" s="457"/>
      <c r="E10" s="457"/>
      <c r="F10" s="456" t="s">
        <v>323</v>
      </c>
      <c r="G10" s="456"/>
      <c r="J10" s="458" t="s">
        <v>210</v>
      </c>
      <c r="K10" s="458"/>
      <c r="L10" s="458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213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9147340.4973796736</v>
      </c>
      <c r="E12" s="130">
        <f>SUMIFS('Resultater - Danmark'!J$3:J$504,'Resultater - Danmark'!$F$3:$F$504,$A12)*D3</f>
        <v>8757449.2808849216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forbrug'!$D$3:$D$290,Biogasanlæg!F$11)-IFERROR(VLOOKUP($A12,'Forbrug til andet'!$A$24:$D$29,MATCH(F$11,'Forbrug til andet'!$A$23:$D$23,0),FALSE),0)</f>
        <v>8111792.5165442377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forbrug'!$D$3:$D$290,Biogasanlæg!G$11)-IFERROR(VLOOKUP($A12,'Forbrug til andet'!$A$24:$D$29,MATCH(G$11,'Forbrug til andet'!$A$23:$D$23,0),FALSE),0)</f>
        <v>7766039.9283319116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0.35512191290714007</v>
      </c>
      <c r="L12" s="131">
        <f t="shared" ref="L12:L28" si="3">E12/E$29</f>
        <v>0.34536833172797138</v>
      </c>
      <c r="M12" s="123" t="s">
        <v>211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10568777.271841515</v>
      </c>
      <c r="E13" s="133">
        <f>SUMIFS('Resultater - Danmark'!J$3:J$504,'Resultater - Danmark'!$F$3:$F$504,$A13)*D4</f>
        <v>10366827.811054559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forbrug'!$D$3:$D$290,Biogasanlæg!F$11)-IFERROR(VLOOKUP($A13,'Forbrug til andet'!$A$24:$D$29,MATCH(F$11,'Forbrug til andet'!$A$23:$D$23,0),FALSE),0)</f>
        <v>3337508.6121604778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forbrug'!$D$3:$D$290,Biogasanlæg!G$11)-IFERROR(VLOOKUP($A13,'Forbrug til andet'!$A$24:$D$29,MATCH(G$11,'Forbrug til andet'!$A$23:$D$23,0),FALSE),0)</f>
        <v>3273735.0982277542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0.41030553120232033</v>
      </c>
      <c r="L13" s="134">
        <f t="shared" si="3"/>
        <v>0.40883754065581773</v>
      </c>
      <c r="M13" s="123" t="s">
        <v>212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4669.3150599254877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forbrug'!$D$3:$D$290,Biogasanlæg!F$11)-IFERROR(VLOOKUP($A14,'Forbrug til andet'!$A$24:$D$29,MATCH(F$11,'Forbrug til andet'!$A$23:$D$23,0),FALSE),0)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forbrug'!$D$3:$D$290,Biogasanlæg!G$11)-IFERROR(VLOOKUP($A14,'Forbrug til andet'!$A$24:$D$29,MATCH(G$11,'Forbrug til andet'!$A$23:$D$23,0),FALSE),0)</f>
        <v>4669.3150599254868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1.7553418461446592E-4</v>
      </c>
      <c r="L14" s="134">
        <f t="shared" si="3"/>
        <v>1.8414420693005777E-4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forbrug'!$D$3:$D$290,Biogasanlæg!F$11)-IFERROR(VLOOKUP($A15,'Forbrug til andet'!$A$24:$D$29,MATCH(F$11,'Forbrug til andet'!$A$23:$D$23,0),FALSE),0)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forbrug'!$D$3:$D$290,Biogasanlæg!G$11)-IFERROR(VLOOKUP($A15,'Forbrug til andet'!$A$24:$D$29,MATCH(G$11,'Forbrug til andet'!$A$23:$D$23,0),FALSE),0)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0.10774502470276469</v>
      </c>
      <c r="L15" s="134">
        <f t="shared" si="3"/>
        <v>0.11399993216531935</v>
      </c>
      <c r="M15" s="136" t="s">
        <v>289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291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forbrug'!$D$3:$D$290,Biogasanlæg!F$11)-IFERROR(VLOOKUP($A16,'Forbrug til andet'!$A$24:$D$29,MATCH(F$11,'Forbrug til andet'!$A$23:$D$23,0),FALSE),0)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forbrug'!$D$3:$D$290,Biogasanlæg!G$11)-IFERROR(VLOOKUP($A16,'Forbrug til andet'!$A$24:$D$29,MATCH(G$11,'Forbrug til andet'!$A$23:$D$23,0),FALSE),0)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5.8446786101528432E-2</v>
      </c>
      <c r="L16" s="134">
        <f t="shared" si="3"/>
        <v>6.2212719013531058E-2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207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forbrug'!$D$3:$D$290,Biogasanlæg!F$11)-IFERROR(VLOOKUP($A17,'Forbrug til andet'!$A$24:$D$29,MATCH(F$11,'Forbrug til andet'!$A$23:$D$23,0),FALSE),0)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forbrug'!$D$3:$D$290,Biogasanlæg!G$11)-IFERROR(VLOOKUP($A17,'Forbrug til andet'!$A$24:$D$29,MATCH(G$11,'Forbrug til andet'!$A$23:$D$23,0),FALSE),0)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forbrug'!$D$3:$D$290,Biogasanlæg!F$11)-IFERROR(VLOOKUP($A18,'Forbrug til andet'!$A$24:$D$29,MATCH(F$11,'Forbrug til andet'!$A$23:$D$23,0),FALSE),0)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forbrug'!$D$3:$D$290,Biogasanlæg!G$11)-IFERROR(VLOOKUP($A18,'Forbrug til andet'!$A$24:$D$29,MATCH(G$11,'Forbrug til andet'!$A$23:$D$23,0),FALSE),0)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1.4131167493509476E-2</v>
      </c>
      <c r="L18" s="134">
        <f t="shared" si="3"/>
        <v>1.4582929515804097E-2</v>
      </c>
      <c r="M18" s="158" t="s">
        <v>287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forbrug'!$D$3:$D$290,Biogasanlæg!F$11)-IFERROR(VLOOKUP($A19,'Forbrug til andet'!$A$24:$D$29,MATCH(F$11,'Forbrug til andet'!$A$23:$D$23,0),FALSE),0)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forbrug'!$D$3:$D$290,Biogasanlæg!G$11)-IFERROR(VLOOKUP($A19,'Forbrug til andet'!$A$24:$D$29,MATCH(G$11,'Forbrug til andet'!$A$23:$D$23,0),FALSE),0)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2.8183836049748175E-2</v>
      </c>
      <c r="L19" s="134">
        <f t="shared" si="3"/>
        <v>2.8514279399937982E-2</v>
      </c>
      <c r="M19" s="160" t="s">
        <v>288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forbrug'!$D$3:$D$290,Biogasanlæg!F$11)-IFERROR(VLOOKUP($A20,'Forbrug til andet'!$A$24:$D$29,MATCH(F$11,'Forbrug til andet'!$A$23:$D$23,0),FALSE),0)</f>
        <v>3257.3870612005703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forbrug'!$D$3:$D$290,Biogasanlæg!G$11)-IFERROR(VLOOKUP($A20,'Forbrug til andet'!$A$24:$D$29,MATCH(G$11,'Forbrug til andet'!$A$23:$D$23,0),FALSE),0)</f>
        <v>2797.9866343694739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2.9479417916513924E-3</v>
      </c>
      <c r="L20" s="134">
        <f t="shared" si="3"/>
        <v>2.99461613311014E-3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forbrug'!$D$3:$D$290,Biogasanlæg!F$11)-IFERROR(VLOOKUP($A21,'Forbrug til andet'!$A$24:$D$29,MATCH(F$11,'Forbrug til andet'!$A$23:$D$23,0),FALSE),0)</f>
        <v>2151661.7226279867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forbrug'!$D$3:$D$290,Biogasanlæg!G$11)-IFERROR(VLOOKUP($A21,'Forbrug til andet'!$A$24:$D$29,MATCH(G$11,'Forbrug til andet'!$A$23:$D$23,0),FALSE),0)</f>
        <v>2514200.0310162432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1.469816896672396E-4</v>
      </c>
      <c r="L21" s="134">
        <f t="shared" si="3"/>
        <v>1.4930882977263137E-4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forbrug'!$D$3:$D$290,Biogasanlæg!F$11)-IFERROR(VLOOKUP($A22,'Forbrug til andet'!$A$24:$D$29,MATCH(F$11,'Forbrug til andet'!$A$23:$D$23,0),FALSE),0)</f>
        <v>3502868.2323062904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forbrug'!$D$3:$D$290,Biogasanlæg!G$11)-IFERROR(VLOOKUP($A22,'Forbrug til andet'!$A$24:$D$29,MATCH(G$11,'Forbrug til andet'!$A$23:$D$23,0),FALSE),0)</f>
        <v>4367397.3705431484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3.3261886491336734E-3</v>
      </c>
      <c r="L22" s="134">
        <f t="shared" si="3"/>
        <v>3.3788517190781134E-3</v>
      </c>
      <c r="M22" s="162" t="s">
        <v>290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forbrug'!$D$3:$D$290,Biogasanlæg!F$11)-IFERROR(VLOOKUP($A23,'Forbrug til andet'!$A$24:$D$29,MATCH(F$11,'Forbrug til andet'!$A$23:$D$23,0),FALSE),0)</f>
        <v>1413053.5808460377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forbrug'!$D$3:$D$290,Biogasanlæg!G$11)-IFERROR(VLOOKUP($A23,'Forbrug til andet'!$A$24:$D$29,MATCH(G$11,'Forbrug til andet'!$A$23:$D$23,0),FALSE),0)</f>
        <v>1792221.6195367919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1.2812408640813634E-2</v>
      </c>
      <c r="L23" s="134">
        <f t="shared" si="3"/>
        <v>1.3015265677375182E-2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forbrug'!$D$3:$D$290,Biogasanlæg!F$11)-IFERROR(VLOOKUP($A24,'Forbrug til andet'!$A$24:$D$29,MATCH(F$11,'Forbrug til andet'!$A$23:$D$23,0),FALSE),0)</f>
        <v>1760365.4536558311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forbrug'!$D$3:$D$290,Biogasanlæg!G$11)-IFERROR(VLOOKUP($A24,'Forbrug til andet'!$A$24:$D$29,MATCH(G$11,'Forbrug til andet'!$A$23:$D$23,0),FALSE),0)</f>
        <v>1875598.6056958167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1.112068278002662E-3</v>
      </c>
      <c r="L24" s="134">
        <f t="shared" si="3"/>
        <v>1.1296754962591192E-3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forbrug'!$D$3:$D$290,Biogasanlæg!F$11)-IFERROR(VLOOKUP($A25,'Forbrug til andet'!$A$24:$D$29,MATCH(F$11,'Forbrug til andet'!$A$23:$D$23,0),FALSE),0)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forbrug'!$D$3:$D$290,Biogasanlæg!G$11)-IFERROR(VLOOKUP($A25,'Forbrug til andet'!$A$24:$D$29,MATCH(G$11,'Forbrug til andet'!$A$23:$D$23,0),FALSE),0)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3.0281489154898806E-6</v>
      </c>
      <c r="L25" s="134">
        <f t="shared" si="3"/>
        <v>3.0760931648878094E-6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forbrug'!$D$3:$D$290,Biogasanlæg!F$11)-IFERROR(VLOOKUP($A26,'Forbrug til andet'!$A$24:$D$29,MATCH(F$11,'Forbrug til andet'!$A$23:$D$23,0),FALSE),0)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forbrug'!$D$3:$D$290,Biogasanlæg!G$11)-IFERROR(VLOOKUP($A26,'Forbrug til andet'!$A$24:$D$29,MATCH(G$11,'Forbrug til andet'!$A$23:$D$23,0),FALSE),0)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5.5415901601904684E-3</v>
      </c>
      <c r="L26" s="134">
        <f t="shared" si="3"/>
        <v>5.6293293659284063E-3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forbrug'!$D$3:$D$290,Biogasanlæg!F$11)-IFERROR(VLOOKUP($A27,'Forbrug til andet'!$A$24:$D$29,MATCH(F$11,'Forbrug til andet'!$A$23:$D$23,0),FALSE),0)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forbrug'!$D$3:$D$290,Biogasanlæg!G$11)-IFERROR(VLOOKUP($A27,'Forbrug til andet'!$A$24:$D$29,MATCH(G$11,'Forbrug til andet'!$A$23:$D$23,0),FALSE),0)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forbrug'!$D$3:$D$290,Biogasanlæg!F$11)-IFERROR(VLOOKUP($A28,'Forbrug til andet'!$A$24:$D$29,MATCH(F$11,'Forbrug til andet'!$A$23:$D$23,0),FALSE),0)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forbrug'!$D$3:$D$290,Biogasanlæg!G$11)-IFERROR(VLOOKUP($A28,'Forbrug til andet'!$A$24:$D$29,MATCH(G$11,'Forbrug til andet'!$A$23:$D$23,0),FALSE),0)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25758310.498207945</v>
      </c>
      <c r="E29" s="142">
        <f>SUM(E12:E28)</f>
        <v>25356839.282481484</v>
      </c>
      <c r="F29" s="142"/>
      <c r="G29" s="142"/>
      <c r="H29" s="143"/>
      <c r="I29" s="143"/>
      <c r="J29" s="144">
        <f>SUM(J12:J28)</f>
        <v>1</v>
      </c>
      <c r="K29" s="144">
        <f>SUM(K12:K28)</f>
        <v>1.0000000000000002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0.10128017352721401</v>
      </c>
      <c r="E30" s="146">
        <f>SUMPRODUCT(E12:E28,$H$12:$H$28)/E29</f>
        <v>0.10265032199911929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1.7397647257617208E-2</v>
      </c>
      <c r="E31" s="146">
        <f>SUM(E21:E24)/E29</f>
        <v>1.7673101722485048E-2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609327636.78478932</v>
      </c>
      <c r="E32" s="123">
        <f>SUMPRODUCT(E12:E28,$I$12:$I$28)</f>
        <v>607975871.10291469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21.87486216057394</v>
      </c>
      <c r="E33" s="123">
        <f>E32*[1]Energiindhold!$C$10</f>
        <v>21.826333772594641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7989661.5832169671</v>
      </c>
      <c r="E39" s="130">
        <f>SUMIFS('Resultater - Vestdanmark'!J$3:J$504,'Resultater - Vestdanmark'!$F$3:$F$504,$A39)*D3</f>
        <v>7649114.6368171675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1157678.9141627084</v>
      </c>
      <c r="M39" s="130">
        <f>SUMIFS('Resultater - Østdanmark'!J$3:J$504,'Resultater - Østdanmark'!$F$3:$F$504,$A39)*D3</f>
        <v>1108334.6440677529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9867457.5006151944</v>
      </c>
      <c r="E40" s="133">
        <f>SUMIFS('Resultater - Vestdanmark'!J$3:J$504,'Resultater - Vestdanmark'!$F$3:$F$504,$A40)*D4</f>
        <v>9678908.9419378657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701319.77122631879</v>
      </c>
      <c r="M40" s="133">
        <f>SUMIFS('Resultater - Østdanmark'!J$3:J$504,'Resultater - Østdanmark'!$F$3:$F$504,$A40)*D4</f>
        <v>687918.86911669304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4307.7658612412106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361.54919868427658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52612.768387947704</v>
      </c>
      <c r="E47" s="133">
        <f>SUMIFS('Resultater - Vestdanmark'!J$3:J$504,'Resultater - Vestdanmark'!$F$3:$F$504,$A47)/SUMIFS('Resultater - Danmark'!J$3:J$504,'Resultater - Danmark'!$F$3:$F$504,$A47)*E20</f>
        <v>52328.555353121381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23321.231612052248</v>
      </c>
      <c r="M47" s="133">
        <f>SUMIFS('Resultater - Østdanmark'!J$3:J$504,'Resultater - Østdanmark'!$F$3:$F$504,$A47)/SUMIFS('Resultater - Danmark'!J$3:J$504,'Resultater - Danmark'!$F$3:$F$504,$A47)*E20</f>
        <v>23605.444646878634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2829.7366026494124</v>
      </c>
      <c r="E48" s="133">
        <f>SUMIFS('Resultater - Vestdanmark'!J$3:J$504,'Resultater - Vestdanmark'!$F$3:$F$504,$A48)/SUMIFS('Resultater - Danmark'!J$3:J$504,'Resultater - Danmark'!$F$3:$F$504,$A48)*E21</f>
        <v>2823.5023894581141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956.26339735058798</v>
      </c>
      <c r="M48" s="133">
        <f>SUMIFS('Resultater - Østdanmark'!J$3:J$504,'Resultater - Østdanmark'!$F$3:$F$504,$A48)/SUMIFS('Resultater - Danmark'!J$3:J$504,'Resultater - Danmark'!$F$3:$F$504,$A48)*E21</f>
        <v>962.49761054188616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74848.566375167473</v>
      </c>
      <c r="E49" s="133">
        <f>SUMIFS('Resultater - Vestdanmark'!J$3:J$504,'Resultater - Vestdanmark'!$F$3:$F$504,$A49)/SUMIFS('Resultater - Danmark'!J$3:J$504,'Resultater - Danmark'!$F$3:$F$504,$A49)*E22</f>
        <v>74769.822950919988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10828.433624832505</v>
      </c>
      <c r="M49" s="133">
        <f>SUMIFS('Resultater - Østdanmark'!J$3:J$504,'Resultater - Østdanmark'!$F$3:$F$504,$A49)/SUMIFS('Resultater - Danmark'!J$3:J$504,'Resultater - Danmark'!$F$3:$F$504,$A49)*E22</f>
        <v>10907.177049080014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314571.75459651783</v>
      </c>
      <c r="E50" s="133">
        <f>SUMIFS('Resultater - Vestdanmark'!J$3:J$504,'Resultater - Vestdanmark'!$F$3:$F$504,$A50)/SUMIFS('Resultater - Danmark'!J$3:J$504,'Resultater - Danmark'!$F$3:$F$504,$A50)*E23</f>
        <v>314443.12263697549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15454.245403482159</v>
      </c>
      <c r="M50" s="133">
        <f>SUMIFS('Resultater - Østdanmark'!J$3:J$504,'Resultater - Østdanmark'!$F$3:$F$504,$A50)/SUMIFS('Resultater - Danmark'!J$3:J$504,'Resultater - Danmark'!$F$3:$F$504,$A50)*E23</f>
        <v>15582.87736302456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4106.4392978995693</v>
      </c>
      <c r="E51" s="133">
        <f>SUMIFS('Resultater - Vestdanmark'!J$3:J$504,'Resultater - Vestdanmark'!$F$3:$F$504,$A51)/SUMIFS('Resultater - Danmark'!J$3:J$504,'Resultater - Danmark'!$F$3:$F$504,$A51)*E24</f>
        <v>4075.4197367354768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24538.560702100436</v>
      </c>
      <c r="M51" s="133">
        <f>SUMIFS('Resultater - Østdanmark'!J$3:J$504,'Resultater - Østdanmark'!$F$3:$F$504,$A51)/SUMIFS('Resultater - Danmark'!J$3:J$504,'Resultater - Danmark'!$F$3:$F$504,$A51)*E24</f>
        <v>24569.580263264521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21976198.549798079</v>
      </c>
      <c r="E56" s="142">
        <f ca="1">SUM(E39:E55)</f>
        <v>21564377.523375705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3782111.9484098679</v>
      </c>
      <c r="M56" s="142">
        <f ca="1">SUM(M39:M55)</f>
        <v>3792461.7591057792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9.9056252611827655E-2</v>
      </c>
      <c r="E57" s="146">
        <f ca="1">SUMPRODUCT(E39:E55,$F$39:$F$55)/E56</f>
        <v>0.10047153589744909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0.11420240540777135</v>
      </c>
      <c r="M57" s="146">
        <f ca="1">SUMPRODUCT(M39:M55,$N$39:$N$55)/M56</f>
        <v>0.11503915253281968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1.8035716958694662E-2</v>
      </c>
      <c r="E58" s="146">
        <f ca="1">SUM(E48:E51)/E56</f>
        <v>1.8368806022093856E-2</v>
      </c>
      <c r="I58" s="145" t="s">
        <v>160</v>
      </c>
      <c r="K58" s="146">
        <f ca="1">SUM(K48:K51)/K56</f>
        <v>1.898804560837036E-2</v>
      </c>
      <c r="L58" s="146">
        <f ca="1">SUM(L48:L51)/L56</f>
        <v>1.3690103263478162E-2</v>
      </c>
      <c r="M58" s="146">
        <f ca="1">SUM(M48:M51)/M56</f>
        <v>1.3717246366691704E-2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500444724.81529683</v>
      </c>
      <c r="E59" s="123">
        <f ca="1">SUMPRODUCT(E39:E55,$I$12:$I$28)</f>
        <v>498050490.32948744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108882911.96949236</v>
      </c>
      <c r="M59" s="123">
        <f ca="1">SUMPRODUCT(M39:M55,$I$12:$I$28)</f>
        <v>109925380.77342732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17.965965620869159</v>
      </c>
      <c r="E60" s="123">
        <f ca="1">E59*[1]Energiindhold!$C$10</f>
        <v>17.8800126028286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3.9088965397047764</v>
      </c>
      <c r="M60" s="123">
        <f ca="1">M59*[1]Energiindhold!$C$10</f>
        <v>3.9463211697660414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J30"/>
  <sheetViews>
    <sheetView zoomScaleNormal="100" workbookViewId="0">
      <selection activeCell="D6" sqref="D6"/>
    </sheetView>
  </sheetViews>
  <sheetFormatPr defaultColWidth="9.140625" defaultRowHeight="15" x14ac:dyDescent="0.25"/>
  <cols>
    <col min="1" max="1" width="23.85546875" style="1" customWidth="1"/>
    <col min="2" max="2" width="11.5703125" style="1" bestFit="1" customWidth="1"/>
    <col min="3" max="3" width="13.28515625" style="1" bestFit="1" customWidth="1"/>
    <col min="4" max="4" width="10.5703125" style="1" bestFit="1" customWidth="1"/>
    <col min="5" max="5" width="21.140625" style="1" customWidth="1"/>
    <col min="6" max="6" width="9.140625" style="1"/>
    <col min="7" max="7" width="18.42578125" style="1" customWidth="1"/>
    <col min="8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334</v>
      </c>
      <c r="G2" s="432" t="s">
        <v>349</v>
      </c>
    </row>
    <row r="3" spans="1:10" x14ac:dyDescent="0.25">
      <c r="A3" s="434" t="s">
        <v>139</v>
      </c>
      <c r="B3" s="2">
        <f>År1</f>
        <v>2019</v>
      </c>
      <c r="C3" s="2">
        <f>År2</f>
        <v>2030</v>
      </c>
      <c r="D3" s="2">
        <f>År3</f>
        <v>2050</v>
      </c>
      <c r="G3" s="2"/>
      <c r="H3" s="2">
        <v>2019</v>
      </c>
      <c r="I3" s="2">
        <v>2030</v>
      </c>
      <c r="J3" s="2">
        <v>2050</v>
      </c>
    </row>
    <row r="4" spans="1:10" x14ac:dyDescent="0.25">
      <c r="A4" s="2" t="s">
        <v>67</v>
      </c>
      <c r="B4" s="109">
        <v>0</v>
      </c>
      <c r="C4" s="483">
        <v>1690000</v>
      </c>
      <c r="D4" s="483">
        <v>1590000</v>
      </c>
      <c r="G4" s="2" t="str">
        <f>A24</f>
        <v>Halm</v>
      </c>
      <c r="H4" s="433">
        <f>SUMIFS('Resultat-Produktion &amp; forbrug'!$F$3:$F$290,'Resultat-Produktion &amp; forbrug'!$A$3:$A$290,$G4,'Resultat-Produktion &amp; forbrug'!$D$3:$D$290,H$3)-SUMIFS('Resultat-Produktion &amp; forbrug'!$G$3:$G$290,'Resultat-Produktion &amp; forbrug'!$A$3:$A$290,$G4,'Resultat-Produktion &amp; forbrug'!$D$3:$D$290,H$3)-SUMIFS('Resultat-Produktion &amp; forbrug'!$H$3:$H$290,'Resultat-Produktion &amp; forbrug'!$A$3:$A$290,$G4,'Resultat-Produktion &amp; forbrug'!$D$3:$D$290,H$3)-SUMIFS('Resultat-Produktion &amp; forbrug'!$I$3:$I$290,'Resultat-Produktion &amp; forbrug'!$A$3:$A$290,$G4,'Resultat-Produktion &amp; forbrug'!$D$3:$D$290,H$3)-SUMIFS('Resultat-Produktion &amp; forbrug'!$J$3:$J$290,'Resultat-Produktion &amp; forbrug'!$A$3:$A$290,$G4,'Resultat-Produktion &amp; forbrug'!$D$3:$D$290,H$3)-SUMIFS('Resultat-Produktion &amp; forbrug'!$M$3:$M$290,'Resultat-Produktion &amp; forbrug'!$A$3:$A$290,$G4,'Resultat-Produktion &amp; forbrug'!$D$3:$D$290,H$3)-IFERROR(VLOOKUP($G4,'Forbrug til andet'!$A$24:$D$29,MATCH(H$3,'Forbrug til andet'!$A$23:$D$23,0),FALSE),0)</f>
        <v>1895494.5192748317</v>
      </c>
      <c r="I4" s="433">
        <f>SUMIFS('Resultat-Produktion &amp; forbrug'!$F$3:$F$290,'Resultat-Produktion &amp; forbrug'!$A$3:$A$290,$G4,'Resultat-Produktion &amp; forbrug'!$D$3:$D$290,I$3)-SUMIFS('Resultat-Produktion &amp; forbrug'!$G$3:$G$290,'Resultat-Produktion &amp; forbrug'!$A$3:$A$290,$G4,'Resultat-Produktion &amp; forbrug'!$D$3:$D$290,I$3)-SUMIFS('Resultat-Produktion &amp; forbrug'!$H$3:$H$290,'Resultat-Produktion &amp; forbrug'!$A$3:$A$290,$G4,'Resultat-Produktion &amp; forbrug'!$D$3:$D$290,I$3)-SUMIFS('Resultat-Produktion &amp; forbrug'!$I$3:$I$290,'Resultat-Produktion &amp; forbrug'!$A$3:$A$290,$G4,'Resultat-Produktion &amp; forbrug'!$D$3:$D$290,I$3)-SUMIFS('Resultat-Produktion &amp; forbrug'!$J$3:$J$290,'Resultat-Produktion &amp; forbrug'!$A$3:$A$290,$G4,'Resultat-Produktion &amp; forbrug'!$D$3:$D$290,I$3)-SUMIFS('Resultat-Produktion &amp; forbrug'!$M$3:$M$290,'Resultat-Produktion &amp; forbrug'!$A$3:$A$290,$G4,'Resultat-Produktion &amp; forbrug'!$D$3:$D$290,I$3)-IFERROR(VLOOKUP($G4,'Forbrug til andet'!$A$24:$D$29,MATCH(I$3,'Forbrug til andet'!$A$23:$D$23,0),FALSE),0)</f>
        <v>3257.3870612005703</v>
      </c>
      <c r="J4" s="433">
        <f>SUMIFS('Resultat-Produktion &amp; forbrug'!$F$3:$F$290,'Resultat-Produktion &amp; forbrug'!$A$3:$A$290,$G4,'Resultat-Produktion &amp; forbrug'!$D$3:$D$290,J$3)-SUMIFS('Resultat-Produktion &amp; forbrug'!$G$3:$G$290,'Resultat-Produktion &amp; forbrug'!$A$3:$A$290,$G4,'Resultat-Produktion &amp; forbrug'!$D$3:$D$290,J$3)-SUMIFS('Resultat-Produktion &amp; forbrug'!$H$3:$H$290,'Resultat-Produktion &amp; forbrug'!$A$3:$A$290,$G4,'Resultat-Produktion &amp; forbrug'!$D$3:$D$290,J$3)-SUMIFS('Resultat-Produktion &amp; forbrug'!$I$3:$I$290,'Resultat-Produktion &amp; forbrug'!$A$3:$A$290,$G4,'Resultat-Produktion &amp; forbrug'!$D$3:$D$290,J$3)-SUMIFS('Resultat-Produktion &amp; forbrug'!$J$3:$J$290,'Resultat-Produktion &amp; forbrug'!$A$3:$A$290,$G4,'Resultat-Produktion &amp; forbrug'!$D$3:$D$290,J$3)-SUMIFS('Resultat-Produktion &amp; forbrug'!$M$3:$M$290,'Resultat-Produktion &amp; forbrug'!$A$3:$A$290,$G4,'Resultat-Produktion &amp; forbrug'!$D$3:$D$290,J$3)-IFERROR(VLOOKUP($G4,'Forbrug til andet'!$A$24:$D$29,MATCH(J$3,'Forbrug til andet'!$A$23:$D$23,0),FALSE),0)</f>
        <v>2797.9866343694739</v>
      </c>
    </row>
    <row r="5" spans="1:10" x14ac:dyDescent="0.25">
      <c r="A5" s="2" t="s">
        <v>119</v>
      </c>
      <c r="B5" s="109">
        <v>0</v>
      </c>
      <c r="C5" s="483">
        <v>600000</v>
      </c>
      <c r="D5" s="483">
        <v>600000</v>
      </c>
      <c r="G5" s="2" t="str">
        <f t="shared" ref="G5:G9" si="0">A25</f>
        <v>Rapsolie</v>
      </c>
      <c r="H5" s="433">
        <f>SUMIFS('Resultat-Produktion &amp; forbrug'!$F$3:$F$290,'Resultat-Produktion &amp; forbrug'!$A$3:$A$290,$G5,'Resultat-Produktion &amp; forbrug'!$D$3:$D$290,H$3)-SUMIFS('Resultat-Produktion &amp; forbrug'!$G$3:$G$290,'Resultat-Produktion &amp; forbrug'!$A$3:$A$290,$G5,'Resultat-Produktion &amp; forbrug'!$D$3:$D$290,H$3)-SUMIFS('Resultat-Produktion &amp; forbrug'!$H$3:$H$290,'Resultat-Produktion &amp; forbrug'!$A$3:$A$290,$G5,'Resultat-Produktion &amp; forbrug'!$D$3:$D$290,H$3)-SUMIFS('Resultat-Produktion &amp; forbrug'!$I$3:$I$290,'Resultat-Produktion &amp; forbrug'!$A$3:$A$290,$G5,'Resultat-Produktion &amp; forbrug'!$D$3:$D$290,H$3)-SUMIFS('Resultat-Produktion &amp; forbrug'!$J$3:$J$290,'Resultat-Produktion &amp; forbrug'!$A$3:$A$290,$G5,'Resultat-Produktion &amp; forbrug'!$D$3:$D$290,H$3)-SUMIFS('Resultat-Produktion &amp; forbrug'!$M$3:$M$290,'Resultat-Produktion &amp; forbrug'!$A$3:$A$290,$G5,'Resultat-Produktion &amp; forbrug'!$D$3:$D$290,H$3)-IFERROR(VLOOKUP($G5,'Forbrug til andet'!$A$24:$D$29,MATCH(H$3,'Forbrug til andet'!$A$23:$D$23,0),FALSE),0)</f>
        <v>112873.31802427147</v>
      </c>
      <c r="I5" s="433">
        <f>SUMIFS('Resultat-Produktion &amp; forbrug'!$F$3:$F$290,'Resultat-Produktion &amp; forbrug'!$A$3:$A$290,$G5,'Resultat-Produktion &amp; forbrug'!$D$3:$D$290,I$3)-SUMIFS('Resultat-Produktion &amp; forbrug'!$G$3:$G$290,'Resultat-Produktion &amp; forbrug'!$A$3:$A$290,$G5,'Resultat-Produktion &amp; forbrug'!$D$3:$D$290,I$3)-SUMIFS('Resultat-Produktion &amp; forbrug'!$H$3:$H$290,'Resultat-Produktion &amp; forbrug'!$A$3:$A$290,$G5,'Resultat-Produktion &amp; forbrug'!$D$3:$D$290,I$3)-SUMIFS('Resultat-Produktion &amp; forbrug'!$I$3:$I$290,'Resultat-Produktion &amp; forbrug'!$A$3:$A$290,$G5,'Resultat-Produktion &amp; forbrug'!$D$3:$D$290,I$3)-SUMIFS('Resultat-Produktion &amp; forbrug'!$J$3:$J$290,'Resultat-Produktion &amp; forbrug'!$A$3:$A$290,$G5,'Resultat-Produktion &amp; forbrug'!$D$3:$D$290,I$3)-SUMIFS('Resultat-Produktion &amp; forbrug'!$M$3:$M$290,'Resultat-Produktion &amp; forbrug'!$A$3:$A$290,$G5,'Resultat-Produktion &amp; forbrug'!$D$3:$D$290,I$3)-IFERROR(VLOOKUP($G5,'Forbrug til andet'!$A$24:$D$29,MATCH(I$3,'Forbrug til andet'!$A$23:$D$23,0),FALSE),0)</f>
        <v>222886.13543439243</v>
      </c>
      <c r="J5" s="433">
        <f>SUMIFS('Resultat-Produktion &amp; forbrug'!$F$3:$F$290,'Resultat-Produktion &amp; forbrug'!$A$3:$A$290,$G5,'Resultat-Produktion &amp; forbrug'!$D$3:$D$290,J$3)-SUMIFS('Resultat-Produktion &amp; forbrug'!$G$3:$G$290,'Resultat-Produktion &amp; forbrug'!$A$3:$A$290,$G5,'Resultat-Produktion &amp; forbrug'!$D$3:$D$290,J$3)-SUMIFS('Resultat-Produktion &amp; forbrug'!$H$3:$H$290,'Resultat-Produktion &amp; forbrug'!$A$3:$A$290,$G5,'Resultat-Produktion &amp; forbrug'!$D$3:$D$290,J$3)-SUMIFS('Resultat-Produktion &amp; forbrug'!$I$3:$I$290,'Resultat-Produktion &amp; forbrug'!$A$3:$A$290,$G5,'Resultat-Produktion &amp; forbrug'!$D$3:$D$290,J$3)-SUMIFS('Resultat-Produktion &amp; forbrug'!$J$3:$J$290,'Resultat-Produktion &amp; forbrug'!$A$3:$A$290,$G5,'Resultat-Produktion &amp; forbrug'!$D$3:$D$290,J$3)-SUMIFS('Resultat-Produktion &amp; forbrug'!$M$3:$M$290,'Resultat-Produktion &amp; forbrug'!$A$3:$A$290,$G5,'Resultat-Produktion &amp; forbrug'!$D$3:$D$290,J$3)-IFERROR(VLOOKUP($G5,'Forbrug til andet'!$A$24:$D$29,MATCH(J$3,'Forbrug til andet'!$A$23:$D$23,0),FALSE),0)</f>
        <v>230926.22295273223</v>
      </c>
    </row>
    <row r="6" spans="1:10" x14ac:dyDescent="0.25">
      <c r="A6" s="306"/>
      <c r="G6" s="2" t="str">
        <f t="shared" si="0"/>
        <v>Træ til energi</v>
      </c>
      <c r="H6" s="433">
        <f ca="1">SUMIFS('Resultat-Produktion &amp; forbrug'!$F$3:$F$290,'Resultat-Produktion &amp; forbrug'!$A$3:$A$290,$G6,'Resultat-Produktion &amp; forbrug'!$D$3:$D$290,H$3)-SUMIFS('Resultat-Produktion &amp; forbrug'!$G$3:$G$290,'Resultat-Produktion &amp; forbrug'!$A$3:$A$290,$G6,'Resultat-Produktion &amp; forbrug'!$D$3:$D$290,H$3)-SUMIFS('Resultat-Produktion &amp; forbrug'!$H$3:$H$290,'Resultat-Produktion &amp; forbrug'!$A$3:$A$290,$G6,'Resultat-Produktion &amp; forbrug'!$D$3:$D$290,H$3)-SUMIFS('Resultat-Produktion &amp; forbrug'!$I$3:$I$290,'Resultat-Produktion &amp; forbrug'!$A$3:$A$290,$G6,'Resultat-Produktion &amp; forbrug'!$D$3:$D$290,H$3)-SUMIFS('Resultat-Produktion &amp; forbrug'!$J$3:$J$290,'Resultat-Produktion &amp; forbrug'!$A$3:$A$290,$G6,'Resultat-Produktion &amp; forbrug'!$D$3:$D$290,H$3)-SUMIFS('Resultat-Produktion &amp; forbrug'!$M$3:$M$290,'Resultat-Produktion &amp; forbrug'!$A$3:$A$290,$G6,'Resultat-Produktion &amp; forbrug'!$D$3:$D$290,H$3)-IFERROR(VLOOKUP($G6,'Forbrug til andet'!$A$24:$D$29,MATCH(H$3,'Forbrug til andet'!$A$23:$D$23,0),FALSE),0)</f>
        <v>1611192.2070124748</v>
      </c>
      <c r="I6" s="433">
        <f ca="1">SUMIFS('Resultat-Produktion &amp; forbrug'!$F$3:$F$290,'Resultat-Produktion &amp; forbrug'!$A$3:$A$290,$G6,'Resultat-Produktion &amp; forbrug'!$D$3:$D$290,I$3)-SUMIFS('Resultat-Produktion &amp; forbrug'!$G$3:$G$290,'Resultat-Produktion &amp; forbrug'!$A$3:$A$290,$G6,'Resultat-Produktion &amp; forbrug'!$D$3:$D$290,I$3)-SUMIFS('Resultat-Produktion &amp; forbrug'!$H$3:$H$290,'Resultat-Produktion &amp; forbrug'!$A$3:$A$290,$G6,'Resultat-Produktion &amp; forbrug'!$D$3:$D$290,I$3)-SUMIFS('Resultat-Produktion &amp; forbrug'!$I$3:$I$290,'Resultat-Produktion &amp; forbrug'!$A$3:$A$290,$G6,'Resultat-Produktion &amp; forbrug'!$D$3:$D$290,I$3)-SUMIFS('Resultat-Produktion &amp; forbrug'!$J$3:$J$290,'Resultat-Produktion &amp; forbrug'!$A$3:$A$290,$G6,'Resultat-Produktion &amp; forbrug'!$D$3:$D$290,I$3)-SUMIFS('Resultat-Produktion &amp; forbrug'!$M$3:$M$290,'Resultat-Produktion &amp; forbrug'!$A$3:$A$290,$G6,'Resultat-Produktion &amp; forbrug'!$D$3:$D$290,I$3)-IFERROR(VLOOKUP($G6,'Forbrug til andet'!$A$24:$D$29,MATCH(I$3,'Forbrug til andet'!$A$23:$D$23,0),FALSE),0)</f>
        <v>1053190.7120340704</v>
      </c>
      <c r="J6" s="433">
        <f ca="1">SUMIFS('Resultat-Produktion &amp; forbrug'!$F$3:$F$290,'Resultat-Produktion &amp; forbrug'!$A$3:$A$290,$G6,'Resultat-Produktion &amp; forbrug'!$D$3:$D$290,J$3)-SUMIFS('Resultat-Produktion &amp; forbrug'!$G$3:$G$290,'Resultat-Produktion &amp; forbrug'!$A$3:$A$290,$G6,'Resultat-Produktion &amp; forbrug'!$D$3:$D$290,J$3)-SUMIFS('Resultat-Produktion &amp; forbrug'!$H$3:$H$290,'Resultat-Produktion &amp; forbrug'!$A$3:$A$290,$G6,'Resultat-Produktion &amp; forbrug'!$D$3:$D$290,J$3)-SUMIFS('Resultat-Produktion &amp; forbrug'!$I$3:$I$290,'Resultat-Produktion &amp; forbrug'!$A$3:$A$290,$G6,'Resultat-Produktion &amp; forbrug'!$D$3:$D$290,J$3)-SUMIFS('Resultat-Produktion &amp; forbrug'!$J$3:$J$290,'Resultat-Produktion &amp; forbrug'!$A$3:$A$290,$G6,'Resultat-Produktion &amp; forbrug'!$D$3:$D$290,J$3)-SUMIFS('Resultat-Produktion &amp; forbrug'!$M$3:$M$290,'Resultat-Produktion &amp; forbrug'!$A$3:$A$290,$G6,'Resultat-Produktion &amp; forbrug'!$D$3:$D$290,J$3)-IFERROR(VLOOKUP($G6,'Forbrug til andet'!$A$24:$D$29,MATCH(J$3,'Forbrug til andet'!$A$23:$D$23,0),FALSE),0)</f>
        <v>1079174.7199705578</v>
      </c>
    </row>
    <row r="7" spans="1:10" ht="15.75" x14ac:dyDescent="0.25">
      <c r="A7" s="224" t="s">
        <v>292</v>
      </c>
      <c r="G7" s="2" t="str">
        <f t="shared" si="0"/>
        <v>Pil &amp; poppel</v>
      </c>
      <c r="H7" s="433">
        <f>SUMIFS('Resultat-Produktion &amp; forbrug'!$F$3:$F$290,'Resultat-Produktion &amp; forbrug'!$A$3:$A$290,$G7,'Resultat-Produktion &amp; forbrug'!$D$3:$D$290,H$3)-SUMIFS('Resultat-Produktion &amp; forbrug'!$G$3:$G$290,'Resultat-Produktion &amp; forbrug'!$A$3:$A$290,$G7,'Resultat-Produktion &amp; forbrug'!$D$3:$D$290,H$3)-SUMIFS('Resultat-Produktion &amp; forbrug'!$H$3:$H$290,'Resultat-Produktion &amp; forbrug'!$A$3:$A$290,$G7,'Resultat-Produktion &amp; forbrug'!$D$3:$D$290,H$3)-SUMIFS('Resultat-Produktion &amp; forbrug'!$I$3:$I$290,'Resultat-Produktion &amp; forbrug'!$A$3:$A$290,$G7,'Resultat-Produktion &amp; forbrug'!$D$3:$D$290,H$3)-SUMIFS('Resultat-Produktion &amp; forbrug'!$J$3:$J$290,'Resultat-Produktion &amp; forbrug'!$A$3:$A$290,$G7,'Resultat-Produktion &amp; forbrug'!$D$3:$D$290,H$3)-SUMIFS('Resultat-Produktion &amp; forbrug'!$M$3:$M$290,'Resultat-Produktion &amp; forbrug'!$A$3:$A$290,$G7,'Resultat-Produktion &amp; forbrug'!$D$3:$D$290,H$3)-IFERROR(VLOOKUP($G7,'Forbrug til andet'!$A$24:$D$29,MATCH(H$3,'Forbrug til andet'!$A$23:$D$23,0),FALSE),0)</f>
        <v>209867.13867694439</v>
      </c>
      <c r="I7" s="433">
        <f>SUMIFS('Resultat-Produktion &amp; forbrug'!$F$3:$F$290,'Resultat-Produktion &amp; forbrug'!$A$3:$A$290,$G7,'Resultat-Produktion &amp; forbrug'!$D$3:$D$290,I$3)-SUMIFS('Resultat-Produktion &amp; forbrug'!$G$3:$G$290,'Resultat-Produktion &amp; forbrug'!$A$3:$A$290,$G7,'Resultat-Produktion &amp; forbrug'!$D$3:$D$290,I$3)-SUMIFS('Resultat-Produktion &amp; forbrug'!$H$3:$H$290,'Resultat-Produktion &amp; forbrug'!$A$3:$A$290,$G7,'Resultat-Produktion &amp; forbrug'!$D$3:$D$290,I$3)-SUMIFS('Resultat-Produktion &amp; forbrug'!$I$3:$I$290,'Resultat-Produktion &amp; forbrug'!$A$3:$A$290,$G7,'Resultat-Produktion &amp; forbrug'!$D$3:$D$290,I$3)-SUMIFS('Resultat-Produktion &amp; forbrug'!$J$3:$J$290,'Resultat-Produktion &amp; forbrug'!$A$3:$A$290,$G7,'Resultat-Produktion &amp; forbrug'!$D$3:$D$290,I$3)-SUMIFS('Resultat-Produktion &amp; forbrug'!$M$3:$M$290,'Resultat-Produktion &amp; forbrug'!$A$3:$A$290,$G7,'Resultat-Produktion &amp; forbrug'!$D$3:$D$290,I$3)-IFERROR(VLOOKUP($G7,'Forbrug til andet'!$A$24:$D$29,MATCH(I$3,'Forbrug til andet'!$A$23:$D$23,0),FALSE),0)</f>
        <v>187456.10277830783</v>
      </c>
      <c r="J7" s="433">
        <f>SUMIFS('Resultat-Produktion &amp; forbrug'!$F$3:$F$290,'Resultat-Produktion &amp; forbrug'!$A$3:$A$290,$G7,'Resultat-Produktion &amp; forbrug'!$D$3:$D$290,J$3)-SUMIFS('Resultat-Produktion &amp; forbrug'!$G$3:$G$290,'Resultat-Produktion &amp; forbrug'!$A$3:$A$290,$G7,'Resultat-Produktion &amp; forbrug'!$D$3:$D$290,J$3)-SUMIFS('Resultat-Produktion &amp; forbrug'!$H$3:$H$290,'Resultat-Produktion &amp; forbrug'!$A$3:$A$290,$G7,'Resultat-Produktion &amp; forbrug'!$D$3:$D$290,J$3)-SUMIFS('Resultat-Produktion &amp; forbrug'!$I$3:$I$290,'Resultat-Produktion &amp; forbrug'!$A$3:$A$290,$G7,'Resultat-Produktion &amp; forbrug'!$D$3:$D$290,J$3)-SUMIFS('Resultat-Produktion &amp; forbrug'!$J$3:$J$290,'Resultat-Produktion &amp; forbrug'!$A$3:$A$290,$G7,'Resultat-Produktion &amp; forbrug'!$D$3:$D$290,J$3)-SUMIFS('Resultat-Produktion &amp; forbrug'!$M$3:$M$290,'Resultat-Produktion &amp; forbrug'!$A$3:$A$290,$G7,'Resultat-Produktion &amp; forbrug'!$D$3:$D$290,J$3)-IFERROR(VLOOKUP($G7,'Forbrug til andet'!$A$24:$D$29,MATCH(J$3,'Forbrug til andet'!$A$23:$D$23,0),FALSE),0)</f>
        <v>194510.35905061988</v>
      </c>
    </row>
    <row r="8" spans="1:10" x14ac:dyDescent="0.25">
      <c r="A8" s="2"/>
      <c r="B8" s="2">
        <f>År1</f>
        <v>2019</v>
      </c>
      <c r="C8" s="2">
        <f>År2</f>
        <v>2030</v>
      </c>
      <c r="D8" s="2">
        <f>År3</f>
        <v>2050</v>
      </c>
      <c r="G8" s="2" t="str">
        <f t="shared" si="0"/>
        <v>Have/parkaffald</v>
      </c>
      <c r="H8" s="433">
        <f>SUMIFS('Resultat-Produktion &amp; forbrug'!$F$3:$F$290,'Resultat-Produktion &amp; forbrug'!$A$3:$A$290,$G8,'Resultat-Produktion &amp; forbrug'!$D$3:$D$290,H$3)-SUMIFS('Resultat-Produktion &amp; forbrug'!$G$3:$G$290,'Resultat-Produktion &amp; forbrug'!$A$3:$A$290,$G8,'Resultat-Produktion &amp; forbrug'!$D$3:$D$290,H$3)-SUMIFS('Resultat-Produktion &amp; forbrug'!$H$3:$H$290,'Resultat-Produktion &amp; forbrug'!$A$3:$A$290,$G8,'Resultat-Produktion &amp; forbrug'!$D$3:$D$290,H$3)-SUMIFS('Resultat-Produktion &amp; forbrug'!$I$3:$I$290,'Resultat-Produktion &amp; forbrug'!$A$3:$A$290,$G8,'Resultat-Produktion &amp; forbrug'!$D$3:$D$290,H$3)-SUMIFS('Resultat-Produktion &amp; forbrug'!$J$3:$J$290,'Resultat-Produktion &amp; forbrug'!$A$3:$A$290,$G8,'Resultat-Produktion &amp; forbrug'!$D$3:$D$290,H$3)-SUMIFS('Resultat-Produktion &amp; forbrug'!$M$3:$M$290,'Resultat-Produktion &amp; forbrug'!$A$3:$A$290,$G8,'Resultat-Produktion &amp; forbrug'!$D$3:$D$290,H$3)-IFERROR(VLOOKUP($G8,'Forbrug til andet'!$A$24:$D$29,MATCH(H$3,'Forbrug til andet'!$A$23:$D$23,0),FALSE),0)</f>
        <v>982731</v>
      </c>
      <c r="I8" s="433">
        <f>SUMIFS('Resultat-Produktion &amp; forbrug'!$F$3:$F$290,'Resultat-Produktion &amp; forbrug'!$A$3:$A$290,$G8,'Resultat-Produktion &amp; forbrug'!$D$3:$D$290,I$3)-SUMIFS('Resultat-Produktion &amp; forbrug'!$G$3:$G$290,'Resultat-Produktion &amp; forbrug'!$A$3:$A$290,$G8,'Resultat-Produktion &amp; forbrug'!$D$3:$D$290,I$3)-SUMIFS('Resultat-Produktion &amp; forbrug'!$H$3:$H$290,'Resultat-Produktion &amp; forbrug'!$A$3:$A$290,$G8,'Resultat-Produktion &amp; forbrug'!$D$3:$D$290,I$3)-SUMIFS('Resultat-Produktion &amp; forbrug'!$I$3:$I$290,'Resultat-Produktion &amp; forbrug'!$A$3:$A$290,$G8,'Resultat-Produktion &amp; forbrug'!$D$3:$D$290,I$3)-SUMIFS('Resultat-Produktion &amp; forbrug'!$J$3:$J$290,'Resultat-Produktion &amp; forbrug'!$A$3:$A$290,$G8,'Resultat-Produktion &amp; forbrug'!$D$3:$D$290,I$3)-SUMIFS('Resultat-Produktion &amp; forbrug'!$M$3:$M$290,'Resultat-Produktion &amp; forbrug'!$A$3:$A$290,$G8,'Resultat-Produktion &amp; forbrug'!$D$3:$D$290,I$3)-IFERROR(VLOOKUP($G8,'Forbrug til andet'!$A$24:$D$29,MATCH(I$3,'Forbrug til andet'!$A$23:$D$23,0),FALSE),0)</f>
        <v>982731</v>
      </c>
      <c r="J8" s="433">
        <f>SUMIFS('Resultat-Produktion &amp; forbrug'!$F$3:$F$290,'Resultat-Produktion &amp; forbrug'!$A$3:$A$290,$G8,'Resultat-Produktion &amp; forbrug'!$D$3:$D$290,J$3)-SUMIFS('Resultat-Produktion &amp; forbrug'!$G$3:$G$290,'Resultat-Produktion &amp; forbrug'!$A$3:$A$290,$G8,'Resultat-Produktion &amp; forbrug'!$D$3:$D$290,J$3)-SUMIFS('Resultat-Produktion &amp; forbrug'!$H$3:$H$290,'Resultat-Produktion &amp; forbrug'!$A$3:$A$290,$G8,'Resultat-Produktion &amp; forbrug'!$D$3:$D$290,J$3)-SUMIFS('Resultat-Produktion &amp; forbrug'!$I$3:$I$290,'Resultat-Produktion &amp; forbrug'!$A$3:$A$290,$G8,'Resultat-Produktion &amp; forbrug'!$D$3:$D$290,J$3)-SUMIFS('Resultat-Produktion &amp; forbrug'!$J$3:$J$290,'Resultat-Produktion &amp; forbrug'!$A$3:$A$290,$G8,'Resultat-Produktion &amp; forbrug'!$D$3:$D$290,J$3)-SUMIFS('Resultat-Produktion &amp; forbrug'!$M$3:$M$290,'Resultat-Produktion &amp; forbrug'!$A$3:$A$290,$G8,'Resultat-Produktion &amp; forbrug'!$D$3:$D$290,J$3)-IFERROR(VLOOKUP($G8,'Forbrug til andet'!$A$24:$D$29,MATCH(J$3,'Forbrug til andet'!$A$23:$D$23,0),FALSE),0)</f>
        <v>982731</v>
      </c>
    </row>
    <row r="9" spans="1:10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  <c r="G9" s="2" t="str">
        <f t="shared" si="0"/>
        <v>Bioaffald</v>
      </c>
      <c r="H9" s="433">
        <f ca="1">SUMIFS('Resultat-Produktion &amp; forbrug'!$F$3:$F$290,'Resultat-Produktion &amp; forbrug'!$A$3:$A$290,$G9,'Resultat-Produktion &amp; forbrug'!$D$3:$D$290,H$3)-SUMIFS('Resultat-Produktion &amp; forbrug'!$G$3:$G$290,'Resultat-Produktion &amp; forbrug'!$A$3:$A$290,$G9,'Resultat-Produktion &amp; forbrug'!$D$3:$D$290,H$3)-SUMIFS('Resultat-Produktion &amp; forbrug'!$H$3:$H$290,'Resultat-Produktion &amp; forbrug'!$A$3:$A$290,$G9,'Resultat-Produktion &amp; forbrug'!$D$3:$D$290,H$3)-SUMIFS('Resultat-Produktion &amp; forbrug'!$I$3:$I$290,'Resultat-Produktion &amp; forbrug'!$A$3:$A$290,$G9,'Resultat-Produktion &amp; forbrug'!$D$3:$D$290,H$3)-SUMIFS('Resultat-Produktion &amp; forbrug'!$J$3:$J$290,'Resultat-Produktion &amp; forbrug'!$A$3:$A$290,$G9,'Resultat-Produktion &amp; forbrug'!$D$3:$D$290,H$3)-SUMIFS('Resultat-Produktion &amp; forbrug'!$M$3:$M$290,'Resultat-Produktion &amp; forbrug'!$A$3:$A$290,$G9,'Resultat-Produktion &amp; forbrug'!$D$3:$D$290,H$3)-IFERROR(VLOOKUP($G9,'Forbrug til andet'!$A$24:$D$29,MATCH(H$3,'Forbrug til andet'!$A$23:$D$23,0),FALSE),0)</f>
        <v>-370459.67448149773</v>
      </c>
      <c r="I9" s="433">
        <f ca="1">SUMIFS('Resultat-Produktion &amp; forbrug'!$F$3:$F$290,'Resultat-Produktion &amp; forbrug'!$A$3:$A$290,$G9,'Resultat-Produktion &amp; forbrug'!$D$3:$D$290,I$3)-SUMIFS('Resultat-Produktion &amp; forbrug'!$G$3:$G$290,'Resultat-Produktion &amp; forbrug'!$A$3:$A$290,$G9,'Resultat-Produktion &amp; forbrug'!$D$3:$D$290,I$3)-SUMIFS('Resultat-Produktion &amp; forbrug'!$H$3:$H$290,'Resultat-Produktion &amp; forbrug'!$A$3:$A$290,$G9,'Resultat-Produktion &amp; forbrug'!$D$3:$D$290,I$3)-SUMIFS('Resultat-Produktion &amp; forbrug'!$I$3:$I$290,'Resultat-Produktion &amp; forbrug'!$A$3:$A$290,$G9,'Resultat-Produktion &amp; forbrug'!$D$3:$D$290,I$3)-SUMIFS('Resultat-Produktion &amp; forbrug'!$J$3:$J$290,'Resultat-Produktion &amp; forbrug'!$A$3:$A$290,$G9,'Resultat-Produktion &amp; forbrug'!$D$3:$D$290,I$3)-SUMIFS('Resultat-Produktion &amp; forbrug'!$M$3:$M$290,'Resultat-Produktion &amp; forbrug'!$A$3:$A$290,$G9,'Resultat-Produktion &amp; forbrug'!$D$3:$D$290,I$3)-IFERROR(VLOOKUP($G9,'Forbrug til andet'!$A$24:$D$29,MATCH(I$3,'Forbrug til andet'!$A$23:$D$23,0),FALSE),0)</f>
        <v>-2.8257256140932441E-2</v>
      </c>
      <c r="J9" s="433">
        <f ca="1">SUMIFS('Resultat-Produktion &amp; forbrug'!$F$3:$F$290,'Resultat-Produktion &amp; forbrug'!$A$3:$A$290,$G9,'Resultat-Produktion &amp; forbrug'!$D$3:$D$290,J$3)-SUMIFS('Resultat-Produktion &amp; forbrug'!$G$3:$G$290,'Resultat-Produktion &amp; forbrug'!$A$3:$A$290,$G9,'Resultat-Produktion &amp; forbrug'!$D$3:$D$290,J$3)-SUMIFS('Resultat-Produktion &amp; forbrug'!$H$3:$H$290,'Resultat-Produktion &amp; forbrug'!$A$3:$A$290,$G9,'Resultat-Produktion &amp; forbrug'!$D$3:$D$290,J$3)-SUMIFS('Resultat-Produktion &amp; forbrug'!$I$3:$I$290,'Resultat-Produktion &amp; forbrug'!$A$3:$A$290,$G9,'Resultat-Produktion &amp; forbrug'!$D$3:$D$290,J$3)-SUMIFS('Resultat-Produktion &amp; forbrug'!$J$3:$J$290,'Resultat-Produktion &amp; forbrug'!$A$3:$A$290,$G9,'Resultat-Produktion &amp; forbrug'!$D$3:$D$290,J$3)-SUMIFS('Resultat-Produktion &amp; forbrug'!$M$3:$M$290,'Resultat-Produktion &amp; forbrug'!$A$3:$A$290,$G9,'Resultat-Produktion &amp; forbrug'!$D$3:$D$290,J$3)-IFERROR(VLOOKUP($G9,'Forbrug til andet'!$A$24:$D$29,MATCH(J$3,'Forbrug til andet'!$A$23:$D$23,0),FALSE),0)</f>
        <v>-0.18489040050189942</v>
      </c>
    </row>
    <row r="10" spans="1:10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10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10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10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10" x14ac:dyDescent="0.25">
      <c r="A15" s="434" t="s">
        <v>351</v>
      </c>
      <c r="B15" s="2">
        <f>År1</f>
        <v>2019</v>
      </c>
      <c r="C15" s="2">
        <f>År2</f>
        <v>2030</v>
      </c>
      <c r="D15" s="2">
        <f>År3</f>
        <v>2050</v>
      </c>
    </row>
    <row r="16" spans="1:10" x14ac:dyDescent="0.25">
      <c r="A16" s="2" t="str">
        <f>A9</f>
        <v>Halm</v>
      </c>
      <c r="B16" s="346">
        <f>SUMIFS('Forbrug af biomasse'!$E$2:$E$409,'Forbrug af biomasse'!$D$2:$D$409,'Forbrug til andet'!B$15,'Forbrug af biomasse'!$C$2:$C$409,'Forbrug til andet'!$A16,'Forbrug af biomasse'!$A$2:$A$409,"Materialer")</f>
        <v>0</v>
      </c>
      <c r="C16" s="346">
        <f>SUMIFS('Forbrug af biomasse'!$E$2:$E$409,'Forbrug af biomasse'!$D$2:$D$409,'Forbrug til andet'!C$15,'Forbrug af biomasse'!$C$2:$C$409,'Forbrug til andet'!$A16,'Forbrug af biomasse'!$A$2:$A$409,"Materialer")</f>
        <v>0</v>
      </c>
      <c r="D16" s="346">
        <f>SUMIFS('Forbrug af biomasse'!$E$2:$E$409,'Forbrug af biomasse'!$D$2:$D$409,'Forbrug til andet'!D$15,'Forbrug af biomasse'!$C$2:$C$409,'Forbrug til andet'!$A16,'Forbrug af biomasse'!$A$2:$A$409,"Materialer")</f>
        <v>0</v>
      </c>
    </row>
    <row r="17" spans="1:4" x14ac:dyDescent="0.25">
      <c r="A17" s="2" t="str">
        <f>A10</f>
        <v>Rapsolie</v>
      </c>
      <c r="B17" s="346">
        <f>SUMIFS('Forbrug af biomasse'!$E$2:$E$409,'Forbrug af biomasse'!$D$2:$D$409,'Forbrug til andet'!B$15,'Forbrug af biomasse'!$C$2:$C$409,'Forbrug til andet'!$A17,'Forbrug af biomasse'!$A$2:$A$409,"Materialer")</f>
        <v>104190.75509932752</v>
      </c>
      <c r="C17" s="346">
        <f>SUMIFS('Forbrug af biomasse'!$E$2:$E$409,'Forbrug af biomasse'!$D$2:$D$409,'Forbrug til andet'!C$15,'Forbrug af biomasse'!$C$2:$C$409,'Forbrug til andet'!$A17,'Forbrug af biomasse'!$A$2:$A$409,"Materialer")</f>
        <v>0</v>
      </c>
      <c r="D17" s="346">
        <f>SUMIFS('Forbrug af biomasse'!$E$2:$E$409,'Forbrug af biomasse'!$D$2:$D$409,'Forbrug til andet'!D$15,'Forbrug af biomasse'!$C$2:$C$409,'Forbrug til andet'!$A17,'Forbrug af biomasse'!$A$2:$A$409,"Materialer")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biomasse'!$E$2:$E$409,'Forbrug af biomasse'!$D$2:$D$409,'Forbrug til andet'!B$15,'Forbrug af biomasse'!$C$2:$C$409,'Forbrug til andet'!$A18,'Forbrug af biomasse'!$A$2:$A$409,"Materialer")</f>
        <v>0</v>
      </c>
      <c r="C18" s="346">
        <f>SUMIFS('Forbrug af biomasse'!$E$2:$E$409,'Forbrug af biomasse'!$D$2:$D$409,'Forbrug til andet'!C$15,'Forbrug af biomasse'!$C$2:$C$409,'Forbrug til andet'!$A18,'Forbrug af biomasse'!$A$2:$A$409,"Materialer")</f>
        <v>0</v>
      </c>
      <c r="D18" s="346">
        <f>SUMIFS('Forbrug af biomasse'!$E$2:$E$409,'Forbrug af biomasse'!$D$2:$D$409,'Forbrug til andet'!D$15,'Forbrug af biomasse'!$C$2:$C$409,'Forbrug til andet'!$A18,'Forbrug af biomasse'!$A$2:$A$409,"Materialer")</f>
        <v>0</v>
      </c>
    </row>
    <row r="19" spans="1:4" x14ac:dyDescent="0.25">
      <c r="A19" s="2" t="str">
        <f t="shared" ref="A19:A20" si="1">A12</f>
        <v>Have/parkaffald</v>
      </c>
      <c r="B19" s="346">
        <f>SUMIFS('Forbrug af biomasse'!$E$2:$E$409,'Forbrug af biomasse'!$D$2:$D$409,'Forbrug til andet'!B$15,'Forbrug af biomasse'!$C$2:$C$409,'Forbrug til andet'!$A19,'Forbrug af biomasse'!$A$2:$A$409,"Materialer")</f>
        <v>0</v>
      </c>
      <c r="C19" s="346">
        <f>SUMIFS('Forbrug af biomasse'!$E$2:$E$409,'Forbrug af biomasse'!$D$2:$D$409,'Forbrug til andet'!C$15,'Forbrug af biomasse'!$C$2:$C$409,'Forbrug til andet'!$A19,'Forbrug af biomasse'!$A$2:$A$409,"Materialer")</f>
        <v>0</v>
      </c>
      <c r="D19" s="346">
        <f>SUMIFS('Forbrug af biomasse'!$E$2:$E$409,'Forbrug af biomasse'!$D$2:$D$409,'Forbrug til andet'!D$15,'Forbrug af biomasse'!$C$2:$C$409,'Forbrug til andet'!$A19,'Forbrug af biomasse'!$A$2:$A$409,"Materialer")</f>
        <v>0</v>
      </c>
    </row>
    <row r="20" spans="1:4" x14ac:dyDescent="0.25">
      <c r="A20" s="2" t="str">
        <f t="shared" si="1"/>
        <v>Bioaffald</v>
      </c>
      <c r="B20" s="346">
        <f ca="1">SUMIFS('Forbrug af biomasse'!$E$2:$E$409,'Forbrug af biomasse'!$D$2:$D$409,'Forbrug til andet'!B$15,'Forbrug af biomasse'!$C$2:$C$409,'Forbrug til andet'!$A20,'Forbrug af biomasse'!$A$2:$A$409,"Materialer")</f>
        <v>0</v>
      </c>
      <c r="C20" s="346">
        <f ca="1">SUMIFS('Forbrug af biomasse'!$E$2:$E$409,'Forbrug af biomasse'!$D$2:$D$409,'Forbrug til andet'!C$15,'Forbrug af biomasse'!$C$2:$C$409,'Forbrug til andet'!$A20,'Forbrug af biomasse'!$A$2:$A$409,"Materialer")</f>
        <v>0</v>
      </c>
      <c r="D20" s="346">
        <f ca="1">SUMIFS('Forbrug af biomasse'!$E$2:$E$409,'Forbrug af biomasse'!$D$2:$D$409,'Forbrug til andet'!D$15,'Forbrug af biomasse'!$C$2:$C$409,'Forbrug til andet'!$A20,'Forbrug af biomasse'!$A$2:$A$409,"Materialer")</f>
        <v>0</v>
      </c>
    </row>
    <row r="21" spans="1:4" x14ac:dyDescent="0.25">
      <c r="A21" s="12"/>
      <c r="B21" s="431"/>
      <c r="C21" s="431"/>
      <c r="D21" s="431"/>
    </row>
    <row r="22" spans="1:4" ht="15.75" x14ac:dyDescent="0.25">
      <c r="A22" s="432" t="s">
        <v>348</v>
      </c>
    </row>
    <row r="23" spans="1:4" x14ac:dyDescent="0.25">
      <c r="A23" s="434" t="s">
        <v>139</v>
      </c>
      <c r="B23" s="2">
        <f>År1</f>
        <v>2019</v>
      </c>
      <c r="C23" s="2">
        <f>År2</f>
        <v>2030</v>
      </c>
      <c r="D23" s="2">
        <f>År3</f>
        <v>2050</v>
      </c>
    </row>
    <row r="24" spans="1:4" x14ac:dyDescent="0.25">
      <c r="A24" s="2" t="str">
        <f>A9</f>
        <v>Halm</v>
      </c>
      <c r="B24" s="115">
        <v>0</v>
      </c>
      <c r="C24" s="416">
        <v>0</v>
      </c>
      <c r="D24" s="416">
        <v>0</v>
      </c>
    </row>
    <row r="25" spans="1:4" x14ac:dyDescent="0.25">
      <c r="A25" s="2" t="str">
        <f t="shared" ref="A25" si="2">A10</f>
        <v>Rapsolie</v>
      </c>
      <c r="B25" s="115">
        <v>0</v>
      </c>
      <c r="C25" s="416">
        <v>0</v>
      </c>
      <c r="D25" s="416">
        <v>0</v>
      </c>
    </row>
    <row r="26" spans="1:4" x14ac:dyDescent="0.25">
      <c r="A26" s="2" t="s">
        <v>119</v>
      </c>
      <c r="B26" s="115">
        <v>0</v>
      </c>
      <c r="C26" s="416">
        <v>0</v>
      </c>
      <c r="D26" s="416">
        <v>0</v>
      </c>
    </row>
    <row r="27" spans="1:4" x14ac:dyDescent="0.25">
      <c r="A27" s="2" t="str">
        <f>A11</f>
        <v>Pil &amp; poppel</v>
      </c>
      <c r="B27" s="115">
        <v>0</v>
      </c>
      <c r="C27" s="416">
        <v>0</v>
      </c>
      <c r="D27" s="416">
        <v>0</v>
      </c>
    </row>
    <row r="28" spans="1:4" x14ac:dyDescent="0.25">
      <c r="A28" s="2" t="str">
        <f>A12</f>
        <v>Have/parkaffald</v>
      </c>
      <c r="B28" s="115">
        <v>0</v>
      </c>
      <c r="C28" s="416">
        <v>0</v>
      </c>
      <c r="D28" s="416">
        <v>0</v>
      </c>
    </row>
    <row r="29" spans="1:4" x14ac:dyDescent="0.25">
      <c r="A29" s="2" t="str">
        <f>A13</f>
        <v>Bioaffald</v>
      </c>
      <c r="B29" s="115">
        <v>0</v>
      </c>
      <c r="C29" s="416">
        <v>0</v>
      </c>
      <c r="D29" s="416">
        <v>0</v>
      </c>
    </row>
    <row r="30" spans="1:4" x14ac:dyDescent="0.25">
      <c r="A30" s="1" t="s">
        <v>345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sqref="A1:I230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825008.15350527631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772683.48766490538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57001.063458112476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53385.873007788716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95855.333749378595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89775.88073289227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182765.97349581975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171174.36867406487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7072.6275211969705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6624.0587766485869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42132.540125639862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39460.359161471948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4113.0140899338212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3852.1535312373571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140848.54457985575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131915.47767872189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2588.1309120244514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2423.9833402126687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45773.428103778817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42870.330334717612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48149.620699477739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45095.81716706857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12980.884574298805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12157.595198579604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4774.7858364591184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4471.9535889345952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115089.20264514588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107789.87591163928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5183.330289319757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4943.6387152471661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444.33685792416287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423.78948877160042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475.78835309799319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453.78657954432873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4390.7428654884925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4187.7027329803541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20.535669535276359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19.586043198384967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324.2049954458069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309.21285692808169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8.5056216131714635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8.1122980703658456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1097.9479319327927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1047.1757732306983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18.704486876883038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17.839539506853765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330.80571052233978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315.50833662535302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816.52604789756163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778.76761793698074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93.813177703744969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89.474996075826141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154.07583062386271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146.95093672218118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18557.480354610747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17699.330974050714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4966.8911314840707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4737.2083045946338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285.98972859697193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272.76477004913505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370.34374826465734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353.21802580155173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8541.2959092804958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8146.3226880420916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9.9276550659762517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9.4685727507865973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525.47369387009303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501.17433230384597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5.6825054696542239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5.4197306502482476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706.67518453006278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673.9965632801177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20.251163344202688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19.314693362967876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358.16007801114853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341.59776226496825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1139.5456223124797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1086.8498709916714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101.57060164346217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96.873695209082399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239.75982716991777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228.67266753200246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35844.49756577162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34186.94854538911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128758.49794591019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163902.5579895254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8896.1197304568614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11324.276092561242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14960.080989787413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19043.36864031048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28524.169273914071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36309.714567225885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1103.8204801868108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1405.1033768648517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6575.5987479322339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8370.3792160698067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641.91549380470053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817.12347632307581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21982.142795700031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27982.071022759192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403.9279458072844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514.1782842875358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7143.829819664903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9093.7064346370698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7514.6806872017278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9565.7793990751506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2025.9184017691778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2578.8838300017337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745.19778950518037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948.59621583461114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17961.898678722195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22864.519132771969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808.95906249499092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1048.6506365675807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69.347370889898258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89.894740042460697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74.255985743617444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96.257759297281865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685.26044721496714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888.30057972310544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3.2049888870084491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4.1546152238998415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50.598467497322474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65.590606015047626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1.3274669569689568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1.7207904997745735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171.35603561956884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222.12819432166324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2.9191973738487977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3.7841447438780711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51.628636902330491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66.926010799317297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127.4347011169605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165.19313107754138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14.641362994226098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18.979544622144939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24.046516918175104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31.171410819856614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2896.2541593901169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3754.4035399501508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775.17954075184923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1004.8623676412859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44.634235098949382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57.859193646786231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57.799313312981205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74.92503577608673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1333.0346216796149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1728.0078429180194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1.5494028137650797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2.008485128954733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82.010345286083904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106.30970685233098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0.88686501549516794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1.1496398349011436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110.29034671856472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142.96896796850982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3.1605861866674716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4.0970561679022772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55.897815643358449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72.460131389538702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177.84816070772806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230.54391202853634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15.85205921603167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20.548965650411418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37.419163777964044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48.506323415879315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5594.2279437909465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7251.7769641734485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280499.71654329984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265058.47542679525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6113.4455478501677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5776.9062175424879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38780.067116687394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36645.261512452278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23559.856450104769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22262.908885952256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3691.8356682928556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3488.6036457470436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2368.321645088165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2237.9478036671953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24620.143515174132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23264.828162183156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6963.4927832891053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6580.1591656837963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1620.2740799514929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1531.0795415338703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11569.54278273934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10932.650518042821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35795.824130091802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33825.29824804009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2538.9602628934672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2399.1929287667317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1206.8593352476285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1140.4228831224214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30059.496842891102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28404.75029158669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1032.7672491026701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985.00922602277785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27.927677275348405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26.636223990939229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112.80425119083846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107.5878696328806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331.69176387988256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316.35341641722903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6.2818827957222521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5.991391105746656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10.67977568575745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10.185913226300457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29.837046352865912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28.457298544640899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31.810895776981919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30.339871694809343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6.8622641409394962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6.5449340072544322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48.999894244703569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46.73400318136467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355.73690855582964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339.28664688850796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10.753128858202656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10.255874344528545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22.822155622142109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21.766795824586403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2818.4569139255227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2688.1236462295451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1079.1784675442632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1029.2742609526208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19.601439666370091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18.695014710699798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95.748446203851017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91.320772390956165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703.61567906611333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671.07853783762255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3.3116367892712626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3.1584975157789503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18.875934646291586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18.003059055711624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21.737254486375384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20.732063527467851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22.326932102444928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21.294472814470598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8.1018960322253211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7.7272418804461154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57.851467184455089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55.176254829104565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541.38429970740435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516.34918758220647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12.695624977553281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12.108544053735788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38.726978871272678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36.936135917687814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5443.9595279072946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5192.215734709268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43777.412408491888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56224.525090532326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954.12155949106659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1225.4043491756793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6052.3804170552603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7773.2372905201782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3676.9718159123058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4722.4352182322964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576.18244534050359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740.00683394634257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369.62245327965582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474.71620077788992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3842.4501439867145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4934.9635495540033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1086.7878910335601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1395.7913381753508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252.87514542595557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324.77444820415434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1805.6511857454461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2319.047079584841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5586.6315116328251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7175.063264735777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396.25391386198623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508.91971216264011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188.35376908488999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241.90788429869542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4691.3665592951429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6025.2500618517215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161.18332789463639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208.94135097452863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4.3586548348809657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5.650108119290139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17.605287758107735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22.821669316065577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51.766922686455665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67.105270149109188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0.98040945366763477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1.2709011436432303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1.6667858006673477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2.1606482601243395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4.656648852759421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6.0363966609844333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4.9647062773324384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6.4357303595050119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1.070989201187089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1.3883193348721521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7.6473823387687645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9.9132734021076558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55.519633127210405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71.969894794531996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1.6782339836501257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2.1754884973242365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3.5618393167505031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4.6171991143062066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439.87477847392557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570.20804616990347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168.42669724679251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218.33090383843469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3.0591842253872401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3.9656091810575331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14.943399118520102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19.37107293141494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109.81285164615642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142.3499928746472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0.51684504803655551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0.66998432152886811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2.9459551182073573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3.8188307087873143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3.392519486312922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4.3977104452204534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3.4845500969133711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4.5170093848877029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1.2644577622548192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1.6391119140340245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9.0288416993080212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11.704054054658544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84.493503422542886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109.52861554774076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1.9813981178840385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2.5684790417015311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6.0440949683489151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7.8349379219337782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849.63530204333495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1101.3790952413599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181</v>
      </c>
      <c r="D185" t="s">
        <v>181</v>
      </c>
      <c r="E185" s="152" t="s">
        <v>180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416299.98171857762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384231.67168039142</v>
      </c>
    </row>
    <row r="186" spans="1:9" x14ac:dyDescent="0.25">
      <c r="A186" t="s">
        <v>23</v>
      </c>
      <c r="B186" t="s">
        <v>175</v>
      </c>
      <c r="D186" t="s">
        <v>175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16859.351060521862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8056.414577067515</v>
      </c>
    </row>
    <row r="187" spans="1:9" x14ac:dyDescent="0.25">
      <c r="A187" t="s">
        <v>23</v>
      </c>
      <c r="B187" t="s">
        <v>175</v>
      </c>
      <c r="D187" t="s">
        <v>175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1702.9585631639357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4459.6552709429179</v>
      </c>
    </row>
    <row r="188" spans="1:9" x14ac:dyDescent="0.25">
      <c r="A188" t="s">
        <v>23</v>
      </c>
      <c r="B188" t="s">
        <v>175</v>
      </c>
      <c r="D188" t="s">
        <v>175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16859.351060521862</v>
      </c>
    </row>
    <row r="189" spans="1:9" x14ac:dyDescent="0.25">
      <c r="A189" t="s">
        <v>23</v>
      </c>
      <c r="B189" t="s">
        <v>175</v>
      </c>
      <c r="D189" t="s">
        <v>175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1698.4656512100564</v>
      </c>
    </row>
    <row r="190" spans="1:9" x14ac:dyDescent="0.25">
      <c r="A190" t="s">
        <v>23</v>
      </c>
      <c r="B190" t="s">
        <v>176</v>
      </c>
      <c r="D190" t="s">
        <v>176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1873.4921385825564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8179.3849499285134</v>
      </c>
    </row>
    <row r="191" spans="1:9" x14ac:dyDescent="0.25">
      <c r="A191" t="s">
        <v>23</v>
      </c>
      <c r="B191" t="s">
        <v>176</v>
      </c>
      <c r="D191" t="s">
        <v>176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188.98670849364294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11879.649653532211</v>
      </c>
    </row>
    <row r="192" spans="1:9" x14ac:dyDescent="0.25">
      <c r="A192" t="s">
        <v>23</v>
      </c>
      <c r="B192" t="s">
        <v>176</v>
      </c>
      <c r="D192" t="s">
        <v>176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1836.6289047026053</v>
      </c>
    </row>
    <row r="193" spans="1:9" x14ac:dyDescent="0.25">
      <c r="A193" t="s">
        <v>23</v>
      </c>
      <c r="B193" t="s">
        <v>176</v>
      </c>
      <c r="D193" t="s">
        <v>176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184.20823676420389</v>
      </c>
    </row>
    <row r="194" spans="1:9" x14ac:dyDescent="0.25">
      <c r="A194" t="s">
        <v>23</v>
      </c>
      <c r="B194" t="s">
        <v>177</v>
      </c>
      <c r="D194" t="s">
        <v>177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16859.351060521862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8054.3986957509642</v>
      </c>
    </row>
    <row r="195" spans="1:9" x14ac:dyDescent="0.25">
      <c r="A195" t="s">
        <v>23</v>
      </c>
      <c r="B195" t="s">
        <v>177</v>
      </c>
      <c r="D195" t="s">
        <v>177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1702.9585631639357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4459.6552709429179</v>
      </c>
    </row>
    <row r="196" spans="1:9" x14ac:dyDescent="0.25">
      <c r="A196" t="s">
        <v>23</v>
      </c>
      <c r="B196" t="s">
        <v>177</v>
      </c>
      <c r="D196" t="s">
        <v>177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16859.351060521862</v>
      </c>
    </row>
    <row r="197" spans="1:9" x14ac:dyDescent="0.25">
      <c r="A197" t="s">
        <v>23</v>
      </c>
      <c r="B197" t="s">
        <v>177</v>
      </c>
      <c r="D197" t="s">
        <v>177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1700.4815325266063</v>
      </c>
    </row>
    <row r="198" spans="1:9" x14ac:dyDescent="0.25">
      <c r="A198" t="s">
        <v>23</v>
      </c>
      <c r="B198" t="s">
        <v>178</v>
      </c>
      <c r="D198" t="s">
        <v>178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1873.5935135445638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8222.8002773749031</v>
      </c>
    </row>
    <row r="199" spans="1:9" x14ac:dyDescent="0.25">
      <c r="A199" t="s">
        <v>23</v>
      </c>
      <c r="B199" t="s">
        <v>178</v>
      </c>
      <c r="D199" t="s">
        <v>178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188.88533353163567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11841.979930515479</v>
      </c>
    </row>
    <row r="200" spans="1:9" x14ac:dyDescent="0.25">
      <c r="A200" t="s">
        <v>23</v>
      </c>
      <c r="B200" t="s">
        <v>178</v>
      </c>
      <c r="D200" t="s">
        <v>178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1831.075342197171</v>
      </c>
    </row>
    <row r="201" spans="1:9" x14ac:dyDescent="0.25">
      <c r="A201" t="s">
        <v>23</v>
      </c>
      <c r="B201" t="s">
        <v>178</v>
      </c>
      <c r="D201" t="s">
        <v>178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184.01619483999895</v>
      </c>
    </row>
    <row r="202" spans="1:9" x14ac:dyDescent="0.25">
      <c r="A202" t="s">
        <v>23</v>
      </c>
      <c r="B202" t="s">
        <v>179</v>
      </c>
      <c r="D202" t="s">
        <v>179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179</v>
      </c>
      <c r="D203" t="s">
        <v>179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179</v>
      </c>
      <c r="D204" t="s">
        <v>179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179</v>
      </c>
      <c r="D205" t="s">
        <v>179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181</v>
      </c>
      <c r="D206" t="s">
        <v>181</v>
      </c>
      <c r="E206" t="s">
        <v>180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121853.00727921096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112466.45866495548</v>
      </c>
    </row>
    <row r="207" spans="1:9" x14ac:dyDescent="0.25">
      <c r="A207" t="s">
        <v>24</v>
      </c>
      <c r="B207" t="s">
        <v>175</v>
      </c>
      <c r="D207" t="s">
        <v>175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3639.4204359278201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1777.0779242299004</v>
      </c>
    </row>
    <row r="208" spans="1:9" x14ac:dyDescent="0.25">
      <c r="A208" t="s">
        <v>24</v>
      </c>
      <c r="B208" t="s">
        <v>175</v>
      </c>
      <c r="D208" t="s">
        <v>175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368.92489138151137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724.63093613765295</v>
      </c>
    </row>
    <row r="209" spans="1:9" x14ac:dyDescent="0.25">
      <c r="A209" t="s">
        <v>24</v>
      </c>
      <c r="B209" t="s">
        <v>175</v>
      </c>
      <c r="D209" t="s">
        <v>175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3639.4204359278201</v>
      </c>
    </row>
    <row r="210" spans="1:9" x14ac:dyDescent="0.25">
      <c r="A210" t="s">
        <v>24</v>
      </c>
      <c r="B210" t="s">
        <v>175</v>
      </c>
      <c r="D210" t="s">
        <v>175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367.95155762552611</v>
      </c>
    </row>
    <row r="211" spans="1:9" x14ac:dyDescent="0.25">
      <c r="A211" t="s">
        <v>24</v>
      </c>
      <c r="B211" t="s">
        <v>176</v>
      </c>
      <c r="D211" t="s">
        <v>176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404.43007215051006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1807.4707890040718</v>
      </c>
    </row>
    <row r="212" spans="1:9" x14ac:dyDescent="0.25">
      <c r="A212" t="s">
        <v>24</v>
      </c>
      <c r="B212" t="s">
        <v>176</v>
      </c>
      <c r="D212" t="s">
        <v>176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40.941630883860086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2899.2489738999393</v>
      </c>
    </row>
    <row r="213" spans="1:9" x14ac:dyDescent="0.25">
      <c r="A213" t="s">
        <v>24</v>
      </c>
      <c r="B213" t="s">
        <v>176</v>
      </c>
      <c r="D213" t="s">
        <v>176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396.46947169419064</v>
      </c>
    </row>
    <row r="214" spans="1:9" x14ac:dyDescent="0.25">
      <c r="A214" t="s">
        <v>24</v>
      </c>
      <c r="B214" t="s">
        <v>176</v>
      </c>
      <c r="D214" t="s">
        <v>176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39.906434137512001</v>
      </c>
    </row>
    <row r="215" spans="1:9" x14ac:dyDescent="0.25">
      <c r="A215" t="s">
        <v>24</v>
      </c>
      <c r="B215" t="s">
        <v>177</v>
      </c>
      <c r="D215" t="s">
        <v>177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3639.4204359278201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1776.6412084977428</v>
      </c>
    </row>
    <row r="216" spans="1:9" x14ac:dyDescent="0.25">
      <c r="A216" t="s">
        <v>24</v>
      </c>
      <c r="B216" t="s">
        <v>177</v>
      </c>
      <c r="D216" t="s">
        <v>177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368.92489138151137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724.63093613765295</v>
      </c>
    </row>
    <row r="217" spans="1:9" x14ac:dyDescent="0.25">
      <c r="A217" t="s">
        <v>24</v>
      </c>
      <c r="B217" t="s">
        <v>177</v>
      </c>
      <c r="D217" t="s">
        <v>177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3639.4204359278201</v>
      </c>
    </row>
    <row r="218" spans="1:9" x14ac:dyDescent="0.25">
      <c r="A218" t="s">
        <v>24</v>
      </c>
      <c r="B218" t="s">
        <v>177</v>
      </c>
      <c r="D218" t="s">
        <v>177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368.38827335768372</v>
      </c>
    </row>
    <row r="219" spans="1:9" x14ac:dyDescent="0.25">
      <c r="A219" t="s">
        <v>24</v>
      </c>
      <c r="B219" t="s">
        <v>178</v>
      </c>
      <c r="D219" t="s">
        <v>178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404.45203378108425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1818.5169384643414</v>
      </c>
    </row>
    <row r="220" spans="1:9" x14ac:dyDescent="0.25">
      <c r="A220" t="s">
        <v>24</v>
      </c>
      <c r="B220" t="s">
        <v>178</v>
      </c>
      <c r="D220" t="s">
        <v>178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40.919669253285903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2889.4423118074337</v>
      </c>
    </row>
    <row r="221" spans="1:9" x14ac:dyDescent="0.25">
      <c r="A221" t="s">
        <v>24</v>
      </c>
      <c r="B221" t="s">
        <v>178</v>
      </c>
      <c r="D221" t="s">
        <v>178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395.2715878319724</v>
      </c>
    </row>
    <row r="222" spans="1:9" x14ac:dyDescent="0.25">
      <c r="A222" t="s">
        <v>24</v>
      </c>
      <c r="B222" t="s">
        <v>178</v>
      </c>
      <c r="D222" t="s">
        <v>178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39.864830631965525</v>
      </c>
    </row>
    <row r="223" spans="1:9" x14ac:dyDescent="0.25">
      <c r="A223" t="s">
        <v>24</v>
      </c>
      <c r="B223" t="s">
        <v>179</v>
      </c>
      <c r="D223" t="s">
        <v>179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179</v>
      </c>
      <c r="D224" t="s">
        <v>179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179</v>
      </c>
      <c r="D225" t="s">
        <v>179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179</v>
      </c>
      <c r="D226" t="s">
        <v>179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7"/>
  <sheetViews>
    <sheetView workbookViewId="0">
      <selection activeCell="I2" sqref="I2"/>
    </sheetView>
  </sheetViews>
  <sheetFormatPr defaultRowHeight="15" x14ac:dyDescent="0.25"/>
  <cols>
    <col min="2" max="2" width="12.7109375" bestFit="1" customWidth="1"/>
    <col min="3" max="3" width="20.7109375" bestFit="1" customWidth="1"/>
    <col min="5" max="5" width="10.5703125" bestFit="1" customWidth="1"/>
    <col min="18" max="18" width="14.5703125" bestFit="1" customWidth="1"/>
  </cols>
  <sheetData>
    <row r="1" spans="1:13" x14ac:dyDescent="0.25">
      <c r="A1" t="s">
        <v>172</v>
      </c>
      <c r="B1" t="s">
        <v>64</v>
      </c>
      <c r="C1" t="s">
        <v>128</v>
      </c>
      <c r="D1" t="s">
        <v>58</v>
      </c>
      <c r="E1" t="s">
        <v>155</v>
      </c>
      <c r="F1" t="s">
        <v>307</v>
      </c>
      <c r="G1" t="s">
        <v>219</v>
      </c>
      <c r="I1" s="153" t="s">
        <v>188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52612.768387947704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2829.7366026494124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74848.566375167473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314571.75459651783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4106.4392978995693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52328.555353121381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2823.5023894581141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74769.822950919988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314443.12263697549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4075.4197367354768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23321.231612052248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956.26339735058798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10828.433624832505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15454.245403482159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24538.560702100436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5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5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5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23605.444646878634</v>
      </c>
    </row>
    <row r="180" spans="1:5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962.49761054188616</v>
      </c>
    </row>
    <row r="181" spans="1:5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10907.177049080014</v>
      </c>
    </row>
    <row r="182" spans="1:5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15582.87736302456</v>
      </c>
    </row>
    <row r="183" spans="1:5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24569.580263264521</v>
      </c>
    </row>
    <row r="184" spans="1:5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5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5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5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5" s="168" customFormat="1" x14ac:dyDescent="0.25">
      <c r="A188" s="168" t="s">
        <v>124</v>
      </c>
      <c r="B188" s="168" t="s">
        <v>23</v>
      </c>
      <c r="C188" s="101" t="s">
        <v>67</v>
      </c>
      <c r="D188" s="168">
        <f>År1</f>
        <v>2019</v>
      </c>
      <c r="E188" s="168">
        <f>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Vestdanmark'!$F$3:$F$504,C188,'Resultater - Vestdanmark'!$C$3:$C$504,""))</f>
        <v>728216.84089200001</v>
      </c>
    </row>
    <row r="189" spans="1:5" s="168" customFormat="1" x14ac:dyDescent="0.25">
      <c r="A189" s="168" t="s">
        <v>124</v>
      </c>
      <c r="B189" s="168" t="s">
        <v>23</v>
      </c>
      <c r="C189" s="101" t="s">
        <v>67</v>
      </c>
      <c r="D189" s="168">
        <f>År2</f>
        <v>2030</v>
      </c>
      <c r="E189" s="168">
        <f>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Vestdanmark'!$F$3:$F$504,C189,'Resultater - Vestdanmark'!$C$3:$C$504,""))</f>
        <v>726974.95402379602</v>
      </c>
    </row>
    <row r="190" spans="1:5" s="168" customFormat="1" x14ac:dyDescent="0.25">
      <c r="A190" s="168" t="s">
        <v>124</v>
      </c>
      <c r="B190" s="168" t="s">
        <v>23</v>
      </c>
      <c r="C190" s="101" t="s">
        <v>67</v>
      </c>
      <c r="D190" s="168">
        <f>År3</f>
        <v>2050</v>
      </c>
      <c r="E190" s="168">
        <f>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Vestdanmark'!$F$3:$F$504,C190,'Resultater - Vestdanmark'!$C$3:$C$504,""))</f>
        <v>724013.50560011622</v>
      </c>
    </row>
    <row r="191" spans="1:5" s="168" customFormat="1" x14ac:dyDescent="0.25">
      <c r="A191" s="168" t="s">
        <v>124</v>
      </c>
      <c r="B191" s="168" t="s">
        <v>24</v>
      </c>
      <c r="C191" s="101" t="s">
        <v>67</v>
      </c>
      <c r="D191" s="168">
        <f>År1</f>
        <v>2019</v>
      </c>
      <c r="E191" s="168">
        <f>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Vestdanmark'!$F$3:$F$504,C191,'Resultater - Vestdanmark'!$C$3:$C$504,""))</f>
        <v>104128.58905499999</v>
      </c>
    </row>
    <row r="192" spans="1:5" s="168" customFormat="1" x14ac:dyDescent="0.25">
      <c r="A192" s="168" t="s">
        <v>124</v>
      </c>
      <c r="B192" s="168" t="s">
        <v>24</v>
      </c>
      <c r="C192" s="101" t="s">
        <v>67</v>
      </c>
      <c r="D192" s="168">
        <f>År2</f>
        <v>2030</v>
      </c>
      <c r="E192" s="168">
        <f>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Vestdanmark'!$F$3:$F$504,C192,'Resultater - Vestdanmark'!$C$3:$C$504,""))</f>
        <v>103520.85960187271</v>
      </c>
    </row>
    <row r="193" spans="1:18" s="168" customFormat="1" x14ac:dyDescent="0.25">
      <c r="A193" s="168" t="s">
        <v>124</v>
      </c>
      <c r="B193" s="168" t="s">
        <v>24</v>
      </c>
      <c r="C193" s="101" t="s">
        <v>67</v>
      </c>
      <c r="D193" s="168">
        <f>År3</f>
        <v>2050</v>
      </c>
      <c r="E193" s="168">
        <f>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Vestdanmark'!$F$3:$F$504,C193,'Resultater - Vestdanmark'!$C$3:$C$504,""))</f>
        <v>103062.42440743271</v>
      </c>
    </row>
    <row r="194" spans="1:18" x14ac:dyDescent="0.25">
      <c r="A194" s="100" t="s">
        <v>112</v>
      </c>
      <c r="B194" t="s">
        <v>23</v>
      </c>
      <c r="C194" s="101" t="str">
        <f>Fodersammensætning!A3</f>
        <v>Korn</v>
      </c>
      <c r="D194">
        <f t="shared" ref="D194:D208" si="12">År1</f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5879215.2019956242</v>
      </c>
      <c r="G194" s="314"/>
    </row>
    <row r="195" spans="1:18" x14ac:dyDescent="0.25">
      <c r="A195" s="100" t="s">
        <v>112</v>
      </c>
      <c r="B195" t="s">
        <v>23</v>
      </c>
      <c r="C195" s="101" t="str">
        <f>Fodersammensætning!A4</f>
        <v>Halm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773085.89354292618</v>
      </c>
      <c r="R195" s="98">
        <f>-SUMIFS('Resultater - Vestdanmark'!H$3:H$504,'Resultater - Vestdanmark'!$F$3:$F$504,"Foder",'Resultater - Vestdanmark'!$A$3:$A$504,"&lt;&gt;Foderproduktion")</f>
        <v>13228458157.530001</v>
      </c>
    </row>
    <row r="196" spans="1:18" x14ac:dyDescent="0.25">
      <c r="A196" s="100" t="s">
        <v>112</v>
      </c>
      <c r="B196" t="s">
        <v>23</v>
      </c>
      <c r="C196" s="101" t="str">
        <f>Fodersammensætning!A5</f>
        <v>Kartofler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18" x14ac:dyDescent="0.25">
      <c r="A197" s="100" t="s">
        <v>112</v>
      </c>
      <c r="B197" t="s">
        <v>23</v>
      </c>
      <c r="C197" s="101" t="str">
        <f>Fodersammensætning!A6</f>
        <v>Bælgsæd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64498.47547519199</v>
      </c>
    </row>
    <row r="198" spans="1:18" x14ac:dyDescent="0.25">
      <c r="A198" s="100" t="s">
        <v>112</v>
      </c>
      <c r="B198" t="s">
        <v>23</v>
      </c>
      <c r="C198" s="101" t="str">
        <f>Fodersammensætning!A7</f>
        <v>Roer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841167.61765562883</v>
      </c>
    </row>
    <row r="199" spans="1:18" x14ac:dyDescent="0.25">
      <c r="A199" s="100" t="s">
        <v>112</v>
      </c>
      <c r="B199" t="s">
        <v>23</v>
      </c>
      <c r="C199" s="101" t="str">
        <f>Fodersammensætning!A8</f>
        <v>Majs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5657053.7864699634</v>
      </c>
    </row>
    <row r="200" spans="1:18" x14ac:dyDescent="0.25">
      <c r="A200" s="100" t="s">
        <v>112</v>
      </c>
      <c r="B200" t="s">
        <v>23</v>
      </c>
      <c r="C200" s="101" t="str">
        <f>Fodersammensætning!A9</f>
        <v>Rapskage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214099.10609126228</v>
      </c>
    </row>
    <row r="201" spans="1:18" x14ac:dyDescent="0.25">
      <c r="A201" s="100" t="s">
        <v>112</v>
      </c>
      <c r="B201" t="s">
        <v>23</v>
      </c>
      <c r="C201" s="101" t="str">
        <f>Fodersammensætning!A10</f>
        <v>Tang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0</v>
      </c>
    </row>
    <row r="202" spans="1:18" x14ac:dyDescent="0.25">
      <c r="A202" s="100" t="s">
        <v>112</v>
      </c>
      <c r="B202" t="s">
        <v>23</v>
      </c>
      <c r="C202" s="101" t="str">
        <f>Fodersammensætning!A11</f>
        <v>Muslinger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0</v>
      </c>
    </row>
    <row r="203" spans="1:18" x14ac:dyDescent="0.25">
      <c r="A203" s="100" t="s">
        <v>112</v>
      </c>
      <c r="B203" t="s">
        <v>23</v>
      </c>
      <c r="C203" s="101" t="str">
        <f>Fodersammensætning!A12</f>
        <v>Græs</v>
      </c>
      <c r="D203">
        <f t="shared" si="12"/>
        <v>2019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12237689.9092583</v>
      </c>
    </row>
    <row r="204" spans="1:18" x14ac:dyDescent="0.25">
      <c r="A204" s="100" t="s">
        <v>112</v>
      </c>
      <c r="B204" t="s">
        <v>23</v>
      </c>
      <c r="C204" s="101" t="str">
        <f>Fodersammensætning!A13</f>
        <v>Mælk til foder</v>
      </c>
      <c r="D204">
        <f t="shared" si="12"/>
        <v>2019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1515714.1736670118</v>
      </c>
    </row>
    <row r="205" spans="1:18" x14ac:dyDescent="0.25">
      <c r="A205" s="100" t="s">
        <v>112</v>
      </c>
      <c r="B205" t="s">
        <v>23</v>
      </c>
      <c r="C205" s="101" t="str">
        <f>Fodersammensætning!A14</f>
        <v>Fiberfraktion</v>
      </c>
      <c r="D205">
        <f t="shared" si="12"/>
        <v>2019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</row>
    <row r="206" spans="1:18" x14ac:dyDescent="0.25">
      <c r="A206" s="100" t="s">
        <v>112</v>
      </c>
      <c r="B206" t="s">
        <v>23</v>
      </c>
      <c r="C206" s="101" t="str">
        <f>Fodersammensætning!A15</f>
        <v>Græsprotein</v>
      </c>
      <c r="D206">
        <f t="shared" si="12"/>
        <v>2019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0</v>
      </c>
    </row>
    <row r="207" spans="1:18" x14ac:dyDescent="0.25">
      <c r="A207" s="100" t="s">
        <v>112</v>
      </c>
      <c r="B207" t="s">
        <v>23</v>
      </c>
      <c r="C207" s="101" t="str">
        <f>Fodersammensætning!A16</f>
        <v>Slagteriaffald til foder</v>
      </c>
      <c r="D207">
        <f t="shared" si="12"/>
        <v>2019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39415.735012617326</v>
      </c>
    </row>
    <row r="208" spans="1:18" x14ac:dyDescent="0.25">
      <c r="A208" s="100" t="s">
        <v>112</v>
      </c>
      <c r="B208" t="s">
        <v>23</v>
      </c>
      <c r="C208" s="101" t="str">
        <f>Fodersammensætning!A17</f>
        <v>Import af foder</v>
      </c>
      <c r="D208">
        <f t="shared" si="12"/>
        <v>2019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4828427.5390456235</v>
      </c>
    </row>
    <row r="209" spans="1:7" x14ac:dyDescent="0.25">
      <c r="A209" s="100" t="s">
        <v>112</v>
      </c>
      <c r="B209" t="s">
        <v>23</v>
      </c>
      <c r="C209" s="101" t="str">
        <f>C194</f>
        <v>Korn</v>
      </c>
      <c r="D209">
        <f t="shared" ref="D209:D223" si="13">År2</f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5879215.2019956233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ref="C210:C273" si="14">C195</f>
        <v>Halm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773085.89354292606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Kartofler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Bælgsæd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64498.475475191975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Roer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841167.61765562883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Majs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5657053.7864699624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Rapskage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214099.10609126225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Tang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0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Muslinger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Græs</v>
      </c>
      <c r="D218">
        <f t="shared" si="13"/>
        <v>2030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12237689.909258299</v>
      </c>
      <c r="G218" s="314"/>
    </row>
    <row r="219" spans="1:7" x14ac:dyDescent="0.25">
      <c r="A219" s="100" t="s">
        <v>112</v>
      </c>
      <c r="B219" t="s">
        <v>23</v>
      </c>
      <c r="C219" s="101" t="str">
        <f t="shared" si="14"/>
        <v>Mælk til foder</v>
      </c>
      <c r="D219">
        <f t="shared" si="13"/>
        <v>2030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1515714.1736670113</v>
      </c>
      <c r="G219" s="314"/>
    </row>
    <row r="220" spans="1:7" x14ac:dyDescent="0.25">
      <c r="A220" s="100" t="s">
        <v>112</v>
      </c>
      <c r="B220" t="s">
        <v>23</v>
      </c>
      <c r="C220" s="101" t="str">
        <f t="shared" si="14"/>
        <v>Fiberfraktion</v>
      </c>
      <c r="D220">
        <f t="shared" si="13"/>
        <v>2030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  <c r="G220" s="314"/>
    </row>
    <row r="221" spans="1:7" x14ac:dyDescent="0.25">
      <c r="A221" s="100" t="s">
        <v>112</v>
      </c>
      <c r="B221" t="s">
        <v>23</v>
      </c>
      <c r="C221" s="101" t="str">
        <f t="shared" si="14"/>
        <v>Græsprotein</v>
      </c>
      <c r="D221">
        <f t="shared" si="13"/>
        <v>2030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0</v>
      </c>
      <c r="G221" s="314"/>
    </row>
    <row r="222" spans="1:7" x14ac:dyDescent="0.25">
      <c r="A222" s="100" t="s">
        <v>112</v>
      </c>
      <c r="B222" t="s">
        <v>23</v>
      </c>
      <c r="C222" s="101" t="str">
        <f t="shared" si="14"/>
        <v>Slagteriaffald til foder</v>
      </c>
      <c r="D222">
        <f t="shared" si="13"/>
        <v>2030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39415.735012617326</v>
      </c>
      <c r="G222" s="314"/>
    </row>
    <row r="223" spans="1:7" x14ac:dyDescent="0.25">
      <c r="A223" s="100" t="s">
        <v>112</v>
      </c>
      <c r="B223" t="s">
        <v>23</v>
      </c>
      <c r="C223" s="101" t="str">
        <f t="shared" si="14"/>
        <v>Import af foder</v>
      </c>
      <c r="D223">
        <f t="shared" si="13"/>
        <v>2030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4828427.5390456226</v>
      </c>
      <c r="G223" s="314"/>
    </row>
    <row r="224" spans="1:7" x14ac:dyDescent="0.25">
      <c r="A224" s="100" t="s">
        <v>112</v>
      </c>
      <c r="B224" t="s">
        <v>23</v>
      </c>
      <c r="C224" s="101" t="str">
        <f t="shared" si="14"/>
        <v>Korn</v>
      </c>
      <c r="D224">
        <f t="shared" ref="D224:D238" si="15">År3</f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5879215.2019956233</v>
      </c>
    </row>
    <row r="225" spans="1:5" x14ac:dyDescent="0.25">
      <c r="A225" s="100" t="s">
        <v>112</v>
      </c>
      <c r="B225" t="s">
        <v>23</v>
      </c>
      <c r="C225" s="101" t="str">
        <f t="shared" si="14"/>
        <v>Halm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773085.89354292606</v>
      </c>
    </row>
    <row r="226" spans="1:5" x14ac:dyDescent="0.25">
      <c r="A226" s="100" t="s">
        <v>112</v>
      </c>
      <c r="B226" t="s">
        <v>23</v>
      </c>
      <c r="C226" s="101" t="str">
        <f t="shared" si="14"/>
        <v>Kartofler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Bælgsæd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64498.475475191975</v>
      </c>
    </row>
    <row r="228" spans="1:5" x14ac:dyDescent="0.25">
      <c r="A228" s="100" t="s">
        <v>112</v>
      </c>
      <c r="B228" t="s">
        <v>23</v>
      </c>
      <c r="C228" s="101" t="str">
        <f t="shared" si="14"/>
        <v>Roer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841167.61765562883</v>
      </c>
    </row>
    <row r="229" spans="1:5" x14ac:dyDescent="0.25">
      <c r="A229" s="100" t="s">
        <v>112</v>
      </c>
      <c r="B229" t="s">
        <v>23</v>
      </c>
      <c r="C229" s="101" t="str">
        <f t="shared" si="14"/>
        <v>Majs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5657053.7864699624</v>
      </c>
    </row>
    <row r="230" spans="1:5" x14ac:dyDescent="0.25">
      <c r="A230" s="100" t="s">
        <v>112</v>
      </c>
      <c r="B230" t="s">
        <v>23</v>
      </c>
      <c r="C230" s="101" t="str">
        <f t="shared" si="14"/>
        <v>Rapskage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214099.10609126225</v>
      </c>
    </row>
    <row r="231" spans="1:5" x14ac:dyDescent="0.25">
      <c r="A231" s="100" t="s">
        <v>112</v>
      </c>
      <c r="B231" t="s">
        <v>23</v>
      </c>
      <c r="C231" s="101" t="str">
        <f t="shared" si="14"/>
        <v>Tang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0</v>
      </c>
    </row>
    <row r="232" spans="1:5" x14ac:dyDescent="0.25">
      <c r="A232" s="100" t="s">
        <v>112</v>
      </c>
      <c r="B232" t="s">
        <v>23</v>
      </c>
      <c r="C232" s="101" t="str">
        <f t="shared" si="14"/>
        <v>Muslinger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23</v>
      </c>
      <c r="C233" s="101" t="str">
        <f t="shared" si="14"/>
        <v>Græs</v>
      </c>
      <c r="D233">
        <f t="shared" si="15"/>
        <v>2050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12237689.909258299</v>
      </c>
    </row>
    <row r="234" spans="1:5" x14ac:dyDescent="0.25">
      <c r="A234" s="100" t="s">
        <v>112</v>
      </c>
      <c r="B234" t="s">
        <v>23</v>
      </c>
      <c r="C234" s="101" t="str">
        <f t="shared" si="14"/>
        <v>Mælk til foder</v>
      </c>
      <c r="D234">
        <f t="shared" si="15"/>
        <v>2050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1515714.1736670113</v>
      </c>
    </row>
    <row r="235" spans="1:5" x14ac:dyDescent="0.25">
      <c r="A235" s="100" t="s">
        <v>112</v>
      </c>
      <c r="B235" t="s">
        <v>23</v>
      </c>
      <c r="C235" s="101" t="str">
        <f t="shared" si="14"/>
        <v>Fiberfraktion</v>
      </c>
      <c r="D235">
        <f t="shared" si="15"/>
        <v>2050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23</v>
      </c>
      <c r="C236" s="101" t="str">
        <f t="shared" si="14"/>
        <v>Græsprotein</v>
      </c>
      <c r="D236">
        <f t="shared" si="15"/>
        <v>2050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0</v>
      </c>
    </row>
    <row r="237" spans="1:5" x14ac:dyDescent="0.25">
      <c r="A237" s="100" t="s">
        <v>112</v>
      </c>
      <c r="B237" t="s">
        <v>23</v>
      </c>
      <c r="C237" s="101" t="str">
        <f t="shared" si="14"/>
        <v>Slagteriaffald til foder</v>
      </c>
      <c r="D237">
        <f t="shared" si="15"/>
        <v>2050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39415.735012617326</v>
      </c>
    </row>
    <row r="238" spans="1:5" x14ac:dyDescent="0.25">
      <c r="A238" s="100" t="s">
        <v>112</v>
      </c>
      <c r="B238" t="s">
        <v>23</v>
      </c>
      <c r="C238" s="101" t="str">
        <f t="shared" si="14"/>
        <v>Import af foder</v>
      </c>
      <c r="D238">
        <f t="shared" si="15"/>
        <v>2050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4828427.5390456226</v>
      </c>
    </row>
    <row r="239" spans="1:5" x14ac:dyDescent="0.25">
      <c r="A239" s="100" t="s">
        <v>112</v>
      </c>
      <c r="B239" t="s">
        <v>24</v>
      </c>
      <c r="C239" s="101" t="str">
        <f t="shared" si="14"/>
        <v>Korn</v>
      </c>
      <c r="D239">
        <f t="shared" ref="D239:D253" si="16">År1</f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721621.60770550335</v>
      </c>
    </row>
    <row r="240" spans="1:5" x14ac:dyDescent="0.25">
      <c r="A240" s="100" t="s">
        <v>112</v>
      </c>
      <c r="B240" t="s">
        <v>24</v>
      </c>
      <c r="C240" s="101" t="str">
        <f t="shared" si="14"/>
        <v>Halm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94889.448034412548</v>
      </c>
    </row>
    <row r="241" spans="1:5" x14ac:dyDescent="0.25">
      <c r="A241" s="100" t="s">
        <v>112</v>
      </c>
      <c r="B241" t="s">
        <v>24</v>
      </c>
      <c r="C241" s="101" t="str">
        <f t="shared" si="14"/>
        <v>Kartofler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Bælgsæd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7916.616753740097</v>
      </c>
    </row>
    <row r="243" spans="1:5" x14ac:dyDescent="0.25">
      <c r="A243" s="100" t="s">
        <v>112</v>
      </c>
      <c r="B243" t="s">
        <v>24</v>
      </c>
      <c r="C243" s="101" t="str">
        <f t="shared" si="14"/>
        <v>Roer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103245.87683002709</v>
      </c>
    </row>
    <row r="244" spans="1:5" x14ac:dyDescent="0.25">
      <c r="A244" s="100" t="s">
        <v>112</v>
      </c>
      <c r="B244" t="s">
        <v>24</v>
      </c>
      <c r="C244" s="101" t="str">
        <f t="shared" si="14"/>
        <v>Majs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694353.2611092875</v>
      </c>
    </row>
    <row r="245" spans="1:5" x14ac:dyDescent="0.25">
      <c r="A245" s="100" t="s">
        <v>112</v>
      </c>
      <c r="B245" t="s">
        <v>24</v>
      </c>
      <c r="C245" s="101" t="str">
        <f t="shared" si="14"/>
        <v>Rapskage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26278.769501998373</v>
      </c>
    </row>
    <row r="246" spans="1:5" x14ac:dyDescent="0.25">
      <c r="A246" s="100" t="s">
        <v>112</v>
      </c>
      <c r="B246" t="s">
        <v>24</v>
      </c>
      <c r="C246" s="101" t="str">
        <f t="shared" si="14"/>
        <v>Tang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0</v>
      </c>
    </row>
    <row r="247" spans="1:5" x14ac:dyDescent="0.25">
      <c r="A247" s="100" t="s">
        <v>112</v>
      </c>
      <c r="B247" t="s">
        <v>24</v>
      </c>
      <c r="C247" s="101" t="str">
        <f t="shared" si="14"/>
        <v>Muslinger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0</v>
      </c>
    </row>
    <row r="248" spans="1:5" x14ac:dyDescent="0.25">
      <c r="A248" s="100" t="s">
        <v>112</v>
      </c>
      <c r="B248" t="s">
        <v>24</v>
      </c>
      <c r="C248" s="101" t="str">
        <f t="shared" si="14"/>
        <v>Græs</v>
      </c>
      <c r="D248">
        <f t="shared" si="16"/>
        <v>2019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1502068.0760117143</v>
      </c>
    </row>
    <row r="249" spans="1:5" x14ac:dyDescent="0.25">
      <c r="A249" s="100" t="s">
        <v>112</v>
      </c>
      <c r="B249" t="s">
        <v>24</v>
      </c>
      <c r="C249" s="101" t="str">
        <f t="shared" si="14"/>
        <v>Mælk til foder</v>
      </c>
      <c r="D249">
        <f t="shared" si="16"/>
        <v>2019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186040.49371289223</v>
      </c>
    </row>
    <row r="250" spans="1:5" x14ac:dyDescent="0.25">
      <c r="A250" s="100" t="s">
        <v>112</v>
      </c>
      <c r="B250" t="s">
        <v>24</v>
      </c>
      <c r="C250" s="101" t="str">
        <f t="shared" si="14"/>
        <v>Fiberfraktion</v>
      </c>
      <c r="D250">
        <f t="shared" si="16"/>
        <v>2019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Græsprotein</v>
      </c>
      <c r="D251">
        <f t="shared" si="16"/>
        <v>2019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0</v>
      </c>
    </row>
    <row r="252" spans="1:5" x14ac:dyDescent="0.25">
      <c r="A252" s="100" t="s">
        <v>112</v>
      </c>
      <c r="B252" t="s">
        <v>24</v>
      </c>
      <c r="C252" s="101" t="str">
        <f t="shared" si="14"/>
        <v>Slagteriaffald til foder</v>
      </c>
      <c r="D252">
        <f t="shared" si="16"/>
        <v>2019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4837.9324606189475</v>
      </c>
    </row>
    <row r="253" spans="1:5" x14ac:dyDescent="0.25">
      <c r="A253" s="100" t="s">
        <v>112</v>
      </c>
      <c r="B253" t="s">
        <v>24</v>
      </c>
      <c r="C253" s="101" t="str">
        <f t="shared" si="14"/>
        <v>Import af foder</v>
      </c>
      <c r="D253">
        <f t="shared" si="16"/>
        <v>2019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592646.72642582108</v>
      </c>
    </row>
    <row r="254" spans="1:5" x14ac:dyDescent="0.25">
      <c r="A254" s="100" t="s">
        <v>112</v>
      </c>
      <c r="B254" t="s">
        <v>24</v>
      </c>
      <c r="C254" s="101" t="str">
        <f t="shared" si="14"/>
        <v>Korn</v>
      </c>
      <c r="D254">
        <f t="shared" ref="D254:D268" si="17">År2</f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721621.60770550347</v>
      </c>
    </row>
    <row r="255" spans="1:5" x14ac:dyDescent="0.25">
      <c r="A255" s="100" t="s">
        <v>112</v>
      </c>
      <c r="B255" t="s">
        <v>24</v>
      </c>
      <c r="C255" s="101" t="str">
        <f t="shared" si="14"/>
        <v>Halm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94889.448034412562</v>
      </c>
    </row>
    <row r="256" spans="1:5" x14ac:dyDescent="0.25">
      <c r="A256" s="100" t="s">
        <v>112</v>
      </c>
      <c r="B256" t="s">
        <v>24</v>
      </c>
      <c r="C256" s="101" t="str">
        <f t="shared" si="14"/>
        <v>Kartofler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Bælgsæd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7916.616753740097</v>
      </c>
    </row>
    <row r="258" spans="1:5" x14ac:dyDescent="0.25">
      <c r="A258" s="100" t="s">
        <v>112</v>
      </c>
      <c r="B258" t="s">
        <v>24</v>
      </c>
      <c r="C258" s="101" t="str">
        <f t="shared" si="14"/>
        <v>Roer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103245.8768300271</v>
      </c>
    </row>
    <row r="259" spans="1:5" x14ac:dyDescent="0.25">
      <c r="A259" s="100" t="s">
        <v>112</v>
      </c>
      <c r="B259" t="s">
        <v>24</v>
      </c>
      <c r="C259" s="101" t="str">
        <f t="shared" si="14"/>
        <v>Majs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694353.26110928762</v>
      </c>
    </row>
    <row r="260" spans="1:5" x14ac:dyDescent="0.25">
      <c r="A260" s="100" t="s">
        <v>112</v>
      </c>
      <c r="B260" t="s">
        <v>24</v>
      </c>
      <c r="C260" s="101" t="str">
        <f t="shared" si="14"/>
        <v>Rapskage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26278.769501998377</v>
      </c>
    </row>
    <row r="261" spans="1:5" x14ac:dyDescent="0.25">
      <c r="A261" s="100" t="s">
        <v>112</v>
      </c>
      <c r="B261" t="s">
        <v>24</v>
      </c>
      <c r="C261" s="101" t="str">
        <f t="shared" si="14"/>
        <v>Tang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0</v>
      </c>
    </row>
    <row r="262" spans="1:5" x14ac:dyDescent="0.25">
      <c r="A262" s="100" t="s">
        <v>112</v>
      </c>
      <c r="B262" t="s">
        <v>24</v>
      </c>
      <c r="C262" s="101" t="str">
        <f t="shared" si="14"/>
        <v>Muslinger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25">
      <c r="A263" s="100" t="s">
        <v>112</v>
      </c>
      <c r="B263" t="s">
        <v>24</v>
      </c>
      <c r="C263" s="101" t="str">
        <f t="shared" si="14"/>
        <v>Græs</v>
      </c>
      <c r="D263">
        <f t="shared" si="17"/>
        <v>2030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1502068.0760117145</v>
      </c>
    </row>
    <row r="264" spans="1:5" x14ac:dyDescent="0.25">
      <c r="A264" s="100" t="s">
        <v>112</v>
      </c>
      <c r="B264" t="s">
        <v>24</v>
      </c>
      <c r="C264" s="101" t="str">
        <f t="shared" si="14"/>
        <v>Mælk til foder</v>
      </c>
      <c r="D264">
        <f t="shared" si="17"/>
        <v>2030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186040.49371289229</v>
      </c>
    </row>
    <row r="265" spans="1:5" x14ac:dyDescent="0.25">
      <c r="A265" s="100" t="s">
        <v>112</v>
      </c>
      <c r="B265" t="s">
        <v>24</v>
      </c>
      <c r="C265" s="101" t="str">
        <f t="shared" si="14"/>
        <v>Fiberfraktion</v>
      </c>
      <c r="D265">
        <f t="shared" si="17"/>
        <v>2030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Græsprotein</v>
      </c>
      <c r="D266">
        <f t="shared" si="17"/>
        <v>2030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0</v>
      </c>
    </row>
    <row r="267" spans="1:5" x14ac:dyDescent="0.25">
      <c r="A267" s="100" t="s">
        <v>112</v>
      </c>
      <c r="B267" t="s">
        <v>24</v>
      </c>
      <c r="C267" s="101" t="str">
        <f t="shared" si="14"/>
        <v>Slagteriaffald til foder</v>
      </c>
      <c r="D267">
        <f t="shared" si="17"/>
        <v>2030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4837.9324606189484</v>
      </c>
    </row>
    <row r="268" spans="1:5" x14ac:dyDescent="0.25">
      <c r="A268" s="100" t="s">
        <v>112</v>
      </c>
      <c r="B268" t="s">
        <v>24</v>
      </c>
      <c r="C268" s="101" t="str">
        <f t="shared" si="14"/>
        <v>Import af foder</v>
      </c>
      <c r="D268">
        <f t="shared" si="17"/>
        <v>2030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592646.72642582119</v>
      </c>
    </row>
    <row r="269" spans="1:5" x14ac:dyDescent="0.25">
      <c r="A269" s="100" t="s">
        <v>112</v>
      </c>
      <c r="B269" t="s">
        <v>24</v>
      </c>
      <c r="C269" s="101" t="str">
        <f t="shared" si="14"/>
        <v>Korn</v>
      </c>
      <c r="D269">
        <f t="shared" ref="D269:D283" si="18">År3</f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721621.60770550335</v>
      </c>
    </row>
    <row r="270" spans="1:5" x14ac:dyDescent="0.25">
      <c r="A270" s="100" t="s">
        <v>112</v>
      </c>
      <c r="B270" t="s">
        <v>24</v>
      </c>
      <c r="C270" s="101" t="str">
        <f t="shared" si="14"/>
        <v>Halm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94889.448034412548</v>
      </c>
    </row>
    <row r="271" spans="1:5" x14ac:dyDescent="0.25">
      <c r="A271" s="100" t="s">
        <v>112</v>
      </c>
      <c r="B271" t="s">
        <v>24</v>
      </c>
      <c r="C271" s="101" t="str">
        <f t="shared" si="14"/>
        <v>Kartofler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4"/>
        <v>Bælgsæd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7916.616753740097</v>
      </c>
    </row>
    <row r="273" spans="1:6" x14ac:dyDescent="0.25">
      <c r="A273" s="100" t="s">
        <v>112</v>
      </c>
      <c r="B273" t="s">
        <v>24</v>
      </c>
      <c r="C273" s="101" t="str">
        <f t="shared" si="14"/>
        <v>Roer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103245.87683002709</v>
      </c>
    </row>
    <row r="274" spans="1:6" x14ac:dyDescent="0.25">
      <c r="A274" s="100" t="s">
        <v>112</v>
      </c>
      <c r="B274" t="s">
        <v>24</v>
      </c>
      <c r="C274" s="101" t="str">
        <f t="shared" ref="C274:C283" si="19">C259</f>
        <v>Majs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694353.2611092875</v>
      </c>
    </row>
    <row r="275" spans="1:6" x14ac:dyDescent="0.25">
      <c r="A275" s="100" t="s">
        <v>112</v>
      </c>
      <c r="B275" t="s">
        <v>24</v>
      </c>
      <c r="C275" s="101" t="str">
        <f t="shared" si="19"/>
        <v>Rapskage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26278.769501998373</v>
      </c>
    </row>
    <row r="276" spans="1:6" x14ac:dyDescent="0.25">
      <c r="A276" s="100" t="s">
        <v>112</v>
      </c>
      <c r="B276" t="s">
        <v>24</v>
      </c>
      <c r="C276" s="101" t="str">
        <f t="shared" si="19"/>
        <v>Tang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0</v>
      </c>
    </row>
    <row r="277" spans="1:6" x14ac:dyDescent="0.25">
      <c r="A277" s="100" t="s">
        <v>112</v>
      </c>
      <c r="B277" t="s">
        <v>24</v>
      </c>
      <c r="C277" s="101" t="str">
        <f t="shared" si="19"/>
        <v>Muslinger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6" x14ac:dyDescent="0.25">
      <c r="A278" s="100" t="s">
        <v>112</v>
      </c>
      <c r="B278" t="s">
        <v>24</v>
      </c>
      <c r="C278" s="101" t="str">
        <f t="shared" si="19"/>
        <v>Græs</v>
      </c>
      <c r="D278">
        <f t="shared" si="18"/>
        <v>2050</v>
      </c>
      <c r="E278" s="148">
        <f>VLOOKUP($C278,Fodersammensætning!A$3:E$17,MATCH(D278,Fodersammensætning!$A$2:$E$2,0),FALSE)*(-SUMIFS(IF(D278=År1,IF(B278="Vestdanmark",'Resultater - Vestdanmark'!H$3:H$504,'Resultater - Østdanmark'!H$3:H$504),IF(D278=År2,IF(B278="Vestdanmark",'Resultater - Vestdanmark'!I$3:I$504,'Resultater - Østdanmark'!I$3:I$504),IF(B278="Vestdanmark",'Resultater - Vestdanmark'!J$3:J$504,'Resultater - Østdanmark'!J$3:J$504))),'Resultater - Vestdanmark'!$F$3:$F$504,"Foder",'Resultater - Vestdanmark'!$A$3:$A$504,"&lt;&gt;Foderproduktion"))/SUMIFS(IF(D278=År1,'[1]Processer - data'!H$3:H$486,IF(D278=År2,'[1]Processer - data'!I$3:I$486,'[1]Processer - data'!J$3:J$486)),'[1]Processer - data'!$A$3:$A$486,"Foderproduktion",'[1]Processer - data'!$D$3:$D$486,$C278)</f>
        <v>1502068.0760117143</v>
      </c>
    </row>
    <row r="279" spans="1:6" x14ac:dyDescent="0.25">
      <c r="A279" s="100" t="s">
        <v>112</v>
      </c>
      <c r="B279" t="s">
        <v>24</v>
      </c>
      <c r="C279" s="101" t="str">
        <f t="shared" si="19"/>
        <v>Mælk til foder</v>
      </c>
      <c r="D279">
        <f t="shared" si="18"/>
        <v>2050</v>
      </c>
      <c r="E279" s="148">
        <f>VLOOKUP($C279,Fodersammensætning!A$3:E$17,MATCH(D279,Fodersammensætning!$A$2:$E$2,0),FALSE)*(-SUMIFS(IF(D279=År1,IF(B279="Vestdanmark",'Resultater - Vestdanmark'!H$3:H$504,'Resultater - Østdanmark'!H$3:H$504),IF(D279=År2,IF(B279="Vestdanmark",'Resultater - Vestdanmark'!I$3:I$504,'Resultater - Østdanmark'!I$3:I$504),IF(B279="Vestdanmark",'Resultater - Vestdanmark'!J$3:J$504,'Resultater - Østdanmark'!J$3:J$504))),'Resultater - Vestdanmark'!$F$3:$F$504,"Foder",'Resultater - Vestdanmark'!$A$3:$A$504,"&lt;&gt;Foderproduktion"))/SUMIFS(IF(D279=År1,'[1]Processer - data'!H$3:H$486,IF(D279=År2,'[1]Processer - data'!I$3:I$486,'[1]Processer - data'!J$3:J$486)),'[1]Processer - data'!$A$3:$A$486,"Foderproduktion",'[1]Processer - data'!$D$3:$D$486,$C279)</f>
        <v>186040.49371289223</v>
      </c>
    </row>
    <row r="280" spans="1:6" x14ac:dyDescent="0.25">
      <c r="A280" s="100" t="s">
        <v>112</v>
      </c>
      <c r="B280" t="s">
        <v>24</v>
      </c>
      <c r="C280" s="101" t="str">
        <f t="shared" si="19"/>
        <v>Fiberfraktion</v>
      </c>
      <c r="D280">
        <f t="shared" si="18"/>
        <v>2050</v>
      </c>
      <c r="E280" s="148">
        <f>VLOOKUP($C280,Fodersammensætning!A$3:E$17,MATCH(D280,Fodersammensætning!$A$2:$E$2,0),FALSE)*(-SUMIFS(IF(D280=År1,IF(B280="Vestdanmark",'Resultater - Vestdanmark'!H$3:H$504,'Resultater - Østdanmark'!H$3:H$504),IF(D280=År2,IF(B280="Vestdanmark",'Resultater - Vestdanmark'!I$3:I$504,'Resultater - Østdanmark'!I$3:I$504),IF(B280="Vestdanmark",'Resultater - Vestdanmark'!J$3:J$504,'Resultater - Østdanmark'!J$3:J$504))),'Resultater - Vestdanmark'!$F$3:$F$504,"Foder",'Resultater - Vestdanmark'!$A$3:$A$504,"&lt;&gt;Foderproduktion"))/SUMIFS(IF(D280=År1,'[1]Processer - data'!H$3:H$486,IF(D280=År2,'[1]Processer - data'!I$3:I$486,'[1]Processer - data'!J$3:J$486)),'[1]Processer - data'!$A$3:$A$486,"Foderproduktion",'[1]Processer - data'!$D$3:$D$486,$C280)</f>
        <v>0</v>
      </c>
    </row>
    <row r="281" spans="1:6" x14ac:dyDescent="0.25">
      <c r="A281" s="100" t="s">
        <v>112</v>
      </c>
      <c r="B281" t="s">
        <v>24</v>
      </c>
      <c r="C281" s="101" t="str">
        <f t="shared" si="19"/>
        <v>Græsprotein</v>
      </c>
      <c r="D281">
        <f t="shared" si="18"/>
        <v>2050</v>
      </c>
      <c r="E281" s="148">
        <f>VLOOKUP($C281,Fodersammensætning!A$3:E$17,MATCH(D281,Fodersammensætning!$A$2:$E$2,0),FALSE)*(-SUMIFS(IF(D281=År1,IF(B281="Vestdanmark",'Resultater - Vestdanmark'!H$3:H$504,'Resultater - Østdanmark'!H$3:H$504),IF(D281=År2,IF(B281="Vestdanmark",'Resultater - Vestdanmark'!I$3:I$504,'Resultater - Østdanmark'!I$3:I$504),IF(B281="Vestdanmark",'Resultater - Vestdanmark'!J$3:J$504,'Resultater - Østdanmark'!J$3:J$504))),'Resultater - Vestdanmark'!$F$3:$F$504,"Foder",'Resultater - Vestdanmark'!$A$3:$A$504,"&lt;&gt;Foderproduktion"))/SUMIFS(IF(D281=År1,'[1]Processer - data'!H$3:H$486,IF(D281=År2,'[1]Processer - data'!I$3:I$486,'[1]Processer - data'!J$3:J$486)),'[1]Processer - data'!$A$3:$A$486,"Foderproduktion",'[1]Processer - data'!$D$3:$D$486,$C281)</f>
        <v>0</v>
      </c>
    </row>
    <row r="282" spans="1:6" x14ac:dyDescent="0.25">
      <c r="A282" s="100" t="s">
        <v>112</v>
      </c>
      <c r="B282" t="s">
        <v>24</v>
      </c>
      <c r="C282" s="101" t="str">
        <f t="shared" si="19"/>
        <v>Slagteriaffald til foder</v>
      </c>
      <c r="D282">
        <f t="shared" si="18"/>
        <v>2050</v>
      </c>
      <c r="E282" s="148">
        <f>VLOOKUP($C282,Fodersammensætning!A$3:E$17,MATCH(D282,Fodersammensætning!$A$2:$E$2,0),FALSE)*(-SUMIFS(IF(D282=År1,IF(B282="Vestdanmark",'Resultater - Vestdanmark'!H$3:H$504,'Resultater - Østdanmark'!H$3:H$504),IF(D282=År2,IF(B282="Vestdanmark",'Resultater - Vestdanmark'!I$3:I$504,'Resultater - Østdanmark'!I$3:I$504),IF(B282="Vestdanmark",'Resultater - Vestdanmark'!J$3:J$504,'Resultater - Østdanmark'!J$3:J$504))),'Resultater - Vestdanmark'!$F$3:$F$504,"Foder",'Resultater - Vestdanmark'!$A$3:$A$504,"&lt;&gt;Foderproduktion"))/SUMIFS(IF(D282=År1,'[1]Processer - data'!H$3:H$486,IF(D282=År2,'[1]Processer - data'!I$3:I$486,'[1]Processer - data'!J$3:J$486)),'[1]Processer - data'!$A$3:$A$486,"Foderproduktion",'[1]Processer - data'!$D$3:$D$486,$C282)</f>
        <v>4837.9324606189475</v>
      </c>
    </row>
    <row r="283" spans="1:6" x14ac:dyDescent="0.25">
      <c r="A283" s="100" t="s">
        <v>112</v>
      </c>
      <c r="B283" t="s">
        <v>24</v>
      </c>
      <c r="C283" s="101" t="str">
        <f t="shared" si="19"/>
        <v>Import af foder</v>
      </c>
      <c r="D283">
        <f t="shared" si="18"/>
        <v>2050</v>
      </c>
      <c r="E283" s="148">
        <f>VLOOKUP($C283,Fodersammensætning!A$3:E$17,MATCH(D283,Fodersammensætning!$A$2:$E$2,0),FALSE)*(-SUMIFS(IF(D283=År1,IF(B283="Vestdanmark",'Resultater - Vestdanmark'!H$3:H$504,'Resultater - Østdanmark'!H$3:H$504),IF(D283=År2,IF(B283="Vestdanmark",'Resultater - Vestdanmark'!I$3:I$504,'Resultater - Østdanmark'!I$3:I$504),IF(B283="Vestdanmark",'Resultater - Vestdanmark'!J$3:J$504,'Resultater - Østdanmark'!J$3:J$504))),'Resultater - Vestdanmark'!$F$3:$F$504,"Foder",'Resultater - Vestdanmark'!$A$3:$A$504,"&lt;&gt;Foderproduktion"))/SUMIFS(IF(D283=År1,'[1]Processer - data'!H$3:H$486,IF(D283=År2,'[1]Processer - data'!I$3:I$486,'[1]Processer - data'!J$3:J$486)),'[1]Processer - data'!$A$3:$A$486,"Foderproduktion",'[1]Processer - data'!$D$3:$D$486,$C283)</f>
        <v>592646.72642582108</v>
      </c>
    </row>
    <row r="284" spans="1:6" x14ac:dyDescent="0.25">
      <c r="A284" t="s">
        <v>120</v>
      </c>
      <c r="B284" t="s">
        <v>23</v>
      </c>
      <c r="C284" t="str">
        <f>'Forbrug til andet'!A9</f>
        <v>Halm</v>
      </c>
      <c r="D284">
        <f t="shared" ref="D284:D307" si="20">År1</f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1162838.9310658486</v>
      </c>
      <c r="F284">
        <v>1</v>
      </c>
    </row>
    <row r="285" spans="1:6" x14ac:dyDescent="0.25">
      <c r="A285" t="s">
        <v>120</v>
      </c>
      <c r="B285" t="s">
        <v>23</v>
      </c>
      <c r="C285" t="str">
        <f>'Forbrug til andet'!A10</f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80830.79719489353</v>
      </c>
      <c r="F285" s="168">
        <v>1</v>
      </c>
    </row>
    <row r="286" spans="1:6" x14ac:dyDescent="0.25">
      <c r="A286" t="s">
        <v>120</v>
      </c>
      <c r="B286" t="s">
        <v>23</v>
      </c>
      <c r="C286" t="str">
        <f>'Forbrug til andet'!A11</f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171006.78248665464</v>
      </c>
      <c r="F286" s="168">
        <v>1</v>
      </c>
    </row>
    <row r="287" spans="1:6" x14ac:dyDescent="0.25">
      <c r="A287" t="s">
        <v>120</v>
      </c>
      <c r="B287" t="s">
        <v>23</v>
      </c>
      <c r="C287" t="s">
        <v>119</v>
      </c>
      <c r="D287">
        <f t="shared" si="20"/>
        <v>2019</v>
      </c>
      <c r="E287" s="168">
        <f ca="1"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1246372.8717247061</v>
      </c>
      <c r="F287" s="168">
        <v>1</v>
      </c>
    </row>
    <row r="288" spans="1:6" x14ac:dyDescent="0.25">
      <c r="A288" t="s">
        <v>120</v>
      </c>
      <c r="B288" t="s">
        <v>23</v>
      </c>
      <c r="C288" t="str">
        <f>'Forbrug til andet'!A12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530420.38785042788</v>
      </c>
      <c r="F288" s="168">
        <v>1</v>
      </c>
    </row>
    <row r="289" spans="1:7" x14ac:dyDescent="0.25">
      <c r="A289" t="s">
        <v>120</v>
      </c>
      <c r="B289" t="s">
        <v>23</v>
      </c>
      <c r="C289" t="str">
        <f>'Forbrug til andet'!A13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</row>
    <row r="290" spans="1:7" x14ac:dyDescent="0.25">
      <c r="A290" t="s">
        <v>164</v>
      </c>
      <c r="B290" t="s">
        <v>23</v>
      </c>
      <c r="C290" t="str">
        <f t="shared" ref="C290:C292" si="21">C284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0</v>
      </c>
      <c r="F290" s="168">
        <v>1</v>
      </c>
      <c r="G290">
        <v>1</v>
      </c>
    </row>
    <row r="291" spans="1:7" x14ac:dyDescent="0.25">
      <c r="A291" t="s">
        <v>164</v>
      </c>
      <c r="B291" t="s">
        <v>23</v>
      </c>
      <c r="C291" t="str">
        <f t="shared" si="21"/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74613.043564517109</v>
      </c>
      <c r="F291" s="168">
        <v>1</v>
      </c>
      <c r="G291" s="168">
        <v>1</v>
      </c>
    </row>
    <row r="292" spans="1:7" x14ac:dyDescent="0.25">
      <c r="A292" t="s">
        <v>164</v>
      </c>
      <c r="B292" t="s">
        <v>23</v>
      </c>
      <c r="C292" t="str">
        <f t="shared" si="21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0</v>
      </c>
      <c r="F292" s="168">
        <v>1</v>
      </c>
      <c r="G292" s="168">
        <v>1</v>
      </c>
    </row>
    <row r="293" spans="1:7" s="168" customFormat="1" x14ac:dyDescent="0.25">
      <c r="A293" s="168" t="s">
        <v>164</v>
      </c>
      <c r="B293" s="168" t="s">
        <v>23</v>
      </c>
      <c r="C293" s="168" t="s">
        <v>118</v>
      </c>
      <c r="D293" s="168">
        <f t="shared" si="20"/>
        <v>2019</v>
      </c>
      <c r="E293" s="168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383772.68751608918</v>
      </c>
      <c r="F293" s="168">
        <v>1</v>
      </c>
      <c r="G293" s="168">
        <v>1</v>
      </c>
    </row>
    <row r="294" spans="1:7" x14ac:dyDescent="0.25">
      <c r="A294" t="s">
        <v>164</v>
      </c>
      <c r="B294" t="s">
        <v>23</v>
      </c>
      <c r="C294" t="str">
        <f>C288</f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0</v>
      </c>
      <c r="F294" s="168">
        <v>1</v>
      </c>
      <c r="G294" s="168">
        <v>1</v>
      </c>
    </row>
    <row r="295" spans="1:7" x14ac:dyDescent="0.25">
      <c r="A295" t="s">
        <v>164</v>
      </c>
      <c r="B295" t="s">
        <v>23</v>
      </c>
      <c r="C295" t="str">
        <f>C289</f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  <c r="G295" s="168">
        <v>1</v>
      </c>
    </row>
    <row r="296" spans="1:7" x14ac:dyDescent="0.25">
      <c r="A296" t="s">
        <v>120</v>
      </c>
      <c r="B296" t="s">
        <v>24</v>
      </c>
      <c r="C296" t="str">
        <f>C284</f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732655.58820898295</v>
      </c>
      <c r="F296" s="168">
        <v>1</v>
      </c>
    </row>
    <row r="297" spans="1:7" x14ac:dyDescent="0.25">
      <c r="A297" t="s">
        <v>120</v>
      </c>
      <c r="B297" t="s">
        <v>24</v>
      </c>
      <c r="C297" s="168" t="str">
        <f t="shared" ref="C297:C355" si="22">C285</f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32042.520829377954</v>
      </c>
      <c r="F297" s="168">
        <v>1</v>
      </c>
    </row>
    <row r="298" spans="1:7" x14ac:dyDescent="0.25">
      <c r="A298" t="s">
        <v>120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38860.356190289756</v>
      </c>
      <c r="F298" s="168">
        <v>1</v>
      </c>
    </row>
    <row r="299" spans="1:7" x14ac:dyDescent="0.25">
      <c r="A299" t="s">
        <v>120</v>
      </c>
      <c r="B299" t="s">
        <v>24</v>
      </c>
      <c r="C299" s="168" t="str">
        <f t="shared" si="22"/>
        <v>Træ til energi</v>
      </c>
      <c r="D299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364819.33528776863</v>
      </c>
      <c r="F299" s="168">
        <v>1</v>
      </c>
    </row>
    <row r="300" spans="1:7" x14ac:dyDescent="0.25">
      <c r="A300" t="s">
        <v>120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452310.61214957217</v>
      </c>
      <c r="F300" s="168">
        <v>1</v>
      </c>
    </row>
    <row r="301" spans="1:7" x14ac:dyDescent="0.25">
      <c r="A301" t="s">
        <v>120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</row>
    <row r="302" spans="1:7" x14ac:dyDescent="0.25">
      <c r="A302" t="s">
        <v>164</v>
      </c>
      <c r="B302" t="s">
        <v>24</v>
      </c>
      <c r="C302" s="168" t="str">
        <f t="shared" si="22"/>
        <v>Halm</v>
      </c>
      <c r="D302">
        <f t="shared" si="20"/>
        <v>2019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  <c r="G302" s="168">
        <v>1</v>
      </c>
    </row>
    <row r="303" spans="1:7" x14ac:dyDescent="0.25">
      <c r="A303" t="s">
        <v>164</v>
      </c>
      <c r="B303" t="s">
        <v>24</v>
      </c>
      <c r="C303" s="168" t="str">
        <f t="shared" si="22"/>
        <v>Rapsolie</v>
      </c>
      <c r="D303">
        <f t="shared" si="20"/>
        <v>2019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29577.711534810416</v>
      </c>
      <c r="F303" s="168">
        <v>1</v>
      </c>
      <c r="G303" s="168">
        <v>1</v>
      </c>
    </row>
    <row r="304" spans="1:7" x14ac:dyDescent="0.25">
      <c r="A304" t="s">
        <v>164</v>
      </c>
      <c r="B304" t="s">
        <v>24</v>
      </c>
      <c r="C304" s="168" t="str">
        <f t="shared" si="22"/>
        <v>Pil &amp; poppel</v>
      </c>
      <c r="D304">
        <f t="shared" si="20"/>
        <v>2019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0</v>
      </c>
      <c r="F304" s="168">
        <v>1</v>
      </c>
      <c r="G304" s="168">
        <v>1</v>
      </c>
    </row>
    <row r="305" spans="1:7" s="168" customFormat="1" x14ac:dyDescent="0.25">
      <c r="A305" s="168" t="s">
        <v>164</v>
      </c>
      <c r="B305" s="168" t="s">
        <v>24</v>
      </c>
      <c r="C305" s="168" t="str">
        <f t="shared" si="22"/>
        <v>Træmaterialer</v>
      </c>
      <c r="D305" s="168">
        <f t="shared" si="20"/>
        <v>2019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112332.11179209981</v>
      </c>
      <c r="F305" s="168">
        <v>1</v>
      </c>
      <c r="G305" s="168">
        <v>1</v>
      </c>
    </row>
    <row r="306" spans="1:7" x14ac:dyDescent="0.25">
      <c r="A306" t="s">
        <v>164</v>
      </c>
      <c r="B306" t="s">
        <v>24</v>
      </c>
      <c r="C306" s="168" t="str">
        <f t="shared" si="22"/>
        <v>Have/parkaffald</v>
      </c>
      <c r="D306">
        <f t="shared" si="20"/>
        <v>2019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0</v>
      </c>
      <c r="F306" s="168">
        <v>1</v>
      </c>
      <c r="G306" s="168">
        <v>1</v>
      </c>
    </row>
    <row r="307" spans="1:7" x14ac:dyDescent="0.25">
      <c r="A307" t="s">
        <v>164</v>
      </c>
      <c r="B307" t="s">
        <v>24</v>
      </c>
      <c r="C307" s="168" t="str">
        <f t="shared" si="22"/>
        <v>Bioaffald</v>
      </c>
      <c r="D307">
        <f t="shared" si="20"/>
        <v>2019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  <c r="G307" s="168">
        <v>1</v>
      </c>
    </row>
    <row r="308" spans="1:7" x14ac:dyDescent="0.25">
      <c r="A308" t="s">
        <v>120</v>
      </c>
      <c r="B308" t="s">
        <v>23</v>
      </c>
      <c r="C308" s="168" t="str">
        <f>C296</f>
        <v>Halm</v>
      </c>
      <c r="D308">
        <f t="shared" ref="D308:D331" si="23">År2</f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</row>
    <row r="309" spans="1:7" x14ac:dyDescent="0.25">
      <c r="A309" t="s">
        <v>120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158886.45699653446</v>
      </c>
      <c r="F309" s="168">
        <v>1</v>
      </c>
    </row>
    <row r="310" spans="1:7" x14ac:dyDescent="0.25">
      <c r="A310" t="s">
        <v>120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150770.56779806415</v>
      </c>
      <c r="F310" s="168">
        <v>1</v>
      </c>
    </row>
    <row r="311" spans="1:7" x14ac:dyDescent="0.25">
      <c r="A311" t="s">
        <v>120</v>
      </c>
      <c r="B311" t="s">
        <v>23</v>
      </c>
      <c r="C311" s="168" t="str">
        <f t="shared" si="22"/>
        <v>Træ til energi</v>
      </c>
      <c r="D311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814733.66742430395</v>
      </c>
      <c r="F311" s="168">
        <v>1</v>
      </c>
    </row>
    <row r="312" spans="1:7" x14ac:dyDescent="0.25">
      <c r="A312" t="s">
        <v>120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526692.30595677684</v>
      </c>
      <c r="F312" s="168">
        <v>1</v>
      </c>
    </row>
    <row r="313" spans="1:7" x14ac:dyDescent="0.25">
      <c r="A313" t="s">
        <v>120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</row>
    <row r="314" spans="1:7" x14ac:dyDescent="0.25">
      <c r="A314" t="s">
        <v>164</v>
      </c>
      <c r="B314" t="s">
        <v>23</v>
      </c>
      <c r="C314" s="168" t="str">
        <f t="shared" si="22"/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0</v>
      </c>
      <c r="F314" s="168">
        <v>1</v>
      </c>
      <c r="G314" s="168">
        <v>1</v>
      </c>
    </row>
    <row r="315" spans="1:7" x14ac:dyDescent="0.25">
      <c r="A315" t="s">
        <v>164</v>
      </c>
      <c r="B315" t="s">
        <v>23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0</v>
      </c>
      <c r="F315" s="168">
        <v>1</v>
      </c>
      <c r="G315" s="168">
        <v>1</v>
      </c>
    </row>
    <row r="316" spans="1:7" x14ac:dyDescent="0.25">
      <c r="A316" t="s">
        <v>164</v>
      </c>
      <c r="B316" t="s">
        <v>23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0</v>
      </c>
      <c r="F316" s="168">
        <v>1</v>
      </c>
      <c r="G316" s="168">
        <v>1</v>
      </c>
    </row>
    <row r="317" spans="1:7" s="168" customFormat="1" x14ac:dyDescent="0.25">
      <c r="A317" s="168" t="s">
        <v>164</v>
      </c>
      <c r="B317" s="168" t="s">
        <v>23</v>
      </c>
      <c r="C317" s="168" t="str">
        <f t="shared" si="22"/>
        <v>Træmaterialer</v>
      </c>
      <c r="D317" s="168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393797.26280683634</v>
      </c>
      <c r="F317" s="168">
        <v>1</v>
      </c>
      <c r="G317" s="168">
        <v>1</v>
      </c>
    </row>
    <row r="318" spans="1:7" x14ac:dyDescent="0.25">
      <c r="A318" t="s">
        <v>164</v>
      </c>
      <c r="B318" t="s">
        <v>23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0</v>
      </c>
      <c r="F318" s="168">
        <v>1</v>
      </c>
      <c r="G318" s="168">
        <v>1</v>
      </c>
    </row>
    <row r="319" spans="1:7" x14ac:dyDescent="0.25">
      <c r="A319" t="s">
        <v>164</v>
      </c>
      <c r="B319" t="s">
        <v>23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  <c r="G319" s="168">
        <v>1</v>
      </c>
    </row>
    <row r="320" spans="1:7" x14ac:dyDescent="0.25">
      <c r="A320" t="s">
        <v>120</v>
      </c>
      <c r="B320" t="s">
        <v>24</v>
      </c>
      <c r="C320" s="168" t="str">
        <f>C308</f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3257.3870612006867</v>
      </c>
      <c r="F320" s="168">
        <v>1</v>
      </c>
    </row>
    <row r="321" spans="1:7" x14ac:dyDescent="0.25">
      <c r="A321" t="s">
        <v>120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63999.678437857991</v>
      </c>
      <c r="F321" s="168">
        <v>1</v>
      </c>
    </row>
    <row r="322" spans="1:7" x14ac:dyDescent="0.25">
      <c r="A322" t="s">
        <v>120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36685.53498024369</v>
      </c>
      <c r="F322" s="168">
        <v>1</v>
      </c>
    </row>
    <row r="323" spans="1:7" x14ac:dyDescent="0.25">
      <c r="A323" t="s">
        <v>120</v>
      </c>
      <c r="B323" t="s">
        <v>24</v>
      </c>
      <c r="C323" s="168" t="str">
        <f t="shared" si="22"/>
        <v>Træ til energi</v>
      </c>
      <c r="D323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238457.04460976622</v>
      </c>
      <c r="F323" s="168">
        <v>1</v>
      </c>
    </row>
    <row r="324" spans="1:7" x14ac:dyDescent="0.25">
      <c r="A324" t="s">
        <v>120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456038.69404322316</v>
      </c>
      <c r="F324" s="168">
        <v>1</v>
      </c>
    </row>
    <row r="325" spans="1:7" x14ac:dyDescent="0.25">
      <c r="A325" t="s">
        <v>120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</row>
    <row r="326" spans="1:7" x14ac:dyDescent="0.25">
      <c r="A326" t="s">
        <v>164</v>
      </c>
      <c r="B326" t="s">
        <v>24</v>
      </c>
      <c r="C326" s="168" t="str">
        <f t="shared" si="22"/>
        <v>Halm</v>
      </c>
      <c r="D326">
        <f t="shared" si="23"/>
        <v>2030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 s="168">
        <v>1</v>
      </c>
      <c r="G326" s="168">
        <v>1</v>
      </c>
    </row>
    <row r="327" spans="1:7" x14ac:dyDescent="0.25">
      <c r="A327" t="s">
        <v>164</v>
      </c>
      <c r="B327" t="s">
        <v>24</v>
      </c>
      <c r="C327" s="168" t="str">
        <f t="shared" si="22"/>
        <v>Rapsolie</v>
      </c>
      <c r="D327">
        <f t="shared" si="23"/>
        <v>2030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0</v>
      </c>
      <c r="F327" s="168">
        <v>1</v>
      </c>
      <c r="G327" s="168">
        <v>1</v>
      </c>
    </row>
    <row r="328" spans="1:7" x14ac:dyDescent="0.25">
      <c r="A328" t="s">
        <v>164</v>
      </c>
      <c r="B328" t="s">
        <v>24</v>
      </c>
      <c r="C328" s="168" t="str">
        <f t="shared" si="22"/>
        <v>Pil &amp; poppel</v>
      </c>
      <c r="D328">
        <f t="shared" si="23"/>
        <v>2030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0</v>
      </c>
      <c r="F328" s="168">
        <v>1</v>
      </c>
      <c r="G328" s="168">
        <v>1</v>
      </c>
    </row>
    <row r="329" spans="1:7" s="168" customFormat="1" x14ac:dyDescent="0.25">
      <c r="A329" s="168" t="s">
        <v>164</v>
      </c>
      <c r="B329" s="168" t="s">
        <v>24</v>
      </c>
      <c r="C329" s="168" t="str">
        <f t="shared" si="22"/>
        <v>Træmaterialer</v>
      </c>
      <c r="D329" s="168">
        <f t="shared" si="23"/>
        <v>2030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115255.93154350696</v>
      </c>
      <c r="F329" s="168">
        <v>1</v>
      </c>
      <c r="G329" s="168">
        <v>1</v>
      </c>
    </row>
    <row r="330" spans="1:7" x14ac:dyDescent="0.25">
      <c r="A330" t="s">
        <v>164</v>
      </c>
      <c r="B330" t="s">
        <v>24</v>
      </c>
      <c r="C330" s="168" t="str">
        <f t="shared" si="22"/>
        <v>Have/parkaffald</v>
      </c>
      <c r="D330">
        <f t="shared" si="23"/>
        <v>2030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0</v>
      </c>
      <c r="F330" s="168">
        <v>1</v>
      </c>
      <c r="G330" s="168">
        <v>1</v>
      </c>
    </row>
    <row r="331" spans="1:7" x14ac:dyDescent="0.25">
      <c r="A331" t="s">
        <v>164</v>
      </c>
      <c r="B331" t="s">
        <v>24</v>
      </c>
      <c r="C331" s="168" t="str">
        <f t="shared" si="22"/>
        <v>Bioaffald</v>
      </c>
      <c r="D331">
        <f t="shared" si="23"/>
        <v>2030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  <c r="G331" s="168">
        <v>1</v>
      </c>
    </row>
    <row r="332" spans="1:7" x14ac:dyDescent="0.25">
      <c r="A332" t="s">
        <v>120</v>
      </c>
      <c r="B332" t="s">
        <v>23</v>
      </c>
      <c r="C332" s="168" t="str">
        <f>C320</f>
        <v>Halm</v>
      </c>
      <c r="D332">
        <f t="shared" ref="D332:D355" si="24">År3</f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</row>
    <row r="333" spans="1:7" x14ac:dyDescent="0.25">
      <c r="A333" t="s">
        <v>120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164203.0801208097</v>
      </c>
      <c r="F333" s="168">
        <v>1</v>
      </c>
    </row>
    <row r="334" spans="1:7" x14ac:dyDescent="0.25">
      <c r="A334" t="s">
        <v>120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156208.30290017457</v>
      </c>
      <c r="F334" s="168">
        <v>1</v>
      </c>
    </row>
    <row r="335" spans="1:7" x14ac:dyDescent="0.25">
      <c r="A335" t="s">
        <v>120</v>
      </c>
      <c r="B335" t="s">
        <v>23</v>
      </c>
      <c r="C335" s="168" t="str">
        <f t="shared" si="22"/>
        <v>Træ til energi</v>
      </c>
      <c r="D335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835760.35488128709</v>
      </c>
      <c r="F335" s="168">
        <v>1</v>
      </c>
    </row>
    <row r="336" spans="1:7" x14ac:dyDescent="0.25">
      <c r="A336" t="s">
        <v>120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524840.3181212655</v>
      </c>
      <c r="F336" s="168">
        <v>1</v>
      </c>
    </row>
    <row r="337" spans="1:7" x14ac:dyDescent="0.25">
      <c r="A337" t="s">
        <v>120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</row>
    <row r="338" spans="1:7" x14ac:dyDescent="0.25">
      <c r="A338" t="s">
        <v>164</v>
      </c>
      <c r="B338" t="s">
        <v>23</v>
      </c>
      <c r="C338" s="168" t="str">
        <f t="shared" si="22"/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0</v>
      </c>
      <c r="F338" s="168">
        <v>1</v>
      </c>
      <c r="G338" s="168">
        <v>1</v>
      </c>
    </row>
    <row r="339" spans="1:7" x14ac:dyDescent="0.25">
      <c r="A339" t="s">
        <v>164</v>
      </c>
      <c r="B339" t="s">
        <v>23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0</v>
      </c>
      <c r="F339" s="168">
        <v>1</v>
      </c>
      <c r="G339" s="168">
        <v>1</v>
      </c>
    </row>
    <row r="340" spans="1:7" x14ac:dyDescent="0.25">
      <c r="A340" t="s">
        <v>164</v>
      </c>
      <c r="B340" t="s">
        <v>23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0</v>
      </c>
      <c r="F340" s="168">
        <v>1</v>
      </c>
      <c r="G340" s="168">
        <v>1</v>
      </c>
    </row>
    <row r="341" spans="1:7" s="168" customFormat="1" x14ac:dyDescent="0.25">
      <c r="A341" s="168" t="s">
        <v>164</v>
      </c>
      <c r="B341" s="168" t="s">
        <v>23</v>
      </c>
      <c r="C341" s="168" t="str">
        <f t="shared" si="22"/>
        <v>Træmaterialer</v>
      </c>
      <c r="D341" s="168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402679.73456313973</v>
      </c>
      <c r="F341" s="168">
        <v>1</v>
      </c>
      <c r="G341" s="168">
        <v>1</v>
      </c>
    </row>
    <row r="342" spans="1:7" x14ac:dyDescent="0.25">
      <c r="A342" t="s">
        <v>164</v>
      </c>
      <c r="B342" t="s">
        <v>23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0</v>
      </c>
      <c r="F342" s="168">
        <v>1</v>
      </c>
      <c r="G342" s="168">
        <v>1</v>
      </c>
    </row>
    <row r="343" spans="1:7" x14ac:dyDescent="0.25">
      <c r="A343" t="s">
        <v>164</v>
      </c>
      <c r="B343" t="s">
        <v>23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  <c r="G343" s="168">
        <v>1</v>
      </c>
    </row>
    <row r="344" spans="1:7" x14ac:dyDescent="0.25">
      <c r="A344" t="s">
        <v>120</v>
      </c>
      <c r="B344" t="s">
        <v>24</v>
      </c>
      <c r="C344" s="168" t="str">
        <f>C332</f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2797.9866343690082</v>
      </c>
      <c r="F344" s="168">
        <v>1</v>
      </c>
    </row>
    <row r="345" spans="1:7" x14ac:dyDescent="0.25">
      <c r="A345" t="s">
        <v>120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66723.142831922552</v>
      </c>
      <c r="F345" s="168">
        <v>1</v>
      </c>
    </row>
    <row r="346" spans="1:7" x14ac:dyDescent="0.25">
      <c r="A346" t="s">
        <v>120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38302.056150445307</v>
      </c>
      <c r="F346" s="168">
        <v>1</v>
      </c>
    </row>
    <row r="347" spans="1:7" x14ac:dyDescent="0.25">
      <c r="A347" t="s">
        <v>120</v>
      </c>
      <c r="B347" t="s">
        <v>24</v>
      </c>
      <c r="C347" s="168" t="str">
        <f t="shared" si="22"/>
        <v>Træ til energi</v>
      </c>
      <c r="D347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243414.36508927055</v>
      </c>
      <c r="F347" s="168">
        <v>1</v>
      </c>
    </row>
    <row r="348" spans="1:7" x14ac:dyDescent="0.25">
      <c r="A348" t="s">
        <v>120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457890.6818787345</v>
      </c>
      <c r="F348" s="168">
        <v>1</v>
      </c>
    </row>
    <row r="349" spans="1:7" x14ac:dyDescent="0.25">
      <c r="A349" t="s">
        <v>120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</row>
    <row r="350" spans="1:7" x14ac:dyDescent="0.25">
      <c r="A350" t="s">
        <v>164</v>
      </c>
      <c r="B350" t="s">
        <v>24</v>
      </c>
      <c r="C350" s="168" t="str">
        <f t="shared" si="22"/>
        <v>Halm</v>
      </c>
      <c r="D350">
        <f t="shared" si="24"/>
        <v>2050</v>
      </c>
      <c r="E350" s="168">
        <f>IF(C350&lt;&gt;"Træmaterialer",IF(SUMIFS(Restprodukter!$G$2:$G$37,Restprodukter!$A$2:$A$37,C350,Restprodukter!$B$2:$B$37,B350,Restprodukter!$C$2:$C$37,D350)&gt;=0,SUMIFS(Restprodukter!$G$2:$G$37,Restprodukter!$A$2:$A$37,C350,Restprodukter!$B$2:$B$37,B350,Restprodukter!$C$2:$C$37,D350)*IF(A350="Energi",1-IF(C350&lt;&gt;"Træ til energi",VLOOKUP(C350,'Forbrug til andet'!$A$9:$D$13,MATCH('Forbrug af biomasse'!D350,'Forbrug til andet'!$A$8:$D$8,0),FALSE),0),VLOOKUP(C350,'Forbrug til andet'!$A$9:$D$13,MATCH('Forbrug af biomasse'!D350,'Forbrug til andet'!$A$8:$D$8,0),FALSE)),0),SUMIFS(IF(D350=År1,IF(B350="Vestdanmark",'Resultater - Vestdanmark'!H$3:H$1022,'Resultater - Østdanmark'!H$3:H$1022),IF(D350=År2,IF(B350="Vestdanmark",'Resultater - Vestdanmark'!I$3:I$1022,'Resultater - Østdanmark'!I$3:I$1022),IF(B350="Vestdanmark",'Resultater - Vestdanmark'!J$3:J$1022,'Resultater - Østdanmark'!J$3:J$1022))),'Resultater - Vestdanmark'!$F$3:$F$1022,C350))</f>
        <v>0</v>
      </c>
      <c r="F350" s="168">
        <v>1</v>
      </c>
      <c r="G350" s="168">
        <v>1</v>
      </c>
    </row>
    <row r="351" spans="1:7" x14ac:dyDescent="0.25">
      <c r="A351" t="s">
        <v>164</v>
      </c>
      <c r="B351" t="s">
        <v>24</v>
      </c>
      <c r="C351" s="168" t="str">
        <f t="shared" si="22"/>
        <v>Rapsolie</v>
      </c>
      <c r="D351">
        <f t="shared" si="24"/>
        <v>2050</v>
      </c>
      <c r="E351" s="168">
        <f>IF(C351&lt;&gt;"Træmaterialer",IF(SUMIFS(Restprodukter!$G$2:$G$37,Restprodukter!$A$2:$A$37,C351,Restprodukter!$B$2:$B$37,B351,Restprodukter!$C$2:$C$37,D351)&gt;=0,SUMIFS(Restprodukter!$G$2:$G$37,Restprodukter!$A$2:$A$37,C351,Restprodukter!$B$2:$B$37,B351,Restprodukter!$C$2:$C$37,D351)*IF(A351="Energi",1-IF(C351&lt;&gt;"Træ til energi",VLOOKUP(C351,'Forbrug til andet'!$A$9:$D$13,MATCH('Forbrug af biomasse'!D351,'Forbrug til andet'!$A$8:$D$8,0),FALSE),0),VLOOKUP(C351,'Forbrug til andet'!$A$9:$D$13,MATCH('Forbrug af biomasse'!D351,'Forbrug til andet'!$A$8:$D$8,0),FALSE)),0),SUMIFS(IF(D351=År1,IF(B351="Vestdanmark",'Resultater - Vestdanmark'!H$3:H$1022,'Resultater - Østdanmark'!H$3:H$1022),IF(D351=År2,IF(B351="Vestdanmark",'Resultater - Vestdanmark'!I$3:I$1022,'Resultater - Østdanmark'!I$3:I$1022),IF(B351="Vestdanmark",'Resultater - Vestdanmark'!J$3:J$1022,'Resultater - Østdanmark'!J$3:J$1022))),'Resultater - Vestdanmark'!$F$3:$F$1022,C351))</f>
        <v>0</v>
      </c>
      <c r="F351" s="168">
        <v>1</v>
      </c>
      <c r="G351" s="168">
        <v>1</v>
      </c>
    </row>
    <row r="352" spans="1:7" x14ac:dyDescent="0.25">
      <c r="A352" t="s">
        <v>164</v>
      </c>
      <c r="B352" t="s">
        <v>24</v>
      </c>
      <c r="C352" s="168" t="str">
        <f t="shared" si="22"/>
        <v>Pil &amp; poppel</v>
      </c>
      <c r="D352">
        <f t="shared" si="24"/>
        <v>2050</v>
      </c>
      <c r="E352" s="168">
        <f>IF(C352&lt;&gt;"Træmaterialer",IF(SUMIFS(Restprodukter!$G$2:$G$37,Restprodukter!$A$2:$A$37,C352,Restprodukter!$B$2:$B$37,B352,Restprodukter!$C$2:$C$37,D352)&gt;=0,SUMIFS(Restprodukter!$G$2:$G$37,Restprodukter!$A$2:$A$37,C352,Restprodukter!$B$2:$B$37,B352,Restprodukter!$C$2:$C$37,D352)*IF(A352="Energi",1-IF(C352&lt;&gt;"Træ til energi",VLOOKUP(C352,'Forbrug til andet'!$A$9:$D$13,MATCH('Forbrug af biomasse'!D352,'Forbrug til andet'!$A$8:$D$8,0),FALSE),0),VLOOKUP(C352,'Forbrug til andet'!$A$9:$D$13,MATCH('Forbrug af biomasse'!D352,'Forbrug til andet'!$A$8:$D$8,0),FALSE)),0),SUMIFS(IF(D352=År1,IF(B352="Vestdanmark",'Resultater - Vestdanmark'!H$3:H$1022,'Resultater - Østdanmark'!H$3:H$1022),IF(D352=År2,IF(B352="Vestdanmark",'Resultater - Vestdanmark'!I$3:I$1022,'Resultater - Østdanmark'!I$3:I$1022),IF(B352="Vestdanmark",'Resultater - Vestdanmark'!J$3:J$1022,'Resultater - Østdanmark'!J$3:J$1022))),'Resultater - Vestdanmark'!$F$3:$F$1022,C352))</f>
        <v>0</v>
      </c>
      <c r="F352" s="168">
        <v>1</v>
      </c>
      <c r="G352" s="168">
        <v>1</v>
      </c>
    </row>
    <row r="353" spans="1:7" s="168" customFormat="1" x14ac:dyDescent="0.25">
      <c r="A353" s="168" t="s">
        <v>164</v>
      </c>
      <c r="B353" s="168" t="s">
        <v>24</v>
      </c>
      <c r="C353" s="168" t="str">
        <f t="shared" si="22"/>
        <v>Træmaterialer</v>
      </c>
      <c r="D353" s="168">
        <f t="shared" si="24"/>
        <v>2050</v>
      </c>
      <c r="E353" s="168">
        <f ca="1">IF(C353&lt;&gt;"Træmaterialer",IF(SUMIFS(Restprodukter!$G$2:$G$37,Restprodukter!$A$2:$A$37,C353,Restprodukter!$B$2:$B$37,B353,Restprodukter!$C$2:$C$37,D353)&gt;=0,SUMIFS(Restprodukter!$G$2:$G$37,Restprodukter!$A$2:$A$37,C353,Restprodukter!$B$2:$B$37,B353,Restprodukter!$C$2:$C$37,D353)*IF(A353="Energi",1-IF(C353&lt;&gt;"Træ til energi",VLOOKUP(C353,'Forbrug til andet'!$A$9:$D$13,MATCH('Forbrug af biomasse'!D353,'Forbrug til andet'!$A$8:$D$8,0),FALSE),0),VLOOKUP(C353,'Forbrug til andet'!$A$9:$D$13,MATCH('Forbrug af biomasse'!D353,'Forbrug til andet'!$A$8:$D$8,0),FALSE)),0),SUMIFS(IF(D353=År1,IF(B353="Vestdanmark",'Resultater - Vestdanmark'!H$3:H$1022,'Resultater - Østdanmark'!H$3:H$1022),IF(D353=År2,IF(B353="Vestdanmark",'Resultater - Vestdanmark'!I$3:I$1022,'Resultater - Østdanmark'!I$3:I$1022),IF(B353="Vestdanmark",'Resultater - Vestdanmark'!J$3:J$1022,'Resultater - Østdanmark'!J$3:J$1022))),'Resultater - Vestdanmark'!$F$3:$F$1022,C353))</f>
        <v>117136.32021245168</v>
      </c>
      <c r="F353" s="168">
        <v>1</v>
      </c>
      <c r="G353" s="168">
        <v>1</v>
      </c>
    </row>
    <row r="354" spans="1:7" x14ac:dyDescent="0.25">
      <c r="A354" t="s">
        <v>164</v>
      </c>
      <c r="B354" t="s">
        <v>24</v>
      </c>
      <c r="C354" s="168" t="str">
        <f t="shared" si="22"/>
        <v>Have/parkaffald</v>
      </c>
      <c r="D354">
        <f t="shared" si="24"/>
        <v>2050</v>
      </c>
      <c r="E354" s="168">
        <f>IF(C354&lt;&gt;"Træmaterialer",IF(SUMIFS(Restprodukter!$G$2:$G$37,Restprodukter!$A$2:$A$37,C354,Restprodukter!$B$2:$B$37,B354,Restprodukter!$C$2:$C$37,D354)&gt;=0,SUMIFS(Restprodukter!$G$2:$G$37,Restprodukter!$A$2:$A$37,C354,Restprodukter!$B$2:$B$37,B354,Restprodukter!$C$2:$C$37,D354)*IF(A354="Energi",1-IF(C354&lt;&gt;"Træ til energi",VLOOKUP(C354,'Forbrug til andet'!$A$9:$D$13,MATCH('Forbrug af biomasse'!D354,'Forbrug til andet'!$A$8:$D$8,0),FALSE),0),VLOOKUP(C354,'Forbrug til andet'!$A$9:$D$13,MATCH('Forbrug af biomasse'!D354,'Forbrug til andet'!$A$8:$D$8,0),FALSE)),0),SUMIFS(IF(D354=År1,IF(B354="Vestdanmark",'Resultater - Vestdanmark'!H$3:H$1022,'Resultater - Østdanmark'!H$3:H$1022),IF(D354=År2,IF(B354="Vestdanmark",'Resultater - Vestdanmark'!I$3:I$1022,'Resultater - Østdanmark'!I$3:I$1022),IF(B354="Vestdanmark",'Resultater - Vestdanmark'!J$3:J$1022,'Resultater - Østdanmark'!J$3:J$1022))),'Resultater - Vestdanmark'!$F$3:$F$1022,C354))</f>
        <v>0</v>
      </c>
      <c r="F354" s="168">
        <v>1</v>
      </c>
      <c r="G354" s="168">
        <v>1</v>
      </c>
    </row>
    <row r="355" spans="1:7" x14ac:dyDescent="0.25">
      <c r="A355" t="s">
        <v>164</v>
      </c>
      <c r="B355" t="s">
        <v>24</v>
      </c>
      <c r="C355" s="168" t="str">
        <f t="shared" si="22"/>
        <v>Bioaffald</v>
      </c>
      <c r="D355">
        <f t="shared" si="24"/>
        <v>2050</v>
      </c>
      <c r="E355" s="168">
        <f ca="1">IF(C355&lt;&gt;"Træmaterialer",IF(SUMIFS(Restprodukter!$G$2:$G$37,Restprodukter!$A$2:$A$37,C355,Restprodukter!$B$2:$B$37,B355,Restprodukter!$C$2:$C$37,D355)&gt;=0,SUMIFS(Restprodukter!$G$2:$G$37,Restprodukter!$A$2:$A$37,C355,Restprodukter!$B$2:$B$37,B355,Restprodukter!$C$2:$C$37,D355)*IF(A355="Energi",1-IF(C355&lt;&gt;"Træ til energi",VLOOKUP(C355,'Forbrug til andet'!$A$9:$D$13,MATCH('Forbrug af biomasse'!D355,'Forbrug til andet'!$A$8:$D$8,0),FALSE),0),VLOOKUP(C355,'Forbrug til andet'!$A$9:$D$13,MATCH('Forbrug af biomasse'!D355,'Forbrug til andet'!$A$8:$D$8,0),FALSE)),0),SUMIFS(IF(D355=År1,IF(B355="Vestdanmark",'Resultater - Vestdanmark'!H$3:H$1022,'Resultater - Østdanmark'!H$3:H$1022),IF(D355=År2,IF(B355="Vestdanmark",'Resultater - Vestdanmark'!I$3:I$1022,'Resultater - Østdanmark'!I$3:I$1022),IF(B355="Vestdanmark",'Resultater - Vestdanmark'!J$3:J$1022,'Resultater - Østdanmark'!J$3:J$1022))),'Resultater - Vestdanmark'!$F$3:$F$1022,C355))</f>
        <v>0</v>
      </c>
      <c r="F355" s="168">
        <v>1</v>
      </c>
      <c r="G355" s="168">
        <v>1</v>
      </c>
    </row>
    <row r="356" spans="1:7" x14ac:dyDescent="0.25">
      <c r="A356" t="s">
        <v>114</v>
      </c>
      <c r="B356" t="s">
        <v>23</v>
      </c>
      <c r="C356" t="s">
        <v>135</v>
      </c>
      <c r="D356">
        <f t="shared" ref="D356:D361" si="25">År1</f>
        <v>2019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12818096.433914844</v>
      </c>
    </row>
    <row r="357" spans="1:7" x14ac:dyDescent="0.25">
      <c r="A357" t="s">
        <v>114</v>
      </c>
      <c r="B357" t="s">
        <v>23</v>
      </c>
      <c r="C357" t="s">
        <v>136</v>
      </c>
      <c r="D357">
        <f t="shared" si="25"/>
        <v>2019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9058051.1739541572</v>
      </c>
    </row>
    <row r="358" spans="1:7" x14ac:dyDescent="0.25">
      <c r="A358" t="s">
        <v>114</v>
      </c>
      <c r="B358" t="s">
        <v>23</v>
      </c>
      <c r="C358" t="s">
        <v>137</v>
      </c>
      <c r="D358">
        <f t="shared" si="25"/>
        <v>2019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4103.8061780475591</v>
      </c>
    </row>
    <row r="359" spans="1:7" x14ac:dyDescent="0.25">
      <c r="A359" t="s">
        <v>114</v>
      </c>
      <c r="B359" t="s">
        <v>23</v>
      </c>
      <c r="C359" t="s">
        <v>101</v>
      </c>
      <c r="D359">
        <f t="shared" si="25"/>
        <v>2019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730307.97492940596</v>
      </c>
    </row>
    <row r="360" spans="1:7" x14ac:dyDescent="0.25">
      <c r="A360" t="s">
        <v>114</v>
      </c>
      <c r="B360" t="s">
        <v>23</v>
      </c>
      <c r="C360" t="s">
        <v>110</v>
      </c>
      <c r="D360">
        <f t="shared" si="25"/>
        <v>2019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7001629.6154696662</v>
      </c>
    </row>
    <row r="361" spans="1:7" x14ac:dyDescent="0.25">
      <c r="A361" t="s">
        <v>114</v>
      </c>
      <c r="B361" t="s">
        <v>23</v>
      </c>
      <c r="C361" t="s">
        <v>115</v>
      </c>
      <c r="D361">
        <f t="shared" si="25"/>
        <v>2019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569996.93502990273</v>
      </c>
    </row>
    <row r="362" spans="1:7" x14ac:dyDescent="0.25">
      <c r="A362" t="s">
        <v>114</v>
      </c>
      <c r="B362" t="s">
        <v>23</v>
      </c>
      <c r="C362" t="s">
        <v>135</v>
      </c>
      <c r="D362">
        <f t="shared" ref="D362:D367" si="26">År2</f>
        <v>2030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7085171.5926641021</v>
      </c>
    </row>
    <row r="363" spans="1:7" x14ac:dyDescent="0.25">
      <c r="A363" t="s">
        <v>114</v>
      </c>
      <c r="B363" t="s">
        <v>23</v>
      </c>
      <c r="C363" t="s">
        <v>136</v>
      </c>
      <c r="D363">
        <f t="shared" si="26"/>
        <v>2030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3116039.2107205875</v>
      </c>
    </row>
    <row r="364" spans="1:7" x14ac:dyDescent="0.25">
      <c r="A364" t="s">
        <v>114</v>
      </c>
      <c r="B364" t="s">
        <v>23</v>
      </c>
      <c r="C364" t="s">
        <v>137</v>
      </c>
      <c r="D364">
        <f t="shared" si="26"/>
        <v>2030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4171.3630677727415</v>
      </c>
    </row>
    <row r="365" spans="1:7" x14ac:dyDescent="0.25">
      <c r="A365" t="s">
        <v>114</v>
      </c>
      <c r="B365" t="s">
        <v>23</v>
      </c>
      <c r="C365" t="s">
        <v>101</v>
      </c>
      <c r="D365">
        <f t="shared" si="26"/>
        <v>2030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502160.95849399589</v>
      </c>
    </row>
    <row r="366" spans="1:7" x14ac:dyDescent="0.25">
      <c r="A366" t="s">
        <v>114</v>
      </c>
      <c r="B366" t="s">
        <v>23</v>
      </c>
      <c r="C366" t="s">
        <v>110</v>
      </c>
      <c r="D366">
        <f t="shared" si="26"/>
        <v>2030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17710307.956490289</v>
      </c>
    </row>
    <row r="367" spans="1:7" x14ac:dyDescent="0.25">
      <c r="A367" t="s">
        <v>114</v>
      </c>
      <c r="B367" t="s">
        <v>23</v>
      </c>
      <c r="C367" t="s">
        <v>115</v>
      </c>
      <c r="D367">
        <f t="shared" si="26"/>
        <v>2030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526030.44340698363</v>
      </c>
    </row>
    <row r="368" spans="1:7" x14ac:dyDescent="0.25">
      <c r="A368" t="s">
        <v>114</v>
      </c>
      <c r="B368" t="s">
        <v>23</v>
      </c>
      <c r="C368" t="s">
        <v>135</v>
      </c>
      <c r="D368">
        <f t="shared" ref="D368:D373" si="27">År3</f>
        <v>2050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6783177.1307623936</v>
      </c>
    </row>
    <row r="369" spans="1:5" x14ac:dyDescent="0.25">
      <c r="A369" t="s">
        <v>114</v>
      </c>
      <c r="B369" t="s">
        <v>23</v>
      </c>
      <c r="C369" t="s">
        <v>136</v>
      </c>
      <c r="D369">
        <f t="shared" si="27"/>
        <v>2050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3056497.5606119577</v>
      </c>
    </row>
    <row r="370" spans="1:5" x14ac:dyDescent="0.25">
      <c r="A370" t="s">
        <v>114</v>
      </c>
      <c r="B370" t="s">
        <v>23</v>
      </c>
      <c r="C370" t="s">
        <v>137</v>
      </c>
      <c r="D370">
        <f t="shared" si="27"/>
        <v>2050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4307.7658612412106</v>
      </c>
    </row>
    <row r="371" spans="1:5" x14ac:dyDescent="0.25">
      <c r="A371" t="s">
        <v>114</v>
      </c>
      <c r="B371" t="s">
        <v>23</v>
      </c>
      <c r="C371" t="s">
        <v>101</v>
      </c>
      <c r="D371">
        <f t="shared" si="27"/>
        <v>2050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525831.49845533748</v>
      </c>
    </row>
    <row r="372" spans="1:5" x14ac:dyDescent="0.25">
      <c r="A372" t="s">
        <v>114</v>
      </c>
      <c r="B372" t="s">
        <v>23</v>
      </c>
      <c r="C372" t="s">
        <v>110</v>
      </c>
      <c r="D372">
        <f t="shared" si="27"/>
        <v>2050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17221672.687320314</v>
      </c>
    </row>
    <row r="373" spans="1:5" x14ac:dyDescent="0.25">
      <c r="A373" t="s">
        <v>114</v>
      </c>
      <c r="B373" t="s">
        <v>23</v>
      </c>
      <c r="C373" t="s">
        <v>115</v>
      </c>
      <c r="D373">
        <f t="shared" si="27"/>
        <v>2050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505395.5229247805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År1</f>
        <v>2019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1924034.2327518209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2019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638439.1593791761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2019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337.693821952441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2019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93457.017927737121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2019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1801862.1200388186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2019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374820.3560243976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År2</f>
        <v>2030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1026620.9238801375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2030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221469.40143989015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2030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350.10096257642732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2030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67774.717172805787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2030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3047950.5898382836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2030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357676.21912352787</v>
      </c>
    </row>
    <row r="386" spans="1:7" x14ac:dyDescent="0.25">
      <c r="A386" t="s">
        <v>114</v>
      </c>
      <c r="B386" t="s">
        <v>24</v>
      </c>
      <c r="C386" t="s">
        <v>135</v>
      </c>
      <c r="D386">
        <f t="shared" ref="D386:D391" si="30">År3</f>
        <v>2050</v>
      </c>
      <c r="E386">
        <f>SUMIFS(IF(D386=År1,IF(B386="Vestdanmark",'Resultater - Vestdanmark'!$H$3:$H$496,'Resultater - Østdanmark'!$H$3:$H$496),IF(D386=År2,IF(B386="Vestdanmark",'Resultater - Vestdanmark'!$I$3:$I$496,'Resultater - Østdanmark'!$I$3:$I$496),IF(B386="Vestdanmark",'Resultater - Vestdanmark'!$J$3:$J$496,'Resultater - Østdanmark'!$J$3:$J$496))),'Resultater - Vestdanmark'!$D$3:$D$496,C386,'Resultater - Vestdanmark'!$F$3:$F$496,A386)/SUMIFS(IF(D386=År1,'[1]Processer - data'!$H$3:$H$489,IF(D386=År2,'[1]Processer - data'!$I$3:$I$489,'[1]Processer - data'!$J$3:$J$489)),'[1]Processer - data'!$D$3:$D$489,C386,'[1]Processer - data'!$F$3:$F$489,A386)</f>
        <v>982862.79756951681</v>
      </c>
    </row>
    <row r="387" spans="1:7" x14ac:dyDescent="0.25">
      <c r="A387" t="s">
        <v>114</v>
      </c>
      <c r="B387" t="s">
        <v>24</v>
      </c>
      <c r="C387" t="s">
        <v>136</v>
      </c>
      <c r="D387">
        <f t="shared" si="30"/>
        <v>2050</v>
      </c>
      <c r="E387">
        <f>SUMIFS(IF(D387=År1,IF(B387="Vestdanmark",'Resultater - Vestdanmark'!$H$3:$H$496,'Resultater - Østdanmark'!$H$3:$H$496),IF(D387=År2,IF(B387="Vestdanmark",'Resultater - Vestdanmark'!$I$3:$I$496,'Resultater - Østdanmark'!$I$3:$I$496),IF(B387="Vestdanmark",'Resultater - Vestdanmark'!$J$3:$J$496,'Resultater - Østdanmark'!$J$3:$J$496))),'Resultater - Vestdanmark'!$D$3:$D$496,C387,'Resultater - Vestdanmark'!$F$3:$F$496,A387)/SUMIFS(IF(D387=År1,'[1]Processer - data'!$H$3:$H$489,IF(D387=År2,'[1]Processer - data'!$I$3:$I$489,'[1]Processer - data'!$J$3:$J$489)),'[1]Processer - data'!$D$3:$D$489,C387,'[1]Processer - data'!$F$3:$F$489,A387)</f>
        <v>217237.5376157978</v>
      </c>
    </row>
    <row r="388" spans="1:7" x14ac:dyDescent="0.25">
      <c r="A388" t="s">
        <v>114</v>
      </c>
      <c r="B388" t="s">
        <v>24</v>
      </c>
      <c r="C388" t="s">
        <v>137</v>
      </c>
      <c r="D388">
        <f t="shared" si="30"/>
        <v>2050</v>
      </c>
      <c r="E388">
        <f>SUMIFS(IF(D388=År1,IF(B388="Vestdanmark",'Resultater - Vestdanmark'!$H$3:$H$496,'Resultater - Østdanmark'!$H$3:$H$496),IF(D388=År2,IF(B388="Vestdanmark",'Resultater - Vestdanmark'!$I$3:$I$496,'Resultater - Østdanmark'!$I$3:$I$496),IF(B388="Vestdanmark",'Resultater - Vestdanmark'!$J$3:$J$496,'Resultater - Østdanmark'!$J$3:$J$496))),'Resultater - Vestdanmark'!$D$3:$D$496,C388,'Resultater - Vestdanmark'!$F$3:$F$496,A388)/SUMIFS(IF(D388=År1,'[1]Processer - data'!$H$3:$H$489,IF(D388=År2,'[1]Processer - data'!$I$3:$I$489,'[1]Processer - data'!$J$3:$J$489)),'[1]Processer - data'!$D$3:$D$489,C388,'[1]Processer - data'!$F$3:$F$489,A388)</f>
        <v>361.54919868427658</v>
      </c>
    </row>
    <row r="389" spans="1:7" x14ac:dyDescent="0.25">
      <c r="A389" t="s">
        <v>114</v>
      </c>
      <c r="B389" t="s">
        <v>24</v>
      </c>
      <c r="C389" t="s">
        <v>101</v>
      </c>
      <c r="D389">
        <f t="shared" si="30"/>
        <v>2050</v>
      </c>
      <c r="E389">
        <f>SUMIFS(IF(D389=År1,IF(B389="Vestdanmark",'Resultater - Vestdanmark'!$H$3:$H$496,'Resultater - Østdanmark'!$H$3:$H$496),IF(D389=År2,IF(B389="Vestdanmark",'Resultater - Vestdanmark'!$I$3:$I$496,'Resultater - Østdanmark'!$I$3:$I$496),IF(B389="Vestdanmark",'Resultater - Vestdanmark'!$J$3:$J$496,'Resultater - Østdanmark'!$J$3:$J$496))),'Resultater - Vestdanmark'!$D$3:$D$496,C389,'Resultater - Vestdanmark'!$F$3:$F$496,A389)/SUMIFS(IF(D389=År1,'[1]Processer - data'!$H$3:$H$489,IF(D389=År2,'[1]Processer - data'!$I$3:$I$489,'[1]Processer - data'!$J$3:$J$489)),'[1]Processer - data'!$D$3:$D$489,C389,'[1]Processer - data'!$F$3:$F$489,A389)</f>
        <v>71371.713113742837</v>
      </c>
    </row>
    <row r="390" spans="1:7" x14ac:dyDescent="0.25">
      <c r="A390" t="s">
        <v>114</v>
      </c>
      <c r="B390" t="s">
        <v>24</v>
      </c>
      <c r="C390" t="s">
        <v>110</v>
      </c>
      <c r="D390">
        <f t="shared" si="30"/>
        <v>2050</v>
      </c>
      <c r="E390">
        <f ca="1">SUMIFS(IF(D390=År1,IF(B390="Vestdanmark",'Resultater - Vestdanmark'!$H$3:$H$496,'Resultater - Østdanmark'!$H$3:$H$496),IF(D390=År2,IF(B390="Vestdanmark",'Resultater - Vestdanmark'!$I$3:$I$496,'Resultater - Østdanmark'!$I$3:$I$496),IF(B390="Vestdanmark",'Resultater - Vestdanmark'!$J$3:$J$496,'Resultater - Østdanmark'!$J$3:$J$496))),'Resultater - Vestdanmark'!$D$3:$D$496,C390,'Resultater - Vestdanmark'!$F$3:$F$496,A390)/SUMIFS(IF(D390=År1,'[1]Processer - data'!$H$3:$H$489,IF(D390=År2,'[1]Processer - data'!$I$3:$I$489,'[1]Processer - data'!$J$3:$J$489)),'[1]Processer - data'!$D$3:$D$489,C390,'[1]Processer - data'!$F$3:$F$489,A390)</f>
        <v>3028723.4131242698</v>
      </c>
    </row>
    <row r="391" spans="1:7" x14ac:dyDescent="0.25">
      <c r="A391" t="s">
        <v>114</v>
      </c>
      <c r="B391" t="s">
        <v>24</v>
      </c>
      <c r="C391" t="s">
        <v>115</v>
      </c>
      <c r="D391">
        <f t="shared" si="30"/>
        <v>2050</v>
      </c>
      <c r="E391">
        <f ca="1">SUMIFS(IF(D391=År1,IF(B391="Vestdanmark",'Resultater - Vestdanmark'!$H$3:$H$496,'Resultater - Østdanmark'!$H$3:$H$496),IF(D391=År2,IF(B391="Vestdanmark",'Resultater - Vestdanmark'!$I$3:$I$496,'Resultater - Østdanmark'!$I$3:$I$496),IF(B391="Vestdanmark",'Resultater - Vestdanmark'!$J$3:$J$496,'Resultater - Østdanmark'!$J$3:$J$496))),'Resultater - Vestdanmark'!$D$3:$D$496,C391,'Resultater - Vestdanmark'!$F$3:$F$496,A391)/SUMIFS(IF(D391=År1,'[1]Processer - data'!$H$3:$H$489,IF(D391=År2,'[1]Processer - data'!$I$3:$I$489,'[1]Processer - data'!$J$3:$J$489)),'[1]Processer - data'!$D$3:$D$489,C391,'[1]Processer - data'!$F$3:$F$489,A391)</f>
        <v>347024.50444099988</v>
      </c>
    </row>
    <row r="392" spans="1:7" x14ac:dyDescent="0.25">
      <c r="A392" t="s">
        <v>208</v>
      </c>
      <c r="B392" t="s">
        <v>23</v>
      </c>
      <c r="C392" t="s">
        <v>51</v>
      </c>
      <c r="D392">
        <f>År1</f>
        <v>2019</v>
      </c>
      <c r="E392">
        <f>SUMIFS($E$2:$E$391,$A$2:$A$391,"Foder",$B$2:$B$391,B392,$C$2:$C$391,"Græsprotein",$D$2:$D$391,D392)/VLOOKUP(A392,'[1]Processer - data'!$A$3:$J$492,MATCH(D392,'[1]Processer - data'!$A$2:$J$2,0),FALSE)</f>
        <v>0</v>
      </c>
      <c r="G392" s="168">
        <v>1</v>
      </c>
    </row>
    <row r="393" spans="1:7" x14ac:dyDescent="0.25">
      <c r="A393" t="s">
        <v>208</v>
      </c>
      <c r="B393" t="s">
        <v>23</v>
      </c>
      <c r="C393" t="s">
        <v>51</v>
      </c>
      <c r="D393">
        <f>År2</f>
        <v>2030</v>
      </c>
      <c r="E393">
        <f>SUMIFS($E$2:$E$391,$A$2:$A$391,"Foder",$B$2:$B$391,B393,$C$2:$C$391,"Græsprotein",$D$2:$D$391,D393)/VLOOKUP(A393,'[1]Processer - data'!$A$3:$J$492,MATCH(D393,'[1]Processer - data'!$A$2:$J$2,0),FALSE)</f>
        <v>0</v>
      </c>
      <c r="G393" s="168">
        <v>1</v>
      </c>
    </row>
    <row r="394" spans="1:7" x14ac:dyDescent="0.25">
      <c r="A394" t="s">
        <v>208</v>
      </c>
      <c r="B394" t="s">
        <v>23</v>
      </c>
      <c r="C394" t="s">
        <v>51</v>
      </c>
      <c r="D394">
        <f>År3</f>
        <v>2050</v>
      </c>
      <c r="E394">
        <f>SUMIFS($E$2:$E$391,$A$2:$A$391,"Foder",$B$2:$B$391,B394,$C$2:$C$391,"Græsprotein",$D$2:$D$391,D394)/VLOOKUP(A394,'[1]Processer - data'!$A$3:$J$492,MATCH(D394,'[1]Processer - data'!$A$2:$J$2,0),FALSE)</f>
        <v>0</v>
      </c>
      <c r="G394" s="168">
        <v>1</v>
      </c>
    </row>
    <row r="395" spans="1:7" x14ac:dyDescent="0.25">
      <c r="A395" t="s">
        <v>208</v>
      </c>
      <c r="B395" t="s">
        <v>24</v>
      </c>
      <c r="C395" t="s">
        <v>51</v>
      </c>
      <c r="D395">
        <f>År1</f>
        <v>2019</v>
      </c>
      <c r="E395">
        <f>SUMIFS($E$2:$E$391,$A$2:$A$391,"Foder",$B$2:$B$391,B395,$C$2:$C$391,"Græsprotein",$D$2:$D$391,D395)/VLOOKUP(A395,'[1]Processer - data'!$A$3:$J$492,MATCH(D395,'[1]Processer - data'!$A$2:$J$2,0),FALSE)</f>
        <v>0</v>
      </c>
      <c r="G395" s="168">
        <v>1</v>
      </c>
    </row>
    <row r="396" spans="1:7" x14ac:dyDescent="0.25">
      <c r="A396" t="s">
        <v>208</v>
      </c>
      <c r="B396" t="s">
        <v>24</v>
      </c>
      <c r="C396" t="s">
        <v>51</v>
      </c>
      <c r="D396">
        <f>År2</f>
        <v>2030</v>
      </c>
      <c r="E396">
        <f>SUMIFS($E$2:$E$391,$A$2:$A$391,"Foder",$B$2:$B$391,B396,$C$2:$C$391,"Græsprotein",$D$2:$D$391,D396)/VLOOKUP(A396,'[1]Processer - data'!$A$3:$J$492,MATCH(D396,'[1]Processer - data'!$A$2:$J$2,0),FALSE)</f>
        <v>0</v>
      </c>
      <c r="G396" s="168">
        <v>1</v>
      </c>
    </row>
    <row r="397" spans="1:7" x14ac:dyDescent="0.25">
      <c r="A397" t="s">
        <v>208</v>
      </c>
      <c r="B397" t="s">
        <v>24</v>
      </c>
      <c r="C397" t="s">
        <v>51</v>
      </c>
      <c r="D397">
        <f>År3</f>
        <v>2050</v>
      </c>
      <c r="E397">
        <f>SUMIFS($E$2:$E$391,$A$2:$A$391,"Foder",$B$2:$B$391,B397,$C$2:$C$391,"Græsprotein",$D$2:$D$391,D397)/VLOOKUP(A397,'[1]Processer - data'!$A$3:$J$492,MATCH(D397,'[1]Processer - data'!$A$2:$J$2,0),FALSE)</f>
        <v>0</v>
      </c>
      <c r="G397" s="168">
        <v>1</v>
      </c>
    </row>
    <row r="398" spans="1:7" x14ac:dyDescent="0.25">
      <c r="A398" t="s">
        <v>233</v>
      </c>
      <c r="B398" t="s">
        <v>23</v>
      </c>
      <c r="C398" t="s">
        <v>50</v>
      </c>
      <c r="D398">
        <f>År1</f>
        <v>2019</v>
      </c>
      <c r="E398">
        <f>IF(B398="Vestdanmark",SUMIFS(IF(D398=År1,'Resultater - Vestdanmark'!$H$3:$H$494,IF(D398=År2,'Resultater - Vestdanmark'!$I$3:$I$494,'Resultater - Vestdanmark'!$J$3:$J$494)),'Resultater - Vestdanmark'!$F$3:$F$494,C398),SUMIFS(IF(D398=År1,'Resultater - Østdanmark'!$H$3:$H$494,IF(D398=År2,'Resultater - Østdanmark'!$I$3:$I$494,'Resultater - Østdanmark'!$J$3:$J$494)),'Resultater - Østdanmark'!$F$3:$F$494,C398))</f>
        <v>485762.00237315823</v>
      </c>
      <c r="G398" s="168">
        <v>1</v>
      </c>
    </row>
    <row r="399" spans="1:7" x14ac:dyDescent="0.25">
      <c r="A399" t="s">
        <v>233</v>
      </c>
      <c r="B399" t="s">
        <v>23</v>
      </c>
      <c r="C399" t="s">
        <v>50</v>
      </c>
      <c r="D399">
        <f>År2</f>
        <v>2030</v>
      </c>
      <c r="E399">
        <f>IF(B399="Vestdanmark",SUMIFS(IF(D399=År1,'Resultater - Vestdanmark'!$H$3:$H$494,IF(D399=År2,'Resultater - Vestdanmark'!$I$3:$I$494,'Resultater - Vestdanmark'!$J$3:$J$494)),'Resultater - Vestdanmark'!$F$3:$F$494,C399),SUMIFS(IF(D399=År1,'Resultater - Østdanmark'!$H$3:$H$494,IF(D399=År2,'Resultater - Østdanmark'!$I$3:$I$494,'Resultater - Østdanmark'!$J$3:$J$494)),'Resultater - Østdanmark'!$F$3:$F$494,C399))</f>
        <v>496520.17811417021</v>
      </c>
      <c r="G399" s="168">
        <v>1</v>
      </c>
    </row>
    <row r="400" spans="1:7" x14ac:dyDescent="0.25">
      <c r="A400" t="s">
        <v>233</v>
      </c>
      <c r="B400" t="s">
        <v>23</v>
      </c>
      <c r="C400" t="s">
        <v>50</v>
      </c>
      <c r="D400">
        <f>År3</f>
        <v>2050</v>
      </c>
      <c r="E400">
        <f>IF(B400="Vestdanmark",SUMIFS(IF(D400=År1,'Resultater - Vestdanmark'!$H$3:$H$494,IF(D400=År2,'Resultater - Vestdanmark'!$I$3:$I$494,'Resultater - Vestdanmark'!$J$3:$J$494)),'Resultater - Vestdanmark'!$F$3:$F$494,C400),SUMIFS(IF(D400=År1,'Resultater - Østdanmark'!$H$3:$H$494,IF(D400=År2,'Resultater - Østdanmark'!$I$3:$I$494,'Resultater - Østdanmark'!$J$3:$J$494)),'Resultater - Østdanmark'!$F$3:$F$494,C400))</f>
        <v>513134.62537753029</v>
      </c>
      <c r="G400" s="168">
        <v>1</v>
      </c>
    </row>
    <row r="401" spans="1:7" x14ac:dyDescent="0.25">
      <c r="A401" t="s">
        <v>233</v>
      </c>
      <c r="B401" t="s">
        <v>24</v>
      </c>
      <c r="C401" t="s">
        <v>50</v>
      </c>
      <c r="D401">
        <f>År1</f>
        <v>2019</v>
      </c>
      <c r="E401">
        <f>IF(B401="Vestdanmark",SUMIFS(IF(D401=År1,'Resultater - Vestdanmark'!$H$3:$H$494,IF(D401=År2,'Resultater - Vestdanmark'!$I$3:$I$494,'Resultater - Vestdanmark'!$J$3:$J$494)),'Resultater - Vestdanmark'!$F$3:$F$494,C401),SUMIFS(IF(D401=År1,'Resultater - Østdanmark'!$H$3:$H$494,IF(D401=År2,'Resultater - Østdanmark'!$I$3:$I$494,'Resultater - Østdanmark'!$J$3:$J$494)),'Resultater - Østdanmark'!$F$3:$F$494,C401))</f>
        <v>192563.22613808865</v>
      </c>
      <c r="G401" s="168">
        <v>1</v>
      </c>
    </row>
    <row r="402" spans="1:7" x14ac:dyDescent="0.25">
      <c r="A402" t="s">
        <v>233</v>
      </c>
      <c r="B402" t="s">
        <v>24</v>
      </c>
      <c r="C402" t="s">
        <v>50</v>
      </c>
      <c r="D402">
        <f>År2</f>
        <v>2030</v>
      </c>
      <c r="E402">
        <f>IF(B402="Vestdanmark",SUMIFS(IF(D402=År1,'Resultater - Vestdanmark'!$H$3:$H$494,IF(D402=År2,'Resultater - Vestdanmark'!$I$3:$I$494,'Resultater - Vestdanmark'!$J$3:$J$494)),'Resultater - Vestdanmark'!$F$3:$F$494,C402),SUMIFS(IF(D402=År1,'Resultater - Østdanmark'!$H$3:$H$494,IF(D402=År2,'Resultater - Østdanmark'!$I$3:$I$494,'Resultater - Østdanmark'!$J$3:$J$494)),'Resultater - Østdanmark'!$F$3:$F$494,C402))</f>
        <v>199998.99511830622</v>
      </c>
      <c r="G402" s="168">
        <v>1</v>
      </c>
    </row>
    <row r="403" spans="1:7" x14ac:dyDescent="0.25">
      <c r="A403" t="s">
        <v>233</v>
      </c>
      <c r="B403" t="s">
        <v>24</v>
      </c>
      <c r="C403" t="s">
        <v>50</v>
      </c>
      <c r="D403">
        <f>År3</f>
        <v>2050</v>
      </c>
      <c r="E403">
        <f>IF(B403="Vestdanmark",SUMIFS(IF(D403=År1,'Resultater - Vestdanmark'!$H$3:$H$494,IF(D403=År2,'Resultater - Vestdanmark'!$I$3:$I$494,'Resultater - Vestdanmark'!$J$3:$J$494)),'Resultater - Vestdanmark'!$F$3:$F$494,C403),SUMIFS(IF(D403=År1,'Resultater - Østdanmark'!$H$3:$H$494,IF(D403=År2,'Resultater - Østdanmark'!$I$3:$I$494,'Resultater - Østdanmark'!$J$3:$J$494)),'Resultater - Østdanmark'!$F$3:$F$494,C403))</f>
        <v>208509.82134975796</v>
      </c>
      <c r="G403" s="168">
        <v>1</v>
      </c>
    </row>
    <row r="404" spans="1:7" x14ac:dyDescent="0.25">
      <c r="A404" t="s">
        <v>308</v>
      </c>
      <c r="B404" s="168" t="s">
        <v>23</v>
      </c>
      <c r="C404" t="s">
        <v>67</v>
      </c>
      <c r="D404" s="168">
        <f>År1</f>
        <v>2019</v>
      </c>
      <c r="E404">
        <f>HLOOKUP(D404,'Forbrug til andet'!$B$3:$D$4,2,FALSE)*IF(B404="Vestdanmark",SUMIFS(IF(D404=År1,'Resultater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x14ac:dyDescent="0.25">
      <c r="A405" s="168" t="s">
        <v>308</v>
      </c>
      <c r="B405" s="168" t="s">
        <v>23</v>
      </c>
      <c r="C405" s="168" t="s">
        <v>67</v>
      </c>
      <c r="D405" s="168">
        <f>År2</f>
        <v>2030</v>
      </c>
      <c r="E405" s="168">
        <f>HLOOKUP(D405,'Forbrug til andet'!$B$3:$D$4,2,FALSE)*IF(B405="Vestdanmark",SUMIFS(IF(D405=År1,'Resultater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1170958.7085578479</v>
      </c>
      <c r="G405" s="168">
        <v>1</v>
      </c>
    </row>
    <row r="406" spans="1:7" x14ac:dyDescent="0.25">
      <c r="A406" s="168" t="s">
        <v>308</v>
      </c>
      <c r="B406" s="168" t="s">
        <v>23</v>
      </c>
      <c r="C406" s="168" t="s">
        <v>67</v>
      </c>
      <c r="D406" s="168">
        <f>År3</f>
        <v>2050</v>
      </c>
      <c r="E406" s="168">
        <f>HLOOKUP(D406,'Forbrug til andet'!$B$3:$D$4,2,FALSE)*IF(B406="Vestdanmark",SUMIFS(IF(D406=År1,'Resultater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1095720.0069990121</v>
      </c>
      <c r="G406" s="168">
        <v>1</v>
      </c>
    </row>
    <row r="407" spans="1:7" x14ac:dyDescent="0.25">
      <c r="A407" s="168" t="s">
        <v>308</v>
      </c>
      <c r="B407" s="168" t="s">
        <v>24</v>
      </c>
      <c r="C407" s="168" t="s">
        <v>67</v>
      </c>
      <c r="D407" s="168">
        <f>År1</f>
        <v>2019</v>
      </c>
      <c r="E407" s="168">
        <f>HLOOKUP(D407,'Forbrug til andet'!$B$3:$D$4,2,FALSE)*IF(B407="Vestdanmark",SUMIFS(IF(D407=År1,'Resultater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x14ac:dyDescent="0.25">
      <c r="A408" s="168" t="s">
        <v>308</v>
      </c>
      <c r="B408" s="168" t="s">
        <v>24</v>
      </c>
      <c r="C408" s="168" t="s">
        <v>67</v>
      </c>
      <c r="D408" s="168">
        <f>År2</f>
        <v>2030</v>
      </c>
      <c r="E408" s="168">
        <f>HLOOKUP(D408,'Forbrug til andet'!$B$3:$D$4,2,FALSE)*IF(B408="Vestdanmark",SUMIFS(IF(D408=År1,'Resultater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519041.29144215106</v>
      </c>
      <c r="G408" s="168">
        <v>1</v>
      </c>
    </row>
    <row r="409" spans="1:7" x14ac:dyDescent="0.25">
      <c r="A409" s="168" t="s">
        <v>308</v>
      </c>
      <c r="B409" s="168" t="s">
        <v>24</v>
      </c>
      <c r="C409" s="168" t="s">
        <v>67</v>
      </c>
      <c r="D409" s="168">
        <f>År3</f>
        <v>2050</v>
      </c>
      <c r="E409" s="168">
        <f>HLOOKUP(D409,'Forbrug til andet'!$B$3:$D$4,2,FALSE)*IF(B409="Vestdanmark",SUMIFS(IF(D409=År1,'Resultater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494279.99300098803</v>
      </c>
      <c r="G409" s="168">
        <v>1</v>
      </c>
    </row>
    <row r="410" spans="1:7" s="168" customFormat="1" x14ac:dyDescent="0.25">
      <c r="A410" s="168" t="s">
        <v>308</v>
      </c>
      <c r="B410" s="168" t="s">
        <v>23</v>
      </c>
      <c r="C410" s="168" t="s">
        <v>119</v>
      </c>
      <c r="D410" s="168">
        <f>År1</f>
        <v>2019</v>
      </c>
      <c r="E410" s="168">
        <f ca="1">HLOOKUP(D410,'Forbrug til andet'!$B$3:$D$5,3,FALSE)*IF(B410="Vestdanmark",SUMIFS(IF(D410=År1,'Resultater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biomasse'!C410))/SUMIFS(IF(D410=År1,'Resultater - Danmark'!$H$3:$H$502,IF(D410=År2,'Resultater - Danmark'!$I$3:$I$502,'Resultater - Danmark'!$J$3:$J$502)),'Resultater - Danmark'!$F$3:$F$502,'Forbrug af biomasse'!C410)</f>
        <v>0</v>
      </c>
      <c r="G410" s="168">
        <v>1</v>
      </c>
    </row>
    <row r="411" spans="1:7" s="168" customFormat="1" x14ac:dyDescent="0.25">
      <c r="A411" s="168" t="s">
        <v>308</v>
      </c>
      <c r="B411" s="168" t="s">
        <v>23</v>
      </c>
      <c r="C411" s="168" t="s">
        <v>119</v>
      </c>
      <c r="D411" s="168">
        <f>År2</f>
        <v>2030</v>
      </c>
      <c r="E411" s="168">
        <f ca="1">HLOOKUP(D411,'Forbrug til andet'!$B$3:$D$5,3,FALSE)*IF(B411="Vestdanmark",SUMIFS(IF(D411=År1,'Resultater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biomasse'!C411))/SUMIFS(IF(D411=År1,'Resultater - Danmark'!$H$3:$H$502,IF(D411=År2,'Resultater - Danmark'!$I$3:$I$502,'Resultater - Danmark'!$J$3:$J$502)),'Resultater - Danmark'!$F$3:$F$502,'Forbrug af biomasse'!C411)</f>
        <v>464151.6440175068</v>
      </c>
      <c r="G411" s="168">
        <v>1</v>
      </c>
    </row>
    <row r="412" spans="1:7" s="168" customFormat="1" x14ac:dyDescent="0.25">
      <c r="A412" s="168" t="s">
        <v>308</v>
      </c>
      <c r="B412" s="168" t="s">
        <v>23</v>
      </c>
      <c r="C412" s="168" t="s">
        <v>119</v>
      </c>
      <c r="D412" s="168">
        <f>År3</f>
        <v>2050</v>
      </c>
      <c r="E412" s="168">
        <f ca="1">HLOOKUP(D412,'Forbrug til andet'!$B$3:$D$5,3,FALSE)*IF(B412="Vestdanmark",SUMIFS(IF(D412=År1,'Resultater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biomasse'!C412))/SUMIFS(IF(D412=År1,'Resultater - Danmark'!$H$3:$H$502,IF(D412=År2,'Resultater - Danmark'!$I$3:$I$502,'Resultater - Danmark'!$J$3:$J$502)),'Resultater - Danmark'!$F$3:$F$502,'Forbrug af biomasse'!C412)</f>
        <v>464666.38223554124</v>
      </c>
      <c r="G412" s="168">
        <v>1</v>
      </c>
    </row>
    <row r="413" spans="1:7" s="168" customFormat="1" x14ac:dyDescent="0.25">
      <c r="A413" s="168" t="s">
        <v>308</v>
      </c>
      <c r="B413" s="168" t="s">
        <v>24</v>
      </c>
      <c r="C413" s="168" t="s">
        <v>119</v>
      </c>
      <c r="D413" s="168">
        <f>År1</f>
        <v>2019</v>
      </c>
      <c r="E413" s="168">
        <f ca="1">HLOOKUP(D413,'Forbrug til andet'!$B$3:$D$5,3,FALSE)*IF(B413="Vestdanmark",SUMIFS(IF(D413=År1,'Resultater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biomasse'!C413))/SUMIFS(IF(D413=År1,'Resultater - Danmark'!$H$3:$H$502,IF(D413=År2,'Resultater - Danmark'!$I$3:$I$502,'Resultater - Danmark'!$J$3:$J$502)),'Resultater - Danmark'!$F$3:$F$502,'Forbrug af biomasse'!C413)</f>
        <v>0</v>
      </c>
      <c r="G413" s="168">
        <v>1</v>
      </c>
    </row>
    <row r="414" spans="1:7" s="168" customFormat="1" x14ac:dyDescent="0.25">
      <c r="A414" s="168" t="s">
        <v>308</v>
      </c>
      <c r="B414" s="168" t="s">
        <v>24</v>
      </c>
      <c r="C414" s="168" t="s">
        <v>119</v>
      </c>
      <c r="D414" s="168">
        <f>År2</f>
        <v>2030</v>
      </c>
      <c r="E414" s="168">
        <f ca="1">HLOOKUP(D414,'Forbrug til andet'!$B$3:$D$5,3,FALSE)*IF(B414="Vestdanmark",SUMIFS(IF(D414=År1,'Resultater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biomasse'!C414))/SUMIFS(IF(D414=År1,'Resultater - Danmark'!$H$3:$H$502,IF(D414=År2,'Resultater - Danmark'!$I$3:$I$502,'Resultater - Danmark'!$J$3:$J$502)),'Resultater - Danmark'!$F$3:$F$502,'Forbrug af biomasse'!C414)</f>
        <v>135848.35598249309</v>
      </c>
      <c r="G414" s="168">
        <v>1</v>
      </c>
    </row>
    <row r="415" spans="1:7" s="168" customFormat="1" x14ac:dyDescent="0.25">
      <c r="A415" s="168" t="s">
        <v>308</v>
      </c>
      <c r="B415" s="168" t="s">
        <v>24</v>
      </c>
      <c r="C415" s="168" t="s">
        <v>119</v>
      </c>
      <c r="D415" s="168">
        <f>År3</f>
        <v>2050</v>
      </c>
      <c r="E415" s="168">
        <f ca="1">HLOOKUP(D415,'Forbrug til andet'!$B$3:$D$5,3,FALSE)*IF(B415="Vestdanmark",SUMIFS(IF(D415=År1,'Resultater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biomasse'!C415))/SUMIFS(IF(D415=År1,'Resultater - Danmark'!$H$3:$H$502,IF(D415=År2,'Resultater - Danmark'!$I$3:$I$502,'Resultater - Danmark'!$J$3:$J$502)),'Resultater - Danmark'!$F$3:$F$502,'Forbrug af biomasse'!C415)</f>
        <v>135333.61776445885</v>
      </c>
      <c r="G415" s="168">
        <v>1</v>
      </c>
    </row>
    <row r="416" spans="1:7" x14ac:dyDescent="0.25">
      <c r="A416" s="168" t="s">
        <v>120</v>
      </c>
      <c r="B416" s="168" t="s">
        <v>23</v>
      </c>
      <c r="C416" s="168" t="s">
        <v>305</v>
      </c>
      <c r="D416" s="168">
        <f t="shared" ref="D416:D423" si="31">År1</f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25">
      <c r="A417" s="168" t="s">
        <v>120</v>
      </c>
      <c r="B417" s="168" t="s">
        <v>23</v>
      </c>
      <c r="C417" s="168" t="s">
        <v>306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25">
      <c r="A418" s="168" t="s">
        <v>120</v>
      </c>
      <c r="B418" s="168" t="s">
        <v>23</v>
      </c>
      <c r="C418" s="168" t="s">
        <v>305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733714.35298733599</v>
      </c>
      <c r="F418" s="168">
        <v>1</v>
      </c>
    </row>
    <row r="419" spans="1:6" x14ac:dyDescent="0.25">
      <c r="A419" s="168" t="s">
        <v>120</v>
      </c>
      <c r="B419" s="168" t="s">
        <v>23</v>
      </c>
      <c r="C419" s="168" t="s">
        <v>306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183428.588246834</v>
      </c>
      <c r="F419" s="168">
        <v>1</v>
      </c>
    </row>
    <row r="420" spans="1:6" x14ac:dyDescent="0.25">
      <c r="A420" s="168" t="s">
        <v>120</v>
      </c>
      <c r="B420" s="168" t="s">
        <v>23</v>
      </c>
      <c r="C420" s="168" t="s">
        <v>305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691667.15613501775</v>
      </c>
      <c r="F420" s="168">
        <v>1</v>
      </c>
    </row>
    <row r="421" spans="1:6" x14ac:dyDescent="0.25">
      <c r="A421" s="168" t="s">
        <v>120</v>
      </c>
      <c r="B421" s="168" t="s">
        <v>23</v>
      </c>
      <c r="C421" s="168" t="s">
        <v>306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172916.78903375444</v>
      </c>
      <c r="F421" s="168">
        <v>1</v>
      </c>
    </row>
    <row r="422" spans="1:6" x14ac:dyDescent="0.25">
      <c r="A422" s="168" t="s">
        <v>120</v>
      </c>
      <c r="B422" s="168" t="s">
        <v>24</v>
      </c>
      <c r="C422" s="168" t="s">
        <v>305</v>
      </c>
      <c r="D422" s="168">
        <f t="shared" si="31"/>
        <v>2019</v>
      </c>
      <c r="E422" s="168">
        <f ca="1">IF(B422="Vestdanmark",SUMIFS(IF(D422=År1,'Resultater - Vestdanmark'!$H$3:$H$502,IF(D422=År2,'Resultater - Vestdanmark'!$I$3:$I$502,'Resultater - Vestdanmark'!$J$3:$J$502)),'Resultater - Vestdanmark'!$F$3:$F$502,'Forbrug af biomasse'!C422),SUMIFS(IF(D422=År1,'Resultater - Østdanmark'!$H$3:$H$502,IF(D422=År2,'Resultater - Østdanmark'!$I$3:$I$502,'Resultater - Østdanmark'!$J$3:$J$502)),'Resultater - Østdanmark'!$F$3:$F$502,'Forbrug af biomasse'!C422))</f>
        <v>0</v>
      </c>
      <c r="F422" s="168">
        <v>1</v>
      </c>
    </row>
    <row r="423" spans="1:6" x14ac:dyDescent="0.25">
      <c r="A423" s="168" t="s">
        <v>120</v>
      </c>
      <c r="B423" s="168" t="s">
        <v>24</v>
      </c>
      <c r="C423" s="168" t="s">
        <v>306</v>
      </c>
      <c r="D423" s="168">
        <f t="shared" si="31"/>
        <v>2019</v>
      </c>
      <c r="E423" s="168">
        <f ca="1">IF(B423="Vestdanmark",SUMIFS(IF(D423=År1,'Resultater - Vestdanmark'!$H$3:$H$502,IF(D423=År2,'Resultater - Vestdanmark'!$I$3:$I$502,'Resultater - Vestdanmark'!$J$3:$J$502)),'Resultater - Vestdanmark'!$F$3:$F$502,'Forbrug af biomasse'!C423),SUMIFS(IF(D423=År1,'Resultater - Østdanmark'!$H$3:$H$502,IF(D423=År2,'Resultater - Østdanmark'!$I$3:$I$502,'Resultater - Østdanmark'!$J$3:$J$502)),'Resultater - Østdanmark'!$F$3:$F$502,'Forbrug af biomasse'!C423))</f>
        <v>0</v>
      </c>
      <c r="F423" s="168">
        <v>1</v>
      </c>
    </row>
    <row r="424" spans="1:6" x14ac:dyDescent="0.25">
      <c r="A424" s="168" t="s">
        <v>120</v>
      </c>
      <c r="B424" s="168" t="s">
        <v>24</v>
      </c>
      <c r="C424" s="168" t="s">
        <v>305</v>
      </c>
      <c r="D424" s="168">
        <f>År2</f>
        <v>2030</v>
      </c>
      <c r="E424" s="168">
        <f ca="1">IF(B424="Vestdanmark",SUMIFS(IF(D424=År1,'Resultater - Vestdanmark'!$H$3:$H$502,IF(D424=År2,'Resultater - Vestdanmark'!$I$3:$I$502,'Resultater - Vestdanmark'!$J$3:$J$502)),'Resultater - Vestdanmark'!$F$3:$F$502,'Forbrug af biomasse'!C424),SUMIFS(IF(D424=År1,'Resultater - Østdanmark'!$H$3:$H$502,IF(D424=År2,'Resultater - Østdanmark'!$I$3:$I$502,'Resultater - Østdanmark'!$J$3:$J$502)),'Resultater - Østdanmark'!$F$3:$F$502,'Forbrug af biomasse'!C424))</f>
        <v>313485.64701266348</v>
      </c>
      <c r="F424" s="168">
        <v>1</v>
      </c>
    </row>
    <row r="425" spans="1:6" x14ac:dyDescent="0.25">
      <c r="A425" s="168" t="s">
        <v>120</v>
      </c>
      <c r="B425" s="168" t="s">
        <v>24</v>
      </c>
      <c r="C425" s="168" t="s">
        <v>306</v>
      </c>
      <c r="D425" s="168">
        <f>År2</f>
        <v>2030</v>
      </c>
      <c r="E425" s="168">
        <f ca="1">IF(B425="Vestdanmark",SUMIFS(IF(D425=År1,'Resultater - Vestdanmark'!$H$3:$H$502,IF(D425=År2,'Resultater - Vestdanmark'!$I$3:$I$502,'Resultater - Vestdanmark'!$J$3:$J$502)),'Resultater - Vestdanmark'!$F$3:$F$502,'Forbrug af biomasse'!C425),SUMIFS(IF(D425=År1,'Resultater - Østdanmark'!$H$3:$H$502,IF(D425=År2,'Resultater - Østdanmark'!$I$3:$I$502,'Resultater - Østdanmark'!$J$3:$J$502)),'Resultater - Østdanmark'!$F$3:$F$502,'Forbrug af biomasse'!C425))</f>
        <v>78371.41175316587</v>
      </c>
      <c r="F425" s="168">
        <v>1</v>
      </c>
    </row>
    <row r="426" spans="1:6" x14ac:dyDescent="0.25">
      <c r="A426" s="168" t="s">
        <v>120</v>
      </c>
      <c r="B426" s="168" t="s">
        <v>24</v>
      </c>
      <c r="C426" s="168" t="s">
        <v>305</v>
      </c>
      <c r="D426" s="168">
        <f>År3</f>
        <v>2050</v>
      </c>
      <c r="E426" s="168">
        <f ca="1">IF(B426="Vestdanmark",SUMIFS(IF(D426=År1,'Resultater - Vestdanmark'!$H$3:$H$502,IF(D426=År2,'Resultater - Vestdanmark'!$I$3:$I$502,'Resultater - Vestdanmark'!$J$3:$J$502)),'Resultater - Vestdanmark'!$F$3:$F$502,'Forbrug af biomasse'!C426),SUMIFS(IF(D426=År1,'Resultater - Østdanmark'!$H$3:$H$502,IF(D426=År2,'Resultater - Østdanmark'!$I$3:$I$502,'Resultater - Østdanmark'!$J$3:$J$502)),'Resultater - Østdanmark'!$F$3:$F$502,'Forbrug af biomasse'!C426))</f>
        <v>299532.84386498242</v>
      </c>
      <c r="F426" s="168">
        <v>1</v>
      </c>
    </row>
    <row r="427" spans="1:6" x14ac:dyDescent="0.25">
      <c r="A427" s="168" t="s">
        <v>120</v>
      </c>
      <c r="B427" s="168" t="s">
        <v>24</v>
      </c>
      <c r="C427" s="168" t="s">
        <v>306</v>
      </c>
      <c r="D427" s="168">
        <f>År3</f>
        <v>2050</v>
      </c>
      <c r="E427" s="168">
        <f ca="1">IF(B427="Vestdanmark",SUMIFS(IF(D427=År1,'Resultater - Vestdanmark'!$H$3:$H$502,IF(D427=År2,'Resultater - Vestdanmark'!$I$3:$I$502,'Resultater - Vestdanmark'!$J$3:$J$502)),'Resultater - Vestdanmark'!$F$3:$F$502,'Forbrug af biomasse'!C427),SUMIFS(IF(D427=År1,'Resultater - Østdanmark'!$H$3:$H$502,IF(D427=År2,'Resultater - Østdanmark'!$I$3:$I$502,'Resultater - Østdanmark'!$J$3:$J$502)),'Resultater - Østdanmark'!$F$3:$F$502,'Forbrug af biomasse'!C427))</f>
        <v>74883.210966245606</v>
      </c>
      <c r="F427" s="168">
        <v>1</v>
      </c>
    </row>
  </sheetData>
  <autoFilter ref="A1:G427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3A69-B5F0-4CE3-95DC-72244A92C2BC}">
  <sheetPr codeName="Sheet38">
    <tabColor rgb="FFFF0000"/>
  </sheetPr>
  <dimension ref="A3:U37"/>
  <sheetViews>
    <sheetView zoomScale="70" zoomScaleNormal="70" workbookViewId="0">
      <selection activeCell="L34" sqref="L34"/>
    </sheetView>
  </sheetViews>
  <sheetFormatPr defaultRowHeight="15" x14ac:dyDescent="0.25"/>
  <cols>
    <col min="1" max="1" width="50.140625" bestFit="1" customWidth="1"/>
    <col min="2" max="2" width="21.7109375" bestFit="1" customWidth="1"/>
    <col min="3" max="3" width="15.85546875" bestFit="1" customWidth="1"/>
    <col min="4" max="4" width="12" bestFit="1" customWidth="1"/>
    <col min="5" max="5" width="14.85546875" bestFit="1" customWidth="1"/>
    <col min="6" max="6" width="15.28515625" bestFit="1" customWidth="1"/>
    <col min="7" max="7" width="15.85546875" bestFit="1" customWidth="1"/>
    <col min="8" max="8" width="14.42578125" bestFit="1" customWidth="1"/>
    <col min="9" max="9" width="20" bestFit="1" customWidth="1"/>
    <col min="10" max="10" width="16.85546875" bestFit="1" customWidth="1"/>
    <col min="11" max="11" width="14" bestFit="1" customWidth="1"/>
    <col min="12" max="12" width="14.42578125" bestFit="1" customWidth="1"/>
    <col min="13" max="13" width="14.85546875" bestFit="1" customWidth="1"/>
    <col min="14" max="14" width="15.28515625" bestFit="1" customWidth="1"/>
    <col min="15" max="15" width="13.42578125" bestFit="1" customWidth="1"/>
    <col min="16" max="16" width="14.42578125" bestFit="1" customWidth="1"/>
    <col min="17" max="17" width="21" bestFit="1" customWidth="1"/>
    <col min="18" max="18" width="15.85546875" bestFit="1" customWidth="1"/>
    <col min="19" max="19" width="11.140625" bestFit="1" customWidth="1"/>
    <col min="20" max="21" width="16.42578125" bestFit="1" customWidth="1"/>
    <col min="22" max="22" width="7.140625" bestFit="1" customWidth="1"/>
    <col min="23" max="23" width="11.42578125" bestFit="1" customWidth="1"/>
    <col min="24" max="24" width="10.7109375" bestFit="1" customWidth="1"/>
    <col min="25" max="26" width="11.5703125" bestFit="1" customWidth="1"/>
    <col min="27" max="27" width="10.85546875" bestFit="1" customWidth="1"/>
    <col min="28" max="28" width="11.5703125" bestFit="1" customWidth="1"/>
    <col min="29" max="29" width="12.140625" bestFit="1" customWidth="1"/>
    <col min="30" max="30" width="11.5703125" bestFit="1" customWidth="1"/>
    <col min="31" max="31" width="14.28515625" bestFit="1" customWidth="1"/>
    <col min="32" max="32" width="11.5703125" bestFit="1" customWidth="1"/>
    <col min="33" max="33" width="12.28515625" bestFit="1" customWidth="1"/>
    <col min="34" max="35" width="11.5703125" bestFit="1" customWidth="1"/>
    <col min="36" max="36" width="10.28515625" bestFit="1" customWidth="1"/>
    <col min="37" max="37" width="10.5703125" bestFit="1" customWidth="1"/>
    <col min="38" max="42" width="11.5703125" bestFit="1" customWidth="1"/>
    <col min="43" max="43" width="18.85546875" bestFit="1" customWidth="1"/>
    <col min="44" max="44" width="18.42578125" bestFit="1" customWidth="1"/>
    <col min="45" max="45" width="14.28515625" bestFit="1" customWidth="1"/>
    <col min="46" max="47" width="11.5703125" bestFit="1" customWidth="1"/>
    <col min="48" max="48" width="6.5703125" bestFit="1" customWidth="1"/>
    <col min="49" max="49" width="12.5703125" bestFit="1" customWidth="1"/>
    <col min="50" max="50" width="11.5703125" bestFit="1" customWidth="1"/>
    <col min="51" max="51" width="12.28515625" bestFit="1" customWidth="1"/>
    <col min="52" max="52" width="11.5703125" bestFit="1" customWidth="1"/>
    <col min="53" max="53" width="29.42578125" bestFit="1" customWidth="1"/>
    <col min="54" max="54" width="33.28515625" bestFit="1" customWidth="1"/>
    <col min="55" max="56" width="11.5703125" bestFit="1" customWidth="1"/>
    <col min="57" max="57" width="11.28515625" bestFit="1" customWidth="1"/>
    <col min="58" max="59" width="11.5703125" bestFit="1" customWidth="1"/>
    <col min="60" max="60" width="10.85546875" bestFit="1" customWidth="1"/>
    <col min="61" max="61" width="11.5703125" bestFit="1" customWidth="1"/>
    <col min="62" max="62" width="13.140625" bestFit="1" customWidth="1"/>
    <col min="63" max="63" width="7.85546875" bestFit="1" customWidth="1"/>
    <col min="64" max="64" width="11.5703125" bestFit="1" customWidth="1"/>
    <col min="65" max="65" width="11.85546875" bestFit="1" customWidth="1"/>
    <col min="66" max="66" width="11.5703125" bestFit="1" customWidth="1"/>
    <col min="67" max="67" width="12.140625" bestFit="1" customWidth="1"/>
    <col min="68" max="68" width="11.5703125" bestFit="1" customWidth="1"/>
    <col min="69" max="69" width="8.85546875" bestFit="1" customWidth="1"/>
    <col min="70" max="71" width="11.5703125" bestFit="1" customWidth="1"/>
    <col min="72" max="72" width="18.42578125" bestFit="1" customWidth="1"/>
    <col min="73" max="73" width="11.5703125" bestFit="1" customWidth="1"/>
    <col min="74" max="74" width="4.5703125" bestFit="1" customWidth="1"/>
    <col min="75" max="75" width="36.140625" bestFit="1" customWidth="1"/>
    <col min="76" max="76" width="16.140625" bestFit="1" customWidth="1"/>
    <col min="77" max="80" width="11.5703125" bestFit="1" customWidth="1"/>
    <col min="81" max="81" width="8.140625" bestFit="1" customWidth="1"/>
    <col min="82" max="82" width="11.5703125" bestFit="1" customWidth="1"/>
    <col min="83" max="83" width="11.28515625" bestFit="1" customWidth="1"/>
    <col min="84" max="87" width="11.5703125" bestFit="1" customWidth="1"/>
    <col min="88" max="88" width="7.42578125" bestFit="1" customWidth="1"/>
    <col min="89" max="89" width="11.5703125" bestFit="1" customWidth="1"/>
    <col min="90" max="90" width="10.85546875" bestFit="1" customWidth="1"/>
    <col min="91" max="92" width="11.5703125" bestFit="1" customWidth="1"/>
    <col min="93" max="93" width="14" bestFit="1" customWidth="1"/>
    <col min="94" max="94" width="13.140625" bestFit="1" customWidth="1"/>
    <col min="95" max="98" width="11.5703125" bestFit="1" customWidth="1"/>
    <col min="99" max="99" width="11.85546875" bestFit="1" customWidth="1"/>
    <col min="100" max="100" width="11.5703125" bestFit="1" customWidth="1"/>
    <col min="101" max="101" width="12.140625" bestFit="1" customWidth="1"/>
    <col min="102" max="102" width="11.5703125" bestFit="1" customWidth="1"/>
    <col min="103" max="103" width="14.28515625" bestFit="1" customWidth="1"/>
    <col min="104" max="107" width="11.5703125" bestFit="1" customWidth="1"/>
    <col min="108" max="108" width="10.28515625" bestFit="1" customWidth="1"/>
    <col min="109" max="109" width="10.5703125" bestFit="1" customWidth="1"/>
    <col min="110" max="114" width="11.5703125" bestFit="1" customWidth="1"/>
    <col min="115" max="115" width="18.85546875" bestFit="1" customWidth="1"/>
    <col min="116" max="116" width="18.42578125" bestFit="1" customWidth="1"/>
    <col min="117" max="117" width="14.28515625" bestFit="1" customWidth="1"/>
    <col min="118" max="119" width="11.5703125" bestFit="1" customWidth="1"/>
    <col min="120" max="120" width="8.5703125" bestFit="1" customWidth="1"/>
    <col min="121" max="121" width="12.5703125" bestFit="1" customWidth="1"/>
    <col min="122" max="122" width="11.5703125" bestFit="1" customWidth="1"/>
    <col min="123" max="123" width="12.28515625" bestFit="1" customWidth="1"/>
    <col min="124" max="124" width="18.85546875" bestFit="1" customWidth="1"/>
    <col min="125" max="126" width="11.5703125" bestFit="1" customWidth="1"/>
    <col min="127" max="127" width="12.28515625" bestFit="1" customWidth="1"/>
    <col min="128" max="128" width="6" bestFit="1" customWidth="1"/>
    <col min="129" max="129" width="11.5703125" bestFit="1" customWidth="1"/>
    <col min="130" max="130" width="8.140625" bestFit="1" customWidth="1"/>
    <col min="131" max="131" width="11.5703125" bestFit="1" customWidth="1"/>
    <col min="132" max="132" width="11.28515625" bestFit="1" customWidth="1"/>
    <col min="133" max="133" width="10.7109375" bestFit="1" customWidth="1"/>
    <col min="134" max="135" width="11.5703125" bestFit="1" customWidth="1"/>
    <col min="136" max="136" width="12.28515625" bestFit="1" customWidth="1"/>
    <col min="137" max="137" width="7.42578125" bestFit="1" customWidth="1"/>
    <col min="138" max="138" width="11.5703125" bestFit="1" customWidth="1"/>
    <col min="139" max="139" width="10.85546875" bestFit="1" customWidth="1"/>
    <col min="140" max="140" width="12.28515625" bestFit="1" customWidth="1"/>
    <col min="141" max="141" width="11.5703125" bestFit="1" customWidth="1"/>
    <col min="142" max="142" width="14" bestFit="1" customWidth="1"/>
    <col min="143" max="143" width="13.140625" bestFit="1" customWidth="1"/>
    <col min="144" max="144" width="12.28515625" bestFit="1" customWidth="1"/>
    <col min="145" max="147" width="11.5703125" bestFit="1" customWidth="1"/>
    <col min="148" max="148" width="12.28515625" bestFit="1" customWidth="1"/>
    <col min="149" max="149" width="9" bestFit="1" customWidth="1"/>
    <col min="150" max="150" width="12.140625" bestFit="1" customWidth="1"/>
    <col min="151" max="151" width="11.5703125" bestFit="1" customWidth="1"/>
    <col min="152" max="152" width="14.28515625" bestFit="1" customWidth="1"/>
    <col min="153" max="153" width="11.5703125" bestFit="1" customWidth="1"/>
    <col min="154" max="154" width="12.28515625" bestFit="1" customWidth="1"/>
    <col min="155" max="155" width="11.5703125" bestFit="1" customWidth="1"/>
    <col min="156" max="156" width="10.5703125" bestFit="1" customWidth="1"/>
    <col min="157" max="157" width="10.28515625" bestFit="1" customWidth="1"/>
    <col min="158" max="158" width="10.5703125" bestFit="1" customWidth="1"/>
    <col min="159" max="159" width="11.5703125" bestFit="1" customWidth="1"/>
    <col min="160" max="160" width="4.5703125" bestFit="1" customWidth="1"/>
    <col min="161" max="161" width="11.5703125" bestFit="1" customWidth="1"/>
    <col min="162" max="162" width="7.5703125" bestFit="1" customWidth="1"/>
    <col min="163" max="163" width="11.5703125" bestFit="1" customWidth="1"/>
    <col min="164" max="164" width="18.85546875" bestFit="1" customWidth="1"/>
    <col min="165" max="165" width="18.42578125" bestFit="1" customWidth="1"/>
    <col min="166" max="166" width="14.28515625" bestFit="1" customWidth="1"/>
    <col min="167" max="167" width="8.85546875" bestFit="1" customWidth="1"/>
    <col min="168" max="168" width="11.5703125" bestFit="1" customWidth="1"/>
    <col min="169" max="169" width="8.5703125" bestFit="1" customWidth="1"/>
    <col min="170" max="170" width="12.5703125" bestFit="1" customWidth="1"/>
    <col min="171" max="171" width="11.42578125" bestFit="1" customWidth="1"/>
    <col min="172" max="172" width="12.28515625" bestFit="1" customWidth="1"/>
    <col min="173" max="174" width="11.5703125" bestFit="1" customWidth="1"/>
    <col min="175" max="175" width="14.42578125" bestFit="1" customWidth="1"/>
    <col min="176" max="177" width="11.5703125" bestFit="1" customWidth="1"/>
    <col min="178" max="178" width="20.5703125" bestFit="1" customWidth="1"/>
    <col min="179" max="179" width="11.5703125" bestFit="1" customWidth="1"/>
    <col min="180" max="180" width="23.42578125" bestFit="1" customWidth="1"/>
    <col min="181" max="181" width="31.5703125" bestFit="1" customWidth="1"/>
    <col min="182" max="182" width="14.42578125" bestFit="1" customWidth="1"/>
    <col min="183" max="183" width="11.5703125" bestFit="1" customWidth="1"/>
    <col min="184" max="184" width="23.140625" bestFit="1" customWidth="1"/>
    <col min="185" max="185" width="16.140625" bestFit="1" customWidth="1"/>
    <col min="186" max="186" width="14.42578125" bestFit="1" customWidth="1"/>
    <col min="187" max="187" width="11.5703125" bestFit="1" customWidth="1"/>
    <col min="188" max="188" width="18.85546875" bestFit="1" customWidth="1"/>
    <col min="189" max="189" width="11.5703125" bestFit="1" customWidth="1"/>
    <col min="190" max="190" width="31.5703125" bestFit="1" customWidth="1"/>
    <col min="191" max="191" width="14.42578125" bestFit="1" customWidth="1"/>
    <col min="192" max="192" width="6.42578125" bestFit="1" customWidth="1"/>
    <col min="193" max="193" width="13.42578125" bestFit="1" customWidth="1"/>
    <col min="194" max="194" width="11.5703125" bestFit="1" customWidth="1"/>
    <col min="195" max="195" width="14.42578125" bestFit="1" customWidth="1"/>
    <col min="196" max="196" width="11.5703125" bestFit="1" customWidth="1"/>
    <col min="197" max="197" width="12.5703125" bestFit="1" customWidth="1"/>
    <col min="198" max="198" width="6.42578125" bestFit="1" customWidth="1"/>
    <col min="199" max="199" width="6" bestFit="1" customWidth="1"/>
    <col min="200" max="200" width="31.5703125" bestFit="1" customWidth="1"/>
    <col min="201" max="201" width="14.42578125" bestFit="1" customWidth="1"/>
    <col min="202" max="202" width="8.5703125" bestFit="1" customWidth="1"/>
    <col min="203" max="203" width="9.140625" bestFit="1" customWidth="1"/>
    <col min="204" max="204" width="14.42578125" bestFit="1" customWidth="1"/>
    <col min="205" max="205" width="6.42578125" bestFit="1" customWidth="1"/>
    <col min="206" max="206" width="17.140625" bestFit="1" customWidth="1"/>
    <col min="207" max="207" width="13.5703125" bestFit="1" customWidth="1"/>
    <col min="208" max="208" width="24.85546875" bestFit="1" customWidth="1"/>
    <col min="209" max="209" width="14.42578125" bestFit="1" customWidth="1"/>
    <col min="210" max="210" width="6.42578125" bestFit="1" customWidth="1"/>
    <col min="211" max="211" width="16.140625" bestFit="1" customWidth="1"/>
    <col min="212" max="212" width="14.140625" bestFit="1" customWidth="1"/>
    <col min="213" max="213" width="14.42578125" bestFit="1" customWidth="1"/>
    <col min="214" max="214" width="6.42578125" bestFit="1" customWidth="1"/>
    <col min="215" max="215" width="16.85546875" bestFit="1" customWidth="1"/>
    <col min="216" max="216" width="11.5703125" bestFit="1" customWidth="1"/>
  </cols>
  <sheetData>
    <row r="3" spans="1:21" x14ac:dyDescent="0.25">
      <c r="A3" s="77" t="s">
        <v>173</v>
      </c>
      <c r="B3" s="77" t="s">
        <v>62</v>
      </c>
    </row>
    <row r="4" spans="1:21" x14ac:dyDescent="0.25">
      <c r="A4" s="77" t="s">
        <v>60</v>
      </c>
      <c r="B4" s="168" t="s">
        <v>102</v>
      </c>
      <c r="C4" s="168" t="s">
        <v>110</v>
      </c>
      <c r="D4" s="168" t="s">
        <v>207</v>
      </c>
      <c r="E4" s="168" t="s">
        <v>101</v>
      </c>
      <c r="F4" s="168" t="s">
        <v>137</v>
      </c>
      <c r="G4" s="168" t="s">
        <v>51</v>
      </c>
      <c r="H4" s="168" t="s">
        <v>67</v>
      </c>
      <c r="I4" s="168" t="s">
        <v>162</v>
      </c>
      <c r="J4" s="168" t="s">
        <v>103</v>
      </c>
      <c r="K4" s="168" t="s">
        <v>48</v>
      </c>
      <c r="L4" s="168" t="s">
        <v>136</v>
      </c>
      <c r="M4" s="168" t="s">
        <v>53</v>
      </c>
      <c r="N4" s="168" t="s">
        <v>95</v>
      </c>
      <c r="O4" s="168" t="s">
        <v>50</v>
      </c>
      <c r="P4" s="168" t="s">
        <v>52</v>
      </c>
      <c r="Q4" s="168" t="s">
        <v>140</v>
      </c>
      <c r="R4" s="168" t="s">
        <v>135</v>
      </c>
      <c r="S4" s="168" t="s">
        <v>99</v>
      </c>
      <c r="T4" s="168" t="s">
        <v>119</v>
      </c>
      <c r="U4" s="168" t="s">
        <v>61</v>
      </c>
    </row>
    <row r="5" spans="1:21" x14ac:dyDescent="0.25">
      <c r="A5" s="78" t="s">
        <v>346</v>
      </c>
      <c r="B5" s="98">
        <v>898854.80930468149</v>
      </c>
      <c r="C5" s="98">
        <v>49453230.584799483</v>
      </c>
      <c r="D5" s="98">
        <v>0</v>
      </c>
      <c r="E5" s="98">
        <v>6498776.6857314091</v>
      </c>
      <c r="F5" s="98">
        <v>19056.945824454193</v>
      </c>
      <c r="G5" s="98">
        <v>53434142.112222776</v>
      </c>
      <c r="H5" s="98">
        <v>10503195.091282634</v>
      </c>
      <c r="I5" s="98">
        <v>2948427</v>
      </c>
      <c r="J5" s="98">
        <v>2162322.2576163979</v>
      </c>
      <c r="K5" s="98">
        <v>28115080.673761111</v>
      </c>
      <c r="L5" s="98">
        <v>41596848.793284304</v>
      </c>
      <c r="M5" s="98">
        <v>24524062.425160132</v>
      </c>
      <c r="N5" s="98">
        <v>591833.60050587216</v>
      </c>
      <c r="O5" s="98">
        <v>2096488.8484710115</v>
      </c>
      <c r="P5" s="98">
        <v>8192915.0902260635</v>
      </c>
      <c r="Q5" s="98">
        <v>21977237.079569284</v>
      </c>
      <c r="R5" s="98">
        <v>51439622.223140746</v>
      </c>
      <c r="S5" s="98">
        <v>241276.5</v>
      </c>
      <c r="T5" s="98">
        <v>4943557.6390171032</v>
      </c>
      <c r="U5" s="98">
        <v>309636928.35991746</v>
      </c>
    </row>
    <row r="6" spans="1:21" x14ac:dyDescent="0.25">
      <c r="A6" s="79">
        <v>2019</v>
      </c>
      <c r="B6" s="98">
        <v>165083.0224523381</v>
      </c>
      <c r="C6" s="98">
        <v>2463073.3914116896</v>
      </c>
      <c r="D6" s="98">
        <v>0</v>
      </c>
      <c r="E6" s="98">
        <v>332759.92297580565</v>
      </c>
      <c r="F6" s="98">
        <v>675.387643904882</v>
      </c>
      <c r="G6" s="98">
        <v>17913006.538833313</v>
      </c>
      <c r="H6" s="98">
        <v>3671749.2907991703</v>
      </c>
      <c r="I6" s="98">
        <v>982809</v>
      </c>
      <c r="J6" s="98">
        <v>713321.96965889772</v>
      </c>
      <c r="K6" s="98">
        <v>9112085.8491583709</v>
      </c>
      <c r="L6" s="98">
        <v>14050000</v>
      </c>
      <c r="M6" s="98">
        <v>7955921.1296188012</v>
      </c>
      <c r="N6" s="98">
        <v>209867.13867694439</v>
      </c>
      <c r="O6" s="98">
        <v>678325.22851124685</v>
      </c>
      <c r="P6" s="98">
        <v>2610834.0419031042</v>
      </c>
      <c r="Q6" s="98">
        <v>7037157.901678659</v>
      </c>
      <c r="R6" s="98">
        <v>17657000</v>
      </c>
      <c r="S6" s="98">
        <v>76.5</v>
      </c>
      <c r="T6" s="98">
        <v>1611192.2070124748</v>
      </c>
      <c r="U6" s="98">
        <v>87164938.520334721</v>
      </c>
    </row>
    <row r="7" spans="1:21" x14ac:dyDescent="0.25">
      <c r="A7" s="79">
        <v>2030</v>
      </c>
      <c r="B7" s="98">
        <v>363994.97174274386</v>
      </c>
      <c r="C7" s="98">
        <v>23679614.841002565</v>
      </c>
      <c r="D7" s="98">
        <v>0</v>
      </c>
      <c r="E7" s="98">
        <v>3010980.9280510279</v>
      </c>
      <c r="F7" s="98">
        <v>9042.9280606983375</v>
      </c>
      <c r="G7" s="98">
        <v>17328303.217576303</v>
      </c>
      <c r="H7" s="98">
        <v>3467662.5422642068</v>
      </c>
      <c r="I7" s="98">
        <v>982809</v>
      </c>
      <c r="J7" s="98">
        <v>725968.40288562409</v>
      </c>
      <c r="K7" s="98">
        <v>9308452.4148175716</v>
      </c>
      <c r="L7" s="98">
        <v>13906285.884001991</v>
      </c>
      <c r="M7" s="98">
        <v>8094486.628425288</v>
      </c>
      <c r="N7" s="98">
        <v>187456.10277830783</v>
      </c>
      <c r="O7" s="98">
        <v>696519.17323247646</v>
      </c>
      <c r="P7" s="98">
        <v>2733423.9481414868</v>
      </c>
      <c r="Q7" s="98">
        <v>7317965.0882689338</v>
      </c>
      <c r="R7" s="98">
        <v>17259133.013923913</v>
      </c>
      <c r="S7" s="98">
        <v>120600</v>
      </c>
      <c r="T7" s="98">
        <v>1653190.7120340702</v>
      </c>
      <c r="U7" s="98">
        <v>110845889.79720721</v>
      </c>
    </row>
    <row r="8" spans="1:21" x14ac:dyDescent="0.25">
      <c r="A8" s="79">
        <v>2050</v>
      </c>
      <c r="B8" s="98">
        <v>369776.8151095995</v>
      </c>
      <c r="C8" s="98">
        <v>23310542.35238523</v>
      </c>
      <c r="D8" s="98">
        <v>0</v>
      </c>
      <c r="E8" s="98">
        <v>3155035.8347045756</v>
      </c>
      <c r="F8" s="98">
        <v>9338.6301198509736</v>
      </c>
      <c r="G8" s="98">
        <v>18192832.355813161</v>
      </c>
      <c r="H8" s="98">
        <v>3363783.258219257</v>
      </c>
      <c r="I8" s="98">
        <v>982809</v>
      </c>
      <c r="J8" s="98">
        <v>723031.88507187623</v>
      </c>
      <c r="K8" s="98">
        <v>9694542.4097851701</v>
      </c>
      <c r="L8" s="98">
        <v>13640562.909282314</v>
      </c>
      <c r="M8" s="98">
        <v>8473654.6671160422</v>
      </c>
      <c r="N8" s="98">
        <v>194510.35905061988</v>
      </c>
      <c r="O8" s="98">
        <v>721644.44672728819</v>
      </c>
      <c r="P8" s="98">
        <v>2848657.1001814725</v>
      </c>
      <c r="Q8" s="98">
        <v>7622114.0896216901</v>
      </c>
      <c r="R8" s="98">
        <v>16523489.209216831</v>
      </c>
      <c r="S8" s="98">
        <v>120600</v>
      </c>
      <c r="T8" s="98">
        <v>1679174.7199705578</v>
      </c>
      <c r="U8" s="98">
        <v>111626100.04237553</v>
      </c>
    </row>
    <row r="9" spans="1:21" x14ac:dyDescent="0.25">
      <c r="A9" s="78" t="s">
        <v>339</v>
      </c>
      <c r="B9" s="98"/>
      <c r="C9" s="98">
        <v>49812146.382281646</v>
      </c>
      <c r="D9" s="98"/>
      <c r="E9" s="98">
        <v>1990903.880093025</v>
      </c>
      <c r="F9" s="98">
        <v>13632.279090274656</v>
      </c>
      <c r="G9" s="98">
        <v>41219273.95581004</v>
      </c>
      <c r="H9" s="98">
        <v>5093843.1983122341</v>
      </c>
      <c r="I9" s="98"/>
      <c r="J9" s="98"/>
      <c r="K9" s="98">
        <v>19802510.429103382</v>
      </c>
      <c r="L9" s="98">
        <v>16307734.043721568</v>
      </c>
      <c r="M9" s="98">
        <v>19054221.142737754</v>
      </c>
      <c r="N9" s="98"/>
      <c r="O9" s="98"/>
      <c r="P9" s="98">
        <v>2833240.4834569679</v>
      </c>
      <c r="Q9" s="98"/>
      <c r="R9" s="98">
        <v>30619963.111542813</v>
      </c>
      <c r="S9" s="98">
        <v>0</v>
      </c>
      <c r="T9" s="98"/>
      <c r="U9" s="98">
        <v>186747468.90614972</v>
      </c>
    </row>
    <row r="10" spans="1:21" x14ac:dyDescent="0.25">
      <c r="A10" s="79">
        <v>2019</v>
      </c>
      <c r="B10" s="98"/>
      <c r="C10" s="98">
        <v>8803491.7355084848</v>
      </c>
      <c r="D10" s="98"/>
      <c r="E10" s="98">
        <v>823764.99285714305</v>
      </c>
      <c r="F10" s="98">
        <v>4441.5</v>
      </c>
      <c r="G10" s="98">
        <v>13739757.985270014</v>
      </c>
      <c r="H10" s="98">
        <v>1700320.7715243388</v>
      </c>
      <c r="I10" s="98"/>
      <c r="J10" s="98"/>
      <c r="K10" s="98">
        <v>6600836.8097011279</v>
      </c>
      <c r="L10" s="98">
        <v>9696490.333333334</v>
      </c>
      <c r="M10" s="98">
        <v>6351407.0475792512</v>
      </c>
      <c r="N10" s="98"/>
      <c r="O10" s="98"/>
      <c r="P10" s="98">
        <v>944413.49448565592</v>
      </c>
      <c r="Q10" s="98"/>
      <c r="R10" s="98">
        <v>14742130.666666664</v>
      </c>
      <c r="S10" s="98">
        <v>0</v>
      </c>
      <c r="T10" s="98"/>
      <c r="U10" s="98">
        <v>63407055.336926013</v>
      </c>
    </row>
    <row r="11" spans="1:21" x14ac:dyDescent="0.25">
      <c r="A11" s="79">
        <v>2030</v>
      </c>
      <c r="B11" s="98"/>
      <c r="C11" s="98">
        <v>20758258.546328574</v>
      </c>
      <c r="D11" s="98"/>
      <c r="E11" s="98">
        <v>569935.67566680163</v>
      </c>
      <c r="F11" s="98">
        <v>4521.4640303491688</v>
      </c>
      <c r="G11" s="98">
        <v>13739757.985270012</v>
      </c>
      <c r="H11" s="98">
        <v>1698471.1552030074</v>
      </c>
      <c r="I11" s="98"/>
      <c r="J11" s="98"/>
      <c r="K11" s="98">
        <v>6600836.809701127</v>
      </c>
      <c r="L11" s="98">
        <v>3337508.6121604778</v>
      </c>
      <c r="M11" s="98">
        <v>6351407.0475792503</v>
      </c>
      <c r="N11" s="98"/>
      <c r="O11" s="98"/>
      <c r="P11" s="98">
        <v>944413.49448565592</v>
      </c>
      <c r="Q11" s="98"/>
      <c r="R11" s="98">
        <v>8111792.5165442396</v>
      </c>
      <c r="S11" s="98">
        <v>0</v>
      </c>
      <c r="T11" s="98"/>
      <c r="U11" s="98">
        <v>62116903.306969494</v>
      </c>
    </row>
    <row r="12" spans="1:21" x14ac:dyDescent="0.25">
      <c r="A12" s="79">
        <v>2050</v>
      </c>
      <c r="B12" s="98"/>
      <c r="C12" s="98">
        <v>20250396.100444585</v>
      </c>
      <c r="D12" s="98"/>
      <c r="E12" s="98">
        <v>597203.21156908036</v>
      </c>
      <c r="F12" s="98">
        <v>4669.3150599254868</v>
      </c>
      <c r="G12" s="98">
        <v>13739757.985270012</v>
      </c>
      <c r="H12" s="98">
        <v>1695051.2715848875</v>
      </c>
      <c r="I12" s="98"/>
      <c r="J12" s="98"/>
      <c r="K12" s="98">
        <v>6600836.809701127</v>
      </c>
      <c r="L12" s="98">
        <v>3273735.0982277556</v>
      </c>
      <c r="M12" s="98">
        <v>6351407.0475792503</v>
      </c>
      <c r="N12" s="98"/>
      <c r="O12" s="98"/>
      <c r="P12" s="98">
        <v>944413.49448565592</v>
      </c>
      <c r="Q12" s="98"/>
      <c r="R12" s="98">
        <v>7766039.9283319106</v>
      </c>
      <c r="S12" s="98">
        <v>0</v>
      </c>
      <c r="T12" s="98"/>
      <c r="U12" s="98">
        <v>61223510.262254201</v>
      </c>
    </row>
    <row r="13" spans="1:21" x14ac:dyDescent="0.25">
      <c r="A13" s="78" t="s">
        <v>109</v>
      </c>
      <c r="B13" s="98">
        <v>1462906</v>
      </c>
      <c r="C13" s="98"/>
      <c r="D13" s="98">
        <v>0</v>
      </c>
      <c r="E13" s="98">
        <v>3840095.3813778022</v>
      </c>
      <c r="F13" s="98">
        <v>13632.279090274656</v>
      </c>
      <c r="G13" s="98">
        <v>257030.99999999994</v>
      </c>
      <c r="H13" s="98">
        <v>227801.99999999994</v>
      </c>
      <c r="I13" s="98">
        <v>234</v>
      </c>
      <c r="J13" s="98">
        <v>2444654</v>
      </c>
      <c r="K13" s="98">
        <v>11358</v>
      </c>
      <c r="L13" s="98">
        <v>25289114.74956274</v>
      </c>
      <c r="M13" s="98">
        <v>990078</v>
      </c>
      <c r="N13" s="98"/>
      <c r="O13" s="98"/>
      <c r="P13" s="98">
        <v>85935</v>
      </c>
      <c r="Q13" s="98">
        <v>8334841.759060693</v>
      </c>
      <c r="R13" s="98">
        <v>20819659.111597929</v>
      </c>
      <c r="S13" s="98">
        <v>0</v>
      </c>
      <c r="T13" s="98"/>
      <c r="U13" s="98">
        <v>63777341.280689433</v>
      </c>
    </row>
    <row r="14" spans="1:21" x14ac:dyDescent="0.25">
      <c r="A14" s="79">
        <v>2019</v>
      </c>
      <c r="B14" s="98">
        <v>729134</v>
      </c>
      <c r="C14" s="98"/>
      <c r="D14" s="98">
        <v>0</v>
      </c>
      <c r="E14" s="98">
        <v>757087.00000000012</v>
      </c>
      <c r="F14" s="98">
        <v>4441.5</v>
      </c>
      <c r="G14" s="98">
        <v>85676.999999999956</v>
      </c>
      <c r="H14" s="98">
        <v>75933.999999999971</v>
      </c>
      <c r="I14" s="98">
        <v>78</v>
      </c>
      <c r="J14" s="98">
        <v>995654</v>
      </c>
      <c r="K14" s="98">
        <v>3786</v>
      </c>
      <c r="L14" s="98">
        <v>4353509.666666667</v>
      </c>
      <c r="M14" s="98">
        <v>330026.00000000006</v>
      </c>
      <c r="N14" s="98"/>
      <c r="O14" s="98"/>
      <c r="P14" s="98">
        <v>28644.999999999993</v>
      </c>
      <c r="Q14" s="98">
        <v>2668834</v>
      </c>
      <c r="R14" s="98">
        <v>2914869.3333333335</v>
      </c>
      <c r="S14" s="98">
        <v>0</v>
      </c>
      <c r="T14" s="98"/>
      <c r="U14" s="98">
        <v>12947675.500000002</v>
      </c>
    </row>
    <row r="15" spans="1:21" x14ac:dyDescent="0.25">
      <c r="A15" s="79">
        <v>2030</v>
      </c>
      <c r="B15" s="98">
        <v>363995</v>
      </c>
      <c r="C15" s="98"/>
      <c r="D15" s="98">
        <v>0</v>
      </c>
      <c r="E15" s="98">
        <v>1505490.464025514</v>
      </c>
      <c r="F15" s="98">
        <v>4521.4640303491688</v>
      </c>
      <c r="G15" s="98">
        <v>85676.999999999971</v>
      </c>
      <c r="H15" s="98">
        <v>75933.999999999956</v>
      </c>
      <c r="I15" s="98">
        <v>78</v>
      </c>
      <c r="J15" s="98">
        <v>725967.99999999977</v>
      </c>
      <c r="K15" s="98">
        <v>3786.0000000000005</v>
      </c>
      <c r="L15" s="98">
        <v>10568777.271841513</v>
      </c>
      <c r="M15" s="98">
        <v>330026</v>
      </c>
      <c r="N15" s="98"/>
      <c r="O15" s="98"/>
      <c r="P15" s="98">
        <v>28645.000000000007</v>
      </c>
      <c r="Q15" s="98">
        <v>2775329.8009308982</v>
      </c>
      <c r="R15" s="98">
        <v>9147340.4973796755</v>
      </c>
      <c r="S15" s="98">
        <v>0</v>
      </c>
      <c r="T15" s="98"/>
      <c r="U15" s="98">
        <v>25615568.498207949</v>
      </c>
    </row>
    <row r="16" spans="1:21" x14ac:dyDescent="0.25">
      <c r="A16" s="79">
        <v>2050</v>
      </c>
      <c r="B16" s="98">
        <v>369777</v>
      </c>
      <c r="C16" s="98"/>
      <c r="D16" s="98">
        <v>0</v>
      </c>
      <c r="E16" s="98">
        <v>1577517.9173522878</v>
      </c>
      <c r="F16" s="98">
        <v>4669.3150599254868</v>
      </c>
      <c r="G16" s="98">
        <v>85677</v>
      </c>
      <c r="H16" s="98">
        <v>75934.000000000015</v>
      </c>
      <c r="I16" s="98">
        <v>78</v>
      </c>
      <c r="J16" s="98">
        <v>723032.00000000023</v>
      </c>
      <c r="K16" s="98">
        <v>3786</v>
      </c>
      <c r="L16" s="98">
        <v>10366827.811054559</v>
      </c>
      <c r="M16" s="98">
        <v>330026.00000000006</v>
      </c>
      <c r="N16" s="98"/>
      <c r="O16" s="98"/>
      <c r="P16" s="98">
        <v>28644.999999999996</v>
      </c>
      <c r="Q16" s="98">
        <v>2890677.9581297943</v>
      </c>
      <c r="R16" s="98">
        <v>8757449.2808849197</v>
      </c>
      <c r="S16" s="98">
        <v>0</v>
      </c>
      <c r="T16" s="98"/>
      <c r="U16" s="98">
        <v>25214097.282481484</v>
      </c>
    </row>
    <row r="17" spans="1:21" x14ac:dyDescent="0.25">
      <c r="A17" s="78" t="s">
        <v>340</v>
      </c>
      <c r="B17" s="98"/>
      <c r="C17" s="98"/>
      <c r="D17" s="98"/>
      <c r="E17" s="98"/>
      <c r="F17" s="98"/>
      <c r="G17" s="98"/>
      <c r="H17" s="98">
        <v>3279999.9999999991</v>
      </c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>
        <v>1200000</v>
      </c>
      <c r="U17" s="98">
        <v>4479999.9999999991</v>
      </c>
    </row>
    <row r="18" spans="1:21" x14ac:dyDescent="0.25">
      <c r="A18" s="79">
        <v>2019</v>
      </c>
      <c r="B18" s="98"/>
      <c r="C18" s="98"/>
      <c r="D18" s="98"/>
      <c r="E18" s="98"/>
      <c r="F18" s="98"/>
      <c r="G18" s="98"/>
      <c r="H18" s="98">
        <v>0</v>
      </c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>
        <v>0</v>
      </c>
      <c r="U18" s="98">
        <v>0</v>
      </c>
    </row>
    <row r="19" spans="1:21" x14ac:dyDescent="0.25">
      <c r="A19" s="79">
        <v>2030</v>
      </c>
      <c r="B19" s="98"/>
      <c r="C19" s="98"/>
      <c r="D19" s="98"/>
      <c r="E19" s="98"/>
      <c r="F19" s="98"/>
      <c r="G19" s="98"/>
      <c r="H19" s="98">
        <v>1689999.9999999991</v>
      </c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>
        <v>599999.99999999988</v>
      </c>
      <c r="U19" s="98">
        <v>2289999.9999999991</v>
      </c>
    </row>
    <row r="20" spans="1:21" x14ac:dyDescent="0.25">
      <c r="A20" s="79">
        <v>2050</v>
      </c>
      <c r="B20" s="98"/>
      <c r="C20" s="98"/>
      <c r="D20" s="98"/>
      <c r="E20" s="98"/>
      <c r="F20" s="98"/>
      <c r="G20" s="98"/>
      <c r="H20" s="98">
        <v>1590000</v>
      </c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>
        <v>600000.00000000012</v>
      </c>
      <c r="U20" s="98">
        <v>2190000</v>
      </c>
    </row>
    <row r="21" spans="1:21" x14ac:dyDescent="0.25">
      <c r="A21" s="78" t="s">
        <v>341</v>
      </c>
      <c r="B21" s="98"/>
      <c r="C21" s="98"/>
      <c r="D21" s="98"/>
      <c r="E21" s="98"/>
      <c r="F21" s="98"/>
      <c r="G21" s="98">
        <v>0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>
        <v>0</v>
      </c>
    </row>
    <row r="22" spans="1:21" x14ac:dyDescent="0.25">
      <c r="A22" s="79">
        <v>2019</v>
      </c>
      <c r="B22" s="98"/>
      <c r="C22" s="98"/>
      <c r="D22" s="98"/>
      <c r="E22" s="98"/>
      <c r="F22" s="98"/>
      <c r="G22" s="98">
        <v>0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>
        <v>0</v>
      </c>
    </row>
    <row r="23" spans="1:21" x14ac:dyDescent="0.25">
      <c r="A23" s="79">
        <v>2030</v>
      </c>
      <c r="B23" s="98"/>
      <c r="C23" s="98"/>
      <c r="D23" s="98"/>
      <c r="E23" s="98"/>
      <c r="F23" s="98"/>
      <c r="G23" s="98">
        <v>0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>
        <v>0</v>
      </c>
    </row>
    <row r="24" spans="1:21" x14ac:dyDescent="0.25">
      <c r="A24" s="79">
        <v>2050</v>
      </c>
      <c r="B24" s="98"/>
      <c r="C24" s="98"/>
      <c r="D24" s="98"/>
      <c r="E24" s="98"/>
      <c r="F24" s="98"/>
      <c r="G24" s="98">
        <v>0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>
        <v>0</v>
      </c>
    </row>
    <row r="25" spans="1:21" x14ac:dyDescent="0.25">
      <c r="A25" s="78" t="s">
        <v>347</v>
      </c>
      <c r="B25" s="98">
        <v>0</v>
      </c>
      <c r="C25" s="98"/>
      <c r="D25" s="98"/>
      <c r="E25" s="98"/>
      <c r="F25" s="98"/>
      <c r="G25" s="98"/>
      <c r="H25" s="98">
        <v>0</v>
      </c>
      <c r="I25" s="98">
        <v>0</v>
      </c>
      <c r="J25" s="98"/>
      <c r="K25" s="98"/>
      <c r="L25" s="98"/>
      <c r="M25" s="98"/>
      <c r="N25" s="98">
        <v>0</v>
      </c>
      <c r="O25" s="98"/>
      <c r="P25" s="98"/>
      <c r="Q25" s="98"/>
      <c r="R25" s="98"/>
      <c r="S25" s="98"/>
      <c r="T25" s="98">
        <v>0</v>
      </c>
      <c r="U25" s="98">
        <v>0</v>
      </c>
    </row>
    <row r="26" spans="1:21" x14ac:dyDescent="0.25">
      <c r="A26" s="79">
        <v>2019</v>
      </c>
      <c r="B26" s="98">
        <v>0</v>
      </c>
      <c r="C26" s="98"/>
      <c r="D26" s="98"/>
      <c r="E26" s="98"/>
      <c r="F26" s="98"/>
      <c r="G26" s="98"/>
      <c r="H26" s="98">
        <v>0</v>
      </c>
      <c r="I26" s="98">
        <v>0</v>
      </c>
      <c r="J26" s="98"/>
      <c r="K26" s="98"/>
      <c r="L26" s="98"/>
      <c r="M26" s="98"/>
      <c r="N26" s="98">
        <v>0</v>
      </c>
      <c r="O26" s="98"/>
      <c r="P26" s="98"/>
      <c r="Q26" s="98"/>
      <c r="R26" s="98"/>
      <c r="S26" s="98"/>
      <c r="T26" s="98">
        <v>0</v>
      </c>
      <c r="U26" s="98">
        <v>0</v>
      </c>
    </row>
    <row r="27" spans="1:21" x14ac:dyDescent="0.25">
      <c r="A27" s="79">
        <v>2030</v>
      </c>
      <c r="B27" s="98">
        <v>0</v>
      </c>
      <c r="C27" s="98"/>
      <c r="D27" s="98"/>
      <c r="E27" s="98"/>
      <c r="F27" s="98"/>
      <c r="G27" s="98"/>
      <c r="H27" s="98">
        <v>0</v>
      </c>
      <c r="I27" s="98">
        <v>0</v>
      </c>
      <c r="J27" s="98"/>
      <c r="K27" s="98"/>
      <c r="L27" s="98"/>
      <c r="M27" s="98"/>
      <c r="N27" s="98">
        <v>0</v>
      </c>
      <c r="O27" s="98"/>
      <c r="P27" s="98"/>
      <c r="Q27" s="98"/>
      <c r="R27" s="98"/>
      <c r="S27" s="98"/>
      <c r="T27" s="98">
        <v>0</v>
      </c>
      <c r="U27" s="98">
        <v>0</v>
      </c>
    </row>
    <row r="28" spans="1:21" x14ac:dyDescent="0.25">
      <c r="A28" s="79">
        <v>2050</v>
      </c>
      <c r="B28" s="98">
        <v>0</v>
      </c>
      <c r="C28" s="98"/>
      <c r="D28" s="98"/>
      <c r="E28" s="98"/>
      <c r="F28" s="98"/>
      <c r="G28" s="98"/>
      <c r="H28" s="98">
        <v>0</v>
      </c>
      <c r="I28" s="98">
        <v>0</v>
      </c>
      <c r="J28" s="98"/>
      <c r="K28" s="98"/>
      <c r="L28" s="98"/>
      <c r="M28" s="98"/>
      <c r="N28" s="98">
        <v>0</v>
      </c>
      <c r="O28" s="98"/>
      <c r="P28" s="98"/>
      <c r="Q28" s="98"/>
      <c r="R28" s="98"/>
      <c r="S28" s="98"/>
      <c r="T28" s="98">
        <v>0</v>
      </c>
      <c r="U28" s="98">
        <v>0</v>
      </c>
    </row>
    <row r="29" spans="1:21" x14ac:dyDescent="0.25">
      <c r="A29" s="78" t="s">
        <v>336</v>
      </c>
      <c r="B29" s="98">
        <v>0</v>
      </c>
      <c r="C29" s="98"/>
      <c r="D29" s="98"/>
      <c r="E29" s="98"/>
      <c r="F29" s="98"/>
      <c r="G29" s="98"/>
      <c r="H29" s="98">
        <v>0</v>
      </c>
      <c r="I29" s="98">
        <v>0</v>
      </c>
      <c r="J29" s="98"/>
      <c r="K29" s="98">
        <v>1658382.281988129</v>
      </c>
      <c r="L29" s="98"/>
      <c r="M29" s="98"/>
      <c r="N29" s="98">
        <v>0</v>
      </c>
      <c r="O29" s="98">
        <v>2096488.8484710115</v>
      </c>
      <c r="P29" s="98"/>
      <c r="Q29" s="98"/>
      <c r="R29" s="98"/>
      <c r="S29" s="98">
        <v>0</v>
      </c>
      <c r="T29" s="98"/>
      <c r="U29" s="98">
        <v>3754871.1304591405</v>
      </c>
    </row>
    <row r="30" spans="1:21" x14ac:dyDescent="0.25">
      <c r="A30" s="79">
        <v>2019</v>
      </c>
      <c r="B30" s="98">
        <v>0</v>
      </c>
      <c r="C30" s="98"/>
      <c r="D30" s="98"/>
      <c r="E30" s="98"/>
      <c r="F30" s="98"/>
      <c r="G30" s="98"/>
      <c r="H30" s="98">
        <v>0</v>
      </c>
      <c r="I30" s="98">
        <v>0</v>
      </c>
      <c r="J30" s="98"/>
      <c r="K30" s="98">
        <v>530494.83043187088</v>
      </c>
      <c r="L30" s="98"/>
      <c r="M30" s="98"/>
      <c r="N30" s="98">
        <v>0</v>
      </c>
      <c r="O30" s="98">
        <v>678325.22851124685</v>
      </c>
      <c r="P30" s="98"/>
      <c r="Q30" s="98"/>
      <c r="R30" s="98"/>
      <c r="S30" s="98">
        <v>0</v>
      </c>
      <c r="T30" s="98"/>
      <c r="U30" s="98">
        <v>1208820.0589431177</v>
      </c>
    </row>
    <row r="31" spans="1:21" x14ac:dyDescent="0.25">
      <c r="A31" s="79">
        <v>2030</v>
      </c>
      <c r="B31" s="98">
        <v>0</v>
      </c>
      <c r="C31" s="98"/>
      <c r="D31" s="98"/>
      <c r="E31" s="98"/>
      <c r="F31" s="98"/>
      <c r="G31" s="98"/>
      <c r="H31" s="98">
        <v>0</v>
      </c>
      <c r="I31" s="98">
        <v>0</v>
      </c>
      <c r="J31" s="98"/>
      <c r="K31" s="98">
        <v>552167.88248845807</v>
      </c>
      <c r="L31" s="98"/>
      <c r="M31" s="98"/>
      <c r="N31" s="98">
        <v>0</v>
      </c>
      <c r="O31" s="98">
        <v>696519.17323247646</v>
      </c>
      <c r="P31" s="98"/>
      <c r="Q31" s="98"/>
      <c r="R31" s="98"/>
      <c r="S31" s="98">
        <v>0</v>
      </c>
      <c r="T31" s="98"/>
      <c r="U31" s="98">
        <v>1248687.0557209346</v>
      </c>
    </row>
    <row r="32" spans="1:21" x14ac:dyDescent="0.25">
      <c r="A32" s="79">
        <v>2050</v>
      </c>
      <c r="B32" s="98">
        <v>0</v>
      </c>
      <c r="C32" s="98"/>
      <c r="D32" s="98"/>
      <c r="E32" s="98"/>
      <c r="F32" s="98"/>
      <c r="G32" s="98"/>
      <c r="H32" s="98">
        <v>0</v>
      </c>
      <c r="I32" s="98">
        <v>0</v>
      </c>
      <c r="J32" s="98"/>
      <c r="K32" s="98">
        <v>575719.56906779984</v>
      </c>
      <c r="L32" s="98"/>
      <c r="M32" s="98"/>
      <c r="N32" s="98">
        <v>0</v>
      </c>
      <c r="O32" s="98">
        <v>721644.44672728819</v>
      </c>
      <c r="P32" s="98"/>
      <c r="Q32" s="98"/>
      <c r="R32" s="98"/>
      <c r="S32" s="98">
        <v>0</v>
      </c>
      <c r="T32" s="98"/>
      <c r="U32" s="98">
        <v>1297364.0157950879</v>
      </c>
    </row>
    <row r="33" spans="1:21" x14ac:dyDescent="0.25">
      <c r="A33" s="78" t="s">
        <v>342</v>
      </c>
      <c r="B33" s="98">
        <v>-370459.88762915437</v>
      </c>
      <c r="C33" s="98">
        <v>9212031.6188561507</v>
      </c>
      <c r="D33" s="98">
        <v>0</v>
      </c>
      <c r="E33" s="98">
        <v>3268087.5012847767</v>
      </c>
      <c r="F33" s="98">
        <v>0</v>
      </c>
      <c r="G33" s="98">
        <v>11957837.156412737</v>
      </c>
      <c r="H33" s="98">
        <v>1901549.8929704013</v>
      </c>
      <c r="I33" s="98">
        <v>2948193</v>
      </c>
      <c r="J33" s="98">
        <v>-282331.74238360202</v>
      </c>
      <c r="K33" s="98">
        <v>6642829.9626696026</v>
      </c>
      <c r="L33" s="98">
        <v>0</v>
      </c>
      <c r="M33" s="98">
        <v>4479763.2824223805</v>
      </c>
      <c r="N33" s="98">
        <v>591833.60050587216</v>
      </c>
      <c r="O33" s="98">
        <v>0</v>
      </c>
      <c r="P33" s="98">
        <v>5273739.6067690961</v>
      </c>
      <c r="Q33" s="98">
        <v>13642395.32050859</v>
      </c>
      <c r="R33" s="98">
        <v>0</v>
      </c>
      <c r="S33" s="98">
        <v>241276.5</v>
      </c>
      <c r="T33" s="98">
        <v>3743557.6390171023</v>
      </c>
      <c r="U33" s="98">
        <v>63250303.451403961</v>
      </c>
    </row>
    <row r="34" spans="1:21" x14ac:dyDescent="0.25">
      <c r="A34" s="79">
        <v>2019</v>
      </c>
      <c r="B34" s="98">
        <v>-370459.67448149773</v>
      </c>
      <c r="C34" s="98">
        <v>3230529.0722415126</v>
      </c>
      <c r="D34" s="98">
        <v>0</v>
      </c>
      <c r="E34" s="98">
        <v>1352218.0071428574</v>
      </c>
      <c r="F34" s="98">
        <v>0</v>
      </c>
      <c r="G34" s="98">
        <v>4087571.5535632996</v>
      </c>
      <c r="H34" s="98">
        <v>1895494.5192748315</v>
      </c>
      <c r="I34" s="98">
        <v>982731</v>
      </c>
      <c r="J34" s="98">
        <v>-282332.03034110228</v>
      </c>
      <c r="K34" s="98">
        <v>1976968.2090253732</v>
      </c>
      <c r="L34" s="98">
        <v>0</v>
      </c>
      <c r="M34" s="98">
        <v>1274488.0820395502</v>
      </c>
      <c r="N34" s="98">
        <v>209867.13867694439</v>
      </c>
      <c r="O34" s="98">
        <v>0</v>
      </c>
      <c r="P34" s="98">
        <v>1637775.5474174484</v>
      </c>
      <c r="Q34" s="98">
        <v>4368323.901678659</v>
      </c>
      <c r="R34" s="98">
        <v>0</v>
      </c>
      <c r="S34" s="98">
        <v>76.5</v>
      </c>
      <c r="T34" s="98">
        <v>1611192.2070124748</v>
      </c>
      <c r="U34" s="98">
        <v>21974444.033250354</v>
      </c>
    </row>
    <row r="35" spans="1:21" x14ac:dyDescent="0.25">
      <c r="A35" s="79">
        <v>2030</v>
      </c>
      <c r="B35" s="98">
        <v>-2.825725611182861E-2</v>
      </c>
      <c r="C35" s="98">
        <v>2921356.2946739923</v>
      </c>
      <c r="D35" s="98">
        <v>0</v>
      </c>
      <c r="E35" s="98">
        <v>935554.7883587121</v>
      </c>
      <c r="F35" s="98">
        <v>0</v>
      </c>
      <c r="G35" s="98">
        <v>3502868.2323062895</v>
      </c>
      <c r="H35" s="98">
        <v>3257.3870612006867</v>
      </c>
      <c r="I35" s="98">
        <v>982731</v>
      </c>
      <c r="J35" s="98">
        <v>0.40288562423666008</v>
      </c>
      <c r="K35" s="98">
        <v>2151661.7226279858</v>
      </c>
      <c r="L35" s="98">
        <v>0</v>
      </c>
      <c r="M35" s="98">
        <v>1413053.5808460382</v>
      </c>
      <c r="N35" s="98">
        <v>187456.10277830783</v>
      </c>
      <c r="O35" s="98">
        <v>0</v>
      </c>
      <c r="P35" s="98">
        <v>1760365.4536558311</v>
      </c>
      <c r="Q35" s="98">
        <v>4542635.2873380352</v>
      </c>
      <c r="R35" s="98">
        <v>0</v>
      </c>
      <c r="S35" s="98">
        <v>120600</v>
      </c>
      <c r="T35" s="98">
        <v>1053190.7120340702</v>
      </c>
      <c r="U35" s="98">
        <v>19574730.936308831</v>
      </c>
    </row>
    <row r="36" spans="1:21" x14ac:dyDescent="0.25">
      <c r="A36" s="79">
        <v>2050</v>
      </c>
      <c r="B36" s="98">
        <v>-0.18489040050189942</v>
      </c>
      <c r="C36" s="98">
        <v>3060146.2519406443</v>
      </c>
      <c r="D36" s="98">
        <v>0</v>
      </c>
      <c r="E36" s="98">
        <v>980314.70578320744</v>
      </c>
      <c r="F36" s="98">
        <v>0</v>
      </c>
      <c r="G36" s="98">
        <v>4367397.3705431484</v>
      </c>
      <c r="H36" s="98">
        <v>2797.9866343690082</v>
      </c>
      <c r="I36" s="98">
        <v>982731</v>
      </c>
      <c r="J36" s="98">
        <v>-0.11492812394862995</v>
      </c>
      <c r="K36" s="98">
        <v>2514200.0310162436</v>
      </c>
      <c r="L36" s="98">
        <v>0</v>
      </c>
      <c r="M36" s="98">
        <v>1792221.6195367924</v>
      </c>
      <c r="N36" s="98">
        <v>194510.35905061988</v>
      </c>
      <c r="O36" s="98">
        <v>0</v>
      </c>
      <c r="P36" s="98">
        <v>1875598.6056958169</v>
      </c>
      <c r="Q36" s="98">
        <v>4731436.1314918958</v>
      </c>
      <c r="R36" s="98">
        <v>0</v>
      </c>
      <c r="S36" s="98">
        <v>120600</v>
      </c>
      <c r="T36" s="98">
        <v>1079174.7199705576</v>
      </c>
      <c r="U36" s="98">
        <v>21701128.481844772</v>
      </c>
    </row>
    <row r="37" spans="1:21" x14ac:dyDescent="0.25">
      <c r="A37" s="78" t="s">
        <v>61</v>
      </c>
      <c r="B37" s="98">
        <v>1991300.9216755275</v>
      </c>
      <c r="C37" s="98">
        <v>108477408.58593728</v>
      </c>
      <c r="D37" s="98">
        <v>0</v>
      </c>
      <c r="E37" s="98">
        <v>15597863.448487012</v>
      </c>
      <c r="F37" s="98">
        <v>46321.50400500351</v>
      </c>
      <c r="G37" s="98">
        <v>106868284.22444554</v>
      </c>
      <c r="H37" s="98">
        <v>21006390.182565268</v>
      </c>
      <c r="I37" s="98">
        <v>5896854</v>
      </c>
      <c r="J37" s="98">
        <v>4324644.5152327958</v>
      </c>
      <c r="K37" s="98">
        <v>56230161.347522229</v>
      </c>
      <c r="L37" s="98">
        <v>83193697.586568609</v>
      </c>
      <c r="M37" s="98">
        <v>49048124.850320272</v>
      </c>
      <c r="N37" s="98">
        <v>1183667.2010117443</v>
      </c>
      <c r="O37" s="98">
        <v>4192977.696942023</v>
      </c>
      <c r="P37" s="98">
        <v>16385830.180452129</v>
      </c>
      <c r="Q37" s="98">
        <v>43954474.15913856</v>
      </c>
      <c r="R37" s="98">
        <v>102879244.44628149</v>
      </c>
      <c r="S37" s="98">
        <v>482553</v>
      </c>
      <c r="T37" s="98">
        <v>9887115.2780342065</v>
      </c>
      <c r="U37" s="98">
        <v>631646913.12861979</v>
      </c>
    </row>
  </sheetData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304-0F3B-4972-BA9B-16A72ABADE5E}">
  <sheetPr codeName="Sheet37">
    <tabColor rgb="FFFF0000"/>
  </sheetPr>
  <dimension ref="A1:N1306"/>
  <sheetViews>
    <sheetView zoomScaleNormal="100" workbookViewId="0">
      <selection activeCell="E2" sqref="E2"/>
    </sheetView>
  </sheetViews>
  <sheetFormatPr defaultColWidth="8.85546875" defaultRowHeight="15" x14ac:dyDescent="0.25"/>
  <cols>
    <col min="1" max="1" width="19.42578125" style="168" bestFit="1" customWidth="1"/>
    <col min="2" max="2" width="12.7109375" style="168" bestFit="1" customWidth="1"/>
    <col min="3" max="3" width="21" style="168" bestFit="1" customWidth="1"/>
    <col min="4" max="4" width="5.28515625" style="168" bestFit="1" customWidth="1"/>
    <col min="5" max="5" width="16.140625" style="168" bestFit="1" customWidth="1"/>
    <col min="6" max="6" width="37.7109375" style="168" bestFit="1" customWidth="1"/>
    <col min="7" max="7" width="9.5703125" style="168" bestFit="1" customWidth="1"/>
    <col min="8" max="18" width="8.85546875" style="168"/>
    <col min="19" max="19" width="14.5703125" style="168" bestFit="1" customWidth="1"/>
    <col min="20" max="16384" width="8.85546875" style="168"/>
  </cols>
  <sheetData>
    <row r="1" spans="1:14" ht="15.75" thickBot="1" x14ac:dyDescent="0.3">
      <c r="A1" s="425" t="s">
        <v>172</v>
      </c>
      <c r="B1" s="418" t="s">
        <v>64</v>
      </c>
      <c r="C1" s="418" t="s">
        <v>128</v>
      </c>
      <c r="D1" s="418" t="s">
        <v>58</v>
      </c>
      <c r="E1" s="418" t="s">
        <v>155</v>
      </c>
      <c r="F1" s="426" t="s">
        <v>343</v>
      </c>
      <c r="J1" s="153" t="s">
        <v>350</v>
      </c>
      <c r="K1" s="153"/>
      <c r="L1" s="153"/>
      <c r="M1" s="153"/>
      <c r="N1" s="153"/>
    </row>
    <row r="2" spans="1:14" s="103" customFormat="1" x14ac:dyDescent="0.25">
      <c r="A2" s="417" t="s">
        <v>344</v>
      </c>
      <c r="B2" s="418" t="s">
        <v>23</v>
      </c>
      <c r="C2" s="418" t="str">
        <f>'Forbrug til andet'!A9</f>
        <v>Halm</v>
      </c>
      <c r="D2" s="418">
        <f t="shared" ref="D2:D7" si="0">År1</f>
        <v>2019</v>
      </c>
      <c r="E2" s="437">
        <f>VLOOKUP(C2,'Forbrug til andet'!$A$24:$D$29,MATCH(D2,'Forbrug til andet'!$A$23:$D$23,0),FALSE)*IFERROR(SUMIFS('Forbrug af biomasse'!$E:$E,'Forbrug af biomasse'!$A:$A,"Energi",'Forbrug af biomasse'!$B:$B,B2,'Forbrug af biomasse'!$C:$C,C2,'Forbrug af biomasse'!$D:$D,D2)/SUMIFS('Forbrug af biomasse'!$E:$E,'Forbrug af biomasse'!$A:$A,"Energi",'Forbrug af biomasse'!$C:$C,C2,'Forbrug af biomasse'!$D:$D,D2),0.5)</f>
        <v>0</v>
      </c>
      <c r="F2" s="426" t="str">
        <f>IFERROR(VLOOKUP(A2,'Oversættelse til tabel'!$A$2:$B$14,2,FALSE),"")</f>
        <v>Antaget til KV, husholdninger og industri</v>
      </c>
      <c r="G2" s="419"/>
      <c r="H2" s="187"/>
      <c r="J2" s="153" t="s">
        <v>352</v>
      </c>
    </row>
    <row r="3" spans="1:14" s="103" customFormat="1" x14ac:dyDescent="0.25">
      <c r="A3" s="420" t="s">
        <v>344</v>
      </c>
      <c r="B3" s="99" t="s">
        <v>23</v>
      </c>
      <c r="C3" s="99" t="str">
        <f>'Forbrug til andet'!A10</f>
        <v>Rapsolie</v>
      </c>
      <c r="D3" s="99">
        <f t="shared" si="0"/>
        <v>2019</v>
      </c>
      <c r="E3" s="438">
        <f>VLOOKUP(C3,'Forbrug til andet'!$A$24:$D$29,MATCH(D3,'Forbrug til andet'!$A$23:$D$23,0),FALSE)*IFERROR(SUMIFS('Forbrug af biomasse'!$E:$E,'Forbrug af biomasse'!$A:$A,"Energi",'Forbrug af biomasse'!$B:$B,B3,'Forbrug af biomasse'!$C:$C,C3,'Forbrug af biomasse'!$D:$D,D3)/SUMIFS('Forbrug af biomasse'!$E:$E,'Forbrug af biomasse'!$A:$A,"Energi",'Forbrug af biomasse'!$C:$C,C3,'Forbrug af biomasse'!$D:$D,D3),0.5)</f>
        <v>0</v>
      </c>
      <c r="F3" s="427" t="str">
        <f>IFERROR(VLOOKUP(A3,'Oversættelse til tabel'!$A$2:$B$14,2,FALSE),"")</f>
        <v>Antaget til KV, husholdninger og industri</v>
      </c>
      <c r="G3" s="421"/>
      <c r="H3" s="187"/>
    </row>
    <row r="4" spans="1:14" s="103" customFormat="1" x14ac:dyDescent="0.25">
      <c r="A4" s="420" t="s">
        <v>344</v>
      </c>
      <c r="B4" s="99" t="s">
        <v>23</v>
      </c>
      <c r="C4" s="99" t="str">
        <f>'Forbrug til andet'!A11</f>
        <v>Pil &amp; poppel</v>
      </c>
      <c r="D4" s="99">
        <f t="shared" si="0"/>
        <v>2019</v>
      </c>
      <c r="E4" s="438">
        <f>VLOOKUP(C4,'Forbrug til andet'!$A$24:$D$29,MATCH(D4,'Forbrug til andet'!$A$23:$D$23,0),FALSE)*IFERROR(SUMIFS('Forbrug af biomasse'!$E:$E,'Forbrug af biomasse'!$A:$A,"Energi",'Forbrug af biomasse'!$B:$B,B4,'Forbrug af biomasse'!$C:$C,C4,'Forbrug af biomasse'!$D:$D,D4)/SUMIFS('Forbrug af biomasse'!$E:$E,'Forbrug af biomasse'!$A:$A,"Energi",'Forbrug af biomasse'!$C:$C,C4,'Forbrug af biomasse'!$D:$D,D4),0.5)</f>
        <v>0</v>
      </c>
      <c r="F4" s="427" t="str">
        <f>IFERROR(VLOOKUP(A4,'Oversættelse til tabel'!$A$2:$B$14,2,FALSE),"")</f>
        <v>Antaget til KV, husholdninger og industri</v>
      </c>
      <c r="G4" s="421"/>
      <c r="H4" s="187"/>
    </row>
    <row r="5" spans="1:14" s="103" customFormat="1" x14ac:dyDescent="0.25">
      <c r="A5" s="420" t="s">
        <v>344</v>
      </c>
      <c r="B5" s="99" t="s">
        <v>23</v>
      </c>
      <c r="C5" s="99" t="s">
        <v>119</v>
      </c>
      <c r="D5" s="99">
        <f t="shared" si="0"/>
        <v>2019</v>
      </c>
      <c r="E5" s="438">
        <f ca="1">VLOOKUP(C5,'Forbrug til andet'!$A$24:$D$29,MATCH(D5,'Forbrug til andet'!$A$23:$D$23,0),FALSE)*IFERROR(SUMIFS('Forbrug af biomasse'!$E:$E,'Forbrug af biomasse'!$A:$A,"Energi",'Forbrug af biomasse'!$B:$B,B5,'Forbrug af biomasse'!$C:$C,C5,'Forbrug af biomasse'!$D:$D,D5)/SUMIFS('Forbrug af biomasse'!$E:$E,'Forbrug af biomasse'!$A:$A,"Energi",'Forbrug af biomasse'!$C:$C,C5,'Forbrug af biomasse'!$D:$D,D5),0.5)</f>
        <v>0</v>
      </c>
      <c r="F5" s="427" t="str">
        <f>IFERROR(VLOOKUP(A5,'Oversættelse til tabel'!$A$2:$B$14,2,FALSE),"")</f>
        <v>Antaget til KV, husholdninger og industri</v>
      </c>
      <c r="G5" s="421"/>
      <c r="H5" s="187"/>
    </row>
    <row r="6" spans="1:14" s="103" customFormat="1" x14ac:dyDescent="0.25">
      <c r="A6" s="420" t="s">
        <v>344</v>
      </c>
      <c r="B6" s="99" t="s">
        <v>23</v>
      </c>
      <c r="C6" s="99" t="str">
        <f>'Forbrug til andet'!A12</f>
        <v>Have/parkaffald</v>
      </c>
      <c r="D6" s="99">
        <f t="shared" si="0"/>
        <v>2019</v>
      </c>
      <c r="E6" s="438">
        <f>VLOOKUP(C6,'Forbrug til andet'!$A$24:$D$29,MATCH(D6,'Forbrug til andet'!$A$23:$D$23,0),FALSE)*IFERROR(SUMIFS('Forbrug af biomasse'!$E:$E,'Forbrug af biomasse'!$A:$A,"Energi",'Forbrug af biomasse'!$B:$B,B6,'Forbrug af biomasse'!$C:$C,C6,'Forbrug af biomasse'!$D:$D,D6)/SUMIFS('Forbrug af biomasse'!$E:$E,'Forbrug af biomasse'!$A:$A,"Energi",'Forbrug af biomasse'!$C:$C,C6,'Forbrug af biomasse'!$D:$D,D6),0.5)</f>
        <v>0</v>
      </c>
      <c r="F6" s="427" t="str">
        <f>IFERROR(VLOOKUP(A6,'Oversættelse til tabel'!$A$2:$B$14,2,FALSE),"")</f>
        <v>Antaget til KV, husholdninger og industri</v>
      </c>
      <c r="G6" s="421"/>
      <c r="H6" s="187"/>
    </row>
    <row r="7" spans="1:14" s="103" customFormat="1" x14ac:dyDescent="0.25">
      <c r="A7" s="420" t="s">
        <v>344</v>
      </c>
      <c r="B7" s="99" t="s">
        <v>23</v>
      </c>
      <c r="C7" s="99" t="str">
        <f>'Forbrug til andet'!A13</f>
        <v>Bioaffald</v>
      </c>
      <c r="D7" s="99">
        <f t="shared" si="0"/>
        <v>2019</v>
      </c>
      <c r="E7" s="438">
        <f ca="1">VLOOKUP(C7,'Forbrug til andet'!$A$24:$D$29,MATCH(D7,'Forbrug til andet'!$A$23:$D$23,0),FALSE)*IFERROR(SUMIFS('Forbrug af biomasse'!$E:$E,'Forbrug af biomasse'!$A:$A,"Energi",'Forbrug af biomasse'!$B:$B,B7,'Forbrug af biomasse'!$C:$C,C7,'Forbrug af biomasse'!$D:$D,D7)/SUMIFS('Forbrug af biomasse'!$E:$E,'Forbrug af biomasse'!$A:$A,"Energi",'Forbrug af biomasse'!$C:$C,C7,'Forbrug af biomasse'!$D:$D,D7),0.5)</f>
        <v>0</v>
      </c>
      <c r="F7" s="427" t="str">
        <f>IFERROR(VLOOKUP(A7,'Oversættelse til tabel'!$A$2:$B$14,2,FALSE),"")</f>
        <v>Antaget til KV, husholdninger og industri</v>
      </c>
      <c r="G7" s="421"/>
      <c r="H7" s="187"/>
    </row>
    <row r="8" spans="1:14" s="103" customFormat="1" x14ac:dyDescent="0.25">
      <c r="A8" s="420" t="s">
        <v>344</v>
      </c>
      <c r="B8" s="99" t="s">
        <v>23</v>
      </c>
      <c r="C8" s="99" t="str">
        <f>C2</f>
        <v>Halm</v>
      </c>
      <c r="D8" s="99">
        <f t="shared" ref="D8:D13" si="1">År2</f>
        <v>2030</v>
      </c>
      <c r="E8" s="438">
        <f>VLOOKUP(C8,'Forbrug til andet'!$A$24:$D$29,MATCH(D8,'Forbrug til andet'!$A$23:$D$23,0),FALSE)*IFERROR(SUMIFS('Forbrug af biomasse'!$E:$E,'Forbrug af biomasse'!$A:$A,"Energi",'Forbrug af biomasse'!$B:$B,B8,'Forbrug af biomasse'!$C:$C,C8,'Forbrug af biomasse'!$D:$D,D8)/SUMIFS('Forbrug af biomasse'!$E:$E,'Forbrug af biomasse'!$A:$A,"Energi",'Forbrug af biomasse'!$C:$C,C8,'Forbrug af biomasse'!$D:$D,D8),0.5)</f>
        <v>0</v>
      </c>
      <c r="F8" s="427" t="str">
        <f>IFERROR(VLOOKUP(A8,'Oversættelse til tabel'!$A$2:$B$14,2,FALSE),"")</f>
        <v>Antaget til KV, husholdninger og industri</v>
      </c>
      <c r="G8" s="421"/>
      <c r="H8" s="187"/>
    </row>
    <row r="9" spans="1:14" s="103" customFormat="1" x14ac:dyDescent="0.25">
      <c r="A9" s="420" t="s">
        <v>344</v>
      </c>
      <c r="B9" s="99" t="s">
        <v>23</v>
      </c>
      <c r="C9" s="99" t="str">
        <f t="shared" ref="C9:C13" si="2">C3</f>
        <v>Rapsolie</v>
      </c>
      <c r="D9" s="99">
        <f t="shared" si="1"/>
        <v>2030</v>
      </c>
      <c r="E9" s="438">
        <f>VLOOKUP(C9,'Forbrug til andet'!$A$24:$D$29,MATCH(D9,'Forbrug til andet'!$A$23:$D$23,0),FALSE)*IFERROR(SUMIFS('Forbrug af biomasse'!$E:$E,'Forbrug af biomasse'!$A:$A,"Energi",'Forbrug af biomasse'!$B:$B,B9,'Forbrug af biomasse'!$C:$C,C9,'Forbrug af biomasse'!$D:$D,D9)/SUMIFS('Forbrug af biomasse'!$E:$E,'Forbrug af biomasse'!$A:$A,"Energi",'Forbrug af biomasse'!$C:$C,C9,'Forbrug af biomasse'!$D:$D,D9),0.5)</f>
        <v>0</v>
      </c>
      <c r="F9" s="427" t="str">
        <f>IFERROR(VLOOKUP(A9,'Oversættelse til tabel'!$A$2:$B$14,2,FALSE),"")</f>
        <v>Antaget til KV, husholdninger og industri</v>
      </c>
      <c r="G9" s="421"/>
      <c r="H9" s="187"/>
    </row>
    <row r="10" spans="1:14" s="103" customFormat="1" x14ac:dyDescent="0.25">
      <c r="A10" s="420" t="s">
        <v>344</v>
      </c>
      <c r="B10" s="99" t="s">
        <v>23</v>
      </c>
      <c r="C10" s="99" t="str">
        <f t="shared" si="2"/>
        <v>Pil &amp; poppel</v>
      </c>
      <c r="D10" s="99">
        <f t="shared" si="1"/>
        <v>2030</v>
      </c>
      <c r="E10" s="438">
        <f>VLOOKUP(C10,'Forbrug til andet'!$A$24:$D$29,MATCH(D10,'Forbrug til andet'!$A$23:$D$23,0),FALSE)*IFERROR(SUMIFS('Forbrug af biomasse'!$E:$E,'Forbrug af biomasse'!$A:$A,"Energi",'Forbrug af biomasse'!$B:$B,B10,'Forbrug af biomasse'!$C:$C,C10,'Forbrug af biomasse'!$D:$D,D10)/SUMIFS('Forbrug af biomasse'!$E:$E,'Forbrug af biomasse'!$A:$A,"Energi",'Forbrug af biomasse'!$C:$C,C10,'Forbrug af biomasse'!$D:$D,D10),0.5)</f>
        <v>0</v>
      </c>
      <c r="F10" s="427" t="str">
        <f>IFERROR(VLOOKUP(A10,'Oversættelse til tabel'!$A$2:$B$14,2,FALSE),"")</f>
        <v>Antaget til KV, husholdninger og industri</v>
      </c>
      <c r="G10" s="421"/>
      <c r="H10" s="187"/>
    </row>
    <row r="11" spans="1:14" s="103" customFormat="1" x14ac:dyDescent="0.25">
      <c r="A11" s="420" t="s">
        <v>344</v>
      </c>
      <c r="B11" s="99" t="s">
        <v>23</v>
      </c>
      <c r="C11" s="99" t="str">
        <f t="shared" si="2"/>
        <v>Træ til energi</v>
      </c>
      <c r="D11" s="99">
        <f t="shared" si="1"/>
        <v>2030</v>
      </c>
      <c r="E11" s="438">
        <f ca="1">VLOOKUP(C11,'Forbrug til andet'!$A$24:$D$29,MATCH(D11,'Forbrug til andet'!$A$23:$D$23,0),FALSE)*IFERROR(SUMIFS('Forbrug af biomasse'!$E:$E,'Forbrug af biomasse'!$A:$A,"Energi",'Forbrug af biomasse'!$B:$B,B11,'Forbrug af biomasse'!$C:$C,C11,'Forbrug af biomasse'!$D:$D,D11)/SUMIFS('Forbrug af biomasse'!$E:$E,'Forbrug af biomasse'!$A:$A,"Energi",'Forbrug af biomasse'!$C:$C,C11,'Forbrug af biomasse'!$D:$D,D11),0.5)</f>
        <v>0</v>
      </c>
      <c r="F11" s="427" t="str">
        <f>IFERROR(VLOOKUP(A11,'Oversættelse til tabel'!$A$2:$B$14,2,FALSE),"")</f>
        <v>Antaget til KV, husholdninger og industri</v>
      </c>
      <c r="G11" s="421"/>
      <c r="H11" s="187"/>
    </row>
    <row r="12" spans="1:14" s="103" customFormat="1" x14ac:dyDescent="0.25">
      <c r="A12" s="420" t="s">
        <v>344</v>
      </c>
      <c r="B12" s="99" t="s">
        <v>23</v>
      </c>
      <c r="C12" s="99" t="str">
        <f t="shared" si="2"/>
        <v>Have/parkaffald</v>
      </c>
      <c r="D12" s="99">
        <f t="shared" si="1"/>
        <v>2030</v>
      </c>
      <c r="E12" s="438">
        <f>VLOOKUP(C12,'Forbrug til andet'!$A$24:$D$29,MATCH(D12,'Forbrug til andet'!$A$23:$D$23,0),FALSE)*IFERROR(SUMIFS('Forbrug af biomasse'!$E:$E,'Forbrug af biomasse'!$A:$A,"Energi",'Forbrug af biomasse'!$B:$B,B12,'Forbrug af biomasse'!$C:$C,C12,'Forbrug af biomasse'!$D:$D,D12)/SUMIFS('Forbrug af biomasse'!$E:$E,'Forbrug af biomasse'!$A:$A,"Energi",'Forbrug af biomasse'!$C:$C,C12,'Forbrug af biomasse'!$D:$D,D12),0.5)</f>
        <v>0</v>
      </c>
      <c r="F12" s="427" t="str">
        <f>IFERROR(VLOOKUP(A12,'Oversættelse til tabel'!$A$2:$B$14,2,FALSE),"")</f>
        <v>Antaget til KV, husholdninger og industri</v>
      </c>
      <c r="G12" s="421"/>
      <c r="H12" s="187"/>
    </row>
    <row r="13" spans="1:14" s="103" customFormat="1" x14ac:dyDescent="0.25">
      <c r="A13" s="420" t="s">
        <v>344</v>
      </c>
      <c r="B13" s="99" t="s">
        <v>23</v>
      </c>
      <c r="C13" s="99" t="str">
        <f t="shared" si="2"/>
        <v>Bioaffald</v>
      </c>
      <c r="D13" s="99">
        <f t="shared" si="1"/>
        <v>2030</v>
      </c>
      <c r="E13" s="438">
        <f ca="1">VLOOKUP(C13,'Forbrug til andet'!$A$24:$D$29,MATCH(D13,'Forbrug til andet'!$A$23:$D$23,0),FALSE)*IFERROR(SUMIFS('Forbrug af biomasse'!$E:$E,'Forbrug af biomasse'!$A:$A,"Energi",'Forbrug af biomasse'!$B:$B,B13,'Forbrug af biomasse'!$C:$C,C13,'Forbrug af biomasse'!$D:$D,D13)/SUMIFS('Forbrug af biomasse'!$E:$E,'Forbrug af biomasse'!$A:$A,"Energi",'Forbrug af biomasse'!$C:$C,C13,'Forbrug af biomasse'!$D:$D,D13),0.5)</f>
        <v>0</v>
      </c>
      <c r="F13" s="427" t="str">
        <f>IFERROR(VLOOKUP(A13,'Oversættelse til tabel'!$A$2:$B$14,2,FALSE),"")</f>
        <v>Antaget til KV, husholdninger og industri</v>
      </c>
      <c r="G13" s="421"/>
      <c r="H13" s="187"/>
    </row>
    <row r="14" spans="1:14" s="103" customFormat="1" x14ac:dyDescent="0.25">
      <c r="A14" s="420" t="s">
        <v>344</v>
      </c>
      <c r="B14" s="99" t="s">
        <v>23</v>
      </c>
      <c r="C14" s="99" t="str">
        <f>C8</f>
        <v>Halm</v>
      </c>
      <c r="D14" s="99">
        <f t="shared" ref="D14:D19" si="3">År3</f>
        <v>2050</v>
      </c>
      <c r="E14" s="438">
        <f>VLOOKUP(C14,'Forbrug til andet'!$A$24:$D$29,MATCH(D14,'Forbrug til andet'!$A$23:$D$23,0),FALSE)*IFERROR(SUMIFS('Forbrug af biomasse'!$E:$E,'Forbrug af biomasse'!$A:$A,"Energi",'Forbrug af biomasse'!$B:$B,B14,'Forbrug af biomasse'!$C:$C,C14,'Forbrug af biomasse'!$D:$D,D14)/SUMIFS('Forbrug af biomasse'!$E:$E,'Forbrug af biomasse'!$A:$A,"Energi",'Forbrug af biomasse'!$C:$C,C14,'Forbrug af biomasse'!$D:$D,D14),0.5)</f>
        <v>0</v>
      </c>
      <c r="F14" s="427" t="str">
        <f>IFERROR(VLOOKUP(A14,'Oversættelse til tabel'!$A$2:$B$14,2,FALSE),"")</f>
        <v>Antaget til KV, husholdninger og industri</v>
      </c>
      <c r="G14" s="421"/>
      <c r="H14" s="187"/>
    </row>
    <row r="15" spans="1:14" s="103" customFormat="1" x14ac:dyDescent="0.25">
      <c r="A15" s="420" t="s">
        <v>344</v>
      </c>
      <c r="B15" s="99" t="s">
        <v>23</v>
      </c>
      <c r="C15" s="99" t="str">
        <f t="shared" ref="C15:C37" si="4">C9</f>
        <v>Rapsolie</v>
      </c>
      <c r="D15" s="99">
        <f t="shared" si="3"/>
        <v>2050</v>
      </c>
      <c r="E15" s="438">
        <f>VLOOKUP(C15,'Forbrug til andet'!$A$24:$D$29,MATCH(D15,'Forbrug til andet'!$A$23:$D$23,0),FALSE)*IFERROR(SUMIFS('Forbrug af biomasse'!$E:$E,'Forbrug af biomasse'!$A:$A,"Energi",'Forbrug af biomasse'!$B:$B,B15,'Forbrug af biomasse'!$C:$C,C15,'Forbrug af biomasse'!$D:$D,D15)/SUMIFS('Forbrug af biomasse'!$E:$E,'Forbrug af biomasse'!$A:$A,"Energi",'Forbrug af biomasse'!$C:$C,C15,'Forbrug af biomasse'!$D:$D,D15),0.5)</f>
        <v>0</v>
      </c>
      <c r="F15" s="427" t="str">
        <f>IFERROR(VLOOKUP(A15,'Oversættelse til tabel'!$A$2:$B$14,2,FALSE),"")</f>
        <v>Antaget til KV, husholdninger og industri</v>
      </c>
      <c r="G15" s="421"/>
      <c r="H15" s="187"/>
    </row>
    <row r="16" spans="1:14" s="103" customFormat="1" x14ac:dyDescent="0.25">
      <c r="A16" s="420" t="s">
        <v>344</v>
      </c>
      <c r="B16" s="99" t="s">
        <v>23</v>
      </c>
      <c r="C16" s="99" t="str">
        <f t="shared" si="4"/>
        <v>Pil &amp; poppel</v>
      </c>
      <c r="D16" s="99">
        <f t="shared" si="3"/>
        <v>2050</v>
      </c>
      <c r="E16" s="438">
        <f>VLOOKUP(C16,'Forbrug til andet'!$A$24:$D$29,MATCH(D16,'Forbrug til andet'!$A$23:$D$23,0),FALSE)*IFERROR(SUMIFS('Forbrug af biomasse'!$E:$E,'Forbrug af biomasse'!$A:$A,"Energi",'Forbrug af biomasse'!$B:$B,B16,'Forbrug af biomasse'!$C:$C,C16,'Forbrug af biomasse'!$D:$D,D16)/SUMIFS('Forbrug af biomasse'!$E:$E,'Forbrug af biomasse'!$A:$A,"Energi",'Forbrug af biomasse'!$C:$C,C16,'Forbrug af biomasse'!$D:$D,D16),0.5)</f>
        <v>0</v>
      </c>
      <c r="F16" s="427" t="str">
        <f>IFERROR(VLOOKUP(A16,'Oversættelse til tabel'!$A$2:$B$14,2,FALSE),"")</f>
        <v>Antaget til KV, husholdninger og industri</v>
      </c>
      <c r="G16" s="421"/>
      <c r="H16" s="187"/>
    </row>
    <row r="17" spans="1:8" s="103" customFormat="1" x14ac:dyDescent="0.25">
      <c r="A17" s="420" t="s">
        <v>344</v>
      </c>
      <c r="B17" s="99" t="s">
        <v>23</v>
      </c>
      <c r="C17" s="99" t="str">
        <f t="shared" si="4"/>
        <v>Træ til energi</v>
      </c>
      <c r="D17" s="99">
        <f t="shared" si="3"/>
        <v>2050</v>
      </c>
      <c r="E17" s="438">
        <f ca="1">VLOOKUP(C17,'Forbrug til andet'!$A$24:$D$29,MATCH(D17,'Forbrug til andet'!$A$23:$D$23,0),FALSE)*IFERROR(SUMIFS('Forbrug af biomasse'!$E:$E,'Forbrug af biomasse'!$A:$A,"Energi",'Forbrug af biomasse'!$B:$B,B17,'Forbrug af biomasse'!$C:$C,C17,'Forbrug af biomasse'!$D:$D,D17)/SUMIFS('Forbrug af biomasse'!$E:$E,'Forbrug af biomasse'!$A:$A,"Energi",'Forbrug af biomasse'!$C:$C,C17,'Forbrug af biomasse'!$D:$D,D17),0.5)</f>
        <v>0</v>
      </c>
      <c r="F17" s="427" t="str">
        <f>IFERROR(VLOOKUP(A17,'Oversættelse til tabel'!$A$2:$B$14,2,FALSE),"")</f>
        <v>Antaget til KV, husholdninger og industri</v>
      </c>
      <c r="G17" s="421"/>
      <c r="H17" s="187"/>
    </row>
    <row r="18" spans="1:8" s="103" customFormat="1" x14ac:dyDescent="0.25">
      <c r="A18" s="420" t="s">
        <v>344</v>
      </c>
      <c r="B18" s="99" t="s">
        <v>23</v>
      </c>
      <c r="C18" s="99" t="str">
        <f t="shared" si="4"/>
        <v>Have/parkaffald</v>
      </c>
      <c r="D18" s="99">
        <f t="shared" si="3"/>
        <v>2050</v>
      </c>
      <c r="E18" s="438">
        <f>VLOOKUP(C18,'Forbrug til andet'!$A$24:$D$29,MATCH(D18,'Forbrug til andet'!$A$23:$D$23,0),FALSE)*IFERROR(SUMIFS('Forbrug af biomasse'!$E:$E,'Forbrug af biomasse'!$A:$A,"Energi",'Forbrug af biomasse'!$B:$B,B18,'Forbrug af biomasse'!$C:$C,C18,'Forbrug af biomasse'!$D:$D,D18)/SUMIFS('Forbrug af biomasse'!$E:$E,'Forbrug af biomasse'!$A:$A,"Energi",'Forbrug af biomasse'!$C:$C,C18,'Forbrug af biomasse'!$D:$D,D18),0.5)</f>
        <v>0</v>
      </c>
      <c r="F18" s="427" t="str">
        <f>IFERROR(VLOOKUP(A18,'Oversættelse til tabel'!$A$2:$B$14,2,FALSE),"")</f>
        <v>Antaget til KV, husholdninger og industri</v>
      </c>
      <c r="G18" s="421"/>
      <c r="H18" s="187"/>
    </row>
    <row r="19" spans="1:8" s="103" customFormat="1" x14ac:dyDescent="0.25">
      <c r="A19" s="420" t="s">
        <v>344</v>
      </c>
      <c r="B19" s="99" t="s">
        <v>23</v>
      </c>
      <c r="C19" s="99" t="str">
        <f t="shared" si="4"/>
        <v>Bioaffald</v>
      </c>
      <c r="D19" s="99">
        <f t="shared" si="3"/>
        <v>2050</v>
      </c>
      <c r="E19" s="438">
        <f ca="1">VLOOKUP(C19,'Forbrug til andet'!$A$24:$D$29,MATCH(D19,'Forbrug til andet'!$A$23:$D$23,0),FALSE)*IFERROR(SUMIFS('Forbrug af biomasse'!$E:$E,'Forbrug af biomasse'!$A:$A,"Energi",'Forbrug af biomasse'!$B:$B,B19,'Forbrug af biomasse'!$C:$C,C19,'Forbrug af biomasse'!$D:$D,D19)/SUMIFS('Forbrug af biomasse'!$E:$E,'Forbrug af biomasse'!$A:$A,"Energi",'Forbrug af biomasse'!$C:$C,C19,'Forbrug af biomasse'!$D:$D,D19),0.5)</f>
        <v>0</v>
      </c>
      <c r="F19" s="427" t="str">
        <f>IFERROR(VLOOKUP(A19,'Oversættelse til tabel'!$A$2:$B$14,2,FALSE),"")</f>
        <v>Antaget til KV, husholdninger og industri</v>
      </c>
      <c r="G19" s="421"/>
      <c r="H19" s="187"/>
    </row>
    <row r="20" spans="1:8" s="103" customFormat="1" x14ac:dyDescent="0.25">
      <c r="A20" s="420" t="s">
        <v>344</v>
      </c>
      <c r="B20" s="99" t="s">
        <v>24</v>
      </c>
      <c r="C20" s="99" t="str">
        <f t="shared" si="4"/>
        <v>Halm</v>
      </c>
      <c r="D20" s="99">
        <f t="shared" ref="D20:D25" si="5">År1</f>
        <v>2019</v>
      </c>
      <c r="E20" s="438">
        <f>VLOOKUP(C20,'Forbrug til andet'!$A$24:$D$29,MATCH(D20,'Forbrug til andet'!$A$23:$D$23,0),FALSE)*IFERROR(SUMIFS('Forbrug af biomasse'!$E:$E,'Forbrug af biomasse'!$A:$A,"Energi",'Forbrug af biomasse'!$B:$B,B20,'Forbrug af biomasse'!$C:$C,C20,'Forbrug af biomasse'!$D:$D,D20)/SUMIFS('Forbrug af biomasse'!$E:$E,'Forbrug af biomasse'!$A:$A,"Energi",'Forbrug af biomasse'!$C:$C,C20,'Forbrug af biomasse'!$D:$D,D20),0.5)</f>
        <v>0</v>
      </c>
      <c r="F20" s="427" t="str">
        <f>IFERROR(VLOOKUP(A20,'Oversættelse til tabel'!$A$2:$B$14,2,FALSE),"")</f>
        <v>Antaget til KV, husholdninger og industri</v>
      </c>
      <c r="G20" s="421"/>
      <c r="H20" s="187"/>
    </row>
    <row r="21" spans="1:8" s="103" customFormat="1" x14ac:dyDescent="0.25">
      <c r="A21" s="420" t="s">
        <v>344</v>
      </c>
      <c r="B21" s="99" t="s">
        <v>24</v>
      </c>
      <c r="C21" s="99" t="str">
        <f t="shared" si="4"/>
        <v>Rapsolie</v>
      </c>
      <c r="D21" s="99">
        <f t="shared" si="5"/>
        <v>2019</v>
      </c>
      <c r="E21" s="438">
        <f>VLOOKUP(C21,'Forbrug til andet'!$A$24:$D$29,MATCH(D21,'Forbrug til andet'!$A$23:$D$23,0),FALSE)*IFERROR(SUMIFS('Forbrug af biomasse'!$E:$E,'Forbrug af biomasse'!$A:$A,"Energi",'Forbrug af biomasse'!$B:$B,B21,'Forbrug af biomasse'!$C:$C,C21,'Forbrug af biomasse'!$D:$D,D21)/SUMIFS('Forbrug af biomasse'!$E:$E,'Forbrug af biomasse'!$A:$A,"Energi",'Forbrug af biomasse'!$C:$C,C21,'Forbrug af biomasse'!$D:$D,D21),0.5)</f>
        <v>0</v>
      </c>
      <c r="F21" s="427" t="str">
        <f>IFERROR(VLOOKUP(A21,'Oversættelse til tabel'!$A$2:$B$14,2,FALSE),"")</f>
        <v>Antaget til KV, husholdninger og industri</v>
      </c>
      <c r="G21" s="421"/>
      <c r="H21" s="187"/>
    </row>
    <row r="22" spans="1:8" s="103" customFormat="1" x14ac:dyDescent="0.25">
      <c r="A22" s="420" t="s">
        <v>344</v>
      </c>
      <c r="B22" s="99" t="s">
        <v>24</v>
      </c>
      <c r="C22" s="99" t="str">
        <f t="shared" si="4"/>
        <v>Pil &amp; poppel</v>
      </c>
      <c r="D22" s="99">
        <f t="shared" si="5"/>
        <v>2019</v>
      </c>
      <c r="E22" s="438">
        <f>VLOOKUP(C22,'Forbrug til andet'!$A$24:$D$29,MATCH(D22,'Forbrug til andet'!$A$23:$D$23,0),FALSE)*IFERROR(SUMIFS('Forbrug af biomasse'!$E:$E,'Forbrug af biomasse'!$A:$A,"Energi",'Forbrug af biomasse'!$B:$B,B22,'Forbrug af biomasse'!$C:$C,C22,'Forbrug af biomasse'!$D:$D,D22)/SUMIFS('Forbrug af biomasse'!$E:$E,'Forbrug af biomasse'!$A:$A,"Energi",'Forbrug af biomasse'!$C:$C,C22,'Forbrug af biomasse'!$D:$D,D22),0.5)</f>
        <v>0</v>
      </c>
      <c r="F22" s="427" t="str">
        <f>IFERROR(VLOOKUP(A22,'Oversættelse til tabel'!$A$2:$B$14,2,FALSE),"")</f>
        <v>Antaget til KV, husholdninger og industri</v>
      </c>
      <c r="G22" s="421"/>
      <c r="H22" s="187"/>
    </row>
    <row r="23" spans="1:8" s="103" customFormat="1" x14ac:dyDescent="0.25">
      <c r="A23" s="420" t="s">
        <v>344</v>
      </c>
      <c r="B23" s="99" t="s">
        <v>24</v>
      </c>
      <c r="C23" s="99" t="str">
        <f t="shared" si="4"/>
        <v>Træ til energi</v>
      </c>
      <c r="D23" s="99">
        <f t="shared" si="5"/>
        <v>2019</v>
      </c>
      <c r="E23" s="438">
        <f ca="1">VLOOKUP(C23,'Forbrug til andet'!$A$24:$D$29,MATCH(D23,'Forbrug til andet'!$A$23:$D$23,0),FALSE)*IFERROR(SUMIFS('Forbrug af biomasse'!$E:$E,'Forbrug af biomasse'!$A:$A,"Energi",'Forbrug af biomasse'!$B:$B,B23,'Forbrug af biomasse'!$C:$C,C23,'Forbrug af biomasse'!$D:$D,D23)/SUMIFS('Forbrug af biomasse'!$E:$E,'Forbrug af biomasse'!$A:$A,"Energi",'Forbrug af biomasse'!$C:$C,C23,'Forbrug af biomasse'!$D:$D,D23),0.5)</f>
        <v>0</v>
      </c>
      <c r="F23" s="427" t="str">
        <f>IFERROR(VLOOKUP(A23,'Oversættelse til tabel'!$A$2:$B$14,2,FALSE),"")</f>
        <v>Antaget til KV, husholdninger og industri</v>
      </c>
      <c r="G23" s="421"/>
      <c r="H23" s="187"/>
    </row>
    <row r="24" spans="1:8" s="103" customFormat="1" x14ac:dyDescent="0.25">
      <c r="A24" s="420" t="s">
        <v>344</v>
      </c>
      <c r="B24" s="99" t="s">
        <v>24</v>
      </c>
      <c r="C24" s="99" t="str">
        <f t="shared" si="4"/>
        <v>Have/parkaffald</v>
      </c>
      <c r="D24" s="99">
        <f t="shared" si="5"/>
        <v>2019</v>
      </c>
      <c r="E24" s="438">
        <f>VLOOKUP(C24,'Forbrug til andet'!$A$24:$D$29,MATCH(D24,'Forbrug til andet'!$A$23:$D$23,0),FALSE)*IFERROR(SUMIFS('Forbrug af biomasse'!$E:$E,'Forbrug af biomasse'!$A:$A,"Energi",'Forbrug af biomasse'!$B:$B,B24,'Forbrug af biomasse'!$C:$C,C24,'Forbrug af biomasse'!$D:$D,D24)/SUMIFS('Forbrug af biomasse'!$E:$E,'Forbrug af biomasse'!$A:$A,"Energi",'Forbrug af biomasse'!$C:$C,C24,'Forbrug af biomasse'!$D:$D,D24),0.5)</f>
        <v>0</v>
      </c>
      <c r="F24" s="427" t="str">
        <f>IFERROR(VLOOKUP(A24,'Oversættelse til tabel'!$A$2:$B$14,2,FALSE),"")</f>
        <v>Antaget til KV, husholdninger og industri</v>
      </c>
      <c r="G24" s="421"/>
      <c r="H24" s="187"/>
    </row>
    <row r="25" spans="1:8" s="103" customFormat="1" x14ac:dyDescent="0.25">
      <c r="A25" s="420" t="s">
        <v>344</v>
      </c>
      <c r="B25" s="99" t="s">
        <v>24</v>
      </c>
      <c r="C25" s="99" t="str">
        <f t="shared" si="4"/>
        <v>Bioaffald</v>
      </c>
      <c r="D25" s="99">
        <f t="shared" si="5"/>
        <v>2019</v>
      </c>
      <c r="E25" s="438">
        <f ca="1">VLOOKUP(C25,'Forbrug til andet'!$A$24:$D$29,MATCH(D25,'Forbrug til andet'!$A$23:$D$23,0),FALSE)*IFERROR(SUMIFS('Forbrug af biomasse'!$E:$E,'Forbrug af biomasse'!$A:$A,"Energi",'Forbrug af biomasse'!$B:$B,B25,'Forbrug af biomasse'!$C:$C,C25,'Forbrug af biomasse'!$D:$D,D25)/SUMIFS('Forbrug af biomasse'!$E:$E,'Forbrug af biomasse'!$A:$A,"Energi",'Forbrug af biomasse'!$C:$C,C25,'Forbrug af biomasse'!$D:$D,D25),0.5)</f>
        <v>0</v>
      </c>
      <c r="F25" s="427" t="str">
        <f>IFERROR(VLOOKUP(A25,'Oversættelse til tabel'!$A$2:$B$14,2,FALSE),"")</f>
        <v>Antaget til KV, husholdninger og industri</v>
      </c>
      <c r="G25" s="421"/>
      <c r="H25" s="187"/>
    </row>
    <row r="26" spans="1:8" s="103" customFormat="1" x14ac:dyDescent="0.25">
      <c r="A26" s="420" t="s">
        <v>344</v>
      </c>
      <c r="B26" s="99" t="s">
        <v>24</v>
      </c>
      <c r="C26" s="99" t="str">
        <f>C20</f>
        <v>Halm</v>
      </c>
      <c r="D26" s="99">
        <f t="shared" ref="D26:D31" si="6">År2</f>
        <v>2030</v>
      </c>
      <c r="E26" s="438">
        <f>VLOOKUP(C26,'Forbrug til andet'!$A$24:$D$29,MATCH(D26,'Forbrug til andet'!$A$23:$D$23,0),FALSE)*IFERROR(SUMIFS('Forbrug af biomasse'!$E:$E,'Forbrug af biomasse'!$A:$A,"Energi",'Forbrug af biomasse'!$B:$B,B26,'Forbrug af biomasse'!$C:$C,C26,'Forbrug af biomasse'!$D:$D,D26)/SUMIFS('Forbrug af biomasse'!$E:$E,'Forbrug af biomasse'!$A:$A,"Energi",'Forbrug af biomasse'!$C:$C,C26,'Forbrug af biomasse'!$D:$D,D26),0.5)</f>
        <v>0</v>
      </c>
      <c r="F26" s="427" t="str">
        <f>IFERROR(VLOOKUP(A26,'Oversættelse til tabel'!$A$2:$B$14,2,FALSE),"")</f>
        <v>Antaget til KV, husholdninger og industri</v>
      </c>
      <c r="G26" s="421"/>
      <c r="H26" s="187"/>
    </row>
    <row r="27" spans="1:8" s="103" customFormat="1" x14ac:dyDescent="0.25">
      <c r="A27" s="420" t="s">
        <v>344</v>
      </c>
      <c r="B27" s="99" t="s">
        <v>24</v>
      </c>
      <c r="C27" s="99" t="str">
        <f t="shared" si="4"/>
        <v>Rapsolie</v>
      </c>
      <c r="D27" s="99">
        <f t="shared" si="6"/>
        <v>2030</v>
      </c>
      <c r="E27" s="438">
        <f>VLOOKUP(C27,'Forbrug til andet'!$A$24:$D$29,MATCH(D27,'Forbrug til andet'!$A$23:$D$23,0),FALSE)*IFERROR(SUMIFS('Forbrug af biomasse'!$E:$E,'Forbrug af biomasse'!$A:$A,"Energi",'Forbrug af biomasse'!$B:$B,B27,'Forbrug af biomasse'!$C:$C,C27,'Forbrug af biomasse'!$D:$D,D27)/SUMIFS('Forbrug af biomasse'!$E:$E,'Forbrug af biomasse'!$A:$A,"Energi",'Forbrug af biomasse'!$C:$C,C27,'Forbrug af biomasse'!$D:$D,D27),0.5)</f>
        <v>0</v>
      </c>
      <c r="F27" s="427" t="str">
        <f>IFERROR(VLOOKUP(A27,'Oversættelse til tabel'!$A$2:$B$14,2,FALSE),"")</f>
        <v>Antaget til KV, husholdninger og industri</v>
      </c>
      <c r="G27" s="421"/>
      <c r="H27" s="187"/>
    </row>
    <row r="28" spans="1:8" s="103" customFormat="1" x14ac:dyDescent="0.25">
      <c r="A28" s="420" t="s">
        <v>344</v>
      </c>
      <c r="B28" s="99" t="s">
        <v>24</v>
      </c>
      <c r="C28" s="99" t="str">
        <f t="shared" si="4"/>
        <v>Pil &amp; poppel</v>
      </c>
      <c r="D28" s="99">
        <f t="shared" si="6"/>
        <v>2030</v>
      </c>
      <c r="E28" s="438">
        <f>VLOOKUP(C28,'Forbrug til andet'!$A$24:$D$29,MATCH(D28,'Forbrug til andet'!$A$23:$D$23,0),FALSE)*IFERROR(SUMIFS('Forbrug af biomasse'!$E:$E,'Forbrug af biomasse'!$A:$A,"Energi",'Forbrug af biomasse'!$B:$B,B28,'Forbrug af biomasse'!$C:$C,C28,'Forbrug af biomasse'!$D:$D,D28)/SUMIFS('Forbrug af biomasse'!$E:$E,'Forbrug af biomasse'!$A:$A,"Energi",'Forbrug af biomasse'!$C:$C,C28,'Forbrug af biomasse'!$D:$D,D28),0.5)</f>
        <v>0</v>
      </c>
      <c r="F28" s="427" t="str">
        <f>IFERROR(VLOOKUP(A28,'Oversættelse til tabel'!$A$2:$B$14,2,FALSE),"")</f>
        <v>Antaget til KV, husholdninger og industri</v>
      </c>
      <c r="G28" s="421"/>
      <c r="H28" s="187"/>
    </row>
    <row r="29" spans="1:8" s="103" customFormat="1" x14ac:dyDescent="0.25">
      <c r="A29" s="420" t="s">
        <v>344</v>
      </c>
      <c r="B29" s="99" t="s">
        <v>24</v>
      </c>
      <c r="C29" s="99" t="str">
        <f t="shared" si="4"/>
        <v>Træ til energi</v>
      </c>
      <c r="D29" s="99">
        <f t="shared" si="6"/>
        <v>2030</v>
      </c>
      <c r="E29" s="438">
        <f ca="1">VLOOKUP(C29,'Forbrug til andet'!$A$24:$D$29,MATCH(D29,'Forbrug til andet'!$A$23:$D$23,0),FALSE)*IFERROR(SUMIFS('Forbrug af biomasse'!$E:$E,'Forbrug af biomasse'!$A:$A,"Energi",'Forbrug af biomasse'!$B:$B,B29,'Forbrug af biomasse'!$C:$C,C29,'Forbrug af biomasse'!$D:$D,D29)/SUMIFS('Forbrug af biomasse'!$E:$E,'Forbrug af biomasse'!$A:$A,"Energi",'Forbrug af biomasse'!$C:$C,C29,'Forbrug af biomasse'!$D:$D,D29),0.5)</f>
        <v>0</v>
      </c>
      <c r="F29" s="427" t="str">
        <f>IFERROR(VLOOKUP(A29,'Oversættelse til tabel'!$A$2:$B$14,2,FALSE),"")</f>
        <v>Antaget til KV, husholdninger og industri</v>
      </c>
      <c r="G29" s="421"/>
      <c r="H29" s="187"/>
    </row>
    <row r="30" spans="1:8" s="103" customFormat="1" x14ac:dyDescent="0.25">
      <c r="A30" s="420" t="s">
        <v>344</v>
      </c>
      <c r="B30" s="99" t="s">
        <v>24</v>
      </c>
      <c r="C30" s="99" t="str">
        <f t="shared" si="4"/>
        <v>Have/parkaffald</v>
      </c>
      <c r="D30" s="99">
        <f t="shared" si="6"/>
        <v>2030</v>
      </c>
      <c r="E30" s="438">
        <f>VLOOKUP(C30,'Forbrug til andet'!$A$24:$D$29,MATCH(D30,'Forbrug til andet'!$A$23:$D$23,0),FALSE)*IFERROR(SUMIFS('Forbrug af biomasse'!$E:$E,'Forbrug af biomasse'!$A:$A,"Energi",'Forbrug af biomasse'!$B:$B,B30,'Forbrug af biomasse'!$C:$C,C30,'Forbrug af biomasse'!$D:$D,D30)/SUMIFS('Forbrug af biomasse'!$E:$E,'Forbrug af biomasse'!$A:$A,"Energi",'Forbrug af biomasse'!$C:$C,C30,'Forbrug af biomasse'!$D:$D,D30),0.5)</f>
        <v>0</v>
      </c>
      <c r="F30" s="427" t="str">
        <f>IFERROR(VLOOKUP(A30,'Oversættelse til tabel'!$A$2:$B$14,2,FALSE),"")</f>
        <v>Antaget til KV, husholdninger og industri</v>
      </c>
      <c r="G30" s="421"/>
      <c r="H30" s="187"/>
    </row>
    <row r="31" spans="1:8" s="103" customFormat="1" x14ac:dyDescent="0.25">
      <c r="A31" s="420" t="s">
        <v>344</v>
      </c>
      <c r="B31" s="99" t="s">
        <v>24</v>
      </c>
      <c r="C31" s="99" t="str">
        <f t="shared" si="4"/>
        <v>Bioaffald</v>
      </c>
      <c r="D31" s="99">
        <f t="shared" si="6"/>
        <v>2030</v>
      </c>
      <c r="E31" s="438">
        <f ca="1">VLOOKUP(C31,'Forbrug til andet'!$A$24:$D$29,MATCH(D31,'Forbrug til andet'!$A$23:$D$23,0),FALSE)*IFERROR(SUMIFS('Forbrug af biomasse'!$E:$E,'Forbrug af biomasse'!$A:$A,"Energi",'Forbrug af biomasse'!$B:$B,B31,'Forbrug af biomasse'!$C:$C,C31,'Forbrug af biomasse'!$D:$D,D31)/SUMIFS('Forbrug af biomasse'!$E:$E,'Forbrug af biomasse'!$A:$A,"Energi",'Forbrug af biomasse'!$C:$C,C31,'Forbrug af biomasse'!$D:$D,D31),0.5)</f>
        <v>0</v>
      </c>
      <c r="F31" s="427" t="str">
        <f>IFERROR(VLOOKUP(A31,'Oversættelse til tabel'!$A$2:$B$14,2,FALSE),"")</f>
        <v>Antaget til KV, husholdninger og industri</v>
      </c>
      <c r="G31" s="421"/>
      <c r="H31" s="187"/>
    </row>
    <row r="32" spans="1:8" s="103" customFormat="1" x14ac:dyDescent="0.25">
      <c r="A32" s="420" t="s">
        <v>344</v>
      </c>
      <c r="B32" s="99" t="s">
        <v>24</v>
      </c>
      <c r="C32" s="99" t="str">
        <f t="shared" si="4"/>
        <v>Halm</v>
      </c>
      <c r="D32" s="99">
        <f t="shared" ref="D32:D37" si="7">År3</f>
        <v>2050</v>
      </c>
      <c r="E32" s="438">
        <f>VLOOKUP(C32,'Forbrug til andet'!$A$24:$D$29,MATCH(D32,'Forbrug til andet'!$A$23:$D$23,0),FALSE)*IFERROR(SUMIFS('Forbrug af biomasse'!$E:$E,'Forbrug af biomasse'!$A:$A,"Energi",'Forbrug af biomasse'!$B:$B,B32,'Forbrug af biomasse'!$C:$C,C32,'Forbrug af biomasse'!$D:$D,D32)/SUMIFS('Forbrug af biomasse'!$E:$E,'Forbrug af biomasse'!$A:$A,"Energi",'Forbrug af biomasse'!$C:$C,C32,'Forbrug af biomasse'!$D:$D,D32),0.5)</f>
        <v>0</v>
      </c>
      <c r="F32" s="427" t="str">
        <f>IFERROR(VLOOKUP(A32,'Oversættelse til tabel'!$A$2:$B$14,2,FALSE),"")</f>
        <v>Antaget til KV, husholdninger og industri</v>
      </c>
      <c r="G32" s="421"/>
      <c r="H32" s="187"/>
    </row>
    <row r="33" spans="1:8" s="103" customFormat="1" x14ac:dyDescent="0.25">
      <c r="A33" s="420" t="s">
        <v>344</v>
      </c>
      <c r="B33" s="99" t="s">
        <v>24</v>
      </c>
      <c r="C33" s="99" t="str">
        <f t="shared" si="4"/>
        <v>Rapsolie</v>
      </c>
      <c r="D33" s="99">
        <f t="shared" si="7"/>
        <v>2050</v>
      </c>
      <c r="E33" s="438">
        <f>VLOOKUP(C33,'Forbrug til andet'!$A$24:$D$29,MATCH(D33,'Forbrug til andet'!$A$23:$D$23,0),FALSE)*IFERROR(SUMIFS('Forbrug af biomasse'!$E:$E,'Forbrug af biomasse'!$A:$A,"Energi",'Forbrug af biomasse'!$B:$B,B33,'Forbrug af biomasse'!$C:$C,C33,'Forbrug af biomasse'!$D:$D,D33)/SUMIFS('Forbrug af biomasse'!$E:$E,'Forbrug af biomasse'!$A:$A,"Energi",'Forbrug af biomasse'!$C:$C,C33,'Forbrug af biomasse'!$D:$D,D33),0.5)</f>
        <v>0</v>
      </c>
      <c r="F33" s="427" t="str">
        <f>IFERROR(VLOOKUP(A33,'Oversættelse til tabel'!$A$2:$B$14,2,FALSE),"")</f>
        <v>Antaget til KV, husholdninger og industri</v>
      </c>
      <c r="G33" s="421"/>
      <c r="H33" s="187"/>
    </row>
    <row r="34" spans="1:8" s="103" customFormat="1" x14ac:dyDescent="0.25">
      <c r="A34" s="420" t="s">
        <v>344</v>
      </c>
      <c r="B34" s="99" t="s">
        <v>24</v>
      </c>
      <c r="C34" s="99" t="str">
        <f t="shared" si="4"/>
        <v>Pil &amp; poppel</v>
      </c>
      <c r="D34" s="99">
        <f t="shared" si="7"/>
        <v>2050</v>
      </c>
      <c r="E34" s="438">
        <f>VLOOKUP(C34,'Forbrug til andet'!$A$24:$D$29,MATCH(D34,'Forbrug til andet'!$A$23:$D$23,0),FALSE)*IFERROR(SUMIFS('Forbrug af biomasse'!$E:$E,'Forbrug af biomasse'!$A:$A,"Energi",'Forbrug af biomasse'!$B:$B,B34,'Forbrug af biomasse'!$C:$C,C34,'Forbrug af biomasse'!$D:$D,D34)/SUMIFS('Forbrug af biomasse'!$E:$E,'Forbrug af biomasse'!$A:$A,"Energi",'Forbrug af biomasse'!$C:$C,C34,'Forbrug af biomasse'!$D:$D,D34),0.5)</f>
        <v>0</v>
      </c>
      <c r="F34" s="427" t="str">
        <f>IFERROR(VLOOKUP(A34,'Oversættelse til tabel'!$A$2:$B$14,2,FALSE),"")</f>
        <v>Antaget til KV, husholdninger og industri</v>
      </c>
      <c r="G34" s="421"/>
      <c r="H34" s="187"/>
    </row>
    <row r="35" spans="1:8" s="103" customFormat="1" x14ac:dyDescent="0.25">
      <c r="A35" s="420" t="s">
        <v>344</v>
      </c>
      <c r="B35" s="99" t="s">
        <v>24</v>
      </c>
      <c r="C35" s="99" t="str">
        <f t="shared" si="4"/>
        <v>Træ til energi</v>
      </c>
      <c r="D35" s="99">
        <f t="shared" si="7"/>
        <v>2050</v>
      </c>
      <c r="E35" s="438">
        <f ca="1">VLOOKUP(C35,'Forbrug til andet'!$A$24:$D$29,MATCH(D35,'Forbrug til andet'!$A$23:$D$23,0),FALSE)*IFERROR(SUMIFS('Forbrug af biomasse'!$E:$E,'Forbrug af biomasse'!$A:$A,"Energi",'Forbrug af biomasse'!$B:$B,B35,'Forbrug af biomasse'!$C:$C,C35,'Forbrug af biomasse'!$D:$D,D35)/SUMIFS('Forbrug af biomasse'!$E:$E,'Forbrug af biomasse'!$A:$A,"Energi",'Forbrug af biomasse'!$C:$C,C35,'Forbrug af biomasse'!$D:$D,D35),0.5)</f>
        <v>0</v>
      </c>
      <c r="F35" s="427" t="str">
        <f>IFERROR(VLOOKUP(A35,'Oversættelse til tabel'!$A$2:$B$14,2,FALSE),"")</f>
        <v>Antaget til KV, husholdninger og industri</v>
      </c>
      <c r="G35" s="421"/>
      <c r="H35" s="187"/>
    </row>
    <row r="36" spans="1:8" s="103" customFormat="1" x14ac:dyDescent="0.25">
      <c r="A36" s="420" t="s">
        <v>344</v>
      </c>
      <c r="B36" s="99" t="s">
        <v>24</v>
      </c>
      <c r="C36" s="99" t="str">
        <f t="shared" si="4"/>
        <v>Have/parkaffald</v>
      </c>
      <c r="D36" s="99">
        <f t="shared" si="7"/>
        <v>2050</v>
      </c>
      <c r="E36" s="438">
        <f>VLOOKUP(C36,'Forbrug til andet'!$A$24:$D$29,MATCH(D36,'Forbrug til andet'!$A$23:$D$23,0),FALSE)*IFERROR(SUMIFS('Forbrug af biomasse'!$E:$E,'Forbrug af biomasse'!$A:$A,"Energi",'Forbrug af biomasse'!$B:$B,B36,'Forbrug af biomasse'!$C:$C,C36,'Forbrug af biomasse'!$D:$D,D36)/SUMIFS('Forbrug af biomasse'!$E:$E,'Forbrug af biomasse'!$A:$A,"Energi",'Forbrug af biomasse'!$C:$C,C36,'Forbrug af biomasse'!$D:$D,D36),0.5)</f>
        <v>0</v>
      </c>
      <c r="F36" s="427" t="str">
        <f>IFERROR(VLOOKUP(A36,'Oversættelse til tabel'!$A$2:$B$14,2,FALSE),"")</f>
        <v>Antaget til KV, husholdninger og industri</v>
      </c>
      <c r="G36" s="421"/>
      <c r="H36" s="187"/>
    </row>
    <row r="37" spans="1:8" s="103" customFormat="1" ht="15.75" thickBot="1" x14ac:dyDescent="0.3">
      <c r="A37" s="422" t="s">
        <v>344</v>
      </c>
      <c r="B37" s="423" t="s">
        <v>24</v>
      </c>
      <c r="C37" s="423" t="str">
        <f t="shared" si="4"/>
        <v>Bioaffald</v>
      </c>
      <c r="D37" s="423">
        <f t="shared" si="7"/>
        <v>2050</v>
      </c>
      <c r="E37" s="439">
        <f ca="1">VLOOKUP(C37,'Forbrug til andet'!$A$24:$D$29,MATCH(D37,'Forbrug til andet'!$A$23:$D$23,0),FALSE)*IFERROR(SUMIFS('Forbrug af biomasse'!$E:$E,'Forbrug af biomasse'!$A:$A,"Energi",'Forbrug af biomasse'!$B:$B,B37,'Forbrug af biomasse'!$C:$C,C37,'Forbrug af biomasse'!$D:$D,D37)/SUMIFS('Forbrug af biomasse'!$E:$E,'Forbrug af biomasse'!$A:$A,"Energi",'Forbrug af biomasse'!$C:$C,C37,'Forbrug af biomasse'!$D:$D,D37),0.5)</f>
        <v>0</v>
      </c>
      <c r="F37" s="428" t="str">
        <f>IFERROR(VLOOKUP(A37,'Oversættelse til tabel'!$A$2:$B$14,2,FALSE),"")</f>
        <v>Antaget til KV, husholdninger og industri</v>
      </c>
      <c r="G37" s="424"/>
      <c r="H37" s="187"/>
    </row>
    <row r="38" spans="1:8" x14ac:dyDescent="0.25">
      <c r="A38" s="429" t="s">
        <v>346</v>
      </c>
      <c r="B38" s="99" t="str">
        <f>'Resultat-Produktion &amp; forbrug'!E15</f>
        <v>Vestdanmark</v>
      </c>
      <c r="C38" s="99" t="str">
        <f>'Resultat-Produktion &amp; forbrug'!A15</f>
        <v>Glycerin</v>
      </c>
      <c r="D38" s="99">
        <f>'Resultat-Produktion &amp; forbrug'!D15</f>
        <v>2019</v>
      </c>
      <c r="E38" s="435">
        <f>'Resultat-Produktion &amp; forbrug'!F15</f>
        <v>0</v>
      </c>
      <c r="F38" s="427" t="str">
        <f>IFERROR(VLOOKUP(A38,'Oversættelse til tabel'!$A$2:$B$14,2,FALSE),"")</f>
        <v>Total produktion</v>
      </c>
      <c r="G38" s="103"/>
      <c r="H38" s="103"/>
    </row>
    <row r="39" spans="1:8" x14ac:dyDescent="0.25">
      <c r="A39" s="429" t="s">
        <v>346</v>
      </c>
      <c r="B39" s="99" t="str">
        <f>'Resultat-Produktion &amp; forbrug'!E16</f>
        <v>Vestdanmark</v>
      </c>
      <c r="C39" s="99" t="str">
        <f>'Resultat-Produktion &amp; forbrug'!A16</f>
        <v>Græs</v>
      </c>
      <c r="D39" s="99">
        <f>'Resultat-Produktion &amp; forbrug'!D16</f>
        <v>2019</v>
      </c>
      <c r="E39" s="435">
        <f>'Resultat-Produktion &amp; forbrug'!F16</f>
        <v>15764158.337739769</v>
      </c>
      <c r="F39" s="427" t="str">
        <f>IFERROR(VLOOKUP(A39,'Oversættelse til tabel'!$A$2:$B$14,2,FALSE),"")</f>
        <v>Total produktion</v>
      </c>
      <c r="G39" s="103"/>
      <c r="H39" s="103"/>
    </row>
    <row r="40" spans="1:8" x14ac:dyDescent="0.25">
      <c r="A40" s="429" t="s">
        <v>346</v>
      </c>
      <c r="B40" s="99" t="str">
        <f>'Resultat-Produktion &amp; forbrug'!E17</f>
        <v>Vestdanmark</v>
      </c>
      <c r="C40" s="99" t="str">
        <f>'Resultat-Produktion &amp; forbrug'!A17</f>
        <v>Græsprotein</v>
      </c>
      <c r="D40" s="99">
        <f>'Resultat-Produktion &amp; forbrug'!D17</f>
        <v>2019</v>
      </c>
      <c r="E40" s="435">
        <f>'Resultat-Produktion &amp; forbrug'!F17</f>
        <v>0</v>
      </c>
      <c r="F40" s="427" t="str">
        <f>IFERROR(VLOOKUP(A40,'Oversættelse til tabel'!$A$2:$B$14,2,FALSE),"")</f>
        <v>Total produktion</v>
      </c>
      <c r="G40" s="103"/>
      <c r="H40" s="103"/>
    </row>
    <row r="41" spans="1:8" x14ac:dyDescent="0.25">
      <c r="A41" s="429" t="s">
        <v>346</v>
      </c>
      <c r="B41" s="99" t="str">
        <f>'Resultat-Produktion &amp; forbrug'!E18</f>
        <v>Vestdanmark</v>
      </c>
      <c r="C41" s="99" t="str">
        <f>'Resultat-Produktion &amp; forbrug'!A18</f>
        <v>Grøntsager</v>
      </c>
      <c r="D41" s="99">
        <f>'Resultat-Produktion &amp; forbrug'!D18</f>
        <v>2019</v>
      </c>
      <c r="E41" s="435">
        <f>'Resultat-Produktion &amp; forbrug'!F18</f>
        <v>185022.9677154524</v>
      </c>
      <c r="F41" s="427" t="str">
        <f>IFERROR(VLOOKUP(A41,'Oversættelse til tabel'!$A$2:$B$14,2,FALSE),"")</f>
        <v>Total produktion</v>
      </c>
      <c r="G41" s="103"/>
      <c r="H41" s="103"/>
    </row>
    <row r="42" spans="1:8" x14ac:dyDescent="0.25">
      <c r="A42" s="429" t="s">
        <v>346</v>
      </c>
      <c r="B42" s="99" t="str">
        <f>'Resultat-Produktion &amp; forbrug'!E19</f>
        <v>Vestdanmark</v>
      </c>
      <c r="C42" s="99" t="str">
        <f>'Resultat-Produktion &amp; forbrug'!A19</f>
        <v>Halm</v>
      </c>
      <c r="D42" s="99">
        <f>'Resultat-Produktion &amp; forbrug'!D19</f>
        <v>2019</v>
      </c>
      <c r="E42" s="435">
        <f>'Resultat-Produktion &amp; forbrug'!F19</f>
        <v>2717336.5701075909</v>
      </c>
      <c r="F42" s="427" t="str">
        <f>IFERROR(VLOOKUP(A42,'Oversættelse til tabel'!$A$2:$B$14,2,FALSE),"")</f>
        <v>Total produktion</v>
      </c>
      <c r="G42" s="103"/>
      <c r="H42" s="103"/>
    </row>
    <row r="43" spans="1:8" x14ac:dyDescent="0.25">
      <c r="A43" s="429" t="s">
        <v>346</v>
      </c>
      <c r="B43" s="99" t="str">
        <f>'Resultat-Produktion &amp; forbrug'!E20</f>
        <v>Vestdanmark</v>
      </c>
      <c r="C43" s="99" t="str">
        <f>'Resultat-Produktion &amp; forbrug'!A20</f>
        <v>Have/parkaffald</v>
      </c>
      <c r="D43" s="99">
        <f>'Resultat-Produktion &amp; forbrug'!D20</f>
        <v>2019</v>
      </c>
      <c r="E43" s="435">
        <f>'Resultat-Produktion &amp; forbrug'!F20</f>
        <v>530462.48766233202</v>
      </c>
      <c r="F43" s="427" t="str">
        <f>IFERROR(VLOOKUP(A43,'Oversættelse til tabel'!$A$2:$B$14,2,FALSE),"")</f>
        <v>Total produktion</v>
      </c>
      <c r="G43" s="103"/>
      <c r="H43" s="103"/>
    </row>
    <row r="44" spans="1:8" x14ac:dyDescent="0.25">
      <c r="A44" s="429" t="s">
        <v>346</v>
      </c>
      <c r="B44" s="99" t="str">
        <f>'Resultat-Produktion &amp; forbrug'!E21</f>
        <v>Vestdanmark</v>
      </c>
      <c r="C44" s="99" t="str">
        <f>'Resultat-Produktion &amp; forbrug'!A21</f>
        <v>Import af foder</v>
      </c>
      <c r="D44" s="99">
        <f>'Resultat-Produktion &amp; forbrug'!D21</f>
        <v>2019</v>
      </c>
      <c r="E44" s="435">
        <f>'Resultat-Produktion &amp; forbrug'!F21</f>
        <v>0</v>
      </c>
      <c r="F44" s="427" t="str">
        <f>IFERROR(VLOOKUP(A44,'Oversættelse til tabel'!$A$2:$B$14,2,FALSE),"")</f>
        <v>Total produktion</v>
      </c>
      <c r="G44" s="103"/>
      <c r="H44" s="103"/>
    </row>
    <row r="45" spans="1:8" x14ac:dyDescent="0.25">
      <c r="A45" s="429" t="s">
        <v>346</v>
      </c>
      <c r="B45" s="99" t="str">
        <f>'Resultat-Produktion &amp; forbrug'!E22</f>
        <v>Vestdanmark</v>
      </c>
      <c r="C45" s="99" t="str">
        <f>'Resultat-Produktion &amp; forbrug'!A22</f>
        <v>Industriaffald</v>
      </c>
      <c r="D45" s="99">
        <f>'Resultat-Produktion &amp; forbrug'!D22</f>
        <v>2019</v>
      </c>
      <c r="E45" s="435">
        <f>'Resultat-Produktion &amp; forbrug'!F22</f>
        <v>513042.22037196398</v>
      </c>
      <c r="F45" s="427" t="str">
        <f>IFERROR(VLOOKUP(A45,'Oversættelse til tabel'!$A$2:$B$14,2,FALSE),"")</f>
        <v>Total produktion</v>
      </c>
      <c r="G45" s="103"/>
      <c r="H45" s="103"/>
    </row>
    <row r="46" spans="1:8" x14ac:dyDescent="0.25">
      <c r="A46" s="429" t="s">
        <v>346</v>
      </c>
      <c r="B46" s="99" t="str">
        <f>'Resultat-Produktion &amp; forbrug'!E23</f>
        <v>Vestdanmark</v>
      </c>
      <c r="C46" s="99" t="str">
        <f>'Resultat-Produktion &amp; forbrug'!A23</f>
        <v>Juletræer</v>
      </c>
      <c r="D46" s="99">
        <f>'Resultat-Produktion &amp; forbrug'!D23</f>
        <v>2019</v>
      </c>
      <c r="E46" s="435">
        <f>'Resultat-Produktion &amp; forbrug'!F23</f>
        <v>766472.09789043549</v>
      </c>
      <c r="F46" s="427" t="str">
        <f>IFERROR(VLOOKUP(A46,'Oversættelse til tabel'!$A$2:$B$14,2,FALSE),"")</f>
        <v>Total produktion</v>
      </c>
      <c r="G46" s="103"/>
      <c r="H46" s="103"/>
    </row>
    <row r="47" spans="1:8" x14ac:dyDescent="0.25">
      <c r="A47" s="429" t="s">
        <v>346</v>
      </c>
      <c r="B47" s="99" t="str">
        <f>'Resultat-Produktion &amp; forbrug'!E24</f>
        <v>Vestdanmark</v>
      </c>
      <c r="C47" s="99" t="str">
        <f>'Resultat-Produktion &amp; forbrug'!A24</f>
        <v>Kartofler</v>
      </c>
      <c r="D47" s="99">
        <f>'Resultat-Produktion &amp; forbrug'!D24</f>
        <v>2019</v>
      </c>
      <c r="E47" s="435">
        <f>'Resultat-Produktion &amp; forbrug'!F24</f>
        <v>2146636.3631328358</v>
      </c>
      <c r="F47" s="427" t="str">
        <f>IFERROR(VLOOKUP(A47,'Oversættelse til tabel'!$A$2:$B$14,2,FALSE),"")</f>
        <v>Total produktion</v>
      </c>
      <c r="G47" s="103"/>
      <c r="H47" s="103"/>
    </row>
    <row r="48" spans="1:8" x14ac:dyDescent="0.25">
      <c r="A48" s="429" t="s">
        <v>346</v>
      </c>
      <c r="B48" s="99" t="str">
        <f>'Resultat-Produktion &amp; forbrug'!E25</f>
        <v>Vestdanmark</v>
      </c>
      <c r="C48" s="99" t="str">
        <f>'Resultat-Produktion &amp; forbrug'!A25</f>
        <v>Korn</v>
      </c>
      <c r="D48" s="99">
        <f>'Resultat-Produktion &amp; forbrug'!D25</f>
        <v>2019</v>
      </c>
      <c r="E48" s="435">
        <f>'Resultat-Produktion &amp; forbrug'!F25</f>
        <v>6843435.2641521301</v>
      </c>
      <c r="F48" s="427" t="str">
        <f>IFERROR(VLOOKUP(A48,'Oversættelse til tabel'!$A$2:$B$14,2,FALSE),"")</f>
        <v>Total produktion</v>
      </c>
      <c r="G48" s="103"/>
      <c r="H48" s="103"/>
    </row>
    <row r="49" spans="1:8" x14ac:dyDescent="0.25">
      <c r="A49" s="429" t="s">
        <v>346</v>
      </c>
      <c r="B49" s="99" t="str">
        <f>'Resultat-Produktion &amp; forbrug'!E26</f>
        <v>Vestdanmark</v>
      </c>
      <c r="C49" s="99" t="str">
        <f>'Resultat-Produktion &amp; forbrug'!A26</f>
        <v>Kunstgødning</v>
      </c>
      <c r="D49" s="99">
        <f>'Resultat-Produktion &amp; forbrug'!D26</f>
        <v>2019</v>
      </c>
      <c r="E49" s="435">
        <f>'Resultat-Produktion &amp; forbrug'!F26</f>
        <v>0</v>
      </c>
      <c r="F49" s="427" t="str">
        <f>IFERROR(VLOOKUP(A49,'Oversættelse til tabel'!$A$2:$B$14,2,FALSE),"")</f>
        <v>Total produktion</v>
      </c>
      <c r="G49" s="103"/>
      <c r="H49" s="103"/>
    </row>
    <row r="50" spans="1:8" x14ac:dyDescent="0.25">
      <c r="A50" s="429" t="s">
        <v>346</v>
      </c>
      <c r="B50" s="99" t="str">
        <f>'Resultat-Produktion &amp; forbrug'!E27</f>
        <v>Vestdanmark</v>
      </c>
      <c r="C50" s="99" t="str">
        <f>'Resultat-Produktion &amp; forbrug'!A27</f>
        <v>Kvæggylle</v>
      </c>
      <c r="D50" s="99">
        <f>'Resultat-Produktion &amp; forbrug'!D27</f>
        <v>2019</v>
      </c>
      <c r="E50" s="435">
        <f>'Resultat-Produktion &amp; forbrug'!F27</f>
        <v>13124915.780770566</v>
      </c>
      <c r="F50" s="427" t="str">
        <f>IFERROR(VLOOKUP(A50,'Oversættelse til tabel'!$A$2:$B$14,2,FALSE),"")</f>
        <v>Total produktion</v>
      </c>
      <c r="G50" s="103"/>
      <c r="H50" s="103"/>
    </row>
    <row r="51" spans="1:8" x14ac:dyDescent="0.25">
      <c r="A51" s="429" t="s">
        <v>346</v>
      </c>
      <c r="B51" s="99" t="str">
        <f>'Resultat-Produktion &amp; forbrug'!E28</f>
        <v>Vestdanmark</v>
      </c>
      <c r="C51" s="99" t="str">
        <f>'Resultat-Produktion &amp; forbrug'!A28</f>
        <v>Mælk til foder</v>
      </c>
      <c r="D51" s="99">
        <f>'Resultat-Produktion &amp; forbrug'!D28</f>
        <v>2019</v>
      </c>
      <c r="E51" s="435">
        <f>'Resultat-Produktion &amp; forbrug'!F28</f>
        <v>1638157.7192038004</v>
      </c>
      <c r="F51" s="427" t="str">
        <f>IFERROR(VLOOKUP(A51,'Oversættelse til tabel'!$A$2:$B$14,2,FALSE),"")</f>
        <v>Total produktion</v>
      </c>
      <c r="G51" s="103"/>
      <c r="H51" s="103"/>
    </row>
    <row r="52" spans="1:8" x14ac:dyDescent="0.25">
      <c r="A52" s="429" t="s">
        <v>346</v>
      </c>
      <c r="B52" s="99" t="str">
        <f>'Resultat-Produktion &amp; forbrug'!E29</f>
        <v>Vestdanmark</v>
      </c>
      <c r="C52" s="99" t="str">
        <f>'Resultat-Produktion &amp; forbrug'!A29</f>
        <v>Majs</v>
      </c>
      <c r="D52" s="99">
        <f>'Resultat-Produktion &amp; forbrug'!D29</f>
        <v>2019</v>
      </c>
      <c r="E52" s="435">
        <f>'Resultat-Produktion &amp; forbrug'!F29</f>
        <v>7590675.3960505147</v>
      </c>
      <c r="F52" s="427" t="str">
        <f>IFERROR(VLOOKUP(A52,'Oversættelse til tabel'!$A$2:$B$14,2,FALSE),"")</f>
        <v>Total produktion</v>
      </c>
      <c r="G52" s="103"/>
      <c r="H52" s="103"/>
    </row>
    <row r="53" spans="1:8" x14ac:dyDescent="0.25">
      <c r="A53" s="429" t="s">
        <v>346</v>
      </c>
      <c r="B53" s="99" t="str">
        <f>'Resultat-Produktion &amp; forbrug'!E30</f>
        <v>Vestdanmark</v>
      </c>
      <c r="C53" s="99" t="str">
        <f>'Resultat-Produktion &amp; forbrug'!A30</f>
        <v>Mejeriprodukter</v>
      </c>
      <c r="D53" s="99">
        <f>'Resultat-Produktion &amp; forbrug'!D30</f>
        <v>2019</v>
      </c>
      <c r="E53" s="435">
        <f>'Resultat-Produktion &amp; forbrug'!F30</f>
        <v>3160794.2116654618</v>
      </c>
      <c r="F53" s="427" t="str">
        <f>IFERROR(VLOOKUP(A53,'Oversættelse til tabel'!$A$2:$B$14,2,FALSE),"")</f>
        <v>Total produktion</v>
      </c>
      <c r="G53" s="103"/>
      <c r="H53" s="103"/>
    </row>
    <row r="54" spans="1:8" x14ac:dyDescent="0.25">
      <c r="A54" s="429" t="s">
        <v>346</v>
      </c>
      <c r="B54" s="99" t="str">
        <f>'Resultat-Produktion &amp; forbrug'!E31</f>
        <v>Vestdanmark</v>
      </c>
      <c r="C54" s="99" t="str">
        <f>'Resultat-Produktion &amp; forbrug'!A31</f>
        <v>Muslinger</v>
      </c>
      <c r="D54" s="99">
        <f>'Resultat-Produktion &amp; forbrug'!D31</f>
        <v>2019</v>
      </c>
      <c r="E54" s="435">
        <f>'Resultat-Produktion &amp; forbrug'!F31</f>
        <v>878.90231344976178</v>
      </c>
      <c r="F54" s="427" t="str">
        <f>IFERROR(VLOOKUP(A54,'Oversættelse til tabel'!$A$2:$B$14,2,FALSE),"")</f>
        <v>Total produktion</v>
      </c>
      <c r="G54" s="103"/>
      <c r="H54" s="103"/>
    </row>
    <row r="55" spans="1:8" x14ac:dyDescent="0.25">
      <c r="A55" s="429" t="s">
        <v>346</v>
      </c>
      <c r="B55" s="99" t="str">
        <f>'Resultat-Produktion &amp; forbrug'!E32</f>
        <v>Vestdanmark</v>
      </c>
      <c r="C55" s="99" t="str">
        <f>'Resultat-Produktion &amp; forbrug'!A32</f>
        <v>Oksekød</v>
      </c>
      <c r="D55" s="99">
        <f>'Resultat-Produktion &amp; forbrug'!D32</f>
        <v>2019</v>
      </c>
      <c r="E55" s="435">
        <f>'Resultat-Produktion &amp; forbrug'!F32</f>
        <v>108094.85577035608</v>
      </c>
      <c r="F55" s="427" t="str">
        <f>IFERROR(VLOOKUP(A55,'Oversættelse til tabel'!$A$2:$B$14,2,FALSE),"")</f>
        <v>Total produktion</v>
      </c>
      <c r="G55" s="103"/>
      <c r="H55" s="103"/>
    </row>
    <row r="56" spans="1:8" x14ac:dyDescent="0.25">
      <c r="A56" s="429" t="s">
        <v>346</v>
      </c>
      <c r="B56" s="99" t="str">
        <f>'Resultat-Produktion &amp; forbrug'!E33</f>
        <v>Vestdanmark</v>
      </c>
      <c r="C56" s="99" t="str">
        <f>'Resultat-Produktion &amp; forbrug'!A33</f>
        <v>Øvrige</v>
      </c>
      <c r="D56" s="99">
        <f>'Resultat-Produktion &amp; forbrug'!D33</f>
        <v>2019</v>
      </c>
      <c r="E56" s="435">
        <f>'Resultat-Produktion &amp; forbrug'!F33</f>
        <v>1610618.3345669576</v>
      </c>
      <c r="F56" s="427" t="str">
        <f>IFERROR(VLOOKUP(A56,'Oversættelse til tabel'!$A$2:$B$14,2,FALSE),"")</f>
        <v>Total produktion</v>
      </c>
      <c r="G56" s="103"/>
      <c r="H56" s="103"/>
    </row>
    <row r="57" spans="1:8" x14ac:dyDescent="0.25">
      <c r="A57" s="429" t="s">
        <v>346</v>
      </c>
      <c r="B57" s="99" t="str">
        <f>'Resultat-Produktion &amp; forbrug'!E34</f>
        <v>Vestdanmark</v>
      </c>
      <c r="C57" s="99" t="str">
        <f>'Resultat-Produktion &amp; forbrug'!A34</f>
        <v>Pil &amp; poppel</v>
      </c>
      <c r="D57" s="99">
        <f>'Resultat-Produktion &amp; forbrug'!D34</f>
        <v>2019</v>
      </c>
      <c r="E57" s="435">
        <f>'Resultat-Produktion &amp; forbrug'!F34</f>
        <v>171006.78248665464</v>
      </c>
      <c r="F57" s="427" t="str">
        <f>IFERROR(VLOOKUP(A57,'Oversættelse til tabel'!$A$2:$B$14,2,FALSE),"")</f>
        <v>Total produktion</v>
      </c>
      <c r="G57" s="103"/>
      <c r="H57" s="103"/>
    </row>
    <row r="58" spans="1:8" x14ac:dyDescent="0.25">
      <c r="A58" s="429" t="s">
        <v>346</v>
      </c>
      <c r="B58" s="99" t="str">
        <f>'Resultat-Produktion &amp; forbrug'!E35</f>
        <v>Vestdanmark</v>
      </c>
      <c r="C58" s="99" t="str">
        <f>'Resultat-Produktion &amp; forbrug'!A35</f>
        <v>Pyrolysegas</v>
      </c>
      <c r="D58" s="99">
        <f>'Resultat-Produktion &amp; forbrug'!D35</f>
        <v>2019</v>
      </c>
      <c r="E58" s="435">
        <f ca="1">'Resultat-Produktion &amp; forbrug'!F35</f>
        <v>0</v>
      </c>
      <c r="F58" s="427" t="str">
        <f>IFERROR(VLOOKUP(A58,'Oversættelse til tabel'!$A$2:$B$14,2,FALSE),"")</f>
        <v>Total produktion</v>
      </c>
      <c r="G58" s="103"/>
      <c r="H58" s="103"/>
    </row>
    <row r="59" spans="1:8" x14ac:dyDescent="0.25">
      <c r="A59" s="429" t="s">
        <v>346</v>
      </c>
      <c r="B59" s="99" t="str">
        <f>'Resultat-Produktion &amp; forbrug'!E36</f>
        <v>Vestdanmark</v>
      </c>
      <c r="C59" s="99" t="str">
        <f>'Resultat-Produktion &amp; forbrug'!A36</f>
        <v>Pyrolyseolie</v>
      </c>
      <c r="D59" s="99">
        <f>'Resultat-Produktion &amp; forbrug'!D36</f>
        <v>2019</v>
      </c>
      <c r="E59" s="435">
        <f ca="1">'Resultat-Produktion &amp; forbrug'!F36</f>
        <v>0</v>
      </c>
      <c r="F59" s="427" t="str">
        <f>IFERROR(VLOOKUP(A59,'Oversættelse til tabel'!$A$2:$B$14,2,FALSE),"")</f>
        <v>Total produktion</v>
      </c>
      <c r="G59" s="103"/>
      <c r="H59" s="103"/>
    </row>
    <row r="60" spans="1:8" x14ac:dyDescent="0.25">
      <c r="A60" s="429" t="s">
        <v>346</v>
      </c>
      <c r="B60" s="99" t="str">
        <f>'Resultat-Produktion &amp; forbrug'!E37</f>
        <v>Vestdanmark</v>
      </c>
      <c r="C60" s="99" t="str">
        <f>'Resultat-Produktion &amp; forbrug'!A37</f>
        <v>Råmælk</v>
      </c>
      <c r="D60" s="99">
        <f>'Resultat-Produktion &amp; forbrug'!D37</f>
        <v>2019</v>
      </c>
      <c r="E60" s="435">
        <f>'Resultat-Produktion &amp; forbrug'!F37</f>
        <v>4922001.9803787302</v>
      </c>
      <c r="F60" s="427" t="str">
        <f>IFERROR(VLOOKUP(A60,'Oversættelse til tabel'!$A$2:$B$14,2,FALSE),"")</f>
        <v>Total produktion</v>
      </c>
      <c r="G60" s="103"/>
      <c r="H60" s="103"/>
    </row>
    <row r="61" spans="1:8" x14ac:dyDescent="0.25">
      <c r="A61" s="429" t="s">
        <v>346</v>
      </c>
      <c r="B61" s="99" t="str">
        <f>'Resultat-Produktion &amp; forbrug'!E38</f>
        <v>Vestdanmark</v>
      </c>
      <c r="C61" s="99" t="str">
        <f>'Resultat-Produktion &amp; forbrug'!A38</f>
        <v>Raps</v>
      </c>
      <c r="D61" s="99">
        <f>'Resultat-Produktion &amp; forbrug'!D38</f>
        <v>2019</v>
      </c>
      <c r="E61" s="435">
        <f>'Resultat-Produktion &amp; forbrug'!F38</f>
        <v>485762.00237315823</v>
      </c>
      <c r="F61" s="427" t="str">
        <f>IFERROR(VLOOKUP(A61,'Oversættelse til tabel'!$A$2:$B$14,2,FALSE),"")</f>
        <v>Total produktion</v>
      </c>
      <c r="G61" s="103"/>
      <c r="H61" s="103"/>
    </row>
    <row r="62" spans="1:8" x14ac:dyDescent="0.25">
      <c r="A62" s="429" t="s">
        <v>346</v>
      </c>
      <c r="B62" s="99" t="str">
        <f>'Resultat-Produktion &amp; forbrug'!E39</f>
        <v>Vestdanmark</v>
      </c>
      <c r="C62" s="99" t="str">
        <f>'Resultat-Produktion &amp; forbrug'!A39</f>
        <v>Rapskage</v>
      </c>
      <c r="D62" s="99">
        <f>'Resultat-Produktion &amp; forbrug'!D39</f>
        <v>2019</v>
      </c>
      <c r="E62" s="435">
        <f>'Resultat-Produktion &amp; forbrug'!F39</f>
        <v>242881.00118657912</v>
      </c>
      <c r="F62" s="427" t="str">
        <f>IFERROR(VLOOKUP(A62,'Oversættelse til tabel'!$A$2:$B$14,2,FALSE),"")</f>
        <v>Total produktion</v>
      </c>
      <c r="G62" s="103"/>
      <c r="H62" s="103"/>
    </row>
    <row r="63" spans="1:8" x14ac:dyDescent="0.25">
      <c r="A63" s="429" t="s">
        <v>346</v>
      </c>
      <c r="B63" s="99" t="str">
        <f>'Resultat-Produktion &amp; forbrug'!E40</f>
        <v>Vestdanmark</v>
      </c>
      <c r="C63" s="99" t="str">
        <f>'Resultat-Produktion &amp; forbrug'!A40</f>
        <v>Rapsolie</v>
      </c>
      <c r="D63" s="99">
        <f>'Resultat-Produktion &amp; forbrug'!D40</f>
        <v>2019</v>
      </c>
      <c r="E63" s="435">
        <f>'Resultat-Produktion &amp; forbrug'!F40</f>
        <v>155443.84075941064</v>
      </c>
      <c r="F63" s="427" t="str">
        <f>IFERROR(VLOOKUP(A63,'Oversættelse til tabel'!$A$2:$B$14,2,FALSE),"")</f>
        <v>Total produktion</v>
      </c>
      <c r="G63" s="103"/>
      <c r="H63" s="103"/>
    </row>
    <row r="64" spans="1:8" x14ac:dyDescent="0.25">
      <c r="A64" s="429" t="s">
        <v>346</v>
      </c>
      <c r="B64" s="99" t="str">
        <f>'Resultat-Produktion &amp; forbrug'!E41</f>
        <v>Vestdanmark</v>
      </c>
      <c r="C64" s="99" t="str">
        <f>'Resultat-Produktion &amp; forbrug'!A41</f>
        <v>Roer</v>
      </c>
      <c r="D64" s="99">
        <f>'Resultat-Produktion &amp; forbrug'!D41</f>
        <v>2019</v>
      </c>
      <c r="E64" s="435">
        <f>'Resultat-Produktion &amp; forbrug'!F41</f>
        <v>377517.57644613879</v>
      </c>
      <c r="F64" s="427" t="str">
        <f>IFERROR(VLOOKUP(A64,'Oversættelse til tabel'!$A$2:$B$14,2,FALSE),"")</f>
        <v>Total produktion</v>
      </c>
      <c r="G64" s="103"/>
      <c r="H64" s="103"/>
    </row>
    <row r="65" spans="1:8" x14ac:dyDescent="0.25">
      <c r="A65" s="429" t="s">
        <v>346</v>
      </c>
      <c r="B65" s="99" t="str">
        <f>'Resultat-Produktion &amp; forbrug'!E42</f>
        <v>Vestdanmark</v>
      </c>
      <c r="C65" s="99" t="str">
        <f>'Resultat-Produktion &amp; forbrug'!A42</f>
        <v>Slagteriaffald til andet</v>
      </c>
      <c r="D65" s="99">
        <f>'Resultat-Produktion &amp; forbrug'!D42</f>
        <v>2019</v>
      </c>
      <c r="E65" s="435">
        <f>'Resultat-Produktion &amp; forbrug'!F42</f>
        <v>193830.89221723122</v>
      </c>
      <c r="F65" s="427" t="str">
        <f>IFERROR(VLOOKUP(A65,'Oversættelse til tabel'!$A$2:$B$14,2,FALSE),"")</f>
        <v>Total produktion</v>
      </c>
      <c r="G65" s="103"/>
      <c r="H65" s="103"/>
    </row>
    <row r="66" spans="1:8" x14ac:dyDescent="0.25">
      <c r="A66" s="429" t="s">
        <v>346</v>
      </c>
      <c r="B66" s="99" t="str">
        <f>'Resultat-Produktion &amp; forbrug'!E43</f>
        <v>Vestdanmark</v>
      </c>
      <c r="C66" s="99" t="str">
        <f>'Resultat-Produktion &amp; forbrug'!A43</f>
        <v>Slagteriaffald til foder</v>
      </c>
      <c r="D66" s="99">
        <f>'Resultat-Produktion &amp; forbrug'!D43</f>
        <v>2019</v>
      </c>
      <c r="E66" s="435">
        <f>'Resultat-Produktion &amp; forbrug'!F43</f>
        <v>131276.07587880219</v>
      </c>
      <c r="F66" s="427" t="str">
        <f>IFERROR(VLOOKUP(A66,'Oversættelse til tabel'!$A$2:$B$14,2,FALSE),"")</f>
        <v>Total produktion</v>
      </c>
      <c r="G66" s="103"/>
      <c r="H66" s="103"/>
    </row>
    <row r="67" spans="1:8" x14ac:dyDescent="0.25">
      <c r="A67" s="429" t="s">
        <v>346</v>
      </c>
      <c r="B67" s="99" t="str">
        <f>'Resultat-Produktion &amp; forbrug'!E44</f>
        <v>Vestdanmark</v>
      </c>
      <c r="C67" s="99" t="str">
        <f>'Resultat-Produktion &amp; forbrug'!A44</f>
        <v>Spildevandsslam</v>
      </c>
      <c r="D67" s="99">
        <f>'Resultat-Produktion &amp; forbrug'!D44</f>
        <v>2019</v>
      </c>
      <c r="E67" s="435">
        <f>'Resultat-Produktion &amp; forbrug'!F44</f>
        <v>3850196.5402414175</v>
      </c>
      <c r="F67" s="427" t="str">
        <f>IFERROR(VLOOKUP(A67,'Oversættelse til tabel'!$A$2:$B$14,2,FALSE),"")</f>
        <v>Total produktion</v>
      </c>
      <c r="G67" s="103"/>
      <c r="H67" s="103"/>
    </row>
    <row r="68" spans="1:8" x14ac:dyDescent="0.25">
      <c r="A68" s="429" t="s">
        <v>346</v>
      </c>
      <c r="B68" s="99" t="str">
        <f>'Resultat-Produktion &amp; forbrug'!E45</f>
        <v>Vestdanmark</v>
      </c>
      <c r="C68" s="99" t="str">
        <f>'Resultat-Produktion &amp; forbrug'!A45</f>
        <v>Svinegylle</v>
      </c>
      <c r="D68" s="99">
        <f>'Resultat-Produktion &amp; forbrug'!D45</f>
        <v>2019</v>
      </c>
      <c r="E68" s="435">
        <f>'Resultat-Produktion &amp; forbrug'!F45</f>
        <v>15352538.506892066</v>
      </c>
      <c r="F68" s="427" t="str">
        <f>IFERROR(VLOOKUP(A68,'Oversættelse til tabel'!$A$2:$B$14,2,FALSE),"")</f>
        <v>Total produktion</v>
      </c>
      <c r="G68" s="103"/>
      <c r="H68" s="103"/>
    </row>
    <row r="69" spans="1:8" x14ac:dyDescent="0.25">
      <c r="A69" s="429" t="s">
        <v>346</v>
      </c>
      <c r="B69" s="99" t="str">
        <f>'Resultat-Produktion &amp; forbrug'!E46</f>
        <v>Vestdanmark</v>
      </c>
      <c r="C69" s="99" t="str">
        <f>'Resultat-Produktion &amp; forbrug'!A46</f>
        <v>Svinekød</v>
      </c>
      <c r="D69" s="99">
        <f>'Resultat-Produktion &amp; forbrug'!D46</f>
        <v>2019</v>
      </c>
      <c r="E69" s="435">
        <f>'Resultat-Produktion &amp; forbrug'!F46</f>
        <v>1394376.9846055224</v>
      </c>
      <c r="F69" s="427" t="str">
        <f>IFERROR(VLOOKUP(A69,'Oversættelse til tabel'!$A$2:$B$14,2,FALSE),"")</f>
        <v>Total produktion</v>
      </c>
      <c r="G69" s="103"/>
      <c r="H69" s="103"/>
    </row>
    <row r="70" spans="1:8" x14ac:dyDescent="0.25">
      <c r="A70" s="429" t="s">
        <v>346</v>
      </c>
      <c r="B70" s="99" t="str">
        <f>'Resultat-Produktion &amp; forbrug'!E47</f>
        <v>Vestdanmark</v>
      </c>
      <c r="C70" s="99" t="str">
        <f>'Resultat-Produktion &amp; forbrug'!A47</f>
        <v>Tang</v>
      </c>
      <c r="D70" s="99">
        <f>'Resultat-Produktion &amp; forbrug'!D47</f>
        <v>2019</v>
      </c>
      <c r="E70" s="435">
        <f>'Resultat-Produktion &amp; forbrug'!F47</f>
        <v>76.5</v>
      </c>
      <c r="F70" s="427" t="str">
        <f>IFERROR(VLOOKUP(A70,'Oversættelse til tabel'!$A$2:$B$14,2,FALSE),"")</f>
        <v>Total produktion</v>
      </c>
      <c r="G70" s="103"/>
      <c r="H70" s="103"/>
    </row>
    <row r="71" spans="1:8" x14ac:dyDescent="0.25">
      <c r="A71" s="429" t="s">
        <v>346</v>
      </c>
      <c r="B71" s="99" t="str">
        <f>'Resultat-Produktion &amp; forbrug'!E48</f>
        <v>Vestdanmark</v>
      </c>
      <c r="C71" s="99" t="str">
        <f>'Resultat-Produktion &amp; forbrug'!A48</f>
        <v>Total til biogas</v>
      </c>
      <c r="D71" s="99">
        <f>'Resultat-Produktion &amp; forbrug'!D48</f>
        <v>2019</v>
      </c>
      <c r="E71" s="435">
        <f>'Resultat-Produktion &amp; forbrug'!F48</f>
        <v>0</v>
      </c>
      <c r="F71" s="427" t="str">
        <f>IFERROR(VLOOKUP(A71,'Oversættelse til tabel'!$A$2:$B$14,2,FALSE),"")</f>
        <v>Total produktion</v>
      </c>
      <c r="G71" s="103"/>
      <c r="H71" s="103"/>
    </row>
    <row r="72" spans="1:8" x14ac:dyDescent="0.25">
      <c r="A72" s="429" t="s">
        <v>346</v>
      </c>
      <c r="B72" s="99" t="str">
        <f>'Resultat-Produktion &amp; forbrug'!E49</f>
        <v>Vestdanmark</v>
      </c>
      <c r="C72" s="99" t="str">
        <f>'Resultat-Produktion &amp; forbrug'!A49</f>
        <v>Træ til energi</v>
      </c>
      <c r="D72" s="99">
        <f>'Resultat-Produktion &amp; forbrug'!D49</f>
        <v>2019</v>
      </c>
      <c r="E72" s="435">
        <f>'Resultat-Produktion &amp; forbrug'!F49</f>
        <v>1246372.8717247061</v>
      </c>
      <c r="F72" s="427" t="str">
        <f>IFERROR(VLOOKUP(A72,'Oversættelse til tabel'!$A$2:$B$14,2,FALSE),"")</f>
        <v>Total produktion</v>
      </c>
      <c r="G72" s="103"/>
      <c r="H72" s="103"/>
    </row>
    <row r="73" spans="1:8" x14ac:dyDescent="0.25">
      <c r="A73" s="429" t="s">
        <v>346</v>
      </c>
      <c r="B73" s="99" t="str">
        <f>'Resultat-Produktion &amp; forbrug'!E50</f>
        <v>Vestdanmark</v>
      </c>
      <c r="C73" s="99" t="str">
        <f>'Resultat-Produktion &amp; forbrug'!A50</f>
        <v>Træmaterialer</v>
      </c>
      <c r="D73" s="99">
        <f>'Resultat-Produktion &amp; forbrug'!D50</f>
        <v>2019</v>
      </c>
      <c r="E73" s="435">
        <f>'Resultat-Produktion &amp; forbrug'!F50</f>
        <v>383772.68751608918</v>
      </c>
      <c r="F73" s="427" t="str">
        <f>IFERROR(VLOOKUP(A73,'Oversættelse til tabel'!$A$2:$B$14,2,FALSE),"")</f>
        <v>Total produktion</v>
      </c>
      <c r="G73" s="103"/>
      <c r="H73" s="103"/>
    </row>
    <row r="74" spans="1:8" x14ac:dyDescent="0.25">
      <c r="A74" s="429" t="s">
        <v>346</v>
      </c>
      <c r="B74" s="99" t="str">
        <f>'Resultat-Produktion &amp; forbrug'!E51</f>
        <v>Vestdanmark</v>
      </c>
      <c r="C74" s="99" t="str">
        <f>'Resultat-Produktion &amp; forbrug'!A51</f>
        <v>Æg</v>
      </c>
      <c r="D74" s="99">
        <f>'Resultat-Produktion &amp; forbrug'!D51</f>
        <v>2030</v>
      </c>
      <c r="E74" s="435">
        <f>'Resultat-Produktion &amp; forbrug'!F51</f>
        <v>213791.94985288731</v>
      </c>
      <c r="F74" s="427" t="str">
        <f>IFERROR(VLOOKUP(A74,'Oversættelse til tabel'!$A$2:$B$14,2,FALSE),"")</f>
        <v>Total produktion</v>
      </c>
      <c r="G74" s="103"/>
      <c r="H74" s="103"/>
    </row>
    <row r="75" spans="1:8" x14ac:dyDescent="0.25">
      <c r="A75" s="429" t="s">
        <v>346</v>
      </c>
      <c r="B75" s="99" t="str">
        <f>'Resultat-Produktion &amp; forbrug'!E52</f>
        <v>Vestdanmark</v>
      </c>
      <c r="C75" s="99" t="str">
        <f>'Resultat-Produktion &amp; forbrug'!A52</f>
        <v>Bælgsæd</v>
      </c>
      <c r="D75" s="99">
        <f>'Resultat-Produktion &amp; forbrug'!D52</f>
        <v>2030</v>
      </c>
      <c r="E75" s="435">
        <f>'Resultat-Produktion &amp; forbrug'!F52</f>
        <v>261055.13809379272</v>
      </c>
      <c r="F75" s="427" t="str">
        <f>IFERROR(VLOOKUP(A75,'Oversættelse til tabel'!$A$2:$B$14,2,FALSE),"")</f>
        <v>Total produktion</v>
      </c>
      <c r="G75" s="103"/>
      <c r="H75" s="103"/>
    </row>
    <row r="76" spans="1:8" x14ac:dyDescent="0.25">
      <c r="A76" s="429" t="s">
        <v>346</v>
      </c>
      <c r="B76" s="99" t="str">
        <f>'Resultat-Produktion &amp; forbrug'!E53</f>
        <v>Vestdanmark</v>
      </c>
      <c r="C76" s="99" t="str">
        <f>'Resultat-Produktion &amp; forbrug'!A53</f>
        <v>Bioaffald</v>
      </c>
      <c r="D76" s="99">
        <f>'Resultat-Produktion &amp; forbrug'!D53</f>
        <v>2030</v>
      </c>
      <c r="E76" s="435">
        <f ca="1">'Resultat-Produktion &amp; forbrug'!F53</f>
        <v>195082.22598438186</v>
      </c>
      <c r="F76" s="427" t="str">
        <f>IFERROR(VLOOKUP(A76,'Oversættelse til tabel'!$A$2:$B$14,2,FALSE),"")</f>
        <v>Total produktion</v>
      </c>
      <c r="G76" s="103"/>
      <c r="H76" s="103"/>
    </row>
    <row r="77" spans="1:8" x14ac:dyDescent="0.25">
      <c r="A77" s="429" t="s">
        <v>346</v>
      </c>
      <c r="B77" s="99" t="str">
        <f>'Resultat-Produktion &amp; forbrug'!E54</f>
        <v>Vestdanmark</v>
      </c>
      <c r="C77" s="99" t="str">
        <f>'Resultat-Produktion &amp; forbrug'!A54</f>
        <v>Biogas</v>
      </c>
      <c r="D77" s="99">
        <f>'Resultat-Produktion &amp; forbrug'!D54</f>
        <v>2030</v>
      </c>
      <c r="E77" s="435">
        <f ca="1">'Resultat-Produktion &amp; forbrug'!F54</f>
        <v>500444724.81529689</v>
      </c>
      <c r="F77" s="427" t="str">
        <f>IFERROR(VLOOKUP(A77,'Oversættelse til tabel'!$A$2:$B$14,2,FALSE),"")</f>
        <v>Total produktion</v>
      </c>
      <c r="G77" s="103"/>
      <c r="H77" s="103"/>
    </row>
    <row r="78" spans="1:8" x14ac:dyDescent="0.25">
      <c r="A78" s="429" t="s">
        <v>346</v>
      </c>
      <c r="B78" s="99" t="str">
        <f>'Resultat-Produktion &amp; forbrug'!E55</f>
        <v>Vestdanmark</v>
      </c>
      <c r="C78" s="99" t="str">
        <f>'Resultat-Produktion &amp; forbrug'!A55</f>
        <v>Biogasgylle</v>
      </c>
      <c r="D78" s="99">
        <f>'Resultat-Produktion &amp; forbrug'!D55</f>
        <v>2030</v>
      </c>
      <c r="E78" s="435">
        <f ca="1">'Resultat-Produktion &amp; forbrug'!F55</f>
        <v>20202719.326829374</v>
      </c>
      <c r="F78" s="427" t="str">
        <f>IFERROR(VLOOKUP(A78,'Oversættelse til tabel'!$A$2:$B$14,2,FALSE),"")</f>
        <v>Total produktion</v>
      </c>
      <c r="G78" s="103"/>
      <c r="H78" s="103"/>
    </row>
    <row r="79" spans="1:8" x14ac:dyDescent="0.25">
      <c r="A79" s="429" t="s">
        <v>346</v>
      </c>
      <c r="B79" s="99" t="str">
        <f>'Resultat-Produktion &amp; forbrug'!E56</f>
        <v>Vestdanmark</v>
      </c>
      <c r="C79" s="99" t="str">
        <f>'Resultat-Produktion &amp; forbrug'!A56</f>
        <v>Brun saft</v>
      </c>
      <c r="D79" s="99">
        <f>'Resultat-Produktion &amp; forbrug'!D56</f>
        <v>2030</v>
      </c>
      <c r="E79" s="435">
        <f>'Resultat-Produktion &amp; forbrug'!F56</f>
        <v>0</v>
      </c>
      <c r="F79" s="427" t="str">
        <f>IFERROR(VLOOKUP(A79,'Oversættelse til tabel'!$A$2:$B$14,2,FALSE),"")</f>
        <v>Total produktion</v>
      </c>
      <c r="G79" s="103"/>
      <c r="H79" s="103"/>
    </row>
    <row r="80" spans="1:8" x14ac:dyDescent="0.25">
      <c r="A80" s="429" t="s">
        <v>346</v>
      </c>
      <c r="B80" s="99" t="str">
        <f>'Resultat-Produktion &amp; forbrug'!E57</f>
        <v>Vestdanmark</v>
      </c>
      <c r="C80" s="99" t="str">
        <f>'Resultat-Produktion &amp; forbrug'!A57</f>
        <v>Dybstrøelse</v>
      </c>
      <c r="D80" s="99">
        <f>'Resultat-Produktion &amp; forbrug'!D57</f>
        <v>2030</v>
      </c>
      <c r="E80" s="435">
        <f>'Resultat-Produktion &amp; forbrug'!F57</f>
        <v>2652925.8184588463</v>
      </c>
      <c r="F80" s="427" t="str">
        <f>IFERROR(VLOOKUP(A80,'Oversættelse til tabel'!$A$2:$B$14,2,FALSE),"")</f>
        <v>Total produktion</v>
      </c>
      <c r="G80" s="103"/>
      <c r="H80" s="103"/>
    </row>
    <row r="81" spans="1:8" x14ac:dyDescent="0.25">
      <c r="A81" s="429" t="s">
        <v>346</v>
      </c>
      <c r="B81" s="99" t="str">
        <f>'Resultat-Produktion &amp; forbrug'!E58</f>
        <v>Vestdanmark</v>
      </c>
      <c r="C81" s="99" t="str">
        <f>'Resultat-Produktion &amp; forbrug'!A58</f>
        <v>Fiberfraktion</v>
      </c>
      <c r="D81" s="99">
        <f>'Resultat-Produktion &amp; forbrug'!D58</f>
        <v>2030</v>
      </c>
      <c r="E81" s="435">
        <f>'Resultat-Produktion &amp; forbrug'!F58</f>
        <v>0</v>
      </c>
      <c r="F81" s="427" t="str">
        <f>IFERROR(VLOOKUP(A81,'Oversættelse til tabel'!$A$2:$B$14,2,FALSE),"")</f>
        <v>Total produktion</v>
      </c>
      <c r="G81" s="103"/>
      <c r="H81" s="103"/>
    </row>
    <row r="82" spans="1:8" x14ac:dyDescent="0.25">
      <c r="A82" s="429" t="s">
        <v>346</v>
      </c>
      <c r="B82" s="99" t="str">
        <f>'Resultat-Produktion &amp; forbrug'!E59</f>
        <v>Vestdanmark</v>
      </c>
      <c r="C82" s="99" t="str">
        <f>'Resultat-Produktion &amp; forbrug'!A59</f>
        <v>Fjerkrægylle</v>
      </c>
      <c r="D82" s="99">
        <f>'Resultat-Produktion &amp; forbrug'!D59</f>
        <v>2030</v>
      </c>
      <c r="E82" s="435">
        <f>'Resultat-Produktion &amp; forbrug'!F59</f>
        <v>8342.726135545483</v>
      </c>
      <c r="F82" s="427" t="str">
        <f>IFERROR(VLOOKUP(A82,'Oversættelse til tabel'!$A$2:$B$14,2,FALSE),"")</f>
        <v>Total produktion</v>
      </c>
      <c r="G82" s="103"/>
      <c r="H82" s="103"/>
    </row>
    <row r="83" spans="1:8" x14ac:dyDescent="0.25">
      <c r="A83" s="429" t="s">
        <v>346</v>
      </c>
      <c r="B83" s="99" t="str">
        <f>'Resultat-Produktion &amp; forbrug'!E60</f>
        <v>Vestdanmark</v>
      </c>
      <c r="C83" s="99" t="str">
        <f>'Resultat-Produktion &amp; forbrug'!A60</f>
        <v>Fjerkrækød</v>
      </c>
      <c r="D83" s="99">
        <f>'Resultat-Produktion &amp; forbrug'!D60</f>
        <v>2030</v>
      </c>
      <c r="E83" s="435">
        <f>'Resultat-Produktion &amp; forbrug'!F60</f>
        <v>181628.8895635134</v>
      </c>
      <c r="F83" s="427" t="str">
        <f>IFERROR(VLOOKUP(A83,'Oversættelse til tabel'!$A$2:$B$14,2,FALSE),"")</f>
        <v>Total produktion</v>
      </c>
      <c r="G83" s="103"/>
      <c r="H83" s="103"/>
    </row>
    <row r="84" spans="1:8" x14ac:dyDescent="0.25">
      <c r="A84" s="429" t="s">
        <v>346</v>
      </c>
      <c r="B84" s="99" t="str">
        <f>'Resultat-Produktion &amp; forbrug'!E61</f>
        <v>Vestdanmark</v>
      </c>
      <c r="C84" s="99" t="str">
        <f>'Resultat-Produktion &amp; forbrug'!A61</f>
        <v>Frø</v>
      </c>
      <c r="D84" s="99">
        <f>'Resultat-Produktion &amp; forbrug'!D61</f>
        <v>2030</v>
      </c>
      <c r="E84" s="435">
        <f>'Resultat-Produktion &amp; forbrug'!F61</f>
        <v>846105.68171460775</v>
      </c>
      <c r="F84" s="427" t="str">
        <f>IFERROR(VLOOKUP(A84,'Oversættelse til tabel'!$A$2:$B$14,2,FALSE),"")</f>
        <v>Total produktion</v>
      </c>
      <c r="G84" s="103"/>
      <c r="H84" s="103"/>
    </row>
    <row r="85" spans="1:8" x14ac:dyDescent="0.25">
      <c r="A85" s="429" t="s">
        <v>346</v>
      </c>
      <c r="B85" s="99" t="str">
        <f>'Resultat-Produktion &amp; forbrug'!E62</f>
        <v>Vestdanmark</v>
      </c>
      <c r="C85" s="99" t="str">
        <f>'Resultat-Produktion &amp; forbrug'!A62</f>
        <v>Frugt</v>
      </c>
      <c r="D85" s="99">
        <f>'Resultat-Produktion &amp; forbrug'!D62</f>
        <v>2030</v>
      </c>
      <c r="E85" s="435">
        <f>'Resultat-Produktion &amp; forbrug'!F62</f>
        <v>26154.218486667774</v>
      </c>
      <c r="F85" s="427" t="str">
        <f>IFERROR(VLOOKUP(A85,'Oversættelse til tabel'!$A$2:$B$14,2,FALSE),"")</f>
        <v>Total produktion</v>
      </c>
      <c r="G85" s="103"/>
      <c r="H85" s="103"/>
    </row>
    <row r="86" spans="1:8" x14ac:dyDescent="0.25">
      <c r="A86" s="429" t="s">
        <v>346</v>
      </c>
      <c r="B86" s="99" t="str">
        <f>'Resultat-Produktion &amp; forbrug'!E63</f>
        <v>Vestdanmark</v>
      </c>
      <c r="C86" s="99" t="str">
        <f>'Resultat-Produktion &amp; forbrug'!A63</f>
        <v>Glycerin</v>
      </c>
      <c r="D86" s="99">
        <f>'Resultat-Produktion &amp; forbrug'!D63</f>
        <v>2030</v>
      </c>
      <c r="E86" s="435">
        <f>'Resultat-Produktion &amp; forbrug'!F63</f>
        <v>0</v>
      </c>
      <c r="F86" s="427" t="str">
        <f>IFERROR(VLOOKUP(A86,'Oversættelse til tabel'!$A$2:$B$14,2,FALSE),"")</f>
        <v>Total produktion</v>
      </c>
      <c r="G86" s="103"/>
      <c r="H86" s="103"/>
    </row>
    <row r="87" spans="1:8" x14ac:dyDescent="0.25">
      <c r="A87" s="429" t="s">
        <v>346</v>
      </c>
      <c r="B87" s="99" t="str">
        <f>'Resultat-Produktion &amp; forbrug'!E64</f>
        <v>Vestdanmark</v>
      </c>
      <c r="C87" s="99" t="str">
        <f>'Resultat-Produktion &amp; forbrug'!A64</f>
        <v>Græs</v>
      </c>
      <c r="D87" s="99">
        <f>'Resultat-Produktion &amp; forbrug'!D64</f>
        <v>2030</v>
      </c>
      <c r="E87" s="435">
        <f>'Resultat-Produktion &amp; forbrug'!F64</f>
        <v>15138236.090780353</v>
      </c>
      <c r="F87" s="427" t="str">
        <f>IFERROR(VLOOKUP(A87,'Oversættelse til tabel'!$A$2:$B$14,2,FALSE),"")</f>
        <v>Total produktion</v>
      </c>
      <c r="G87" s="103"/>
      <c r="H87" s="103"/>
    </row>
    <row r="88" spans="1:8" x14ac:dyDescent="0.25">
      <c r="A88" s="429" t="s">
        <v>346</v>
      </c>
      <c r="B88" s="99" t="str">
        <f>'Resultat-Produktion &amp; forbrug'!E65</f>
        <v>Vestdanmark</v>
      </c>
      <c r="C88" s="99" t="str">
        <f>'Resultat-Produktion &amp; forbrug'!A65</f>
        <v>Græsprotein</v>
      </c>
      <c r="D88" s="99">
        <f>'Resultat-Produktion &amp; forbrug'!D65</f>
        <v>2030</v>
      </c>
      <c r="E88" s="435">
        <f>'Resultat-Produktion &amp; forbrug'!F65</f>
        <v>0</v>
      </c>
      <c r="F88" s="427" t="str">
        <f>IFERROR(VLOOKUP(A88,'Oversættelse til tabel'!$A$2:$B$14,2,FALSE),"")</f>
        <v>Total produktion</v>
      </c>
      <c r="G88" s="103"/>
      <c r="H88" s="103"/>
    </row>
    <row r="89" spans="1:8" x14ac:dyDescent="0.25">
      <c r="A89" s="429" t="s">
        <v>346</v>
      </c>
      <c r="B89" s="99" t="str">
        <f>'Resultat-Produktion &amp; forbrug'!E66</f>
        <v>Vestdanmark</v>
      </c>
      <c r="C89" s="99" t="str">
        <f>'Resultat-Produktion &amp; forbrug'!A66</f>
        <v>Grøntsager</v>
      </c>
      <c r="D89" s="99">
        <f>'Resultat-Produktion &amp; forbrug'!D66</f>
        <v>2030</v>
      </c>
      <c r="E89" s="435">
        <f>'Resultat-Produktion &amp; forbrug'!F66</f>
        <v>190121.30932407538</v>
      </c>
      <c r="F89" s="427" t="str">
        <f>IFERROR(VLOOKUP(A89,'Oversættelse til tabel'!$A$2:$B$14,2,FALSE),"")</f>
        <v>Total produktion</v>
      </c>
      <c r="G89" s="103"/>
      <c r="H89" s="103"/>
    </row>
    <row r="90" spans="1:8" x14ac:dyDescent="0.25">
      <c r="A90" s="429" t="s">
        <v>346</v>
      </c>
      <c r="B90" s="99" t="str">
        <f>'Resultat-Produktion &amp; forbrug'!E67</f>
        <v>Vestdanmark</v>
      </c>
      <c r="C90" s="99" t="str">
        <f>'Resultat-Produktion &amp; forbrug'!A67</f>
        <v>Halm</v>
      </c>
      <c r="D90" s="99">
        <f>'Resultat-Produktion &amp; forbrug'!D67</f>
        <v>2030</v>
      </c>
      <c r="E90" s="435">
        <f>'Resultat-Produktion &amp; forbrug'!F67</f>
        <v>2554201.7864606651</v>
      </c>
      <c r="F90" s="427" t="str">
        <f>IFERROR(VLOOKUP(A90,'Oversættelse til tabel'!$A$2:$B$14,2,FALSE),"")</f>
        <v>Total produktion</v>
      </c>
      <c r="G90" s="103"/>
      <c r="H90" s="103"/>
    </row>
    <row r="91" spans="1:8" x14ac:dyDescent="0.25">
      <c r="A91" s="429" t="s">
        <v>346</v>
      </c>
      <c r="B91" s="99" t="str">
        <f>'Resultat-Produktion &amp; forbrug'!E68</f>
        <v>Vestdanmark</v>
      </c>
      <c r="C91" s="99" t="str">
        <f>'Resultat-Produktion &amp; forbrug'!A68</f>
        <v>Have/parkaffald</v>
      </c>
      <c r="D91" s="99">
        <f>'Resultat-Produktion &amp; forbrug'!D68</f>
        <v>2030</v>
      </c>
      <c r="E91" s="435">
        <f>'Resultat-Produktion &amp; forbrug'!F68</f>
        <v>526734.10986839118</v>
      </c>
      <c r="F91" s="427" t="str">
        <f>IFERROR(VLOOKUP(A91,'Oversættelse til tabel'!$A$2:$B$14,2,FALSE),"")</f>
        <v>Total produktion</v>
      </c>
      <c r="G91" s="103"/>
      <c r="H91" s="103"/>
    </row>
    <row r="92" spans="1:8" x14ac:dyDescent="0.25">
      <c r="A92" s="429" t="s">
        <v>346</v>
      </c>
      <c r="B92" s="99" t="str">
        <f>'Resultat-Produktion &amp; forbrug'!E69</f>
        <v>Vestdanmark</v>
      </c>
      <c r="C92" s="99" t="str">
        <f>'Resultat-Produktion &amp; forbrug'!A69</f>
        <v>Import af foder</v>
      </c>
      <c r="D92" s="99">
        <f>'Resultat-Produktion &amp; forbrug'!D69</f>
        <v>2030</v>
      </c>
      <c r="E92" s="435">
        <f>'Resultat-Produktion &amp; forbrug'!F69</f>
        <v>0</v>
      </c>
      <c r="F92" s="427" t="str">
        <f>IFERROR(VLOOKUP(A92,'Oversættelse til tabel'!$A$2:$B$14,2,FALSE),"")</f>
        <v>Total produktion</v>
      </c>
      <c r="G92" s="103"/>
      <c r="H92" s="103"/>
    </row>
    <row r="93" spans="1:8" x14ac:dyDescent="0.25">
      <c r="A93" s="429" t="s">
        <v>346</v>
      </c>
      <c r="B93" s="99" t="str">
        <f>'Resultat-Produktion &amp; forbrug'!E70</f>
        <v>Vestdanmark</v>
      </c>
      <c r="C93" s="99" t="str">
        <f>'Resultat-Produktion &amp; forbrug'!A70</f>
        <v>Industriaffald</v>
      </c>
      <c r="D93" s="99">
        <f>'Resultat-Produktion &amp; forbrug'!D70</f>
        <v>2030</v>
      </c>
      <c r="E93" s="435">
        <f>'Resultat-Produktion &amp; forbrug'!F70</f>
        <v>523057.42126360437</v>
      </c>
      <c r="F93" s="427" t="str">
        <f>IFERROR(VLOOKUP(A93,'Oversættelse til tabel'!$A$2:$B$14,2,FALSE),"")</f>
        <v>Total produktion</v>
      </c>
      <c r="G93" s="103"/>
      <c r="H93" s="103"/>
    </row>
    <row r="94" spans="1:8" x14ac:dyDescent="0.25">
      <c r="A94" s="429" t="s">
        <v>346</v>
      </c>
      <c r="B94" s="99" t="str">
        <f>'Resultat-Produktion &amp; forbrug'!E71</f>
        <v>Vestdanmark</v>
      </c>
      <c r="C94" s="99" t="str">
        <f>'Resultat-Produktion &amp; forbrug'!A71</f>
        <v>Juletræer</v>
      </c>
      <c r="D94" s="99">
        <f>'Resultat-Produktion &amp; forbrug'!D71</f>
        <v>2030</v>
      </c>
      <c r="E94" s="435">
        <f>'Resultat-Produktion &amp; forbrug'!F71</f>
        <v>772542.01819557324</v>
      </c>
      <c r="F94" s="427" t="str">
        <f>IFERROR(VLOOKUP(A94,'Oversættelse til tabel'!$A$2:$B$14,2,FALSE),"")</f>
        <v>Total produktion</v>
      </c>
      <c r="G94" s="103"/>
      <c r="H94" s="103"/>
    </row>
    <row r="95" spans="1:8" x14ac:dyDescent="0.25">
      <c r="A95" s="429" t="s">
        <v>346</v>
      </c>
      <c r="B95" s="99" t="str">
        <f>'Resultat-Produktion &amp; forbrug'!E72</f>
        <v>Vestdanmark</v>
      </c>
      <c r="C95" s="99" t="str">
        <f>'Resultat-Produktion &amp; forbrug'!A72</f>
        <v>Kartofler</v>
      </c>
      <c r="D95" s="99">
        <f>'Resultat-Produktion &amp; forbrug'!D72</f>
        <v>2030</v>
      </c>
      <c r="E95" s="435">
        <f>'Resultat-Produktion &amp; forbrug'!F72</f>
        <v>2144652.2701679929</v>
      </c>
      <c r="F95" s="427" t="str">
        <f>IFERROR(VLOOKUP(A95,'Oversættelse til tabel'!$A$2:$B$14,2,FALSE),"")</f>
        <v>Total produktion</v>
      </c>
      <c r="G95" s="103"/>
      <c r="H95" s="103"/>
    </row>
    <row r="96" spans="1:8" x14ac:dyDescent="0.25">
      <c r="A96" s="429" t="s">
        <v>346</v>
      </c>
      <c r="B96" s="99" t="str">
        <f>'Resultat-Produktion &amp; forbrug'!E73</f>
        <v>Vestdanmark</v>
      </c>
      <c r="C96" s="99" t="str">
        <f>'Resultat-Produktion &amp; forbrug'!A73</f>
        <v>Korn</v>
      </c>
      <c r="D96" s="99">
        <f>'Resultat-Produktion &amp; forbrug'!D73</f>
        <v>2030</v>
      </c>
      <c r="E96" s="435">
        <f>'Resultat-Produktion &amp; forbrug'!F73</f>
        <v>6957334.5251530875</v>
      </c>
      <c r="F96" s="427" t="str">
        <f>IFERROR(VLOOKUP(A96,'Oversættelse til tabel'!$A$2:$B$14,2,FALSE),"")</f>
        <v>Total produktion</v>
      </c>
      <c r="G96" s="103"/>
      <c r="H96" s="103"/>
    </row>
    <row r="97" spans="1:8" x14ac:dyDescent="0.25">
      <c r="A97" s="429" t="s">
        <v>346</v>
      </c>
      <c r="B97" s="99" t="str">
        <f>'Resultat-Produktion &amp; forbrug'!E74</f>
        <v>Vestdanmark</v>
      </c>
      <c r="C97" s="99" t="str">
        <f>'Resultat-Produktion &amp; forbrug'!A74</f>
        <v>Kunstgødning</v>
      </c>
      <c r="D97" s="99">
        <f>'Resultat-Produktion &amp; forbrug'!D74</f>
        <v>2030</v>
      </c>
      <c r="E97" s="435">
        <f>'Resultat-Produktion &amp; forbrug'!F74</f>
        <v>0</v>
      </c>
      <c r="F97" s="427" t="str">
        <f>IFERROR(VLOOKUP(A97,'Oversættelse til tabel'!$A$2:$B$14,2,FALSE),"")</f>
        <v>Total produktion</v>
      </c>
      <c r="G97" s="103"/>
      <c r="H97" s="103"/>
    </row>
    <row r="98" spans="1:8" x14ac:dyDescent="0.25">
      <c r="A98" s="429" t="s">
        <v>346</v>
      </c>
      <c r="B98" s="99" t="str">
        <f>'Resultat-Produktion &amp; forbrug'!E75</f>
        <v>Vestdanmark</v>
      </c>
      <c r="C98" s="99" t="str">
        <f>'Resultat-Produktion &amp; forbrug'!A75</f>
        <v>Kvæggylle</v>
      </c>
      <c r="D98" s="99">
        <f>'Resultat-Produktion &amp; forbrug'!D75</f>
        <v>2030</v>
      </c>
      <c r="E98" s="435">
        <f>'Resultat-Produktion &amp; forbrug'!F75</f>
        <v>12983496.711335782</v>
      </c>
      <c r="F98" s="427" t="str">
        <f>IFERROR(VLOOKUP(A98,'Oversættelse til tabel'!$A$2:$B$14,2,FALSE),"")</f>
        <v>Total produktion</v>
      </c>
      <c r="G98" s="103"/>
      <c r="H98" s="103"/>
    </row>
    <row r="99" spans="1:8" x14ac:dyDescent="0.25">
      <c r="A99" s="429" t="s">
        <v>346</v>
      </c>
      <c r="B99" s="99" t="str">
        <f>'Resultat-Produktion &amp; forbrug'!E76</f>
        <v>Vestdanmark</v>
      </c>
      <c r="C99" s="99" t="str">
        <f>'Resultat-Produktion &amp; forbrug'!A76</f>
        <v>Mælk til foder</v>
      </c>
      <c r="D99" s="99">
        <f>'Resultat-Produktion &amp; forbrug'!D76</f>
        <v>2030</v>
      </c>
      <c r="E99" s="435">
        <f>'Resultat-Produktion &amp; forbrug'!F76</f>
        <v>1620993.8653666629</v>
      </c>
      <c r="F99" s="427" t="str">
        <f>IFERROR(VLOOKUP(A99,'Oversættelse til tabel'!$A$2:$B$14,2,FALSE),"")</f>
        <v>Total produktion</v>
      </c>
      <c r="G99" s="103"/>
      <c r="H99" s="103"/>
    </row>
    <row r="100" spans="1:8" x14ac:dyDescent="0.25">
      <c r="A100" s="429" t="s">
        <v>346</v>
      </c>
      <c r="B100" s="99" t="str">
        <f>'Resultat-Produktion &amp; forbrug'!E77</f>
        <v>Vestdanmark</v>
      </c>
      <c r="C100" s="99" t="str">
        <f>'Resultat-Produktion &amp; forbrug'!A77</f>
        <v>Majs</v>
      </c>
      <c r="D100" s="99">
        <f>'Resultat-Produktion &amp; forbrug'!D77</f>
        <v>2030</v>
      </c>
      <c r="E100" s="435">
        <f>'Resultat-Produktion &amp; forbrug'!F77</f>
        <v>7715443.2113281824</v>
      </c>
      <c r="F100" s="427" t="str">
        <f>IFERROR(VLOOKUP(A100,'Oversættelse til tabel'!$A$2:$B$14,2,FALSE),"")</f>
        <v>Total produktion</v>
      </c>
      <c r="G100" s="103"/>
      <c r="H100" s="103"/>
    </row>
    <row r="101" spans="1:8" x14ac:dyDescent="0.25">
      <c r="A101" s="429" t="s">
        <v>346</v>
      </c>
      <c r="B101" s="99" t="str">
        <f>'Resultat-Produktion &amp; forbrug'!E78</f>
        <v>Vestdanmark</v>
      </c>
      <c r="C101" s="99" t="str">
        <f>'Resultat-Produktion &amp; forbrug'!A78</f>
        <v>Mejeriprodukter</v>
      </c>
      <c r="D101" s="99">
        <f>'Resultat-Produktion &amp; forbrug'!D78</f>
        <v>2030</v>
      </c>
      <c r="E101" s="435">
        <f>'Resultat-Produktion &amp; forbrug'!F78</f>
        <v>3127676.8816170068</v>
      </c>
      <c r="F101" s="427" t="str">
        <f>IFERROR(VLOOKUP(A101,'Oversættelse til tabel'!$A$2:$B$14,2,FALSE),"")</f>
        <v>Total produktion</v>
      </c>
      <c r="G101" s="103"/>
      <c r="H101" s="103"/>
    </row>
    <row r="102" spans="1:8" x14ac:dyDescent="0.25">
      <c r="A102" s="429" t="s">
        <v>346</v>
      </c>
      <c r="B102" s="99" t="str">
        <f>'Resultat-Produktion &amp; forbrug'!E79</f>
        <v>Vestdanmark</v>
      </c>
      <c r="C102" s="99" t="str">
        <f>'Resultat-Produktion &amp; forbrug'!A79</f>
        <v>Muslinger</v>
      </c>
      <c r="D102" s="99">
        <f>'Resultat-Produktion &amp; forbrug'!D79</f>
        <v>2030</v>
      </c>
      <c r="E102" s="435">
        <f>'Resultat-Produktion &amp; forbrug'!F79</f>
        <v>209595.14629167612</v>
      </c>
      <c r="F102" s="427" t="str">
        <f>IFERROR(VLOOKUP(A102,'Oversættelse til tabel'!$A$2:$B$14,2,FALSE),"")</f>
        <v>Total produktion</v>
      </c>
      <c r="G102" s="103"/>
      <c r="H102" s="103"/>
    </row>
    <row r="103" spans="1:8" x14ac:dyDescent="0.25">
      <c r="A103" s="429" t="s">
        <v>346</v>
      </c>
      <c r="B103" s="99" t="str">
        <f>'Resultat-Produktion &amp; forbrug'!E80</f>
        <v>Vestdanmark</v>
      </c>
      <c r="C103" s="99" t="str">
        <f>'Resultat-Produktion &amp; forbrug'!A80</f>
        <v>Oksekød</v>
      </c>
      <c r="D103" s="99">
        <f>'Resultat-Produktion &amp; forbrug'!D80</f>
        <v>2030</v>
      </c>
      <c r="E103" s="435">
        <f>'Resultat-Produktion &amp; forbrug'!F80</f>
        <v>106168.13854148486</v>
      </c>
      <c r="F103" s="427" t="str">
        <f>IFERROR(VLOOKUP(A103,'Oversættelse til tabel'!$A$2:$B$14,2,FALSE),"")</f>
        <v>Total produktion</v>
      </c>
      <c r="G103" s="103"/>
      <c r="H103" s="103"/>
    </row>
    <row r="104" spans="1:8" x14ac:dyDescent="0.25">
      <c r="A104" s="429" t="s">
        <v>346</v>
      </c>
      <c r="B104" s="99" t="str">
        <f>'Resultat-Produktion &amp; forbrug'!E81</f>
        <v>Vestdanmark</v>
      </c>
      <c r="C104" s="99" t="str">
        <f>'Resultat-Produktion &amp; forbrug'!A81</f>
        <v>Øvrige</v>
      </c>
      <c r="D104" s="99">
        <f>'Resultat-Produktion &amp; forbrug'!D81</f>
        <v>2030</v>
      </c>
      <c r="E104" s="435">
        <f>'Resultat-Produktion &amp; forbrug'!F81</f>
        <v>1623373.2997636329</v>
      </c>
      <c r="F104" s="427" t="str">
        <f>IFERROR(VLOOKUP(A104,'Oversættelse til tabel'!$A$2:$B$14,2,FALSE),"")</f>
        <v>Total produktion</v>
      </c>
      <c r="G104" s="103"/>
    </row>
    <row r="105" spans="1:8" x14ac:dyDescent="0.25">
      <c r="A105" s="429" t="s">
        <v>346</v>
      </c>
      <c r="B105" s="99" t="str">
        <f>'Resultat-Produktion &amp; forbrug'!E82</f>
        <v>Vestdanmark</v>
      </c>
      <c r="C105" s="99" t="str">
        <f>'Resultat-Produktion &amp; forbrug'!A82</f>
        <v>Pil &amp; poppel</v>
      </c>
      <c r="D105" s="99">
        <f>'Resultat-Produktion &amp; forbrug'!D82</f>
        <v>2030</v>
      </c>
      <c r="E105" s="435">
        <f>'Resultat-Produktion &amp; forbrug'!F82</f>
        <v>150770.56779806415</v>
      </c>
      <c r="F105" s="427" t="str">
        <f>IFERROR(VLOOKUP(A105,'Oversættelse til tabel'!$A$2:$B$14,2,FALSE),"")</f>
        <v>Total produktion</v>
      </c>
      <c r="G105" s="103"/>
    </row>
    <row r="106" spans="1:8" x14ac:dyDescent="0.25">
      <c r="A106" s="429" t="s">
        <v>346</v>
      </c>
      <c r="B106" s="99" t="str">
        <f>'Resultat-Produktion &amp; forbrug'!E83</f>
        <v>Vestdanmark</v>
      </c>
      <c r="C106" s="99" t="str">
        <f>'Resultat-Produktion &amp; forbrug'!A83</f>
        <v>Pyrolysegas</v>
      </c>
      <c r="D106" s="99">
        <f>'Resultat-Produktion &amp; forbrug'!D83</f>
        <v>2030</v>
      </c>
      <c r="E106" s="435">
        <f ca="1">'Resultat-Produktion &amp; forbrug'!F83</f>
        <v>733714.35298733599</v>
      </c>
      <c r="F106" s="427" t="str">
        <f>IFERROR(VLOOKUP(A106,'Oversættelse til tabel'!$A$2:$B$14,2,FALSE),"")</f>
        <v>Total produktion</v>
      </c>
      <c r="G106" s="103"/>
    </row>
    <row r="107" spans="1:8" x14ac:dyDescent="0.25">
      <c r="A107" s="429" t="s">
        <v>346</v>
      </c>
      <c r="B107" s="99" t="str">
        <f>'Resultat-Produktion &amp; forbrug'!E84</f>
        <v>Vestdanmark</v>
      </c>
      <c r="C107" s="99" t="str">
        <f>'Resultat-Produktion &amp; forbrug'!A84</f>
        <v>Pyrolyseolie</v>
      </c>
      <c r="D107" s="99">
        <f>'Resultat-Produktion &amp; forbrug'!D84</f>
        <v>2030</v>
      </c>
      <c r="E107" s="435">
        <f ca="1">'Resultat-Produktion &amp; forbrug'!F84</f>
        <v>183428.588246834</v>
      </c>
      <c r="F107" s="427" t="str">
        <f>IFERROR(VLOOKUP(A107,'Oversættelse til tabel'!$A$2:$B$14,2,FALSE),"")</f>
        <v>Total produktion</v>
      </c>
      <c r="G107" s="103"/>
    </row>
    <row r="108" spans="1:8" x14ac:dyDescent="0.25">
      <c r="A108" s="429" t="s">
        <v>346</v>
      </c>
      <c r="B108" s="99" t="str">
        <f>'Resultat-Produktion &amp; forbrug'!E85</f>
        <v>Vestdanmark</v>
      </c>
      <c r="C108" s="99" t="str">
        <f>'Resultat-Produktion &amp; forbrug'!A85</f>
        <v>Råmælk</v>
      </c>
      <c r="D108" s="99">
        <f>'Resultat-Produktion &amp; forbrug'!D85</f>
        <v>2030</v>
      </c>
      <c r="E108" s="435">
        <f>'Resultat-Produktion &amp; forbrug'!F85</f>
        <v>4870431.535367866</v>
      </c>
      <c r="F108" s="427" t="str">
        <f>IFERROR(VLOOKUP(A108,'Oversættelse til tabel'!$A$2:$B$14,2,FALSE),"")</f>
        <v>Total produktion</v>
      </c>
      <c r="G108" s="103"/>
    </row>
    <row r="109" spans="1:8" x14ac:dyDescent="0.25">
      <c r="A109" s="429" t="s">
        <v>346</v>
      </c>
      <c r="B109" s="99" t="str">
        <f>'Resultat-Produktion &amp; forbrug'!E86</f>
        <v>Vestdanmark</v>
      </c>
      <c r="C109" s="99" t="str">
        <f>'Resultat-Produktion &amp; forbrug'!A86</f>
        <v>Raps</v>
      </c>
      <c r="D109" s="99">
        <f>'Resultat-Produktion &amp; forbrug'!D86</f>
        <v>2030</v>
      </c>
      <c r="E109" s="435">
        <f>'Resultat-Produktion &amp; forbrug'!F86</f>
        <v>496520.17811417021</v>
      </c>
      <c r="F109" s="427" t="str">
        <f>IFERROR(VLOOKUP(A109,'Oversættelse til tabel'!$A$2:$B$14,2,FALSE),"")</f>
        <v>Total produktion</v>
      </c>
      <c r="G109" s="103"/>
    </row>
    <row r="110" spans="1:8" x14ac:dyDescent="0.25">
      <c r="A110" s="429" t="s">
        <v>346</v>
      </c>
      <c r="B110" s="99" t="str">
        <f>'Resultat-Produktion &amp; forbrug'!E87</f>
        <v>Vestdanmark</v>
      </c>
      <c r="C110" s="99" t="str">
        <f>'Resultat-Produktion &amp; forbrug'!A87</f>
        <v>Rapskage</v>
      </c>
      <c r="D110" s="99">
        <f>'Resultat-Produktion &amp; forbrug'!D87</f>
        <v>2030</v>
      </c>
      <c r="E110" s="435">
        <f>'Resultat-Produktion &amp; forbrug'!F87</f>
        <v>248260.0890570851</v>
      </c>
      <c r="F110" s="427" t="str">
        <f>IFERROR(VLOOKUP(A110,'Oversættelse til tabel'!$A$2:$B$14,2,FALSE),"")</f>
        <v>Total produktion</v>
      </c>
      <c r="G110" s="103"/>
    </row>
    <row r="111" spans="1:8" x14ac:dyDescent="0.25">
      <c r="A111" s="429" t="s">
        <v>346</v>
      </c>
      <c r="B111" s="99" t="str">
        <f>'Resultat-Produktion &amp; forbrug'!E88</f>
        <v>Vestdanmark</v>
      </c>
      <c r="C111" s="99" t="str">
        <f>'Resultat-Produktion &amp; forbrug'!A88</f>
        <v>Rapsolie</v>
      </c>
      <c r="D111" s="99">
        <f>'Resultat-Produktion &amp; forbrug'!D88</f>
        <v>2030</v>
      </c>
      <c r="E111" s="435">
        <f>'Resultat-Produktion &amp; forbrug'!F88</f>
        <v>158886.45699653446</v>
      </c>
      <c r="F111" s="427" t="str">
        <f>IFERROR(VLOOKUP(A111,'Oversættelse til tabel'!$A$2:$B$14,2,FALSE),"")</f>
        <v>Total produktion</v>
      </c>
      <c r="G111" s="103"/>
    </row>
    <row r="112" spans="1:8" x14ac:dyDescent="0.25">
      <c r="A112" s="429" t="s">
        <v>346</v>
      </c>
      <c r="B112" s="99" t="str">
        <f>'Resultat-Produktion &amp; forbrug'!E89</f>
        <v>Vestdanmark</v>
      </c>
      <c r="C112" s="99" t="str">
        <f>'Resultat-Produktion &amp; forbrug'!A89</f>
        <v>Roer</v>
      </c>
      <c r="D112" s="99">
        <f>'Resultat-Produktion &amp; forbrug'!D89</f>
        <v>2030</v>
      </c>
      <c r="E112" s="435">
        <f>'Resultat-Produktion &amp; forbrug'!F89</f>
        <v>391853.36074246798</v>
      </c>
      <c r="F112" s="427" t="str">
        <f>IFERROR(VLOOKUP(A112,'Oversættelse til tabel'!$A$2:$B$14,2,FALSE),"")</f>
        <v>Total produktion</v>
      </c>
      <c r="G112" s="103"/>
    </row>
    <row r="113" spans="1:7" x14ac:dyDescent="0.25">
      <c r="A113" s="429" t="s">
        <v>346</v>
      </c>
      <c r="B113" s="99" t="str">
        <f>'Resultat-Produktion &amp; forbrug'!E90</f>
        <v>Vestdanmark</v>
      </c>
      <c r="C113" s="99" t="str">
        <f>'Resultat-Produktion &amp; forbrug'!A90</f>
        <v>Slagteriaffald til andet</v>
      </c>
      <c r="D113" s="99">
        <f>'Resultat-Produktion &amp; forbrug'!D90</f>
        <v>2030</v>
      </c>
      <c r="E113" s="435">
        <f>'Resultat-Produktion &amp; forbrug'!F90</f>
        <v>191123.07715634341</v>
      </c>
      <c r="F113" s="427" t="str">
        <f>IFERROR(VLOOKUP(A113,'Oversættelse til tabel'!$A$2:$B$14,2,FALSE),"")</f>
        <v>Total produktion</v>
      </c>
      <c r="G113" s="103"/>
    </row>
    <row r="114" spans="1:7" x14ac:dyDescent="0.25">
      <c r="A114" s="429" t="s">
        <v>346</v>
      </c>
      <c r="B114" s="99" t="str">
        <f>'Resultat-Produktion &amp; forbrug'!E91</f>
        <v>Vestdanmark</v>
      </c>
      <c r="C114" s="99" t="str">
        <f>'Resultat-Produktion &amp; forbrug'!A91</f>
        <v>Slagteriaffald til foder</v>
      </c>
      <c r="D114" s="99">
        <f>'Resultat-Produktion &amp; forbrug'!D91</f>
        <v>2030</v>
      </c>
      <c r="E114" s="435">
        <f>'Resultat-Produktion &amp; forbrug'!F91</f>
        <v>129693.32771377628</v>
      </c>
      <c r="F114" s="427" t="str">
        <f>IFERROR(VLOOKUP(A114,'Oversættelse til tabel'!$A$2:$B$14,2,FALSE),"")</f>
        <v>Total produktion</v>
      </c>
      <c r="G114" s="103"/>
    </row>
    <row r="115" spans="1:7" x14ac:dyDescent="0.25">
      <c r="A115" s="429" t="s">
        <v>346</v>
      </c>
      <c r="B115" s="99" t="str">
        <f>'Resultat-Produktion &amp; forbrug'!E92</f>
        <v>Vestdanmark</v>
      </c>
      <c r="C115" s="99" t="str">
        <f>'Resultat-Produktion &amp; forbrug'!A92</f>
        <v>Spildevandsslam</v>
      </c>
      <c r="D115" s="99">
        <f>'Resultat-Produktion &amp; forbrug'!D92</f>
        <v>2030</v>
      </c>
      <c r="E115" s="435">
        <f>'Resultat-Produktion &amp; forbrug'!F92</f>
        <v>3973910.9975047</v>
      </c>
      <c r="F115" s="427" t="str">
        <f>IFERROR(VLOOKUP(A115,'Oversættelse til tabel'!$A$2:$B$14,2,FALSE),"")</f>
        <v>Total produktion</v>
      </c>
      <c r="G115" s="103"/>
    </row>
    <row r="116" spans="1:7" x14ac:dyDescent="0.25">
      <c r="A116" s="429" t="s">
        <v>346</v>
      </c>
      <c r="B116" s="99" t="str">
        <f>'Resultat-Produktion &amp; forbrug'!E93</f>
        <v>Vestdanmark</v>
      </c>
      <c r="C116" s="99" t="str">
        <f>'Resultat-Produktion &amp; forbrug'!A93</f>
        <v>Svinegylle</v>
      </c>
      <c r="D116" s="99">
        <f>'Resultat-Produktion &amp; forbrug'!D93</f>
        <v>2030</v>
      </c>
      <c r="E116" s="435">
        <f>'Resultat-Produktion &amp; forbrug'!F93</f>
        <v>15074833.175881069</v>
      </c>
      <c r="F116" s="427" t="str">
        <f>IFERROR(VLOOKUP(A116,'Oversættelse til tabel'!$A$2:$B$14,2,FALSE),"")</f>
        <v>Total produktion</v>
      </c>
      <c r="G116" s="103"/>
    </row>
    <row r="117" spans="1:7" x14ac:dyDescent="0.25">
      <c r="A117" s="429" t="s">
        <v>346</v>
      </c>
      <c r="B117" s="99" t="str">
        <f>'Resultat-Produktion &amp; forbrug'!E94</f>
        <v>Vestdanmark</v>
      </c>
      <c r="C117" s="99" t="str">
        <f>'Resultat-Produktion &amp; forbrug'!A94</f>
        <v>Svinekød</v>
      </c>
      <c r="D117" s="99">
        <f>'Resultat-Produktion &amp; forbrug'!D94</f>
        <v>2030</v>
      </c>
      <c r="E117" s="435">
        <f>'Resultat-Produktion &amp; forbrug'!F94</f>
        <v>1378013.0257817972</v>
      </c>
      <c r="F117" s="427" t="str">
        <f>IFERROR(VLOOKUP(A117,'Oversættelse til tabel'!$A$2:$B$14,2,FALSE),"")</f>
        <v>Total produktion</v>
      </c>
      <c r="G117" s="103"/>
    </row>
    <row r="118" spans="1:7" x14ac:dyDescent="0.25">
      <c r="A118" s="429" t="s">
        <v>346</v>
      </c>
      <c r="B118" s="99" t="str">
        <f>'Resultat-Produktion &amp; forbrug'!E95</f>
        <v>Vestdanmark</v>
      </c>
      <c r="C118" s="99" t="str">
        <f>'Resultat-Produktion &amp; forbrug'!A95</f>
        <v>Tang</v>
      </c>
      <c r="D118" s="99">
        <f>'Resultat-Produktion &amp; forbrug'!D95</f>
        <v>2030</v>
      </c>
      <c r="E118" s="435">
        <f>'Resultat-Produktion &amp; forbrug'!F95</f>
        <v>84600</v>
      </c>
      <c r="F118" s="427" t="str">
        <f>IFERROR(VLOOKUP(A118,'Oversættelse til tabel'!$A$2:$B$14,2,FALSE),"")</f>
        <v>Total produktion</v>
      </c>
      <c r="G118" s="103"/>
    </row>
    <row r="119" spans="1:7" x14ac:dyDescent="0.25">
      <c r="A119" s="429" t="s">
        <v>346</v>
      </c>
      <c r="B119" s="99" t="str">
        <f>'Resultat-Produktion &amp; forbrug'!E96</f>
        <v>Vestdanmark</v>
      </c>
      <c r="C119" s="99" t="str">
        <f>'Resultat-Produktion &amp; forbrug'!A96</f>
        <v>Total til biogas</v>
      </c>
      <c r="D119" s="99">
        <f>'Resultat-Produktion &amp; forbrug'!D96</f>
        <v>2030</v>
      </c>
      <c r="E119" s="435">
        <f>'Resultat-Produktion &amp; forbrug'!F96</f>
        <v>0</v>
      </c>
      <c r="F119" s="427" t="str">
        <f>IFERROR(VLOOKUP(A119,'Oversættelse til tabel'!$A$2:$B$14,2,FALSE),"")</f>
        <v>Total produktion</v>
      </c>
      <c r="G119" s="103"/>
    </row>
    <row r="120" spans="1:7" x14ac:dyDescent="0.25">
      <c r="A120" s="429" t="s">
        <v>346</v>
      </c>
      <c r="B120" s="99" t="str">
        <f>'Resultat-Produktion &amp; forbrug'!E97</f>
        <v>Vestdanmark</v>
      </c>
      <c r="C120" s="99" t="str">
        <f>'Resultat-Produktion &amp; forbrug'!A97</f>
        <v>Træ til energi</v>
      </c>
      <c r="D120" s="99">
        <f>'Resultat-Produktion &amp; forbrug'!D97</f>
        <v>2030</v>
      </c>
      <c r="E120" s="435">
        <f ca="1">'Resultat-Produktion &amp; forbrug'!F97</f>
        <v>1278885.3114418108</v>
      </c>
      <c r="F120" s="427" t="str">
        <f>IFERROR(VLOOKUP(A120,'Oversættelse til tabel'!$A$2:$B$14,2,FALSE),"")</f>
        <v>Total produktion</v>
      </c>
      <c r="G120" s="103"/>
    </row>
    <row r="121" spans="1:7" x14ac:dyDescent="0.25">
      <c r="A121" s="429" t="s">
        <v>346</v>
      </c>
      <c r="B121" s="99" t="str">
        <f>'Resultat-Produktion &amp; forbrug'!E98</f>
        <v>Vestdanmark</v>
      </c>
      <c r="C121" s="99" t="str">
        <f>'Resultat-Produktion &amp; forbrug'!A98</f>
        <v>Træmaterialer</v>
      </c>
      <c r="D121" s="99">
        <f>'Resultat-Produktion &amp; forbrug'!D98</f>
        <v>2030</v>
      </c>
      <c r="E121" s="435">
        <f ca="1">'Resultat-Produktion &amp; forbrug'!F98</f>
        <v>393797.26280683634</v>
      </c>
      <c r="F121" s="427" t="str">
        <f>IFERROR(VLOOKUP(A121,'Oversættelse til tabel'!$A$2:$B$14,2,FALSE),"")</f>
        <v>Total produktion</v>
      </c>
      <c r="G121" s="103"/>
    </row>
    <row r="122" spans="1:7" x14ac:dyDescent="0.25">
      <c r="A122" s="429" t="s">
        <v>346</v>
      </c>
      <c r="B122" s="99" t="str">
        <f>'Resultat-Produktion &amp; forbrug'!E99</f>
        <v>Vestdanmark</v>
      </c>
      <c r="C122" s="99" t="str">
        <f>'Resultat-Produktion &amp; forbrug'!A99</f>
        <v>Æg</v>
      </c>
      <c r="D122" s="99">
        <f>'Resultat-Produktion &amp; forbrug'!D99</f>
        <v>2050</v>
      </c>
      <c r="E122" s="435">
        <f>'Resultat-Produktion &amp; forbrug'!F99</f>
        <v>208223.23899291924</v>
      </c>
      <c r="F122" s="427" t="str">
        <f>IFERROR(VLOOKUP(A122,'Oversættelse til tabel'!$A$2:$B$14,2,FALSE),"")</f>
        <v>Total produktion</v>
      </c>
      <c r="G122" s="103"/>
    </row>
    <row r="123" spans="1:7" x14ac:dyDescent="0.25">
      <c r="A123" s="429" t="s">
        <v>346</v>
      </c>
      <c r="B123" s="99" t="str">
        <f>'Resultat-Produktion &amp; forbrug'!E100</f>
        <v>Vestdanmark</v>
      </c>
      <c r="C123" s="99" t="str">
        <f>'Resultat-Produktion &amp; forbrug'!A100</f>
        <v>Bælgsæd</v>
      </c>
      <c r="D123" s="99">
        <f>'Resultat-Produktion &amp; forbrug'!D100</f>
        <v>2050</v>
      </c>
      <c r="E123" s="435">
        <f>'Resultat-Produktion &amp; forbrug'!F100</f>
        <v>270063.38030426565</v>
      </c>
      <c r="F123" s="427" t="str">
        <f>IFERROR(VLOOKUP(A123,'Oversættelse til tabel'!$A$2:$B$14,2,FALSE),"")</f>
        <v>Total produktion</v>
      </c>
      <c r="G123" s="103"/>
    </row>
    <row r="124" spans="1:7" x14ac:dyDescent="0.25">
      <c r="A124" s="429" t="s">
        <v>346</v>
      </c>
      <c r="B124" s="99" t="str">
        <f>'Resultat-Produktion &amp; forbrug'!E101</f>
        <v>Vestdanmark</v>
      </c>
      <c r="C124" s="99" t="str">
        <f>'Resultat-Produktion &amp; forbrug'!A101</f>
        <v>Bioaffald</v>
      </c>
      <c r="D124" s="99">
        <f>'Resultat-Produktion &amp; forbrug'!D101</f>
        <v>2050</v>
      </c>
      <c r="E124" s="435">
        <f ca="1">'Resultat-Produktion &amp; forbrug'!F101</f>
        <v>197484.13479984918</v>
      </c>
      <c r="F124" s="427" t="str">
        <f>IFERROR(VLOOKUP(A124,'Oversættelse til tabel'!$A$2:$B$14,2,FALSE),"")</f>
        <v>Total produktion</v>
      </c>
      <c r="G124" s="103"/>
    </row>
    <row r="125" spans="1:7" x14ac:dyDescent="0.25">
      <c r="A125" s="429" t="s">
        <v>346</v>
      </c>
      <c r="B125" s="99" t="str">
        <f>'Resultat-Produktion &amp; forbrug'!E102</f>
        <v>Vestdanmark</v>
      </c>
      <c r="C125" s="99" t="str">
        <f>'Resultat-Produktion &amp; forbrug'!A102</f>
        <v>Biogas</v>
      </c>
      <c r="D125" s="99">
        <f>'Resultat-Produktion &amp; forbrug'!D102</f>
        <v>2050</v>
      </c>
      <c r="E125" s="435">
        <f ca="1">'Resultat-Produktion &amp; forbrug'!F102</f>
        <v>498050490.32948744</v>
      </c>
      <c r="F125" s="427" t="str">
        <f>IFERROR(VLOOKUP(A125,'Oversættelse til tabel'!$A$2:$B$14,2,FALSE),"")</f>
        <v>Total produktion</v>
      </c>
      <c r="G125" s="103"/>
    </row>
    <row r="126" spans="1:7" x14ac:dyDescent="0.25">
      <c r="A126" s="429" t="s">
        <v>346</v>
      </c>
      <c r="B126" s="99" t="str">
        <f>'Resultat-Produktion &amp; forbrug'!E103</f>
        <v>Vestdanmark</v>
      </c>
      <c r="C126" s="99" t="str">
        <f>'Resultat-Produktion &amp; forbrug'!A103</f>
        <v>Biogasgylle</v>
      </c>
      <c r="D126" s="99">
        <f>'Resultat-Produktion &amp; forbrug'!D103</f>
        <v>2050</v>
      </c>
      <c r="E126" s="435">
        <f ca="1">'Resultat-Produktion &amp; forbrug'!F103</f>
        <v>19824132.257239286</v>
      </c>
      <c r="F126" s="427" t="str">
        <f>IFERROR(VLOOKUP(A126,'Oversættelse til tabel'!$A$2:$B$14,2,FALSE),"")</f>
        <v>Total produktion</v>
      </c>
      <c r="G126" s="103"/>
    </row>
    <row r="127" spans="1:7" x14ac:dyDescent="0.25">
      <c r="A127" s="429" t="s">
        <v>346</v>
      </c>
      <c r="B127" s="99" t="str">
        <f>'Resultat-Produktion &amp; forbrug'!E104</f>
        <v>Vestdanmark</v>
      </c>
      <c r="C127" s="99" t="str">
        <f>'Resultat-Produktion &amp; forbrug'!A104</f>
        <v>Brun saft</v>
      </c>
      <c r="D127" s="99">
        <f>'Resultat-Produktion &amp; forbrug'!D104</f>
        <v>2050</v>
      </c>
      <c r="E127" s="435">
        <f>'Resultat-Produktion &amp; forbrug'!F104</f>
        <v>0</v>
      </c>
      <c r="F127" s="427" t="str">
        <f>IFERROR(VLOOKUP(A127,'Oversættelse til tabel'!$A$2:$B$14,2,FALSE),"")</f>
        <v>Total produktion</v>
      </c>
      <c r="G127" s="103"/>
    </row>
    <row r="128" spans="1:7" x14ac:dyDescent="0.25">
      <c r="A128" s="429" t="s">
        <v>346</v>
      </c>
      <c r="B128" s="99" t="str">
        <f>'Resultat-Produktion &amp; forbrug'!E105</f>
        <v>Vestdanmark</v>
      </c>
      <c r="C128" s="99" t="str">
        <f>'Resultat-Produktion &amp; forbrug'!A105</f>
        <v>Dybstrøelse</v>
      </c>
      <c r="D128" s="99">
        <f>'Resultat-Produktion &amp; forbrug'!D105</f>
        <v>2050</v>
      </c>
      <c r="E128" s="435">
        <f>'Resultat-Produktion &amp; forbrug'!F105</f>
        <v>2777977.7276885756</v>
      </c>
      <c r="F128" s="427" t="str">
        <f>IFERROR(VLOOKUP(A128,'Oversættelse til tabel'!$A$2:$B$14,2,FALSE),"")</f>
        <v>Total produktion</v>
      </c>
      <c r="G128" s="103"/>
    </row>
    <row r="129" spans="1:7" x14ac:dyDescent="0.25">
      <c r="A129" s="429" t="s">
        <v>346</v>
      </c>
      <c r="B129" s="99" t="str">
        <f>'Resultat-Produktion &amp; forbrug'!E106</f>
        <v>Vestdanmark</v>
      </c>
      <c r="C129" s="99" t="str">
        <f>'Resultat-Produktion &amp; forbrug'!A106</f>
        <v>Fiberfraktion</v>
      </c>
      <c r="D129" s="99">
        <f>'Resultat-Produktion &amp; forbrug'!D106</f>
        <v>2050</v>
      </c>
      <c r="E129" s="435">
        <f>'Resultat-Produktion &amp; forbrug'!F106</f>
        <v>0</v>
      </c>
      <c r="F129" s="427" t="str">
        <f>IFERROR(VLOOKUP(A129,'Oversættelse til tabel'!$A$2:$B$14,2,FALSE),"")</f>
        <v>Total produktion</v>
      </c>
      <c r="G129" s="103"/>
    </row>
    <row r="130" spans="1:7" x14ac:dyDescent="0.25">
      <c r="A130" s="429" t="s">
        <v>346</v>
      </c>
      <c r="B130" s="99" t="str">
        <f>'Resultat-Produktion &amp; forbrug'!E107</f>
        <v>Vestdanmark</v>
      </c>
      <c r="C130" s="99" t="str">
        <f>'Resultat-Produktion &amp; forbrug'!A107</f>
        <v>Fjerkrægylle</v>
      </c>
      <c r="D130" s="99">
        <f>'Resultat-Produktion &amp; forbrug'!D107</f>
        <v>2050</v>
      </c>
      <c r="E130" s="435">
        <f>'Resultat-Produktion &amp; forbrug'!F107</f>
        <v>8615.5317224824212</v>
      </c>
      <c r="F130" s="427" t="str">
        <f>IFERROR(VLOOKUP(A130,'Oversættelse til tabel'!$A$2:$B$14,2,FALSE),"")</f>
        <v>Total produktion</v>
      </c>
      <c r="G130" s="103"/>
    </row>
    <row r="131" spans="1:7" x14ac:dyDescent="0.25">
      <c r="A131" s="429" t="s">
        <v>346</v>
      </c>
      <c r="B131" s="99" t="str">
        <f>'Resultat-Produktion &amp; forbrug'!E108</f>
        <v>Vestdanmark</v>
      </c>
      <c r="C131" s="99" t="str">
        <f>'Resultat-Produktion &amp; forbrug'!A108</f>
        <v>Fjerkrækød</v>
      </c>
      <c r="D131" s="99">
        <f>'Resultat-Produktion &amp; forbrug'!D108</f>
        <v>2050</v>
      </c>
      <c r="E131" s="435">
        <f>'Resultat-Produktion &amp; forbrug'!F108</f>
        <v>173658.75124992887</v>
      </c>
      <c r="F131" s="427" t="str">
        <f>IFERROR(VLOOKUP(A131,'Oversættelse til tabel'!$A$2:$B$14,2,FALSE),"")</f>
        <v>Total produktion</v>
      </c>
      <c r="G131" s="103"/>
    </row>
    <row r="132" spans="1:7" x14ac:dyDescent="0.25">
      <c r="A132" s="429" t="s">
        <v>346</v>
      </c>
      <c r="B132" s="99" t="str">
        <f>'Resultat-Produktion &amp; forbrug'!E109</f>
        <v>Vestdanmark</v>
      </c>
      <c r="C132" s="99" t="str">
        <f>'Resultat-Produktion &amp; forbrug'!A109</f>
        <v>Frø</v>
      </c>
      <c r="D132" s="99">
        <f>'Resultat-Produktion &amp; forbrug'!D109</f>
        <v>2050</v>
      </c>
      <c r="E132" s="435">
        <f>'Resultat-Produktion &amp; forbrug'!F109</f>
        <v>875858.53682385711</v>
      </c>
      <c r="F132" s="427" t="str">
        <f>IFERROR(VLOOKUP(A132,'Oversættelse til tabel'!$A$2:$B$14,2,FALSE),"")</f>
        <v>Total produktion</v>
      </c>
      <c r="G132" s="103"/>
    </row>
    <row r="133" spans="1:7" x14ac:dyDescent="0.25">
      <c r="A133" s="429" t="s">
        <v>346</v>
      </c>
      <c r="B133" s="99" t="str">
        <f>'Resultat-Produktion &amp; forbrug'!E110</f>
        <v>Vestdanmark</v>
      </c>
      <c r="C133" s="99" t="str">
        <f>'Resultat-Produktion &amp; forbrug'!A110</f>
        <v>Frugt</v>
      </c>
      <c r="D133" s="99">
        <f>'Resultat-Produktion &amp; forbrug'!D110</f>
        <v>2050</v>
      </c>
      <c r="E133" s="435">
        <f>'Resultat-Produktion &amp; forbrug'!F110</f>
        <v>27058.278671061176</v>
      </c>
      <c r="F133" s="427" t="str">
        <f>IFERROR(VLOOKUP(A133,'Oversættelse til tabel'!$A$2:$B$14,2,FALSE),"")</f>
        <v>Total produktion</v>
      </c>
      <c r="G133" s="103"/>
    </row>
    <row r="134" spans="1:7" x14ac:dyDescent="0.25">
      <c r="A134" s="429" t="s">
        <v>346</v>
      </c>
      <c r="B134" s="99" t="str">
        <f>'Resultat-Produktion &amp; forbrug'!E111</f>
        <v>Vestdanmark</v>
      </c>
      <c r="C134" s="99" t="str">
        <f>'Resultat-Produktion &amp; forbrug'!A111</f>
        <v>Glycerin</v>
      </c>
      <c r="D134" s="99">
        <f>'Resultat-Produktion &amp; forbrug'!D111</f>
        <v>2050</v>
      </c>
      <c r="E134" s="435">
        <f>'Resultat-Produktion &amp; forbrug'!F111</f>
        <v>0</v>
      </c>
      <c r="F134" s="427" t="str">
        <f>IFERROR(VLOOKUP(A134,'Oversættelse til tabel'!$A$2:$B$14,2,FALSE),"")</f>
        <v>Total produktion</v>
      </c>
      <c r="G134" s="103"/>
    </row>
    <row r="135" spans="1:7" x14ac:dyDescent="0.25">
      <c r="A135" s="429" t="s">
        <v>346</v>
      </c>
      <c r="B135" s="99" t="str">
        <f>'Resultat-Produktion &amp; forbrug'!E112</f>
        <v>Vestdanmark</v>
      </c>
      <c r="C135" s="99" t="str">
        <f>'Resultat-Produktion &amp; forbrug'!A112</f>
        <v>Græs</v>
      </c>
      <c r="D135" s="99">
        <f>'Resultat-Produktion &amp; forbrug'!D112</f>
        <v>2050</v>
      </c>
      <c r="E135" s="435">
        <f>'Resultat-Produktion &amp; forbrug'!F112</f>
        <v>15876779.698401188</v>
      </c>
      <c r="F135" s="427" t="str">
        <f>IFERROR(VLOOKUP(A135,'Oversættelse til tabel'!$A$2:$B$14,2,FALSE),"")</f>
        <v>Total produktion</v>
      </c>
      <c r="G135" s="103"/>
    </row>
    <row r="136" spans="1:7" x14ac:dyDescent="0.25">
      <c r="A136" s="429" t="s">
        <v>346</v>
      </c>
      <c r="B136" s="99" t="str">
        <f>'Resultat-Produktion &amp; forbrug'!E113</f>
        <v>Vestdanmark</v>
      </c>
      <c r="C136" s="99" t="str">
        <f>'Resultat-Produktion &amp; forbrug'!A113</f>
        <v>Græsprotein</v>
      </c>
      <c r="D136" s="99">
        <f>'Resultat-Produktion &amp; forbrug'!D113</f>
        <v>2050</v>
      </c>
      <c r="E136" s="435">
        <f>'Resultat-Produktion &amp; forbrug'!F113</f>
        <v>0</v>
      </c>
      <c r="F136" s="427" t="str">
        <f>IFERROR(VLOOKUP(A136,'Oversættelse til tabel'!$A$2:$B$14,2,FALSE),"")</f>
        <v>Total produktion</v>
      </c>
      <c r="G136" s="103"/>
    </row>
    <row r="137" spans="1:7" x14ac:dyDescent="0.25">
      <c r="A137" s="429" t="s">
        <v>346</v>
      </c>
      <c r="B137" s="99" t="str">
        <f>'Resultat-Produktion &amp; forbrug'!E114</f>
        <v>Vestdanmark</v>
      </c>
      <c r="C137" s="99" t="str">
        <f>'Resultat-Produktion &amp; forbrug'!A114</f>
        <v>Grøntsager</v>
      </c>
      <c r="D137" s="99">
        <f>'Resultat-Produktion &amp; forbrug'!D114</f>
        <v>2050</v>
      </c>
      <c r="E137" s="435">
        <f>'Resultat-Produktion &amp; forbrug'!F114</f>
        <v>195311.08677284906</v>
      </c>
      <c r="F137" s="427" t="str">
        <f>IFERROR(VLOOKUP(A137,'Oversættelse til tabel'!$A$2:$B$14,2,FALSE),"")</f>
        <v>Total produktion</v>
      </c>
      <c r="G137" s="103"/>
    </row>
    <row r="138" spans="1:7" x14ac:dyDescent="0.25">
      <c r="A138" s="429" t="s">
        <v>346</v>
      </c>
      <c r="B138" s="99" t="str">
        <f>'Resultat-Produktion &amp; forbrug'!E115</f>
        <v>Vestdanmark</v>
      </c>
      <c r="C138" s="99" t="str">
        <f>'Resultat-Produktion &amp; forbrug'!A115</f>
        <v>Halm</v>
      </c>
      <c r="D138" s="99">
        <f>'Resultat-Produktion &amp; forbrug'!D115</f>
        <v>2050</v>
      </c>
      <c r="E138" s="435">
        <f>'Resultat-Produktion &amp; forbrug'!F115</f>
        <v>2472139.9027212341</v>
      </c>
      <c r="F138" s="427" t="str">
        <f>IFERROR(VLOOKUP(A138,'Oversættelse til tabel'!$A$2:$B$14,2,FALSE),"")</f>
        <v>Total produktion</v>
      </c>
      <c r="G138" s="103"/>
    </row>
    <row r="139" spans="1:7" x14ac:dyDescent="0.25">
      <c r="A139" s="429" t="s">
        <v>346</v>
      </c>
      <c r="B139" s="99" t="str">
        <f>'Resultat-Produktion &amp; forbrug'!E116</f>
        <v>Vestdanmark</v>
      </c>
      <c r="C139" s="99" t="str">
        <f>'Resultat-Produktion &amp; forbrug'!A116</f>
        <v>Have/parkaffald</v>
      </c>
      <c r="D139" s="99">
        <f>'Resultat-Produktion &amp; forbrug'!D116</f>
        <v>2050</v>
      </c>
      <c r="E139" s="435">
        <f>'Resultat-Produktion &amp; forbrug'!F116</f>
        <v>524881.97503939818</v>
      </c>
      <c r="F139" s="427" t="str">
        <f>IFERROR(VLOOKUP(A139,'Oversættelse til tabel'!$A$2:$B$14,2,FALSE),"")</f>
        <v>Total produktion</v>
      </c>
      <c r="G139" s="103"/>
    </row>
    <row r="140" spans="1:7" x14ac:dyDescent="0.25">
      <c r="A140" s="429" t="s">
        <v>346</v>
      </c>
      <c r="B140" s="99" t="str">
        <f>'Resultat-Produktion &amp; forbrug'!E117</f>
        <v>Vestdanmark</v>
      </c>
      <c r="C140" s="99" t="str">
        <f>'Resultat-Produktion &amp; forbrug'!A117</f>
        <v>Import af foder</v>
      </c>
      <c r="D140" s="99">
        <f>'Resultat-Produktion &amp; forbrug'!D117</f>
        <v>2050</v>
      </c>
      <c r="E140" s="435">
        <f>'Resultat-Produktion &amp; forbrug'!F117</f>
        <v>0</v>
      </c>
      <c r="F140" s="427" t="str">
        <f>IFERROR(VLOOKUP(A140,'Oversættelse til tabel'!$A$2:$B$14,2,FALSE),"")</f>
        <v>Total produktion</v>
      </c>
      <c r="G140" s="103"/>
    </row>
    <row r="141" spans="1:7" x14ac:dyDescent="0.25">
      <c r="A141" s="429" t="s">
        <v>346</v>
      </c>
      <c r="B141" s="99" t="str">
        <f>'Resultat-Produktion &amp; forbrug'!E118</f>
        <v>Vestdanmark</v>
      </c>
      <c r="C141" s="99" t="str">
        <f>'Resultat-Produktion &amp; forbrug'!A118</f>
        <v>Industriaffald</v>
      </c>
      <c r="D141" s="99">
        <f>'Resultat-Produktion &amp; forbrug'!D118</f>
        <v>2050</v>
      </c>
      <c r="E141" s="435">
        <f>'Resultat-Produktion &amp; forbrug'!F118</f>
        <v>519697.07047323068</v>
      </c>
      <c r="F141" s="427" t="str">
        <f>IFERROR(VLOOKUP(A141,'Oversættelse til tabel'!$A$2:$B$14,2,FALSE),"")</f>
        <v>Total produktion</v>
      </c>
      <c r="G141" s="103"/>
    </row>
    <row r="142" spans="1:7" x14ac:dyDescent="0.25">
      <c r="A142" s="429" t="s">
        <v>346</v>
      </c>
      <c r="B142" s="99" t="str">
        <f>'Resultat-Produktion &amp; forbrug'!E119</f>
        <v>Vestdanmark</v>
      </c>
      <c r="C142" s="99" t="str">
        <f>'Resultat-Produktion &amp; forbrug'!A119</f>
        <v>Juletræer</v>
      </c>
      <c r="D142" s="99">
        <f>'Resultat-Produktion &amp; forbrug'!D119</f>
        <v>2050</v>
      </c>
      <c r="E142" s="435">
        <f>'Resultat-Produktion &amp; forbrug'!F119</f>
        <v>799246.10341905511</v>
      </c>
      <c r="F142" s="427" t="str">
        <f>IFERROR(VLOOKUP(A142,'Oversættelse til tabel'!$A$2:$B$14,2,FALSE),"")</f>
        <v>Total produktion</v>
      </c>
      <c r="G142" s="103"/>
    </row>
    <row r="143" spans="1:7" x14ac:dyDescent="0.25">
      <c r="A143" s="429" t="s">
        <v>346</v>
      </c>
      <c r="B143" s="99" t="str">
        <f>'Resultat-Produktion &amp; forbrug'!E120</f>
        <v>Vestdanmark</v>
      </c>
      <c r="C143" s="99" t="str">
        <f>'Resultat-Produktion &amp; forbrug'!A120</f>
        <v>Kartofler</v>
      </c>
      <c r="D143" s="99">
        <f>'Resultat-Produktion &amp; forbrug'!D120</f>
        <v>2050</v>
      </c>
      <c r="E143" s="435">
        <f>'Resultat-Produktion &amp; forbrug'!F120</f>
        <v>2219060.1160318404</v>
      </c>
      <c r="F143" s="427" t="str">
        <f>IFERROR(VLOOKUP(A143,'Oversættelse til tabel'!$A$2:$B$14,2,FALSE),"")</f>
        <v>Total produktion</v>
      </c>
      <c r="G143" s="103"/>
    </row>
    <row r="144" spans="1:7" x14ac:dyDescent="0.25">
      <c r="A144" s="429" t="s">
        <v>346</v>
      </c>
      <c r="B144" s="99" t="str">
        <f>'Resultat-Produktion &amp; forbrug'!E121</f>
        <v>Vestdanmark</v>
      </c>
      <c r="C144" s="99" t="str">
        <f>'Resultat-Produktion &amp; forbrug'!A121</f>
        <v>Korn</v>
      </c>
      <c r="D144" s="99">
        <f>'Resultat-Produktion &amp; forbrug'!D121</f>
        <v>2050</v>
      </c>
      <c r="E144" s="435">
        <f>'Resultat-Produktion &amp; forbrug'!F121</f>
        <v>7229942.8575624535</v>
      </c>
      <c r="F144" s="427" t="str">
        <f>IFERROR(VLOOKUP(A144,'Oversættelse til tabel'!$A$2:$B$14,2,FALSE),"")</f>
        <v>Total produktion</v>
      </c>
      <c r="G144" s="103"/>
    </row>
    <row r="145" spans="1:7" x14ac:dyDescent="0.25">
      <c r="A145" s="429" t="s">
        <v>346</v>
      </c>
      <c r="B145" s="99" t="str">
        <f>'Resultat-Produktion &amp; forbrug'!E122</f>
        <v>Vestdanmark</v>
      </c>
      <c r="C145" s="99" t="str">
        <f>'Resultat-Produktion &amp; forbrug'!A122</f>
        <v>Kunstgødning</v>
      </c>
      <c r="D145" s="99">
        <f>'Resultat-Produktion &amp; forbrug'!D122</f>
        <v>2050</v>
      </c>
      <c r="E145" s="435">
        <f>'Resultat-Produktion &amp; forbrug'!F122</f>
        <v>0</v>
      </c>
      <c r="F145" s="427" t="str">
        <f>IFERROR(VLOOKUP(A145,'Oversættelse til tabel'!$A$2:$B$14,2,FALSE),"")</f>
        <v>Total produktion</v>
      </c>
      <c r="G145" s="103"/>
    </row>
    <row r="146" spans="1:7" x14ac:dyDescent="0.25">
      <c r="A146" s="429" t="s">
        <v>346</v>
      </c>
      <c r="B146" s="99" t="str">
        <f>'Resultat-Produktion &amp; forbrug'!E123</f>
        <v>Vestdanmark</v>
      </c>
      <c r="C146" s="99" t="str">
        <f>'Resultat-Produktion &amp; forbrug'!A123</f>
        <v>Kvæggylle</v>
      </c>
      <c r="D146" s="99">
        <f>'Resultat-Produktion &amp; forbrug'!D123</f>
        <v>2050</v>
      </c>
      <c r="E146" s="435">
        <f>'Resultat-Produktion &amp; forbrug'!F123</f>
        <v>12735406.502549823</v>
      </c>
      <c r="F146" s="427" t="str">
        <f>IFERROR(VLOOKUP(A146,'Oversættelse til tabel'!$A$2:$B$14,2,FALSE),"")</f>
        <v>Total produktion</v>
      </c>
      <c r="G146" s="103"/>
    </row>
    <row r="147" spans="1:7" x14ac:dyDescent="0.25">
      <c r="A147" s="429" t="s">
        <v>346</v>
      </c>
      <c r="B147" s="99" t="str">
        <f>'Resultat-Produktion &amp; forbrug'!E124</f>
        <v>Vestdanmark</v>
      </c>
      <c r="C147" s="99" t="str">
        <f>'Resultat-Produktion &amp; forbrug'!A124</f>
        <v>Mælk til foder</v>
      </c>
      <c r="D147" s="99">
        <f>'Resultat-Produktion &amp; forbrug'!D124</f>
        <v>2050</v>
      </c>
      <c r="E147" s="435">
        <f>'Resultat-Produktion &amp; forbrug'!F124</f>
        <v>1590883.4700780637</v>
      </c>
      <c r="F147" s="427" t="str">
        <f>IFERROR(VLOOKUP(A147,'Oversættelse til tabel'!$A$2:$B$14,2,FALSE),"")</f>
        <v>Total produktion</v>
      </c>
      <c r="G147" s="103"/>
    </row>
    <row r="148" spans="1:7" x14ac:dyDescent="0.25">
      <c r="A148" s="429" t="s">
        <v>346</v>
      </c>
      <c r="B148" s="99" t="str">
        <f>'Resultat-Produktion &amp; forbrug'!E125</f>
        <v>Vestdanmark</v>
      </c>
      <c r="C148" s="99" t="str">
        <f>'Resultat-Produktion &amp; forbrug'!A125</f>
        <v>Majs</v>
      </c>
      <c r="D148" s="99">
        <f>'Resultat-Produktion &amp; forbrug'!D125</f>
        <v>2050</v>
      </c>
      <c r="E148" s="435">
        <f>'Resultat-Produktion &amp; forbrug'!F125</f>
        <v>8073553.0948329801</v>
      </c>
      <c r="F148" s="427" t="str">
        <f>IFERROR(VLOOKUP(A148,'Oversættelse til tabel'!$A$2:$B$14,2,FALSE),"")</f>
        <v>Total produktion</v>
      </c>
      <c r="G148" s="103"/>
    </row>
    <row r="149" spans="1:7" x14ac:dyDescent="0.25">
      <c r="A149" s="429" t="s">
        <v>346</v>
      </c>
      <c r="B149" s="99" t="str">
        <f>'Resultat-Produktion &amp; forbrug'!E126</f>
        <v>Vestdanmark</v>
      </c>
      <c r="C149" s="99" t="str">
        <f>'Resultat-Produktion &amp; forbrug'!A126</f>
        <v>Mejeriprodukter</v>
      </c>
      <c r="D149" s="99">
        <f>'Resultat-Produktion &amp; forbrug'!D126</f>
        <v>2050</v>
      </c>
      <c r="E149" s="435">
        <f>'Resultat-Produktion &amp; forbrug'!F126</f>
        <v>3069579.4456842686</v>
      </c>
      <c r="F149" s="427" t="str">
        <f>IFERROR(VLOOKUP(A149,'Oversættelse til tabel'!$A$2:$B$14,2,FALSE),"")</f>
        <v>Total produktion</v>
      </c>
      <c r="G149" s="103"/>
    </row>
    <row r="150" spans="1:7" x14ac:dyDescent="0.25">
      <c r="A150" s="429" t="s">
        <v>346</v>
      </c>
      <c r="B150" s="99" t="str">
        <f>'Resultat-Produktion &amp; forbrug'!E127</f>
        <v>Vestdanmark</v>
      </c>
      <c r="C150" s="99" t="str">
        <f>'Resultat-Produktion &amp; forbrug'!A127</f>
        <v>Muslinger</v>
      </c>
      <c r="D150" s="99">
        <f>'Resultat-Produktion &amp; forbrug'!D127</f>
        <v>2050</v>
      </c>
      <c r="E150" s="435">
        <f>'Resultat-Produktion &amp; forbrug'!F127</f>
        <v>209595.14629167612</v>
      </c>
      <c r="F150" s="427" t="str">
        <f>IFERROR(VLOOKUP(A150,'Oversættelse til tabel'!$A$2:$B$14,2,FALSE),"")</f>
        <v>Total produktion</v>
      </c>
      <c r="G150" s="103"/>
    </row>
    <row r="151" spans="1:7" x14ac:dyDescent="0.25">
      <c r="A151" s="429" t="s">
        <v>346</v>
      </c>
      <c r="B151" s="99" t="str">
        <f>'Resultat-Produktion &amp; forbrug'!E128</f>
        <v>Vestdanmark</v>
      </c>
      <c r="C151" s="99" t="str">
        <f>'Resultat-Produktion &amp; forbrug'!A128</f>
        <v>Oksekød</v>
      </c>
      <c r="D151" s="99">
        <f>'Resultat-Produktion &amp; forbrug'!D128</f>
        <v>2050</v>
      </c>
      <c r="E151" s="435">
        <f>'Resultat-Produktion &amp; forbrug'!F128</f>
        <v>102788.11573768182</v>
      </c>
      <c r="F151" s="427" t="str">
        <f>IFERROR(VLOOKUP(A151,'Oversættelse til tabel'!$A$2:$B$14,2,FALSE),"")</f>
        <v>Total produktion</v>
      </c>
      <c r="G151" s="103"/>
    </row>
    <row r="152" spans="1:7" x14ac:dyDescent="0.25">
      <c r="A152" s="429" t="s">
        <v>346</v>
      </c>
      <c r="B152" s="99" t="str">
        <f>'Resultat-Produktion &amp; forbrug'!E129</f>
        <v>Vestdanmark</v>
      </c>
      <c r="C152" s="99" t="str">
        <f>'Resultat-Produktion &amp; forbrug'!A129</f>
        <v>Øvrige</v>
      </c>
      <c r="D152" s="99">
        <f>'Resultat-Produktion &amp; forbrug'!D129</f>
        <v>2050</v>
      </c>
      <c r="E152" s="435">
        <f>'Resultat-Produktion &amp; forbrug'!F129</f>
        <v>1679487.6572035907</v>
      </c>
      <c r="F152" s="427" t="str">
        <f>IFERROR(VLOOKUP(A152,'Oversættelse til tabel'!$A$2:$B$14,2,FALSE),"")</f>
        <v>Total produktion</v>
      </c>
      <c r="G152" s="103"/>
    </row>
    <row r="153" spans="1:7" x14ac:dyDescent="0.25">
      <c r="A153" s="429" t="s">
        <v>346</v>
      </c>
      <c r="B153" s="99" t="str">
        <f>'Resultat-Produktion &amp; forbrug'!E130</f>
        <v>Vestdanmark</v>
      </c>
      <c r="C153" s="99" t="str">
        <f>'Resultat-Produktion &amp; forbrug'!A130</f>
        <v>Pil &amp; poppel</v>
      </c>
      <c r="D153" s="99">
        <f>'Resultat-Produktion &amp; forbrug'!D130</f>
        <v>2050</v>
      </c>
      <c r="E153" s="435">
        <f>'Resultat-Produktion &amp; forbrug'!F130</f>
        <v>156208.30290017457</v>
      </c>
      <c r="F153" s="427" t="str">
        <f>IFERROR(VLOOKUP(A153,'Oversættelse til tabel'!$A$2:$B$14,2,FALSE),"")</f>
        <v>Total produktion</v>
      </c>
      <c r="G153" s="103"/>
    </row>
    <row r="154" spans="1:7" x14ac:dyDescent="0.25">
      <c r="A154" s="429" t="s">
        <v>346</v>
      </c>
      <c r="B154" s="99" t="str">
        <f>'Resultat-Produktion &amp; forbrug'!E131</f>
        <v>Vestdanmark</v>
      </c>
      <c r="C154" s="99" t="str">
        <f>'Resultat-Produktion &amp; forbrug'!A131</f>
        <v>Pyrolysegas</v>
      </c>
      <c r="D154" s="99">
        <f>'Resultat-Produktion &amp; forbrug'!D131</f>
        <v>2050</v>
      </c>
      <c r="E154" s="435">
        <f ca="1">'Resultat-Produktion &amp; forbrug'!F131</f>
        <v>691667.15613501775</v>
      </c>
      <c r="F154" s="427" t="str">
        <f>IFERROR(VLOOKUP(A154,'Oversættelse til tabel'!$A$2:$B$14,2,FALSE),"")</f>
        <v>Total produktion</v>
      </c>
      <c r="G154" s="103"/>
    </row>
    <row r="155" spans="1:7" x14ac:dyDescent="0.25">
      <c r="A155" s="429" t="s">
        <v>346</v>
      </c>
      <c r="B155" s="99" t="str">
        <f>'Resultat-Produktion &amp; forbrug'!E132</f>
        <v>Vestdanmark</v>
      </c>
      <c r="C155" s="99" t="str">
        <f>'Resultat-Produktion &amp; forbrug'!A132</f>
        <v>Pyrolyseolie</v>
      </c>
      <c r="D155" s="99">
        <f>'Resultat-Produktion &amp; forbrug'!D132</f>
        <v>2050</v>
      </c>
      <c r="E155" s="435">
        <f ca="1">'Resultat-Produktion &amp; forbrug'!F132</f>
        <v>172916.78903375444</v>
      </c>
      <c r="F155" s="427" t="str">
        <f>IFERROR(VLOOKUP(A155,'Oversættelse til tabel'!$A$2:$B$14,2,FALSE),"")</f>
        <v>Total produktion</v>
      </c>
      <c r="G155" s="103"/>
    </row>
    <row r="156" spans="1:7" x14ac:dyDescent="0.25">
      <c r="A156" s="429" t="s">
        <v>346</v>
      </c>
      <c r="B156" s="99" t="str">
        <f>'Resultat-Produktion &amp; forbrug'!E133</f>
        <v>Vestdanmark</v>
      </c>
      <c r="C156" s="99" t="str">
        <f>'Resultat-Produktion &amp; forbrug'!A133</f>
        <v>Råmælk</v>
      </c>
      <c r="D156" s="99">
        <f>'Resultat-Produktion &amp; forbrug'!D133</f>
        <v>2050</v>
      </c>
      <c r="E156" s="435">
        <f>'Resultat-Produktion &amp; forbrug'!F133</f>
        <v>4779961.9648844432</v>
      </c>
      <c r="F156" s="427" t="str">
        <f>IFERROR(VLOOKUP(A156,'Oversættelse til tabel'!$A$2:$B$14,2,FALSE),"")</f>
        <v>Total produktion</v>
      </c>
      <c r="G156" s="103"/>
    </row>
    <row r="157" spans="1:7" x14ac:dyDescent="0.25">
      <c r="A157" s="429" t="s">
        <v>346</v>
      </c>
      <c r="B157" s="99" t="str">
        <f>'Resultat-Produktion &amp; forbrug'!E134</f>
        <v>Vestdanmark</v>
      </c>
      <c r="C157" s="99" t="str">
        <f>'Resultat-Produktion &amp; forbrug'!A134</f>
        <v>Raps</v>
      </c>
      <c r="D157" s="99">
        <f>'Resultat-Produktion &amp; forbrug'!D134</f>
        <v>2050</v>
      </c>
      <c r="E157" s="435">
        <f>'Resultat-Produktion &amp; forbrug'!F134</f>
        <v>513134.62537753029</v>
      </c>
      <c r="F157" s="427" t="str">
        <f>IFERROR(VLOOKUP(A157,'Oversættelse til tabel'!$A$2:$B$14,2,FALSE),"")</f>
        <v>Total produktion</v>
      </c>
      <c r="G157" s="103"/>
    </row>
    <row r="158" spans="1:7" x14ac:dyDescent="0.25">
      <c r="A158" s="429" t="s">
        <v>346</v>
      </c>
      <c r="B158" s="99" t="str">
        <f>'Resultat-Produktion &amp; forbrug'!E135</f>
        <v>Vestdanmark</v>
      </c>
      <c r="C158" s="99" t="str">
        <f>'Resultat-Produktion &amp; forbrug'!A135</f>
        <v>Rapskage</v>
      </c>
      <c r="D158" s="99">
        <f>'Resultat-Produktion &amp; forbrug'!D135</f>
        <v>2050</v>
      </c>
      <c r="E158" s="435">
        <f>'Resultat-Produktion &amp; forbrug'!F135</f>
        <v>256567.31268876515</v>
      </c>
      <c r="F158" s="427" t="str">
        <f>IFERROR(VLOOKUP(A158,'Oversættelse til tabel'!$A$2:$B$14,2,FALSE),"")</f>
        <v>Total produktion</v>
      </c>
      <c r="G158" s="103"/>
    </row>
    <row r="159" spans="1:7" x14ac:dyDescent="0.25">
      <c r="A159" s="429" t="s">
        <v>346</v>
      </c>
      <c r="B159" s="99" t="str">
        <f>'Resultat-Produktion &amp; forbrug'!E136</f>
        <v>Vestdanmark</v>
      </c>
      <c r="C159" s="99" t="str">
        <f>'Resultat-Produktion &amp; forbrug'!A136</f>
        <v>Rapsolie</v>
      </c>
      <c r="D159" s="99">
        <f>'Resultat-Produktion &amp; forbrug'!D136</f>
        <v>2050</v>
      </c>
      <c r="E159" s="435">
        <f>'Resultat-Produktion &amp; forbrug'!F136</f>
        <v>164203.0801208097</v>
      </c>
      <c r="F159" s="427" t="str">
        <f>IFERROR(VLOOKUP(A159,'Oversættelse til tabel'!$A$2:$B$14,2,FALSE),"")</f>
        <v>Total produktion</v>
      </c>
      <c r="G159" s="103"/>
    </row>
    <row r="160" spans="1:7" x14ac:dyDescent="0.25">
      <c r="A160" s="429" t="s">
        <v>346</v>
      </c>
      <c r="B160" s="99" t="str">
        <f>'Resultat-Produktion &amp; forbrug'!E137</f>
        <v>Vestdanmark</v>
      </c>
      <c r="C160" s="99" t="str">
        <f>'Resultat-Produktion &amp; forbrug'!A137</f>
        <v>Roer</v>
      </c>
      <c r="D160" s="99">
        <f>'Resultat-Produktion &amp; forbrug'!D137</f>
        <v>2050</v>
      </c>
      <c r="E160" s="435">
        <f>'Resultat-Produktion &amp; forbrug'!F137</f>
        <v>405287.95144951041</v>
      </c>
      <c r="F160" s="427" t="str">
        <f>IFERROR(VLOOKUP(A160,'Oversættelse til tabel'!$A$2:$B$14,2,FALSE),"")</f>
        <v>Total produktion</v>
      </c>
      <c r="G160" s="103"/>
    </row>
    <row r="161" spans="1:7" x14ac:dyDescent="0.25">
      <c r="A161" s="429" t="s">
        <v>346</v>
      </c>
      <c r="B161" s="99" t="str">
        <f>'Resultat-Produktion &amp; forbrug'!E138</f>
        <v>Vestdanmark</v>
      </c>
      <c r="C161" s="99" t="str">
        <f>'Resultat-Produktion &amp; forbrug'!A138</f>
        <v>Slagteriaffald til andet</v>
      </c>
      <c r="D161" s="99">
        <f>'Resultat-Produktion &amp; forbrug'!D138</f>
        <v>2050</v>
      </c>
      <c r="E161" s="435">
        <f>'Resultat-Produktion &amp; forbrug'!F138</f>
        <v>185567.16171821824</v>
      </c>
      <c r="F161" s="427" t="str">
        <f>IFERROR(VLOOKUP(A161,'Oversættelse til tabel'!$A$2:$B$14,2,FALSE),"")</f>
        <v>Total produktion</v>
      </c>
      <c r="G161" s="103"/>
    </row>
    <row r="162" spans="1:7" x14ac:dyDescent="0.25">
      <c r="A162" s="429" t="s">
        <v>346</v>
      </c>
      <c r="B162" s="99" t="str">
        <f>'Resultat-Produktion &amp; forbrug'!E139</f>
        <v>Vestdanmark</v>
      </c>
      <c r="C162" s="99" t="str">
        <f>'Resultat-Produktion &amp; forbrug'!A139</f>
        <v>Slagteriaffald til foder</v>
      </c>
      <c r="D162" s="99">
        <f>'Resultat-Produktion &amp; forbrug'!D139</f>
        <v>2050</v>
      </c>
      <c r="E162" s="435">
        <f>'Resultat-Produktion &amp; forbrug'!F139</f>
        <v>126100.24826746272</v>
      </c>
      <c r="F162" s="427" t="str">
        <f>IFERROR(VLOOKUP(A162,'Oversættelse til tabel'!$A$2:$B$14,2,FALSE),"")</f>
        <v>Total produktion</v>
      </c>
      <c r="G162" s="103"/>
    </row>
    <row r="163" spans="1:7" x14ac:dyDescent="0.25">
      <c r="A163" s="429" t="s">
        <v>346</v>
      </c>
      <c r="B163" s="99" t="str">
        <f>'Resultat-Produktion &amp; forbrug'!E140</f>
        <v>Vestdanmark</v>
      </c>
      <c r="C163" s="99" t="str">
        <f>'Resultat-Produktion &amp; forbrug'!A140</f>
        <v>Spildevandsslam</v>
      </c>
      <c r="D163" s="99">
        <f>'Resultat-Produktion &amp; forbrug'!D140</f>
        <v>2050</v>
      </c>
      <c r="E163" s="435">
        <f>'Resultat-Produktion &amp; forbrug'!F140</f>
        <v>4121832.5977837904</v>
      </c>
      <c r="F163" s="427" t="str">
        <f>IFERROR(VLOOKUP(A163,'Oversættelse til tabel'!$A$2:$B$14,2,FALSE),"")</f>
        <v>Total produktion</v>
      </c>
      <c r="G163" s="103"/>
    </row>
    <row r="164" spans="1:7" x14ac:dyDescent="0.25">
      <c r="A164" s="429" t="s">
        <v>346</v>
      </c>
      <c r="B164" s="99" t="str">
        <f>'Resultat-Produktion &amp; forbrug'!E141</f>
        <v>Vestdanmark</v>
      </c>
      <c r="C164" s="99" t="str">
        <f>'Resultat-Produktion &amp; forbrug'!A141</f>
        <v>Svinegylle</v>
      </c>
      <c r="D164" s="99">
        <f>'Resultat-Produktion &amp; forbrug'!D141</f>
        <v>2050</v>
      </c>
      <c r="E164" s="435">
        <f>'Resultat-Produktion &amp; forbrug'!F141</f>
        <v>14432291.767579561</v>
      </c>
      <c r="F164" s="427" t="str">
        <f>IFERROR(VLOOKUP(A164,'Oversættelse til tabel'!$A$2:$B$14,2,FALSE),"")</f>
        <v>Total produktion</v>
      </c>
      <c r="G164" s="103"/>
    </row>
    <row r="165" spans="1:7" x14ac:dyDescent="0.25">
      <c r="A165" s="429" t="s">
        <v>346</v>
      </c>
      <c r="B165" s="99" t="str">
        <f>'Resultat-Produktion &amp; forbrug'!E142</f>
        <v>Vestdanmark</v>
      </c>
      <c r="C165" s="99" t="str">
        <f>'Resultat-Produktion &amp; forbrug'!A142</f>
        <v>Svinekød</v>
      </c>
      <c r="D165" s="99">
        <f>'Resultat-Produktion &amp; forbrug'!D142</f>
        <v>2050</v>
      </c>
      <c r="E165" s="435">
        <f>'Resultat-Produktion &amp; forbrug'!F142</f>
        <v>1340150.8748835563</v>
      </c>
      <c r="F165" s="427" t="str">
        <f>IFERROR(VLOOKUP(A165,'Oversættelse til tabel'!$A$2:$B$14,2,FALSE),"")</f>
        <v>Total produktion</v>
      </c>
      <c r="G165" s="103"/>
    </row>
    <row r="166" spans="1:7" x14ac:dyDescent="0.25">
      <c r="A166" s="429" t="s">
        <v>346</v>
      </c>
      <c r="B166" s="99" t="str">
        <f>'Resultat-Produktion &amp; forbrug'!E143</f>
        <v>Vestdanmark</v>
      </c>
      <c r="C166" s="99" t="str">
        <f>'Resultat-Produktion &amp; forbrug'!A143</f>
        <v>Tang</v>
      </c>
      <c r="D166" s="99">
        <f>'Resultat-Produktion &amp; forbrug'!D143</f>
        <v>2050</v>
      </c>
      <c r="E166" s="435">
        <f>'Resultat-Produktion &amp; forbrug'!F143</f>
        <v>84600</v>
      </c>
      <c r="F166" s="427" t="str">
        <f>IFERROR(VLOOKUP(A166,'Oversættelse til tabel'!$A$2:$B$14,2,FALSE),"")</f>
        <v>Total produktion</v>
      </c>
      <c r="G166" s="103"/>
    </row>
    <row r="167" spans="1:7" x14ac:dyDescent="0.25">
      <c r="A167" s="429" t="s">
        <v>346</v>
      </c>
      <c r="B167" s="99" t="str">
        <f>'Resultat-Produktion &amp; forbrug'!E144</f>
        <v>Vestdanmark</v>
      </c>
      <c r="C167" s="99" t="str">
        <f>'Resultat-Produktion &amp; forbrug'!A144</f>
        <v>Total til biogas</v>
      </c>
      <c r="D167" s="99">
        <f>'Resultat-Produktion &amp; forbrug'!D144</f>
        <v>2050</v>
      </c>
      <c r="E167" s="435">
        <f>'Resultat-Produktion &amp; forbrug'!F144</f>
        <v>0</v>
      </c>
      <c r="F167" s="427" t="str">
        <f>IFERROR(VLOOKUP(A167,'Oversættelse til tabel'!$A$2:$B$14,2,FALSE),"")</f>
        <v>Total produktion</v>
      </c>
      <c r="G167" s="103"/>
    </row>
    <row r="168" spans="1:7" x14ac:dyDescent="0.25">
      <c r="A168" s="429" t="s">
        <v>346</v>
      </c>
      <c r="B168" s="99" t="str">
        <f>'Resultat-Produktion &amp; forbrug'!E145</f>
        <v>Vestdanmark</v>
      </c>
      <c r="C168" s="99" t="str">
        <f>'Resultat-Produktion &amp; forbrug'!A145</f>
        <v>Træ til energi</v>
      </c>
      <c r="D168" s="99">
        <f>'Resultat-Produktion &amp; forbrug'!D145</f>
        <v>2050</v>
      </c>
      <c r="E168" s="435">
        <f ca="1">'Resultat-Produktion &amp; forbrug'!F145</f>
        <v>1300426.7371168283</v>
      </c>
      <c r="F168" s="427" t="str">
        <f>IFERROR(VLOOKUP(A168,'Oversættelse til tabel'!$A$2:$B$14,2,FALSE),"")</f>
        <v>Total produktion</v>
      </c>
      <c r="G168" s="103"/>
    </row>
    <row r="169" spans="1:7" x14ac:dyDescent="0.25">
      <c r="A169" s="429" t="s">
        <v>346</v>
      </c>
      <c r="B169" s="99" t="str">
        <f>'Resultat-Produktion &amp; forbrug'!E146</f>
        <v>Vestdanmark</v>
      </c>
      <c r="C169" s="99" t="str">
        <f>'Resultat-Produktion &amp; forbrug'!A146</f>
        <v>Træmaterialer</v>
      </c>
      <c r="D169" s="99">
        <f>'Resultat-Produktion &amp; forbrug'!D146</f>
        <v>2050</v>
      </c>
      <c r="E169" s="435">
        <f ca="1">'Resultat-Produktion &amp; forbrug'!F146</f>
        <v>402679.73456313973</v>
      </c>
      <c r="F169" s="427" t="str">
        <f>IFERROR(VLOOKUP(A169,'Oversættelse til tabel'!$A$2:$B$14,2,FALSE),"")</f>
        <v>Total produktion</v>
      </c>
      <c r="G169" s="103"/>
    </row>
    <row r="170" spans="1:7" x14ac:dyDescent="0.25">
      <c r="A170" s="429" t="s">
        <v>346</v>
      </c>
      <c r="B170" s="99" t="str">
        <f>'Resultat-Produktion &amp; forbrug'!E147</f>
        <v>Østdanmark</v>
      </c>
      <c r="C170" s="99" t="str">
        <f>'Resultat-Produktion &amp; forbrug'!A147</f>
        <v>Æg</v>
      </c>
      <c r="D170" s="99">
        <f>'Resultat-Produktion &amp; forbrug'!D147</f>
        <v>2019</v>
      </c>
      <c r="E170" s="435">
        <f>'Resultat-Produktion &amp; forbrug'!F147</f>
        <v>18450.007031483605</v>
      </c>
      <c r="F170" s="427" t="str">
        <f>IFERROR(VLOOKUP(A170,'Oversættelse til tabel'!$A$2:$B$14,2,FALSE),"")</f>
        <v>Total produktion</v>
      </c>
      <c r="G170" s="103"/>
    </row>
    <row r="171" spans="1:7" x14ac:dyDescent="0.25">
      <c r="A171" s="429" t="s">
        <v>346</v>
      </c>
      <c r="B171" s="99" t="str">
        <f>'Resultat-Produktion &amp; forbrug'!E148</f>
        <v>Østdanmark</v>
      </c>
      <c r="C171" s="99" t="str">
        <f>'Resultat-Produktion &amp; forbrug'!A148</f>
        <v>Bælgsæd</v>
      </c>
      <c r="D171" s="99">
        <f>'Resultat-Produktion &amp; forbrug'!D148</f>
        <v>2019</v>
      </c>
      <c r="E171" s="435">
        <f>'Resultat-Produktion &amp; forbrug'!F148</f>
        <v>26972.495538657848</v>
      </c>
      <c r="F171" s="427" t="str">
        <f>IFERROR(VLOOKUP(A171,'Oversættelse til tabel'!$A$2:$B$14,2,FALSE),"")</f>
        <v>Total produktion</v>
      </c>
      <c r="G171" s="103"/>
    </row>
    <row r="172" spans="1:7" x14ac:dyDescent="0.25">
      <c r="A172" s="429" t="s">
        <v>346</v>
      </c>
      <c r="B172" s="99" t="str">
        <f>'Resultat-Produktion &amp; forbrug'!E149</f>
        <v>Østdanmark</v>
      </c>
      <c r="C172" s="99" t="str">
        <f>'Resultat-Produktion &amp; forbrug'!A149</f>
        <v>Bioaffald</v>
      </c>
      <c r="D172" s="99">
        <f>'Resultat-Produktion &amp; forbrug'!D149</f>
        <v>2019</v>
      </c>
      <c r="E172" s="435">
        <f ca="1">'Resultat-Produktion &amp; forbrug'!F149</f>
        <v>165083.0224523381</v>
      </c>
      <c r="F172" s="427" t="str">
        <f>IFERROR(VLOOKUP(A172,'Oversættelse til tabel'!$A$2:$B$14,2,FALSE),"")</f>
        <v>Total produktion</v>
      </c>
      <c r="G172" s="103"/>
    </row>
    <row r="173" spans="1:7" x14ac:dyDescent="0.25">
      <c r="A173" s="429" t="s">
        <v>346</v>
      </c>
      <c r="B173" s="99" t="str">
        <f>'Resultat-Produktion &amp; forbrug'!E150</f>
        <v>Østdanmark</v>
      </c>
      <c r="C173" s="99" t="str">
        <f>'Resultat-Produktion &amp; forbrug'!A150</f>
        <v>Biogas</v>
      </c>
      <c r="D173" s="99">
        <f>'Resultat-Produktion &amp; forbrug'!D150</f>
        <v>2019</v>
      </c>
      <c r="E173" s="435">
        <f ca="1">'Resultat-Produktion &amp; forbrug'!F150</f>
        <v>110817068.59908372</v>
      </c>
      <c r="F173" s="427" t="str">
        <f>IFERROR(VLOOKUP(A173,'Oversættelse til tabel'!$A$2:$B$14,2,FALSE),"")</f>
        <v>Total produktion</v>
      </c>
      <c r="G173" s="103"/>
    </row>
    <row r="174" spans="1:7" x14ac:dyDescent="0.25">
      <c r="A174" s="429" t="s">
        <v>346</v>
      </c>
      <c r="B174" s="99" t="str">
        <f>'Resultat-Produktion &amp; forbrug'!E151</f>
        <v>Østdanmark</v>
      </c>
      <c r="C174" s="99" t="str">
        <f>'Resultat-Produktion &amp; forbrug'!A151</f>
        <v>Biogasgylle</v>
      </c>
      <c r="D174" s="99">
        <f>'Resultat-Produktion &amp; forbrug'!D151</f>
        <v>2019</v>
      </c>
      <c r="E174" s="435">
        <f ca="1">'Resultat-Produktion &amp; forbrug'!F151</f>
        <v>2463073.3914116896</v>
      </c>
      <c r="F174" s="427" t="str">
        <f>IFERROR(VLOOKUP(A174,'Oversættelse til tabel'!$A$2:$B$14,2,FALSE),"")</f>
        <v>Total produktion</v>
      </c>
      <c r="G174" s="103"/>
    </row>
    <row r="175" spans="1:7" x14ac:dyDescent="0.25">
      <c r="A175" s="429" t="s">
        <v>346</v>
      </c>
      <c r="B175" s="99" t="str">
        <f>'Resultat-Produktion &amp; forbrug'!E152</f>
        <v>Østdanmark</v>
      </c>
      <c r="C175" s="99" t="str">
        <f>'Resultat-Produktion &amp; forbrug'!A152</f>
        <v>Brun saft</v>
      </c>
      <c r="D175" s="99">
        <f>'Resultat-Produktion &amp; forbrug'!D152</f>
        <v>2019</v>
      </c>
      <c r="E175" s="435">
        <f>'Resultat-Produktion &amp; forbrug'!F152</f>
        <v>0</v>
      </c>
      <c r="F175" s="427" t="str">
        <f>IFERROR(VLOOKUP(A175,'Oversættelse til tabel'!$A$2:$B$14,2,FALSE),"")</f>
        <v>Total produktion</v>
      </c>
      <c r="G175" s="103"/>
    </row>
    <row r="176" spans="1:7" x14ac:dyDescent="0.25">
      <c r="A176" s="429" t="s">
        <v>346</v>
      </c>
      <c r="B176" s="99" t="str">
        <f>'Resultat-Produktion &amp; forbrug'!E153</f>
        <v>Østdanmark</v>
      </c>
      <c r="C176" s="99" t="str">
        <f>'Resultat-Produktion &amp; forbrug'!A153</f>
        <v>Dybstrøelse</v>
      </c>
      <c r="D176" s="99">
        <f>'Resultat-Produktion &amp; forbrug'!D153</f>
        <v>2019</v>
      </c>
      <c r="E176" s="435">
        <f>'Resultat-Produktion &amp; forbrug'!F153</f>
        <v>332759.92297580565</v>
      </c>
      <c r="F176" s="427" t="str">
        <f>IFERROR(VLOOKUP(A176,'Oversættelse til tabel'!$A$2:$B$14,2,FALSE),"")</f>
        <v>Total produktion</v>
      </c>
      <c r="G176" s="103"/>
    </row>
    <row r="177" spans="1:7" x14ac:dyDescent="0.25">
      <c r="A177" s="429" t="s">
        <v>346</v>
      </c>
      <c r="B177" s="99" t="str">
        <f>'Resultat-Produktion &amp; forbrug'!E154</f>
        <v>Østdanmark</v>
      </c>
      <c r="C177" s="99" t="str">
        <f>'Resultat-Produktion &amp; forbrug'!A154</f>
        <v>Fiberfraktion</v>
      </c>
      <c r="D177" s="99">
        <f>'Resultat-Produktion &amp; forbrug'!D154</f>
        <v>2019</v>
      </c>
      <c r="E177" s="435">
        <f>'Resultat-Produktion &amp; forbrug'!F154</f>
        <v>0</v>
      </c>
      <c r="F177" s="427" t="str">
        <f>IFERROR(VLOOKUP(A177,'Oversættelse til tabel'!$A$2:$B$14,2,FALSE),"")</f>
        <v>Total produktion</v>
      </c>
      <c r="G177" s="103"/>
    </row>
    <row r="178" spans="1:7" x14ac:dyDescent="0.25">
      <c r="A178" s="429" t="s">
        <v>346</v>
      </c>
      <c r="B178" s="99" t="str">
        <f>'Resultat-Produktion &amp; forbrug'!E155</f>
        <v>Østdanmark</v>
      </c>
      <c r="C178" s="99" t="str">
        <f>'Resultat-Produktion &amp; forbrug'!A155</f>
        <v>Fjerkrægylle</v>
      </c>
      <c r="D178" s="99">
        <f>'Resultat-Produktion &amp; forbrug'!D155</f>
        <v>2019</v>
      </c>
      <c r="E178" s="435">
        <f>'Resultat-Produktion &amp; forbrug'!F155</f>
        <v>675.387643904882</v>
      </c>
      <c r="F178" s="427" t="str">
        <f>IFERROR(VLOOKUP(A178,'Oversættelse til tabel'!$A$2:$B$14,2,FALSE),"")</f>
        <v>Total produktion</v>
      </c>
      <c r="G178" s="103"/>
    </row>
    <row r="179" spans="1:7" x14ac:dyDescent="0.25">
      <c r="A179" s="429" t="s">
        <v>346</v>
      </c>
      <c r="B179" s="99" t="str">
        <f>'Resultat-Produktion &amp; forbrug'!E156</f>
        <v>Østdanmark</v>
      </c>
      <c r="C179" s="99" t="str">
        <f>'Resultat-Produktion &amp; forbrug'!A156</f>
        <v>Fjerkrækød</v>
      </c>
      <c r="D179" s="99">
        <f>'Resultat-Produktion &amp; forbrug'!D156</f>
        <v>2019</v>
      </c>
      <c r="E179" s="435">
        <f>'Resultat-Produktion &amp; forbrug'!F156</f>
        <v>15969.006082579654</v>
      </c>
      <c r="F179" s="427" t="str">
        <f>IFERROR(VLOOKUP(A179,'Oversættelse til tabel'!$A$2:$B$14,2,FALSE),"")</f>
        <v>Total produktion</v>
      </c>
      <c r="G179" s="103"/>
    </row>
    <row r="180" spans="1:7" x14ac:dyDescent="0.25">
      <c r="A180" s="429" t="s">
        <v>346</v>
      </c>
      <c r="B180" s="99" t="str">
        <f>'Resultat-Produktion &amp; forbrug'!E157</f>
        <v>Østdanmark</v>
      </c>
      <c r="C180" s="99" t="str">
        <f>'Resultat-Produktion &amp; forbrug'!A157</f>
        <v>Frø</v>
      </c>
      <c r="D180" s="99">
        <f>'Resultat-Produktion &amp; forbrug'!D157</f>
        <v>2019</v>
      </c>
      <c r="E180" s="435">
        <f>'Resultat-Produktion &amp; forbrug'!F157</f>
        <v>620445.82725004398</v>
      </c>
      <c r="F180" s="427" t="str">
        <f>IFERROR(VLOOKUP(A180,'Oversættelse til tabel'!$A$2:$B$14,2,FALSE),"")</f>
        <v>Total produktion</v>
      </c>
      <c r="G180" s="103"/>
    </row>
    <row r="181" spans="1:7" x14ac:dyDescent="0.25">
      <c r="A181" s="429" t="s">
        <v>346</v>
      </c>
      <c r="B181" s="99" t="str">
        <f>'Resultat-Produktion &amp; forbrug'!E158</f>
        <v>Østdanmark</v>
      </c>
      <c r="C181" s="99" t="str">
        <f>'Resultat-Produktion &amp; forbrug'!A158</f>
        <v>Frugt</v>
      </c>
      <c r="D181" s="99">
        <f>'Resultat-Produktion &amp; forbrug'!D158</f>
        <v>2019</v>
      </c>
      <c r="E181" s="435">
        <f>'Resultat-Produktion &amp; forbrug'!F158</f>
        <v>15780.226177538038</v>
      </c>
      <c r="F181" s="427" t="str">
        <f>IFERROR(VLOOKUP(A181,'Oversættelse til tabel'!$A$2:$B$14,2,FALSE),"")</f>
        <v>Total produktion</v>
      </c>
      <c r="G181" s="103"/>
    </row>
    <row r="182" spans="1:7" x14ac:dyDescent="0.25">
      <c r="A182" s="429" t="s">
        <v>346</v>
      </c>
      <c r="B182" s="99" t="str">
        <f>'Resultat-Produktion &amp; forbrug'!E159</f>
        <v>Østdanmark</v>
      </c>
      <c r="C182" s="99" t="str">
        <f>'Resultat-Produktion &amp; forbrug'!A159</f>
        <v>Glycerin</v>
      </c>
      <c r="D182" s="99">
        <f>'Resultat-Produktion &amp; forbrug'!D159</f>
        <v>2019</v>
      </c>
      <c r="E182" s="435">
        <f>'Resultat-Produktion &amp; forbrug'!F159</f>
        <v>0</v>
      </c>
      <c r="F182" s="427" t="str">
        <f>IFERROR(VLOOKUP(A182,'Oversættelse til tabel'!$A$2:$B$14,2,FALSE),"")</f>
        <v>Total produktion</v>
      </c>
      <c r="G182" s="103"/>
    </row>
    <row r="183" spans="1:7" x14ac:dyDescent="0.25">
      <c r="A183" s="429" t="s">
        <v>346</v>
      </c>
      <c r="B183" s="99" t="str">
        <f>'Resultat-Produktion &amp; forbrug'!E160</f>
        <v>Østdanmark</v>
      </c>
      <c r="C183" s="99" t="str">
        <f>'Resultat-Produktion &amp; forbrug'!A160</f>
        <v>Græs</v>
      </c>
      <c r="D183" s="99">
        <f>'Resultat-Produktion &amp; forbrug'!D160</f>
        <v>2019</v>
      </c>
      <c r="E183" s="435">
        <f>'Resultat-Produktion &amp; forbrug'!F160</f>
        <v>2148848.2010935447</v>
      </c>
      <c r="F183" s="427" t="str">
        <f>IFERROR(VLOOKUP(A183,'Oversættelse til tabel'!$A$2:$B$14,2,FALSE),"")</f>
        <v>Total produktion</v>
      </c>
      <c r="G183" s="103"/>
    </row>
    <row r="184" spans="1:7" x14ac:dyDescent="0.25">
      <c r="A184" s="429" t="s">
        <v>346</v>
      </c>
      <c r="B184" s="99" t="str">
        <f>'Resultat-Produktion &amp; forbrug'!E161</f>
        <v>Østdanmark</v>
      </c>
      <c r="C184" s="99" t="str">
        <f>'Resultat-Produktion &amp; forbrug'!A161</f>
        <v>Græsprotein</v>
      </c>
      <c r="D184" s="99">
        <f>'Resultat-Produktion &amp; forbrug'!D161</f>
        <v>2019</v>
      </c>
      <c r="E184" s="435">
        <f>'Resultat-Produktion &amp; forbrug'!F161</f>
        <v>0</v>
      </c>
      <c r="F184" s="427" t="str">
        <f>IFERROR(VLOOKUP(A184,'Oversættelse til tabel'!$A$2:$B$14,2,FALSE),"")</f>
        <v>Total produktion</v>
      </c>
      <c r="G184" s="103"/>
    </row>
    <row r="185" spans="1:7" x14ac:dyDescent="0.25">
      <c r="A185" s="429" t="s">
        <v>346</v>
      </c>
      <c r="B185" s="99" t="str">
        <f>'Resultat-Produktion &amp; forbrug'!E162</f>
        <v>Østdanmark</v>
      </c>
      <c r="C185" s="99" t="str">
        <f>'Resultat-Produktion &amp; forbrug'!A162</f>
        <v>Grøntsager</v>
      </c>
      <c r="D185" s="99">
        <f>'Resultat-Produktion &amp; forbrug'!D162</f>
        <v>2019</v>
      </c>
      <c r="E185" s="435">
        <f>'Resultat-Produktion &amp; forbrug'!F162</f>
        <v>95299.46904386401</v>
      </c>
      <c r="F185" s="427" t="str">
        <f>IFERROR(VLOOKUP(A185,'Oversættelse til tabel'!$A$2:$B$14,2,FALSE),"")</f>
        <v>Total produktion</v>
      </c>
      <c r="G185" s="103"/>
    </row>
    <row r="186" spans="1:7" x14ac:dyDescent="0.25">
      <c r="A186" s="429" t="s">
        <v>346</v>
      </c>
      <c r="B186" s="99" t="str">
        <f>'Resultat-Produktion &amp; forbrug'!E163</f>
        <v>Østdanmark</v>
      </c>
      <c r="C186" s="99" t="str">
        <f>'Resultat-Produktion &amp; forbrug'!A163</f>
        <v>Halm</v>
      </c>
      <c r="D186" s="99">
        <f>'Resultat-Produktion &amp; forbrug'!D163</f>
        <v>2019</v>
      </c>
      <c r="E186" s="435">
        <f>'Resultat-Produktion &amp; forbrug'!F163</f>
        <v>954412.72069157928</v>
      </c>
      <c r="F186" s="427" t="str">
        <f>IFERROR(VLOOKUP(A186,'Oversættelse til tabel'!$A$2:$B$14,2,FALSE),"")</f>
        <v>Total produktion</v>
      </c>
      <c r="G186" s="103"/>
    </row>
    <row r="187" spans="1:7" x14ac:dyDescent="0.25">
      <c r="A187" s="429" t="s">
        <v>346</v>
      </c>
      <c r="B187" s="99" t="str">
        <f>'Resultat-Produktion &amp; forbrug'!E164</f>
        <v>Østdanmark</v>
      </c>
      <c r="C187" s="99" t="str">
        <f>'Resultat-Produktion &amp; forbrug'!A164</f>
        <v>Have/parkaffald</v>
      </c>
      <c r="D187" s="99">
        <f>'Resultat-Produktion &amp; forbrug'!D164</f>
        <v>2019</v>
      </c>
      <c r="E187" s="435">
        <f>'Resultat-Produktion &amp; forbrug'!F164</f>
        <v>452346.51233766804</v>
      </c>
      <c r="F187" s="427" t="str">
        <f>IFERROR(VLOOKUP(A187,'Oversættelse til tabel'!$A$2:$B$14,2,FALSE),"")</f>
        <v>Total produktion</v>
      </c>
      <c r="G187" s="103"/>
    </row>
    <row r="188" spans="1:7" x14ac:dyDescent="0.25">
      <c r="A188" s="429" t="s">
        <v>346</v>
      </c>
      <c r="B188" s="99" t="str">
        <f>'Resultat-Produktion &amp; forbrug'!E165</f>
        <v>Østdanmark</v>
      </c>
      <c r="C188" s="99" t="str">
        <f>'Resultat-Produktion &amp; forbrug'!A165</f>
        <v>Import af foder</v>
      </c>
      <c r="D188" s="99">
        <f>'Resultat-Produktion &amp; forbrug'!D165</f>
        <v>2019</v>
      </c>
      <c r="E188" s="435">
        <f>'Resultat-Produktion &amp; forbrug'!F165</f>
        <v>0</v>
      </c>
      <c r="F188" s="427" t="str">
        <f>IFERROR(VLOOKUP(A188,'Oversættelse til tabel'!$A$2:$B$14,2,FALSE),"")</f>
        <v>Total produktion</v>
      </c>
      <c r="G188" s="103"/>
    </row>
    <row r="189" spans="1:7" x14ac:dyDescent="0.25">
      <c r="A189" s="429" t="s">
        <v>346</v>
      </c>
      <c r="B189" s="99" t="str">
        <f>'Resultat-Produktion &amp; forbrug'!E166</f>
        <v>Østdanmark</v>
      </c>
      <c r="C189" s="99" t="str">
        <f>'Resultat-Produktion &amp; forbrug'!A166</f>
        <v>Industriaffald</v>
      </c>
      <c r="D189" s="99">
        <f>'Resultat-Produktion &amp; forbrug'!D166</f>
        <v>2019</v>
      </c>
      <c r="E189" s="435">
        <f>'Resultat-Produktion &amp; forbrug'!F166</f>
        <v>200279.74928693369</v>
      </c>
      <c r="F189" s="427" t="str">
        <f>IFERROR(VLOOKUP(A189,'Oversættelse til tabel'!$A$2:$B$14,2,FALSE),"")</f>
        <v>Total produktion</v>
      </c>
      <c r="G189" s="103"/>
    </row>
    <row r="190" spans="1:7" x14ac:dyDescent="0.25">
      <c r="A190" s="429" t="s">
        <v>346</v>
      </c>
      <c r="B190" s="99" t="str">
        <f>'Resultat-Produktion &amp; forbrug'!E167</f>
        <v>Østdanmark</v>
      </c>
      <c r="C190" s="99" t="str">
        <f>'Resultat-Produktion &amp; forbrug'!A167</f>
        <v>Juletræer</v>
      </c>
      <c r="D190" s="99">
        <f>'Resultat-Produktion &amp; forbrug'!D167</f>
        <v>2019</v>
      </c>
      <c r="E190" s="435">
        <f>'Resultat-Produktion &amp; forbrug'!F167</f>
        <v>145627.35347864506</v>
      </c>
      <c r="F190" s="427" t="str">
        <f>IFERROR(VLOOKUP(A190,'Oversættelse til tabel'!$A$2:$B$14,2,FALSE),"")</f>
        <v>Total produktion</v>
      </c>
      <c r="G190" s="103"/>
    </row>
    <row r="191" spans="1:7" x14ac:dyDescent="0.25">
      <c r="A191" s="429" t="s">
        <v>346</v>
      </c>
      <c r="B191" s="99" t="str">
        <f>'Resultat-Produktion &amp; forbrug'!E168</f>
        <v>Østdanmark</v>
      </c>
      <c r="C191" s="99" t="str">
        <f>'Resultat-Produktion &amp; forbrug'!A168</f>
        <v>Kartofler</v>
      </c>
      <c r="D191" s="99">
        <f>'Resultat-Produktion &amp; forbrug'!D168</f>
        <v>2019</v>
      </c>
      <c r="E191" s="435">
        <f>'Resultat-Produktion &amp; forbrug'!F168</f>
        <v>116539.79424410909</v>
      </c>
      <c r="F191" s="427" t="str">
        <f>IFERROR(VLOOKUP(A191,'Oversættelse til tabel'!$A$2:$B$14,2,FALSE),"")</f>
        <v>Total produktion</v>
      </c>
      <c r="G191" s="103"/>
    </row>
    <row r="192" spans="1:7" x14ac:dyDescent="0.25">
      <c r="A192" s="429" t="s">
        <v>346</v>
      </c>
      <c r="B192" s="99" t="str">
        <f>'Resultat-Produktion &amp; forbrug'!E169</f>
        <v>Østdanmark</v>
      </c>
      <c r="C192" s="99" t="str">
        <f>'Resultat-Produktion &amp; forbrug'!A169</f>
        <v>Korn</v>
      </c>
      <c r="D192" s="99">
        <f>'Resultat-Produktion &amp; forbrug'!D169</f>
        <v>2019</v>
      </c>
      <c r="E192" s="435">
        <f>'Resultat-Produktion &amp; forbrug'!F169</f>
        <v>2268650.5850062412</v>
      </c>
      <c r="F192" s="427" t="str">
        <f>IFERROR(VLOOKUP(A192,'Oversættelse til tabel'!$A$2:$B$14,2,FALSE),"")</f>
        <v>Total produktion</v>
      </c>
      <c r="G192" s="103"/>
    </row>
    <row r="193" spans="1:7" x14ac:dyDescent="0.25">
      <c r="A193" s="429" t="s">
        <v>346</v>
      </c>
      <c r="B193" s="99" t="str">
        <f>'Resultat-Produktion &amp; forbrug'!E170</f>
        <v>Østdanmark</v>
      </c>
      <c r="C193" s="99" t="str">
        <f>'Resultat-Produktion &amp; forbrug'!A170</f>
        <v>Kunstgødning</v>
      </c>
      <c r="D193" s="99">
        <f>'Resultat-Produktion &amp; forbrug'!D170</f>
        <v>2019</v>
      </c>
      <c r="E193" s="435">
        <f>'Resultat-Produktion &amp; forbrug'!F170</f>
        <v>0</v>
      </c>
      <c r="F193" s="427" t="str">
        <f>IFERROR(VLOOKUP(A193,'Oversættelse til tabel'!$A$2:$B$14,2,FALSE),"")</f>
        <v>Total produktion</v>
      </c>
      <c r="G193" s="103"/>
    </row>
    <row r="194" spans="1:7" x14ac:dyDescent="0.25">
      <c r="A194" s="429" t="s">
        <v>346</v>
      </c>
      <c r="B194" s="99" t="str">
        <f>'Resultat-Produktion &amp; forbrug'!E171</f>
        <v>Østdanmark</v>
      </c>
      <c r="C194" s="99" t="str">
        <f>'Resultat-Produktion &amp; forbrug'!A171</f>
        <v>Kvæggylle</v>
      </c>
      <c r="D194" s="99">
        <f>'Resultat-Produktion &amp; forbrug'!D171</f>
        <v>2019</v>
      </c>
      <c r="E194" s="435">
        <f>'Resultat-Produktion &amp; forbrug'!F171</f>
        <v>925084.21922943438</v>
      </c>
      <c r="F194" s="427" t="str">
        <f>IFERROR(VLOOKUP(A194,'Oversættelse til tabel'!$A$2:$B$14,2,FALSE),"")</f>
        <v>Total produktion</v>
      </c>
      <c r="G194" s="103"/>
    </row>
    <row r="195" spans="1:7" x14ac:dyDescent="0.25">
      <c r="A195" s="429" t="s">
        <v>346</v>
      </c>
      <c r="B195" s="99" t="str">
        <f>'Resultat-Produktion &amp; forbrug'!E172</f>
        <v>Østdanmark</v>
      </c>
      <c r="C195" s="99" t="str">
        <f>'Resultat-Produktion &amp; forbrug'!A172</f>
        <v>Mælk til foder</v>
      </c>
      <c r="D195" s="99">
        <f>'Resultat-Produktion &amp; forbrug'!D172</f>
        <v>2019</v>
      </c>
      <c r="E195" s="435">
        <f>'Resultat-Produktion &amp; forbrug'!F172</f>
        <v>115489.08079619991</v>
      </c>
      <c r="F195" s="427" t="str">
        <f>IFERROR(VLOOKUP(A195,'Oversættelse til tabel'!$A$2:$B$14,2,FALSE),"")</f>
        <v>Total produktion</v>
      </c>
      <c r="G195" s="103"/>
    </row>
    <row r="196" spans="1:7" x14ac:dyDescent="0.25">
      <c r="A196" s="429" t="s">
        <v>346</v>
      </c>
      <c r="B196" s="99" t="str">
        <f>'Resultat-Produktion &amp; forbrug'!E173</f>
        <v>Østdanmark</v>
      </c>
      <c r="C196" s="99" t="str">
        <f>'Resultat-Produktion &amp; forbrug'!A173</f>
        <v>Majs</v>
      </c>
      <c r="D196" s="99">
        <f>'Resultat-Produktion &amp; forbrug'!D173</f>
        <v>2019</v>
      </c>
      <c r="E196" s="435">
        <f>'Resultat-Produktion &amp; forbrug'!F173</f>
        <v>365245.73356828612</v>
      </c>
      <c r="F196" s="427" t="str">
        <f>IFERROR(VLOOKUP(A196,'Oversættelse til tabel'!$A$2:$B$14,2,FALSE),"")</f>
        <v>Total produktion</v>
      </c>
      <c r="G196" s="103"/>
    </row>
    <row r="197" spans="1:7" x14ac:dyDescent="0.25">
      <c r="A197" s="429" t="s">
        <v>346</v>
      </c>
      <c r="B197" s="99" t="str">
        <f>'Resultat-Produktion &amp; forbrug'!E174</f>
        <v>Østdanmark</v>
      </c>
      <c r="C197" s="99" t="str">
        <f>'Resultat-Produktion &amp; forbrug'!A174</f>
        <v>Mejeriprodukter</v>
      </c>
      <c r="D197" s="99">
        <f>'Resultat-Produktion &amp; forbrug'!D174</f>
        <v>2019</v>
      </c>
      <c r="E197" s="435">
        <f>'Resultat-Produktion &amp; forbrug'!F174</f>
        <v>222833.98833453824</v>
      </c>
      <c r="F197" s="427" t="str">
        <f>IFERROR(VLOOKUP(A197,'Oversættelse til tabel'!$A$2:$B$14,2,FALSE),"")</f>
        <v>Total produktion</v>
      </c>
      <c r="G197" s="103"/>
    </row>
    <row r="198" spans="1:7" x14ac:dyDescent="0.25">
      <c r="A198" s="429" t="s">
        <v>346</v>
      </c>
      <c r="B198" s="99" t="str">
        <f>'Resultat-Produktion &amp; forbrug'!E175</f>
        <v>Østdanmark</v>
      </c>
      <c r="C198" s="99" t="str">
        <f>'Resultat-Produktion &amp; forbrug'!A175</f>
        <v>Muslinger</v>
      </c>
      <c r="D198" s="99">
        <f>'Resultat-Produktion &amp; forbrug'!D175</f>
        <v>2019</v>
      </c>
      <c r="E198" s="435">
        <f>'Resultat-Produktion &amp; forbrug'!F175</f>
        <v>1.1976865502381491</v>
      </c>
      <c r="F198" s="427" t="str">
        <f>IFERROR(VLOOKUP(A198,'Oversættelse til tabel'!$A$2:$B$14,2,FALSE),"")</f>
        <v>Total produktion</v>
      </c>
      <c r="G198" s="103"/>
    </row>
    <row r="199" spans="1:7" x14ac:dyDescent="0.25">
      <c r="A199" s="429" t="s">
        <v>346</v>
      </c>
      <c r="B199" s="99" t="str">
        <f>'Resultat-Produktion &amp; forbrug'!E176</f>
        <v>Østdanmark</v>
      </c>
      <c r="C199" s="99" t="str">
        <f>'Resultat-Produktion &amp; forbrug'!A176</f>
        <v>Oksekød</v>
      </c>
      <c r="D199" s="99">
        <f>'Resultat-Produktion &amp; forbrug'!D176</f>
        <v>2019</v>
      </c>
      <c r="E199" s="435">
        <f>'Resultat-Produktion &amp; forbrug'!F176</f>
        <v>7577.0634215631153</v>
      </c>
      <c r="F199" s="427" t="str">
        <f>IFERROR(VLOOKUP(A199,'Oversættelse til tabel'!$A$2:$B$14,2,FALSE),"")</f>
        <v>Total produktion</v>
      </c>
      <c r="G199" s="103"/>
    </row>
    <row r="200" spans="1:7" x14ac:dyDescent="0.25">
      <c r="A200" s="429" t="s">
        <v>346</v>
      </c>
      <c r="B200" s="99" t="str">
        <f>'Resultat-Produktion &amp; forbrug'!E177</f>
        <v>Østdanmark</v>
      </c>
      <c r="C200" s="99" t="str">
        <f>'Resultat-Produktion &amp; forbrug'!A177</f>
        <v>Øvrige</v>
      </c>
      <c r="D200" s="99">
        <f>'Resultat-Produktion &amp; forbrug'!D177</f>
        <v>2019</v>
      </c>
      <c r="E200" s="435">
        <f>'Resultat-Produktion &amp; forbrug'!F177</f>
        <v>395448.91426064254</v>
      </c>
      <c r="F200" s="427" t="str">
        <f>IFERROR(VLOOKUP(A200,'Oversættelse til tabel'!$A$2:$B$14,2,FALSE),"")</f>
        <v>Total produktion</v>
      </c>
      <c r="G200" s="103"/>
    </row>
    <row r="201" spans="1:7" x14ac:dyDescent="0.25">
      <c r="A201" s="429" t="s">
        <v>346</v>
      </c>
      <c r="B201" s="99" t="str">
        <f>'Resultat-Produktion &amp; forbrug'!E178</f>
        <v>Østdanmark</v>
      </c>
      <c r="C201" s="99" t="str">
        <f>'Resultat-Produktion &amp; forbrug'!A178</f>
        <v>Pil &amp; poppel</v>
      </c>
      <c r="D201" s="99">
        <f>'Resultat-Produktion &amp; forbrug'!D178</f>
        <v>2019</v>
      </c>
      <c r="E201" s="435">
        <f>'Resultat-Produktion &amp; forbrug'!F178</f>
        <v>38860.356190289756</v>
      </c>
      <c r="F201" s="427" t="str">
        <f>IFERROR(VLOOKUP(A201,'Oversættelse til tabel'!$A$2:$B$14,2,FALSE),"")</f>
        <v>Total produktion</v>
      </c>
      <c r="G201" s="103"/>
    </row>
    <row r="202" spans="1:7" x14ac:dyDescent="0.25">
      <c r="A202" s="429" t="s">
        <v>346</v>
      </c>
      <c r="B202" s="99" t="str">
        <f>'Resultat-Produktion &amp; forbrug'!E179</f>
        <v>Østdanmark</v>
      </c>
      <c r="C202" s="99" t="str">
        <f>'Resultat-Produktion &amp; forbrug'!A179</f>
        <v>Pyrolysegas</v>
      </c>
      <c r="D202" s="99">
        <f>'Resultat-Produktion &amp; forbrug'!D179</f>
        <v>2019</v>
      </c>
      <c r="E202" s="435">
        <f ca="1">'Resultat-Produktion &amp; forbrug'!F179</f>
        <v>0</v>
      </c>
      <c r="F202" s="427" t="str">
        <f>IFERROR(VLOOKUP(A202,'Oversættelse til tabel'!$A$2:$B$14,2,FALSE),"")</f>
        <v>Total produktion</v>
      </c>
      <c r="G202" s="103"/>
    </row>
    <row r="203" spans="1:7" x14ac:dyDescent="0.25">
      <c r="A203" s="429" t="s">
        <v>346</v>
      </c>
      <c r="B203" s="99" t="str">
        <f>'Resultat-Produktion &amp; forbrug'!E180</f>
        <v>Østdanmark</v>
      </c>
      <c r="C203" s="99" t="str">
        <f>'Resultat-Produktion &amp; forbrug'!A180</f>
        <v>Pyrolyseolie</v>
      </c>
      <c r="D203" s="99">
        <f>'Resultat-Produktion &amp; forbrug'!D180</f>
        <v>2019</v>
      </c>
      <c r="E203" s="435">
        <f ca="1">'Resultat-Produktion &amp; forbrug'!F180</f>
        <v>0</v>
      </c>
      <c r="F203" s="427" t="str">
        <f>IFERROR(VLOOKUP(A203,'Oversættelse til tabel'!$A$2:$B$14,2,FALSE),"")</f>
        <v>Total produktion</v>
      </c>
      <c r="G203" s="103"/>
    </row>
    <row r="204" spans="1:7" x14ac:dyDescent="0.25">
      <c r="A204" s="429" t="s">
        <v>346</v>
      </c>
      <c r="B204" s="99" t="str">
        <f>'Resultat-Produktion &amp; forbrug'!E181</f>
        <v>Østdanmark</v>
      </c>
      <c r="C204" s="99" t="str">
        <f>'Resultat-Produktion &amp; forbrug'!A181</f>
        <v>Råmælk</v>
      </c>
      <c r="D204" s="99">
        <f>'Resultat-Produktion &amp; forbrug'!D181</f>
        <v>2019</v>
      </c>
      <c r="E204" s="435">
        <f>'Resultat-Produktion &amp; forbrug'!F181</f>
        <v>346998.01962126989</v>
      </c>
      <c r="F204" s="427" t="str">
        <f>IFERROR(VLOOKUP(A204,'Oversættelse til tabel'!$A$2:$B$14,2,FALSE),"")</f>
        <v>Total produktion</v>
      </c>
      <c r="G204" s="103"/>
    </row>
    <row r="205" spans="1:7" x14ac:dyDescent="0.25">
      <c r="A205" s="429" t="s">
        <v>346</v>
      </c>
      <c r="B205" s="99" t="str">
        <f>'Resultat-Produktion &amp; forbrug'!E182</f>
        <v>Østdanmark</v>
      </c>
      <c r="C205" s="99" t="str">
        <f>'Resultat-Produktion &amp; forbrug'!A182</f>
        <v>Raps</v>
      </c>
      <c r="D205" s="99">
        <f>'Resultat-Produktion &amp; forbrug'!D182</f>
        <v>2019</v>
      </c>
      <c r="E205" s="435">
        <f>'Resultat-Produktion &amp; forbrug'!F182</f>
        <v>192563.22613808865</v>
      </c>
      <c r="F205" s="427" t="str">
        <f>IFERROR(VLOOKUP(A205,'Oversættelse til tabel'!$A$2:$B$14,2,FALSE),"")</f>
        <v>Total produktion</v>
      </c>
      <c r="G205" s="103"/>
    </row>
    <row r="206" spans="1:7" x14ac:dyDescent="0.25">
      <c r="A206" s="429" t="s">
        <v>346</v>
      </c>
      <c r="B206" s="99" t="str">
        <f>'Resultat-Produktion &amp; forbrug'!E183</f>
        <v>Østdanmark</v>
      </c>
      <c r="C206" s="99" t="str">
        <f>'Resultat-Produktion &amp; forbrug'!A183</f>
        <v>Rapskage</v>
      </c>
      <c r="D206" s="99">
        <f>'Resultat-Produktion &amp; forbrug'!D183</f>
        <v>2019</v>
      </c>
      <c r="E206" s="435">
        <f>'Resultat-Produktion &amp; forbrug'!F183</f>
        <v>96281.613069044324</v>
      </c>
      <c r="F206" s="427" t="str">
        <f>IFERROR(VLOOKUP(A206,'Oversættelse til tabel'!$A$2:$B$14,2,FALSE),"")</f>
        <v>Total produktion</v>
      </c>
      <c r="G206" s="103"/>
    </row>
    <row r="207" spans="1:7" x14ac:dyDescent="0.25">
      <c r="A207" s="429" t="s">
        <v>346</v>
      </c>
      <c r="B207" s="99" t="str">
        <f>'Resultat-Produktion &amp; forbrug'!E184</f>
        <v>Østdanmark</v>
      </c>
      <c r="C207" s="99" t="str">
        <f>'Resultat-Produktion &amp; forbrug'!A184</f>
        <v>Rapsolie</v>
      </c>
      <c r="D207" s="99">
        <f>'Resultat-Produktion &amp; forbrug'!D184</f>
        <v>2019</v>
      </c>
      <c r="E207" s="435">
        <f>'Resultat-Produktion &amp; forbrug'!F184</f>
        <v>61620.23236418837</v>
      </c>
      <c r="F207" s="427" t="str">
        <f>IFERROR(VLOOKUP(A207,'Oversættelse til tabel'!$A$2:$B$14,2,FALSE),"")</f>
        <v>Total produktion</v>
      </c>
      <c r="G207" s="103"/>
    </row>
    <row r="208" spans="1:7" x14ac:dyDescent="0.25">
      <c r="A208" s="429" t="s">
        <v>346</v>
      </c>
      <c r="B208" s="99" t="str">
        <f>'Resultat-Produktion &amp; forbrug'!E185</f>
        <v>Østdanmark</v>
      </c>
      <c r="C208" s="99" t="str">
        <f>'Resultat-Produktion &amp; forbrug'!A185</f>
        <v>Roer</v>
      </c>
      <c r="D208" s="99">
        <f>'Resultat-Produktion &amp; forbrug'!D185</f>
        <v>2019</v>
      </c>
      <c r="E208" s="435">
        <f>'Resultat-Produktion &amp; forbrug'!F185</f>
        <v>2233316.4654569654</v>
      </c>
      <c r="F208" s="427" t="str">
        <f>IFERROR(VLOOKUP(A208,'Oversættelse til tabel'!$A$2:$B$14,2,FALSE),"")</f>
        <v>Total produktion</v>
      </c>
      <c r="G208" s="103"/>
    </row>
    <row r="209" spans="1:7" x14ac:dyDescent="0.25">
      <c r="A209" s="429" t="s">
        <v>346</v>
      </c>
      <c r="B209" s="99" t="str">
        <f>'Resultat-Produktion &amp; forbrug'!E186</f>
        <v>Østdanmark</v>
      </c>
      <c r="C209" s="99" t="str">
        <f>'Resultat-Produktion &amp; forbrug'!A186</f>
        <v>Slagteriaffald til andet</v>
      </c>
      <c r="D209" s="99">
        <f>'Resultat-Produktion &amp; forbrug'!D186</f>
        <v>2019</v>
      </c>
      <c r="E209" s="435">
        <f>'Resultat-Produktion &amp; forbrug'!F186</f>
        <v>23179.475218292017</v>
      </c>
      <c r="F209" s="427" t="str">
        <f>IFERROR(VLOOKUP(A209,'Oversættelse til tabel'!$A$2:$B$14,2,FALSE),"")</f>
        <v>Total produktion</v>
      </c>
      <c r="G209" s="103"/>
    </row>
    <row r="210" spans="1:7" x14ac:dyDescent="0.25">
      <c r="A210" s="429" t="s">
        <v>346</v>
      </c>
      <c r="B210" s="99" t="str">
        <f>'Resultat-Produktion &amp; forbrug'!E187</f>
        <v>Østdanmark</v>
      </c>
      <c r="C210" s="99" t="str">
        <f>'Resultat-Produktion &amp; forbrug'!A187</f>
        <v>Slagteriaffald til foder</v>
      </c>
      <c r="D210" s="99">
        <f>'Resultat-Produktion &amp; forbrug'!D187</f>
        <v>2019</v>
      </c>
      <c r="E210" s="435">
        <f>'Resultat-Produktion &amp; forbrug'!F187</f>
        <v>18923.903166389329</v>
      </c>
      <c r="F210" s="427" t="str">
        <f>IFERROR(VLOOKUP(A210,'Oversættelse til tabel'!$A$2:$B$14,2,FALSE),"")</f>
        <v>Total produktion</v>
      </c>
      <c r="G210" s="103"/>
    </row>
    <row r="211" spans="1:7" x14ac:dyDescent="0.25">
      <c r="A211" s="429" t="s">
        <v>346</v>
      </c>
      <c r="B211" s="99" t="str">
        <f>'Resultat-Produktion &amp; forbrug'!E188</f>
        <v>Østdanmark</v>
      </c>
      <c r="C211" s="99" t="str">
        <f>'Resultat-Produktion &amp; forbrug'!A188</f>
        <v>Spildevandsslam</v>
      </c>
      <c r="D211" s="99">
        <f>'Resultat-Produktion &amp; forbrug'!D188</f>
        <v>2019</v>
      </c>
      <c r="E211" s="435">
        <f>'Resultat-Produktion &amp; forbrug'!F188</f>
        <v>3186961.3614372411</v>
      </c>
      <c r="F211" s="427" t="str">
        <f>IFERROR(VLOOKUP(A211,'Oversættelse til tabel'!$A$2:$B$14,2,FALSE),"")</f>
        <v>Total produktion</v>
      </c>
      <c r="G211" s="103"/>
    </row>
    <row r="212" spans="1:7" x14ac:dyDescent="0.25">
      <c r="A212" s="429" t="s">
        <v>346</v>
      </c>
      <c r="B212" s="99" t="str">
        <f>'Resultat-Produktion &amp; forbrug'!E189</f>
        <v>Østdanmark</v>
      </c>
      <c r="C212" s="99" t="str">
        <f>'Resultat-Produktion &amp; forbrug'!A189</f>
        <v>Svinegylle</v>
      </c>
      <c r="D212" s="99">
        <f>'Resultat-Produktion &amp; forbrug'!D189</f>
        <v>2019</v>
      </c>
      <c r="E212" s="435">
        <f>'Resultat-Produktion &amp; forbrug'!F189</f>
        <v>2304461.4931079326</v>
      </c>
      <c r="F212" s="427" t="str">
        <f>IFERROR(VLOOKUP(A212,'Oversættelse til tabel'!$A$2:$B$14,2,FALSE),"")</f>
        <v>Total produktion</v>
      </c>
      <c r="G212" s="103"/>
    </row>
    <row r="213" spans="1:7" x14ac:dyDescent="0.25">
      <c r="A213" s="429" t="s">
        <v>346</v>
      </c>
      <c r="B213" s="99" t="str">
        <f>'Resultat-Produktion &amp; forbrug'!E190</f>
        <v>Østdanmark</v>
      </c>
      <c r="C213" s="99" t="str">
        <f>'Resultat-Produktion &amp; forbrug'!A190</f>
        <v>Svinekød</v>
      </c>
      <c r="D213" s="99">
        <f>'Resultat-Produktion &amp; forbrug'!D190</f>
        <v>2019</v>
      </c>
      <c r="E213" s="435">
        <f>'Resultat-Produktion &amp; forbrug'!F190</f>
        <v>206750.71206041813</v>
      </c>
      <c r="F213" s="427" t="str">
        <f>IFERROR(VLOOKUP(A213,'Oversættelse til tabel'!$A$2:$B$14,2,FALSE),"")</f>
        <v>Total produktion</v>
      </c>
      <c r="G213" s="103"/>
    </row>
    <row r="214" spans="1:7" x14ac:dyDescent="0.25">
      <c r="A214" s="429" t="s">
        <v>346</v>
      </c>
      <c r="B214" s="99" t="str">
        <f>'Resultat-Produktion &amp; forbrug'!E191</f>
        <v>Østdanmark</v>
      </c>
      <c r="C214" s="99" t="str">
        <f>'Resultat-Produktion &amp; forbrug'!A191</f>
        <v>Tang</v>
      </c>
      <c r="D214" s="99">
        <f>'Resultat-Produktion &amp; forbrug'!D191</f>
        <v>2019</v>
      </c>
      <c r="E214" s="435">
        <f>'Resultat-Produktion &amp; forbrug'!F191</f>
        <v>0</v>
      </c>
      <c r="F214" s="427" t="str">
        <f>IFERROR(VLOOKUP(A214,'Oversættelse til tabel'!$A$2:$B$14,2,FALSE),"")</f>
        <v>Total produktion</v>
      </c>
      <c r="G214" s="103"/>
    </row>
    <row r="215" spans="1:7" x14ac:dyDescent="0.25">
      <c r="A215" s="429" t="s">
        <v>346</v>
      </c>
      <c r="B215" s="99" t="str">
        <f>'Resultat-Produktion &amp; forbrug'!E192</f>
        <v>Østdanmark</v>
      </c>
      <c r="C215" s="99" t="str">
        <f>'Resultat-Produktion &amp; forbrug'!A192</f>
        <v>Total til biogas</v>
      </c>
      <c r="D215" s="99">
        <f>'Resultat-Produktion &amp; forbrug'!D192</f>
        <v>2019</v>
      </c>
      <c r="E215" s="435">
        <f>'Resultat-Produktion &amp; forbrug'!F192</f>
        <v>0</v>
      </c>
      <c r="F215" s="427" t="str">
        <f>IFERROR(VLOOKUP(A215,'Oversættelse til tabel'!$A$2:$B$14,2,FALSE),"")</f>
        <v>Total produktion</v>
      </c>
      <c r="G215" s="103"/>
    </row>
    <row r="216" spans="1:7" x14ac:dyDescent="0.25">
      <c r="A216" s="429" t="s">
        <v>346</v>
      </c>
      <c r="B216" s="99" t="str">
        <f>'Resultat-Produktion &amp; forbrug'!E193</f>
        <v>Østdanmark</v>
      </c>
      <c r="C216" s="99" t="str">
        <f>'Resultat-Produktion &amp; forbrug'!A193</f>
        <v>Træ til energi</v>
      </c>
      <c r="D216" s="99">
        <f>'Resultat-Produktion &amp; forbrug'!D193</f>
        <v>2019</v>
      </c>
      <c r="E216" s="435">
        <f ca="1">'Resultat-Produktion &amp; forbrug'!F193</f>
        <v>364819.33528776863</v>
      </c>
      <c r="F216" s="427" t="str">
        <f>IFERROR(VLOOKUP(A216,'Oversættelse til tabel'!$A$2:$B$14,2,FALSE),"")</f>
        <v>Total produktion</v>
      </c>
      <c r="G216" s="103"/>
    </row>
    <row r="217" spans="1:7" x14ac:dyDescent="0.25">
      <c r="A217" s="429" t="s">
        <v>346</v>
      </c>
      <c r="B217" s="99" t="str">
        <f>'Resultat-Produktion &amp; forbrug'!E194</f>
        <v>Østdanmark</v>
      </c>
      <c r="C217" s="99" t="str">
        <f>'Resultat-Produktion &amp; forbrug'!A194</f>
        <v>Træmaterialer</v>
      </c>
      <c r="D217" s="99">
        <f>'Resultat-Produktion &amp; forbrug'!D194</f>
        <v>2019</v>
      </c>
      <c r="E217" s="435">
        <f ca="1">'Resultat-Produktion &amp; forbrug'!F194</f>
        <v>112332.11179209981</v>
      </c>
      <c r="F217" s="427" t="str">
        <f>IFERROR(VLOOKUP(A217,'Oversættelse til tabel'!$A$2:$B$14,2,FALSE),"")</f>
        <v>Total produktion</v>
      </c>
      <c r="G217" s="103"/>
    </row>
    <row r="218" spans="1:7" x14ac:dyDescent="0.25">
      <c r="A218" s="429" t="s">
        <v>346</v>
      </c>
      <c r="B218" s="99" t="str">
        <f>'Resultat-Produktion &amp; forbrug'!E195</f>
        <v>Østdanmark</v>
      </c>
      <c r="C218" s="99" t="str">
        <f>'Resultat-Produktion &amp; forbrug'!A195</f>
        <v>Æg</v>
      </c>
      <c r="D218" s="99">
        <f>'Resultat-Produktion &amp; forbrug'!D195</f>
        <v>2030</v>
      </c>
      <c r="E218" s="435">
        <f>'Resultat-Produktion &amp; forbrug'!F195</f>
        <v>17943.479437897957</v>
      </c>
      <c r="F218" s="427" t="str">
        <f>IFERROR(VLOOKUP(A218,'Oversættelse til tabel'!$A$2:$B$14,2,FALSE),"")</f>
        <v>Total produktion</v>
      </c>
      <c r="G218" s="103"/>
    </row>
    <row r="219" spans="1:7" x14ac:dyDescent="0.25">
      <c r="A219" s="429" t="s">
        <v>346</v>
      </c>
      <c r="B219" s="99" t="str">
        <f>'Resultat-Produktion &amp; forbrug'!E196</f>
        <v>Østdanmark</v>
      </c>
      <c r="C219" s="99" t="str">
        <f>'Resultat-Produktion &amp; forbrug'!A196</f>
        <v>Bælgsæd</v>
      </c>
      <c r="D219" s="99">
        <f>'Resultat-Produktion &amp; forbrug'!D196</f>
        <v>2030</v>
      </c>
      <c r="E219" s="435">
        <f>'Resultat-Produktion &amp; forbrug'!F196</f>
        <v>27822.019382684251</v>
      </c>
      <c r="F219" s="427" t="str">
        <f>IFERROR(VLOOKUP(A219,'Oversættelse til tabel'!$A$2:$B$14,2,FALSE),"")</f>
        <v>Total produktion</v>
      </c>
      <c r="G219" s="103"/>
    </row>
    <row r="220" spans="1:7" x14ac:dyDescent="0.25">
      <c r="A220" s="429" t="s">
        <v>346</v>
      </c>
      <c r="B220" s="99" t="str">
        <f>'Resultat-Produktion &amp; forbrug'!E197</f>
        <v>Østdanmark</v>
      </c>
      <c r="C220" s="99" t="str">
        <f>'Resultat-Produktion &amp; forbrug'!A197</f>
        <v>Bioaffald</v>
      </c>
      <c r="D220" s="99">
        <f>'Resultat-Produktion &amp; forbrug'!D197</f>
        <v>2030</v>
      </c>
      <c r="E220" s="435">
        <f ca="1">'Resultat-Produktion &amp; forbrug'!F197</f>
        <v>168912.745758362</v>
      </c>
      <c r="F220" s="427" t="str">
        <f>IFERROR(VLOOKUP(A220,'Oversættelse til tabel'!$A$2:$B$14,2,FALSE),"")</f>
        <v>Total produktion</v>
      </c>
      <c r="G220" s="103"/>
    </row>
    <row r="221" spans="1:7" x14ac:dyDescent="0.25">
      <c r="A221" s="429" t="s">
        <v>346</v>
      </c>
      <c r="B221" s="99" t="str">
        <f>'Resultat-Produktion &amp; forbrug'!E198</f>
        <v>Østdanmark</v>
      </c>
      <c r="C221" s="99" t="str">
        <f>'Resultat-Produktion &amp; forbrug'!A198</f>
        <v>Biogas</v>
      </c>
      <c r="D221" s="99">
        <f>'Resultat-Produktion &amp; forbrug'!D198</f>
        <v>2030</v>
      </c>
      <c r="E221" s="435">
        <f ca="1">'Resultat-Produktion &amp; forbrug'!F198</f>
        <v>108882911.96949236</v>
      </c>
      <c r="F221" s="427" t="str">
        <f>IFERROR(VLOOKUP(A221,'Oversættelse til tabel'!$A$2:$B$14,2,FALSE),"")</f>
        <v>Total produktion</v>
      </c>
      <c r="G221" s="103"/>
    </row>
    <row r="222" spans="1:7" x14ac:dyDescent="0.25">
      <c r="A222" s="429" t="s">
        <v>346</v>
      </c>
      <c r="B222" s="99" t="str">
        <f>'Resultat-Produktion &amp; forbrug'!E199</f>
        <v>Østdanmark</v>
      </c>
      <c r="C222" s="99" t="str">
        <f>'Resultat-Produktion &amp; forbrug'!A199</f>
        <v>Biogasgylle</v>
      </c>
      <c r="D222" s="99">
        <f>'Resultat-Produktion &amp; forbrug'!D199</f>
        <v>2030</v>
      </c>
      <c r="E222" s="435">
        <f ca="1">'Resultat-Produktion &amp; forbrug'!F199</f>
        <v>3476895.5141731915</v>
      </c>
      <c r="F222" s="427" t="str">
        <f>IFERROR(VLOOKUP(A222,'Oversættelse til tabel'!$A$2:$B$14,2,FALSE),"")</f>
        <v>Total produktion</v>
      </c>
      <c r="G222" s="103"/>
    </row>
    <row r="223" spans="1:7" x14ac:dyDescent="0.25">
      <c r="A223" s="429" t="s">
        <v>346</v>
      </c>
      <c r="B223" s="99" t="str">
        <f>'Resultat-Produktion &amp; forbrug'!E200</f>
        <v>Østdanmark</v>
      </c>
      <c r="C223" s="99" t="str">
        <f>'Resultat-Produktion &amp; forbrug'!A200</f>
        <v>Brun saft</v>
      </c>
      <c r="D223" s="99">
        <f>'Resultat-Produktion &amp; forbrug'!D200</f>
        <v>2030</v>
      </c>
      <c r="E223" s="435">
        <f>'Resultat-Produktion &amp; forbrug'!F200</f>
        <v>0</v>
      </c>
      <c r="F223" s="427" t="str">
        <f>IFERROR(VLOOKUP(A223,'Oversættelse til tabel'!$A$2:$B$14,2,FALSE),"")</f>
        <v>Total produktion</v>
      </c>
      <c r="G223" s="103"/>
    </row>
    <row r="224" spans="1:7" x14ac:dyDescent="0.25">
      <c r="A224" s="429" t="s">
        <v>346</v>
      </c>
      <c r="B224" s="99" t="str">
        <f>'Resultat-Produktion &amp; forbrug'!E201</f>
        <v>Østdanmark</v>
      </c>
      <c r="C224" s="99" t="str">
        <f>'Resultat-Produktion &amp; forbrug'!A201</f>
        <v>Dybstrøelse</v>
      </c>
      <c r="D224" s="99">
        <f>'Resultat-Produktion &amp; forbrug'!D201</f>
        <v>2030</v>
      </c>
      <c r="E224" s="435">
        <f>'Resultat-Produktion &amp; forbrug'!F201</f>
        <v>358055.10959218151</v>
      </c>
      <c r="F224" s="427" t="str">
        <f>IFERROR(VLOOKUP(A224,'Oversættelse til tabel'!$A$2:$B$14,2,FALSE),"")</f>
        <v>Total produktion</v>
      </c>
      <c r="G224" s="103"/>
    </row>
    <row r="225" spans="1:7" x14ac:dyDescent="0.25">
      <c r="A225" s="429" t="s">
        <v>346</v>
      </c>
      <c r="B225" s="99" t="str">
        <f>'Resultat-Produktion &amp; forbrug'!E202</f>
        <v>Østdanmark</v>
      </c>
      <c r="C225" s="99" t="str">
        <f>'Resultat-Produktion &amp; forbrug'!A202</f>
        <v>Fiberfraktion</v>
      </c>
      <c r="D225" s="99">
        <f>'Resultat-Produktion &amp; forbrug'!D202</f>
        <v>2030</v>
      </c>
      <c r="E225" s="435">
        <f>'Resultat-Produktion &amp; forbrug'!F202</f>
        <v>0</v>
      </c>
      <c r="F225" s="427" t="str">
        <f>IFERROR(VLOOKUP(A225,'Oversættelse til tabel'!$A$2:$B$14,2,FALSE),"")</f>
        <v>Total produktion</v>
      </c>
      <c r="G225" s="103"/>
    </row>
    <row r="226" spans="1:7" x14ac:dyDescent="0.25">
      <c r="A226" s="429" t="s">
        <v>346</v>
      </c>
      <c r="B226" s="99" t="str">
        <f>'Resultat-Produktion &amp; forbrug'!E203</f>
        <v>Østdanmark</v>
      </c>
      <c r="C226" s="99" t="str">
        <f>'Resultat-Produktion &amp; forbrug'!A203</f>
        <v>Fjerkrægylle</v>
      </c>
      <c r="D226" s="99">
        <f>'Resultat-Produktion &amp; forbrug'!D203</f>
        <v>2030</v>
      </c>
      <c r="E226" s="435">
        <f>'Resultat-Produktion &amp; forbrug'!F203</f>
        <v>700.20192515285464</v>
      </c>
      <c r="F226" s="427" t="str">
        <f>IFERROR(VLOOKUP(A226,'Oversættelse til tabel'!$A$2:$B$14,2,FALSE),"")</f>
        <v>Total produktion</v>
      </c>
      <c r="G226" s="103"/>
    </row>
    <row r="227" spans="1:7" x14ac:dyDescent="0.25">
      <c r="A227" s="429" t="s">
        <v>346</v>
      </c>
      <c r="B227" s="99" t="str">
        <f>'Resultat-Produktion &amp; forbrug'!E204</f>
        <v>Østdanmark</v>
      </c>
      <c r="C227" s="99" t="str">
        <f>'Resultat-Produktion &amp; forbrug'!A204</f>
        <v>Fjerkrækød</v>
      </c>
      <c r="D227" s="99">
        <f>'Resultat-Produktion &amp; forbrug'!D204</f>
        <v>2030</v>
      </c>
      <c r="E227" s="435">
        <f>'Resultat-Produktion &amp; forbrug'!F204</f>
        <v>15244.045659594452</v>
      </c>
      <c r="F227" s="427" t="str">
        <f>IFERROR(VLOOKUP(A227,'Oversættelse til tabel'!$A$2:$B$14,2,FALSE),"")</f>
        <v>Total produktion</v>
      </c>
      <c r="G227" s="103"/>
    </row>
    <row r="228" spans="1:7" x14ac:dyDescent="0.25">
      <c r="A228" s="429" t="s">
        <v>346</v>
      </c>
      <c r="B228" s="99" t="str">
        <f>'Resultat-Produktion &amp; forbrug'!E205</f>
        <v>Østdanmark</v>
      </c>
      <c r="C228" s="99" t="str">
        <f>'Resultat-Produktion &amp; forbrug'!A205</f>
        <v>Frø</v>
      </c>
      <c r="D228" s="99">
        <f>'Resultat-Produktion &amp; forbrug'!D205</f>
        <v>2030</v>
      </c>
      <c r="E228" s="435">
        <f>'Resultat-Produktion &amp; forbrug'!F205</f>
        <v>616848.66776647209</v>
      </c>
      <c r="F228" s="427" t="str">
        <f>IFERROR(VLOOKUP(A228,'Oversættelse til tabel'!$A$2:$B$14,2,FALSE),"")</f>
        <v>Total produktion</v>
      </c>
      <c r="G228" s="103"/>
    </row>
    <row r="229" spans="1:7" x14ac:dyDescent="0.25">
      <c r="A229" s="429" t="s">
        <v>346</v>
      </c>
      <c r="B229" s="99" t="str">
        <f>'Resultat-Produktion &amp; forbrug'!E206</f>
        <v>Østdanmark</v>
      </c>
      <c r="C229" s="99" t="str">
        <f>'Resultat-Produktion &amp; forbrug'!A206</f>
        <v>Frugt</v>
      </c>
      <c r="D229" s="99">
        <f>'Resultat-Produktion &amp; forbrug'!D206</f>
        <v>2030</v>
      </c>
      <c r="E229" s="435">
        <f>'Resultat-Produktion &amp; forbrug'!F206</f>
        <v>16252.445828118489</v>
      </c>
      <c r="F229" s="427" t="str">
        <f>IFERROR(VLOOKUP(A229,'Oversættelse til tabel'!$A$2:$B$14,2,FALSE),"")</f>
        <v>Total produktion</v>
      </c>
      <c r="G229" s="103"/>
    </row>
    <row r="230" spans="1:7" x14ac:dyDescent="0.25">
      <c r="A230" s="429" t="s">
        <v>346</v>
      </c>
      <c r="B230" s="99" t="str">
        <f>'Resultat-Produktion &amp; forbrug'!E207</f>
        <v>Østdanmark</v>
      </c>
      <c r="C230" s="99" t="str">
        <f>'Resultat-Produktion &amp; forbrug'!A207</f>
        <v>Glycerin</v>
      </c>
      <c r="D230" s="99">
        <f>'Resultat-Produktion &amp; forbrug'!D207</f>
        <v>2030</v>
      </c>
      <c r="E230" s="435">
        <f>'Resultat-Produktion &amp; forbrug'!F207</f>
        <v>0</v>
      </c>
      <c r="F230" s="427" t="str">
        <f>IFERROR(VLOOKUP(A230,'Oversættelse til tabel'!$A$2:$B$14,2,FALSE),"")</f>
        <v>Total produktion</v>
      </c>
      <c r="G230" s="103"/>
    </row>
    <row r="231" spans="1:7" x14ac:dyDescent="0.25">
      <c r="A231" s="429" t="s">
        <v>346</v>
      </c>
      <c r="B231" s="99" t="str">
        <f>'Resultat-Produktion &amp; forbrug'!E208</f>
        <v>Østdanmark</v>
      </c>
      <c r="C231" s="99" t="str">
        <f>'Resultat-Produktion &amp; forbrug'!A208</f>
        <v>Græs</v>
      </c>
      <c r="D231" s="99">
        <f>'Resultat-Produktion &amp; forbrug'!D208</f>
        <v>2030</v>
      </c>
      <c r="E231" s="435">
        <f>'Resultat-Produktion &amp; forbrug'!F208</f>
        <v>2190067.1267959499</v>
      </c>
      <c r="F231" s="427" t="str">
        <f>IFERROR(VLOOKUP(A231,'Oversættelse til tabel'!$A$2:$B$14,2,FALSE),"")</f>
        <v>Total produktion</v>
      </c>
      <c r="G231" s="103"/>
    </row>
    <row r="232" spans="1:7" x14ac:dyDescent="0.25">
      <c r="A232" s="429" t="s">
        <v>346</v>
      </c>
      <c r="B232" s="99" t="str">
        <f>'Resultat-Produktion &amp; forbrug'!E209</f>
        <v>Østdanmark</v>
      </c>
      <c r="C232" s="99" t="str">
        <f>'Resultat-Produktion &amp; forbrug'!A209</f>
        <v>Græsprotein</v>
      </c>
      <c r="D232" s="99">
        <f>'Resultat-Produktion &amp; forbrug'!D209</f>
        <v>2030</v>
      </c>
      <c r="E232" s="435">
        <f>'Resultat-Produktion &amp; forbrug'!F209</f>
        <v>0</v>
      </c>
      <c r="F232" s="427" t="str">
        <f>IFERROR(VLOOKUP(A232,'Oversættelse til tabel'!$A$2:$B$14,2,FALSE),"")</f>
        <v>Total produktion</v>
      </c>
      <c r="G232" s="103"/>
    </row>
    <row r="233" spans="1:7" x14ac:dyDescent="0.25">
      <c r="A233" s="429" t="s">
        <v>346</v>
      </c>
      <c r="B233" s="99" t="str">
        <f>'Resultat-Produktion &amp; forbrug'!E210</f>
        <v>Østdanmark</v>
      </c>
      <c r="C233" s="99" t="str">
        <f>'Resultat-Produktion &amp; forbrug'!A210</f>
        <v>Grøntsager</v>
      </c>
      <c r="D233" s="99">
        <f>'Resultat-Produktion &amp; forbrug'!D210</f>
        <v>2030</v>
      </c>
      <c r="E233" s="435">
        <f>'Resultat-Produktion &amp; forbrug'!F210</f>
        <v>99033.251035448469</v>
      </c>
      <c r="F233" s="427" t="str">
        <f>IFERROR(VLOOKUP(A233,'Oversættelse til tabel'!$A$2:$B$14,2,FALSE),"")</f>
        <v>Total produktion</v>
      </c>
      <c r="G233" s="103"/>
    </row>
    <row r="234" spans="1:7" x14ac:dyDescent="0.25">
      <c r="A234" s="429" t="s">
        <v>346</v>
      </c>
      <c r="B234" s="99" t="str">
        <f>'Resultat-Produktion &amp; forbrug'!E211</f>
        <v>Østdanmark</v>
      </c>
      <c r="C234" s="99" t="str">
        <f>'Resultat-Produktion &amp; forbrug'!A211</f>
        <v>Halm</v>
      </c>
      <c r="D234" s="99">
        <f>'Resultat-Produktion &amp; forbrug'!D211</f>
        <v>2030</v>
      </c>
      <c r="E234" s="435">
        <f>'Resultat-Produktion &amp; forbrug'!F211</f>
        <v>913460.75580354175</v>
      </c>
      <c r="F234" s="427" t="str">
        <f>IFERROR(VLOOKUP(A234,'Oversættelse til tabel'!$A$2:$B$14,2,FALSE),"")</f>
        <v>Total produktion</v>
      </c>
      <c r="G234" s="103"/>
    </row>
    <row r="235" spans="1:7" x14ac:dyDescent="0.25">
      <c r="A235" s="429" t="s">
        <v>346</v>
      </c>
      <c r="B235" s="99" t="str">
        <f>'Resultat-Produktion &amp; forbrug'!E212</f>
        <v>Østdanmark</v>
      </c>
      <c r="C235" s="99" t="str">
        <f>'Resultat-Produktion &amp; forbrug'!A212</f>
        <v>Have/parkaffald</v>
      </c>
      <c r="D235" s="99">
        <f>'Resultat-Produktion &amp; forbrug'!D212</f>
        <v>2030</v>
      </c>
      <c r="E235" s="435">
        <f>'Resultat-Produktion &amp; forbrug'!F212</f>
        <v>456074.89013160887</v>
      </c>
      <c r="F235" s="427" t="str">
        <f>IFERROR(VLOOKUP(A235,'Oversættelse til tabel'!$A$2:$B$14,2,FALSE),"")</f>
        <v>Total produktion</v>
      </c>
      <c r="G235" s="103"/>
    </row>
    <row r="236" spans="1:7" x14ac:dyDescent="0.25">
      <c r="A236" s="429" t="s">
        <v>346</v>
      </c>
      <c r="B236" s="99" t="str">
        <f>'Resultat-Produktion &amp; forbrug'!E213</f>
        <v>Østdanmark</v>
      </c>
      <c r="C236" s="99" t="str">
        <f>'Resultat-Produktion &amp; forbrug'!A213</f>
        <v>Import af foder</v>
      </c>
      <c r="D236" s="99">
        <f>'Resultat-Produktion &amp; forbrug'!D213</f>
        <v>2030</v>
      </c>
      <c r="E236" s="435">
        <f>'Resultat-Produktion &amp; forbrug'!F213</f>
        <v>0</v>
      </c>
      <c r="F236" s="427" t="str">
        <f>IFERROR(VLOOKUP(A236,'Oversættelse til tabel'!$A$2:$B$14,2,FALSE),"")</f>
        <v>Total produktion</v>
      </c>
      <c r="G236" s="103"/>
    </row>
    <row r="237" spans="1:7" x14ac:dyDescent="0.25">
      <c r="A237" s="429" t="s">
        <v>346</v>
      </c>
      <c r="B237" s="99" t="str">
        <f>'Resultat-Produktion &amp; forbrug'!E214</f>
        <v>Østdanmark</v>
      </c>
      <c r="C237" s="99" t="str">
        <f>'Resultat-Produktion &amp; forbrug'!A214</f>
        <v>Industriaffald</v>
      </c>
      <c r="D237" s="99">
        <f>'Resultat-Produktion &amp; forbrug'!D214</f>
        <v>2030</v>
      </c>
      <c r="E237" s="435">
        <f>'Resultat-Produktion &amp; forbrug'!F214</f>
        <v>202910.9816220197</v>
      </c>
      <c r="F237" s="427" t="str">
        <f>IFERROR(VLOOKUP(A237,'Oversættelse til tabel'!$A$2:$B$14,2,FALSE),"")</f>
        <v>Total produktion</v>
      </c>
      <c r="G237" s="103"/>
    </row>
    <row r="238" spans="1:7" x14ac:dyDescent="0.25">
      <c r="A238" s="429" t="s">
        <v>346</v>
      </c>
      <c r="B238" s="99" t="str">
        <f>'Resultat-Produktion &amp; forbrug'!E215</f>
        <v>Østdanmark</v>
      </c>
      <c r="C238" s="99" t="str">
        <f>'Resultat-Produktion &amp; forbrug'!A215</f>
        <v>Juletræer</v>
      </c>
      <c r="D238" s="99">
        <f>'Resultat-Produktion &amp; forbrug'!D215</f>
        <v>2030</v>
      </c>
      <c r="E238" s="435">
        <f>'Resultat-Produktion &amp; forbrug'!F215</f>
        <v>149985.21864489527</v>
      </c>
      <c r="F238" s="427" t="str">
        <f>IFERROR(VLOOKUP(A238,'Oversættelse til tabel'!$A$2:$B$14,2,FALSE),"")</f>
        <v>Total produktion</v>
      </c>
      <c r="G238" s="103"/>
    </row>
    <row r="239" spans="1:7" x14ac:dyDescent="0.25">
      <c r="A239" s="429" t="s">
        <v>346</v>
      </c>
      <c r="B239" s="99" t="str">
        <f>'Resultat-Produktion &amp; forbrug'!E216</f>
        <v>Østdanmark</v>
      </c>
      <c r="C239" s="99" t="str">
        <f>'Resultat-Produktion &amp; forbrug'!A216</f>
        <v>Kartofler</v>
      </c>
      <c r="D239" s="99">
        <f>'Resultat-Produktion &amp; forbrug'!D216</f>
        <v>2030</v>
      </c>
      <c r="E239" s="435">
        <f>'Resultat-Produktion &amp; forbrug'!F216</f>
        <v>119364.66155188564</v>
      </c>
      <c r="F239" s="427" t="str">
        <f>IFERROR(VLOOKUP(A239,'Oversættelse til tabel'!$A$2:$B$14,2,FALSE),"")</f>
        <v>Total produktion</v>
      </c>
      <c r="G239" s="103"/>
    </row>
    <row r="240" spans="1:7" x14ac:dyDescent="0.25">
      <c r="A240" s="429" t="s">
        <v>346</v>
      </c>
      <c r="B240" s="99" t="str">
        <f>'Resultat-Produktion &amp; forbrug'!E217</f>
        <v>Østdanmark</v>
      </c>
      <c r="C240" s="99" t="str">
        <f>'Resultat-Produktion &amp; forbrug'!A217</f>
        <v>Korn</v>
      </c>
      <c r="D240" s="99">
        <f>'Resultat-Produktion &amp; forbrug'!D217</f>
        <v>2030</v>
      </c>
      <c r="E240" s="435">
        <f>'Resultat-Produktion &amp; forbrug'!F217</f>
        <v>2351117.8896644833</v>
      </c>
      <c r="F240" s="427" t="str">
        <f>IFERROR(VLOOKUP(A240,'Oversættelse til tabel'!$A$2:$B$14,2,FALSE),"")</f>
        <v>Total produktion</v>
      </c>
      <c r="G240" s="103"/>
    </row>
    <row r="241" spans="1:7" x14ac:dyDescent="0.25">
      <c r="A241" s="429" t="s">
        <v>346</v>
      </c>
      <c r="B241" s="99" t="str">
        <f>'Resultat-Produktion &amp; forbrug'!E218</f>
        <v>Østdanmark</v>
      </c>
      <c r="C241" s="99" t="str">
        <f>'Resultat-Produktion &amp; forbrug'!A218</f>
        <v>Kunstgødning</v>
      </c>
      <c r="D241" s="99">
        <f>'Resultat-Produktion &amp; forbrug'!D218</f>
        <v>2030</v>
      </c>
      <c r="E241" s="435">
        <f>'Resultat-Produktion &amp; forbrug'!F218</f>
        <v>0</v>
      </c>
      <c r="F241" s="427" t="str">
        <f>IFERROR(VLOOKUP(A241,'Oversættelse til tabel'!$A$2:$B$14,2,FALSE),"")</f>
        <v>Total produktion</v>
      </c>
      <c r="G241" s="103"/>
    </row>
    <row r="242" spans="1:7" x14ac:dyDescent="0.25">
      <c r="A242" s="429" t="s">
        <v>346</v>
      </c>
      <c r="B242" s="99" t="str">
        <f>'Resultat-Produktion &amp; forbrug'!E219</f>
        <v>Østdanmark</v>
      </c>
      <c r="C242" s="99" t="str">
        <f>'Resultat-Produktion &amp; forbrug'!A219</f>
        <v>Kvæggylle</v>
      </c>
      <c r="D242" s="99">
        <f>'Resultat-Produktion &amp; forbrug'!D219</f>
        <v>2030</v>
      </c>
      <c r="E242" s="435">
        <f>'Resultat-Produktion &amp; forbrug'!F219</f>
        <v>922789.17266620893</v>
      </c>
      <c r="F242" s="427" t="str">
        <f>IFERROR(VLOOKUP(A242,'Oversættelse til tabel'!$A$2:$B$14,2,FALSE),"")</f>
        <v>Total produktion</v>
      </c>
      <c r="G242" s="103"/>
    </row>
    <row r="243" spans="1:7" x14ac:dyDescent="0.25">
      <c r="A243" s="429" t="s">
        <v>346</v>
      </c>
      <c r="B243" s="99" t="str">
        <f>'Resultat-Produktion &amp; forbrug'!E220</f>
        <v>Østdanmark</v>
      </c>
      <c r="C243" s="99" t="str">
        <f>'Resultat-Produktion &amp; forbrug'!A220</f>
        <v>Mælk til foder</v>
      </c>
      <c r="D243" s="99">
        <f>'Resultat-Produktion &amp; forbrug'!D220</f>
        <v>2030</v>
      </c>
      <c r="E243" s="435">
        <f>'Resultat-Produktion &amp; forbrug'!F220</f>
        <v>115210.53389359287</v>
      </c>
      <c r="F243" s="427" t="str">
        <f>IFERROR(VLOOKUP(A243,'Oversættelse til tabel'!$A$2:$B$14,2,FALSE),"")</f>
        <v>Total produktion</v>
      </c>
      <c r="G243" s="103"/>
    </row>
    <row r="244" spans="1:7" x14ac:dyDescent="0.25">
      <c r="A244" s="429" t="s">
        <v>346</v>
      </c>
      <c r="B244" s="99" t="str">
        <f>'Resultat-Produktion &amp; forbrug'!E221</f>
        <v>Østdanmark</v>
      </c>
      <c r="C244" s="99" t="str">
        <f>'Resultat-Produktion &amp; forbrug'!A221</f>
        <v>Majs</v>
      </c>
      <c r="D244" s="99">
        <f>'Resultat-Produktion &amp; forbrug'!D221</f>
        <v>2030</v>
      </c>
      <c r="E244" s="435">
        <f>'Resultat-Produktion &amp; forbrug'!F221</f>
        <v>379043.4170971053</v>
      </c>
      <c r="F244" s="427" t="str">
        <f>IFERROR(VLOOKUP(A244,'Oversættelse til tabel'!$A$2:$B$14,2,FALSE),"")</f>
        <v>Total produktion</v>
      </c>
      <c r="G244" s="103"/>
    </row>
    <row r="245" spans="1:7" x14ac:dyDescent="0.25">
      <c r="A245" s="429" t="s">
        <v>346</v>
      </c>
      <c r="B245" s="99" t="str">
        <f>'Resultat-Produktion &amp; forbrug'!E222</f>
        <v>Østdanmark</v>
      </c>
      <c r="C245" s="99" t="str">
        <f>'Resultat-Produktion &amp; forbrug'!A222</f>
        <v>Mejeriprodukter</v>
      </c>
      <c r="D245" s="99">
        <f>'Resultat-Produktion &amp; forbrug'!D222</f>
        <v>2030</v>
      </c>
      <c r="E245" s="435">
        <f>'Resultat-Produktion &amp; forbrug'!F222</f>
        <v>222296.53737538058</v>
      </c>
      <c r="F245" s="427" t="str">
        <f>IFERROR(VLOOKUP(A245,'Oversættelse til tabel'!$A$2:$B$14,2,FALSE),"")</f>
        <v>Total produktion</v>
      </c>
      <c r="G245" s="103"/>
    </row>
    <row r="246" spans="1:7" x14ac:dyDescent="0.25">
      <c r="A246" s="429" t="s">
        <v>346</v>
      </c>
      <c r="B246" s="99" t="str">
        <f>'Resultat-Produktion &amp; forbrug'!E223</f>
        <v>Østdanmark</v>
      </c>
      <c r="C246" s="99" t="str">
        <f>'Resultat-Produktion &amp; forbrug'!A223</f>
        <v>Muslinger</v>
      </c>
      <c r="D246" s="99">
        <f>'Resultat-Produktion &amp; forbrug'!D223</f>
        <v>2030</v>
      </c>
      <c r="E246" s="435">
        <f>'Resultat-Produktion &amp; forbrug'!F223</f>
        <v>69865.048763892031</v>
      </c>
      <c r="F246" s="427" t="str">
        <f>IFERROR(VLOOKUP(A246,'Oversættelse til tabel'!$A$2:$B$14,2,FALSE),"")</f>
        <v>Total produktion</v>
      </c>
      <c r="G246" s="103"/>
    </row>
    <row r="247" spans="1:7" x14ac:dyDescent="0.25">
      <c r="A247" s="429" t="s">
        <v>346</v>
      </c>
      <c r="B247" s="99" t="str">
        <f>'Resultat-Produktion &amp; forbrug'!E224</f>
        <v>Østdanmark</v>
      </c>
      <c r="C247" s="99" t="str">
        <f>'Resultat-Produktion &amp; forbrug'!A224</f>
        <v>Oksekød</v>
      </c>
      <c r="D247" s="99">
        <f>'Resultat-Produktion &amp; forbrug'!D224</f>
        <v>2030</v>
      </c>
      <c r="E247" s="435">
        <f>'Resultat-Produktion &amp; forbrug'!F224</f>
        <v>7545.7953205064359</v>
      </c>
      <c r="F247" s="427" t="str">
        <f>IFERROR(VLOOKUP(A247,'Oversættelse til tabel'!$A$2:$B$14,2,FALSE),"")</f>
        <v>Total produktion</v>
      </c>
      <c r="G247" s="103"/>
    </row>
    <row r="248" spans="1:7" x14ac:dyDescent="0.25">
      <c r="A248" s="429" t="s">
        <v>346</v>
      </c>
      <c r="B248" s="99" t="str">
        <f>'Resultat-Produktion &amp; forbrug'!E225</f>
        <v>Østdanmark</v>
      </c>
      <c r="C248" s="99" t="str">
        <f>'Resultat-Produktion &amp; forbrug'!A225</f>
        <v>Øvrige</v>
      </c>
      <c r="D248" s="99">
        <f>'Resultat-Produktion &amp; forbrug'!D225</f>
        <v>2030</v>
      </c>
      <c r="E248" s="435">
        <f>'Resultat-Produktion &amp; forbrug'!F225</f>
        <v>407282.63235908083</v>
      </c>
      <c r="F248" s="427" t="str">
        <f>IFERROR(VLOOKUP(A248,'Oversættelse til tabel'!$A$2:$B$14,2,FALSE),"")</f>
        <v>Total produktion</v>
      </c>
      <c r="G248" s="103"/>
    </row>
    <row r="249" spans="1:7" x14ac:dyDescent="0.25">
      <c r="A249" s="429" t="s">
        <v>346</v>
      </c>
      <c r="B249" s="99" t="str">
        <f>'Resultat-Produktion &amp; forbrug'!E226</f>
        <v>Østdanmark</v>
      </c>
      <c r="C249" s="99" t="str">
        <f>'Resultat-Produktion &amp; forbrug'!A226</f>
        <v>Pil &amp; poppel</v>
      </c>
      <c r="D249" s="99">
        <f>'Resultat-Produktion &amp; forbrug'!D226</f>
        <v>2030</v>
      </c>
      <c r="E249" s="435">
        <f>'Resultat-Produktion &amp; forbrug'!F226</f>
        <v>36685.53498024369</v>
      </c>
      <c r="F249" s="427" t="str">
        <f>IFERROR(VLOOKUP(A249,'Oversættelse til tabel'!$A$2:$B$14,2,FALSE),"")</f>
        <v>Total produktion</v>
      </c>
      <c r="G249" s="103"/>
    </row>
    <row r="250" spans="1:7" x14ac:dyDescent="0.25">
      <c r="A250" s="429" t="s">
        <v>346</v>
      </c>
      <c r="B250" s="99" t="str">
        <f>'Resultat-Produktion &amp; forbrug'!E227</f>
        <v>Østdanmark</v>
      </c>
      <c r="C250" s="99" t="str">
        <f>'Resultat-Produktion &amp; forbrug'!A227</f>
        <v>Pyrolysegas</v>
      </c>
      <c r="D250" s="99">
        <f>'Resultat-Produktion &amp; forbrug'!D227</f>
        <v>2030</v>
      </c>
      <c r="E250" s="435">
        <f ca="1">'Resultat-Produktion &amp; forbrug'!F227</f>
        <v>313485.64701266348</v>
      </c>
      <c r="F250" s="427" t="str">
        <f>IFERROR(VLOOKUP(A250,'Oversættelse til tabel'!$A$2:$B$14,2,FALSE),"")</f>
        <v>Total produktion</v>
      </c>
      <c r="G250" s="103"/>
    </row>
    <row r="251" spans="1:7" x14ac:dyDescent="0.25">
      <c r="A251" s="429" t="s">
        <v>346</v>
      </c>
      <c r="B251" s="99" t="str">
        <f>'Resultat-Produktion &amp; forbrug'!E228</f>
        <v>Østdanmark</v>
      </c>
      <c r="C251" s="99" t="str">
        <f>'Resultat-Produktion &amp; forbrug'!A228</f>
        <v>Pyrolyseolie</v>
      </c>
      <c r="D251" s="99">
        <f>'Resultat-Produktion &amp; forbrug'!D228</f>
        <v>2030</v>
      </c>
      <c r="E251" s="435">
        <f ca="1">'Resultat-Produktion &amp; forbrug'!F228</f>
        <v>78371.41175316587</v>
      </c>
      <c r="F251" s="427" t="str">
        <f>IFERROR(VLOOKUP(A251,'Oversættelse til tabel'!$A$2:$B$14,2,FALSE),"")</f>
        <v>Total produktion</v>
      </c>
      <c r="G251" s="103"/>
    </row>
    <row r="252" spans="1:7" x14ac:dyDescent="0.25">
      <c r="A252" s="429" t="s">
        <v>346</v>
      </c>
      <c r="B252" s="99" t="str">
        <f>'Resultat-Produktion &amp; forbrug'!E229</f>
        <v>Østdanmark</v>
      </c>
      <c r="C252" s="99" t="str">
        <f>'Resultat-Produktion &amp; forbrug'!A229</f>
        <v>Råmælk</v>
      </c>
      <c r="D252" s="99">
        <f>'Resultat-Produktion &amp; forbrug'!D229</f>
        <v>2030</v>
      </c>
      <c r="E252" s="435">
        <f>'Resultat-Produktion &amp; forbrug'!F229</f>
        <v>346161.09873740864</v>
      </c>
      <c r="F252" s="427" t="str">
        <f>IFERROR(VLOOKUP(A252,'Oversættelse til tabel'!$A$2:$B$14,2,FALSE),"")</f>
        <v>Total produktion</v>
      </c>
      <c r="G252" s="103"/>
    </row>
    <row r="253" spans="1:7" x14ac:dyDescent="0.25">
      <c r="A253" s="429" t="s">
        <v>346</v>
      </c>
      <c r="B253" s="99" t="str">
        <f>'Resultat-Produktion &amp; forbrug'!E230</f>
        <v>Østdanmark</v>
      </c>
      <c r="C253" s="99" t="str">
        <f>'Resultat-Produktion &amp; forbrug'!A230</f>
        <v>Raps</v>
      </c>
      <c r="D253" s="99">
        <f>'Resultat-Produktion &amp; forbrug'!D230</f>
        <v>2030</v>
      </c>
      <c r="E253" s="435">
        <f>'Resultat-Produktion &amp; forbrug'!F230</f>
        <v>199998.99511830622</v>
      </c>
      <c r="F253" s="427" t="str">
        <f>IFERROR(VLOOKUP(A253,'Oversættelse til tabel'!$A$2:$B$14,2,FALSE),"")</f>
        <v>Total produktion</v>
      </c>
      <c r="G253" s="103"/>
    </row>
    <row r="254" spans="1:7" x14ac:dyDescent="0.25">
      <c r="A254" s="429" t="s">
        <v>346</v>
      </c>
      <c r="B254" s="99" t="str">
        <f>'Resultat-Produktion &amp; forbrug'!E231</f>
        <v>Østdanmark</v>
      </c>
      <c r="C254" s="99" t="str">
        <f>'Resultat-Produktion &amp; forbrug'!A231</f>
        <v>Rapskage</v>
      </c>
      <c r="D254" s="99">
        <f>'Resultat-Produktion &amp; forbrug'!D231</f>
        <v>2030</v>
      </c>
      <c r="E254" s="435">
        <f>'Resultat-Produktion &amp; forbrug'!F231</f>
        <v>99999.497559153111</v>
      </c>
      <c r="F254" s="427" t="str">
        <f>IFERROR(VLOOKUP(A254,'Oversættelse til tabel'!$A$2:$B$14,2,FALSE),"")</f>
        <v>Total produktion</v>
      </c>
      <c r="G254" s="103"/>
    </row>
    <row r="255" spans="1:7" x14ac:dyDescent="0.25">
      <c r="A255" s="429" t="s">
        <v>346</v>
      </c>
      <c r="B255" s="99" t="str">
        <f>'Resultat-Produktion &amp; forbrug'!E232</f>
        <v>Østdanmark</v>
      </c>
      <c r="C255" s="99" t="str">
        <f>'Resultat-Produktion &amp; forbrug'!A232</f>
        <v>Rapsolie</v>
      </c>
      <c r="D255" s="99">
        <f>'Resultat-Produktion &amp; forbrug'!D232</f>
        <v>2030</v>
      </c>
      <c r="E255" s="435">
        <f>'Resultat-Produktion &amp; forbrug'!F232</f>
        <v>63999.678437857991</v>
      </c>
      <c r="F255" s="427" t="str">
        <f>IFERROR(VLOOKUP(A255,'Oversættelse til tabel'!$A$2:$B$14,2,FALSE),"")</f>
        <v>Total produktion</v>
      </c>
      <c r="G255" s="103"/>
    </row>
    <row r="256" spans="1:7" x14ac:dyDescent="0.25">
      <c r="A256" s="429" t="s">
        <v>346</v>
      </c>
      <c r="B256" s="99" t="str">
        <f>'Resultat-Produktion &amp; forbrug'!E233</f>
        <v>Østdanmark</v>
      </c>
      <c r="C256" s="99" t="str">
        <f>'Resultat-Produktion &amp; forbrug'!A233</f>
        <v>Roer</v>
      </c>
      <c r="D256" s="99">
        <f>'Resultat-Produktion &amp; forbrug'!D233</f>
        <v>2030</v>
      </c>
      <c r="E256" s="435">
        <f>'Resultat-Produktion &amp; forbrug'!F233</f>
        <v>2341570.5873990189</v>
      </c>
      <c r="F256" s="427" t="str">
        <f>IFERROR(VLOOKUP(A256,'Oversættelse til tabel'!$A$2:$B$14,2,FALSE),"")</f>
        <v>Total produktion</v>
      </c>
      <c r="G256" s="103"/>
    </row>
    <row r="257" spans="1:7" x14ac:dyDescent="0.25">
      <c r="A257" s="429" t="s">
        <v>346</v>
      </c>
      <c r="B257" s="99" t="str">
        <f>'Resultat-Produktion &amp; forbrug'!E234</f>
        <v>Østdanmark</v>
      </c>
      <c r="C257" s="99" t="str">
        <f>'Resultat-Produktion &amp; forbrug'!A234</f>
        <v>Slagteriaffald til andet</v>
      </c>
      <c r="D257" s="99">
        <f>'Resultat-Produktion &amp; forbrug'!D234</f>
        <v>2030</v>
      </c>
      <c r="E257" s="435">
        <f>'Resultat-Produktion &amp; forbrug'!F234</f>
        <v>22535.823292320583</v>
      </c>
      <c r="F257" s="427" t="str">
        <f>IFERROR(VLOOKUP(A257,'Oversættelse til tabel'!$A$2:$B$14,2,FALSE),"")</f>
        <v>Total produktion</v>
      </c>
      <c r="G257" s="103"/>
    </row>
    <row r="258" spans="1:7" x14ac:dyDescent="0.25">
      <c r="A258" s="429" t="s">
        <v>346</v>
      </c>
      <c r="B258" s="99" t="str">
        <f>'Resultat-Produktion &amp; forbrug'!E235</f>
        <v>Østdanmark</v>
      </c>
      <c r="C258" s="99" t="str">
        <f>'Resultat-Produktion &amp; forbrug'!A235</f>
        <v>Slagteriaffald til foder</v>
      </c>
      <c r="D258" s="99">
        <f>'Resultat-Produktion &amp; forbrug'!D235</f>
        <v>2030</v>
      </c>
      <c r="E258" s="435">
        <f>'Resultat-Produktion &amp; forbrug'!F235</f>
        <v>18290.426254310609</v>
      </c>
      <c r="F258" s="427" t="str">
        <f>IFERROR(VLOOKUP(A258,'Oversættelse til tabel'!$A$2:$B$14,2,FALSE),"")</f>
        <v>Total produktion</v>
      </c>
      <c r="G258" s="103"/>
    </row>
    <row r="259" spans="1:7" x14ac:dyDescent="0.25">
      <c r="A259" s="429" t="s">
        <v>346</v>
      </c>
      <c r="B259" s="99" t="str">
        <f>'Resultat-Produktion &amp; forbrug'!E236</f>
        <v>Østdanmark</v>
      </c>
      <c r="C259" s="99" t="str">
        <f>'Resultat-Produktion &amp; forbrug'!A236</f>
        <v>Spildevandsslam</v>
      </c>
      <c r="D259" s="99">
        <f>'Resultat-Produktion &amp; forbrug'!D236</f>
        <v>2030</v>
      </c>
      <c r="E259" s="435">
        <f>'Resultat-Produktion &amp; forbrug'!F236</f>
        <v>3344054.0907642334</v>
      </c>
      <c r="F259" s="427" t="str">
        <f>IFERROR(VLOOKUP(A259,'Oversættelse til tabel'!$A$2:$B$14,2,FALSE),"")</f>
        <v>Total produktion</v>
      </c>
      <c r="G259" s="103"/>
    </row>
    <row r="260" spans="1:7" x14ac:dyDescent="0.25">
      <c r="A260" s="429" t="s">
        <v>346</v>
      </c>
      <c r="B260" s="99" t="str">
        <f>'Resultat-Produktion &amp; forbrug'!E237</f>
        <v>Østdanmark</v>
      </c>
      <c r="C260" s="99" t="str">
        <f>'Resultat-Produktion &amp; forbrug'!A237</f>
        <v>Svinegylle</v>
      </c>
      <c r="D260" s="99">
        <f>'Resultat-Produktion &amp; forbrug'!D237</f>
        <v>2030</v>
      </c>
      <c r="E260" s="435">
        <f>'Resultat-Produktion &amp; forbrug'!F237</f>
        <v>2184299.8380428459</v>
      </c>
      <c r="F260" s="427" t="str">
        <f>IFERROR(VLOOKUP(A260,'Oversættelse til tabel'!$A$2:$B$14,2,FALSE),"")</f>
        <v>Total produktion</v>
      </c>
      <c r="G260" s="103"/>
    </row>
    <row r="261" spans="1:7" x14ac:dyDescent="0.25">
      <c r="A261" s="429" t="s">
        <v>346</v>
      </c>
      <c r="B261" s="99" t="str">
        <f>'Resultat-Produktion &amp; forbrug'!E238</f>
        <v>Østdanmark</v>
      </c>
      <c r="C261" s="99" t="str">
        <f>'Resultat-Produktion &amp; forbrug'!A238</f>
        <v>Svinekød</v>
      </c>
      <c r="D261" s="99">
        <f>'Resultat-Produktion &amp; forbrug'!D238</f>
        <v>2030</v>
      </c>
      <c r="E261" s="435">
        <f>'Resultat-Produktion &amp; forbrug'!F238</f>
        <v>199670.11202830033</v>
      </c>
      <c r="F261" s="427" t="str">
        <f>IFERROR(VLOOKUP(A261,'Oversættelse til tabel'!$A$2:$B$14,2,FALSE),"")</f>
        <v>Total produktion</v>
      </c>
      <c r="G261" s="103"/>
    </row>
    <row r="262" spans="1:7" x14ac:dyDescent="0.25">
      <c r="A262" s="429" t="s">
        <v>346</v>
      </c>
      <c r="B262" s="99" t="str">
        <f>'Resultat-Produktion &amp; forbrug'!E239</f>
        <v>Østdanmark</v>
      </c>
      <c r="C262" s="99" t="str">
        <f>'Resultat-Produktion &amp; forbrug'!A239</f>
        <v>Tang</v>
      </c>
      <c r="D262" s="99">
        <f>'Resultat-Produktion &amp; forbrug'!D239</f>
        <v>2030</v>
      </c>
      <c r="E262" s="435">
        <f>'Resultat-Produktion &amp; forbrug'!F239</f>
        <v>36000</v>
      </c>
      <c r="F262" s="427" t="str">
        <f>IFERROR(VLOOKUP(A262,'Oversættelse til tabel'!$A$2:$B$14,2,FALSE),"")</f>
        <v>Total produktion</v>
      </c>
      <c r="G262" s="103"/>
    </row>
    <row r="263" spans="1:7" x14ac:dyDescent="0.25">
      <c r="A263" s="429" t="s">
        <v>346</v>
      </c>
      <c r="B263" s="99" t="str">
        <f>'Resultat-Produktion &amp; forbrug'!E240</f>
        <v>Østdanmark</v>
      </c>
      <c r="C263" s="99" t="str">
        <f>'Resultat-Produktion &amp; forbrug'!A240</f>
        <v>Total til biogas</v>
      </c>
      <c r="D263" s="99">
        <f>'Resultat-Produktion &amp; forbrug'!D240</f>
        <v>2030</v>
      </c>
      <c r="E263" s="435">
        <f>'Resultat-Produktion &amp; forbrug'!F240</f>
        <v>0</v>
      </c>
      <c r="F263" s="427" t="str">
        <f>IFERROR(VLOOKUP(A263,'Oversættelse til tabel'!$A$2:$B$14,2,FALSE),"")</f>
        <v>Total produktion</v>
      </c>
      <c r="G263" s="103"/>
    </row>
    <row r="264" spans="1:7" x14ac:dyDescent="0.25">
      <c r="A264" s="429" t="s">
        <v>346</v>
      </c>
      <c r="B264" s="99" t="str">
        <f>'Resultat-Produktion &amp; forbrug'!E241</f>
        <v>Østdanmark</v>
      </c>
      <c r="C264" s="99" t="str">
        <f>'Resultat-Produktion &amp; forbrug'!A241</f>
        <v>Træ til energi</v>
      </c>
      <c r="D264" s="99">
        <f>'Resultat-Produktion &amp; forbrug'!D241</f>
        <v>2030</v>
      </c>
      <c r="E264" s="435">
        <f ca="1">'Resultat-Produktion &amp; forbrug'!F241</f>
        <v>374305.40059225931</v>
      </c>
      <c r="F264" s="427" t="str">
        <f>IFERROR(VLOOKUP(A264,'Oversættelse til tabel'!$A$2:$B$14,2,FALSE),"")</f>
        <v>Total produktion</v>
      </c>
      <c r="G264" s="103"/>
    </row>
    <row r="265" spans="1:7" x14ac:dyDescent="0.25">
      <c r="A265" s="429" t="s">
        <v>346</v>
      </c>
      <c r="B265" s="99" t="str">
        <f>'Resultat-Produktion &amp; forbrug'!E242</f>
        <v>Østdanmark</v>
      </c>
      <c r="C265" s="99" t="str">
        <f>'Resultat-Produktion &amp; forbrug'!A242</f>
        <v>Træmaterialer</v>
      </c>
      <c r="D265" s="99">
        <f>'Resultat-Produktion &amp; forbrug'!D242</f>
        <v>2030</v>
      </c>
      <c r="E265" s="435">
        <f ca="1">'Resultat-Produktion &amp; forbrug'!F242</f>
        <v>115255.93154350696</v>
      </c>
      <c r="F265" s="427" t="str">
        <f>IFERROR(VLOOKUP(A265,'Oversættelse til tabel'!$A$2:$B$14,2,FALSE),"")</f>
        <v>Total produktion</v>
      </c>
      <c r="G265" s="103"/>
    </row>
    <row r="266" spans="1:7" x14ac:dyDescent="0.25">
      <c r="A266" s="429" t="s">
        <v>346</v>
      </c>
      <c r="B266" s="99" t="str">
        <f>'Resultat-Produktion &amp; forbrug'!E243</f>
        <v>Østdanmark</v>
      </c>
      <c r="C266" s="99" t="str">
        <f>'Resultat-Produktion &amp; forbrug'!A243</f>
        <v>Æg</v>
      </c>
      <c r="D266" s="99">
        <f>'Resultat-Produktion &amp; forbrug'!D243</f>
        <v>2050</v>
      </c>
      <c r="E266" s="435">
        <f>'Resultat-Produktion &amp; forbrug'!F243</f>
        <v>17476.099590900943</v>
      </c>
      <c r="F266" s="427" t="str">
        <f>IFERROR(VLOOKUP(A266,'Oversættelse til tabel'!$A$2:$B$14,2,FALSE),"")</f>
        <v>Total produktion</v>
      </c>
      <c r="G266" s="103"/>
    </row>
    <row r="267" spans="1:7" x14ac:dyDescent="0.25">
      <c r="A267" s="429" t="s">
        <v>346</v>
      </c>
      <c r="B267" s="99" t="str">
        <f>'Resultat-Produktion &amp; forbrug'!E244</f>
        <v>Østdanmark</v>
      </c>
      <c r="C267" s="99" t="str">
        <f>'Resultat-Produktion &amp; forbrug'!A244</f>
        <v>Bælgsæd</v>
      </c>
      <c r="D267" s="99">
        <f>'Resultat-Produktion &amp; forbrug'!D244</f>
        <v>2050</v>
      </c>
      <c r="E267" s="435">
        <f>'Resultat-Produktion &amp; forbrug'!F244</f>
        <v>29033.512174787396</v>
      </c>
      <c r="F267" s="427" t="str">
        <f>IFERROR(VLOOKUP(A267,'Oversættelse til tabel'!$A$2:$B$14,2,FALSE),"")</f>
        <v>Total produktion</v>
      </c>
      <c r="G267" s="103"/>
    </row>
    <row r="268" spans="1:7" x14ac:dyDescent="0.25">
      <c r="A268" s="429" t="s">
        <v>346</v>
      </c>
      <c r="B268" s="99" t="str">
        <f>'Resultat-Produktion &amp; forbrug'!E245</f>
        <v>Østdanmark</v>
      </c>
      <c r="C268" s="99" t="str">
        <f>'Resultat-Produktion &amp; forbrug'!A245</f>
        <v>Bioaffald</v>
      </c>
      <c r="D268" s="99">
        <f>'Resultat-Produktion &amp; forbrug'!D245</f>
        <v>2050</v>
      </c>
      <c r="E268" s="435">
        <f ca="1">'Resultat-Produktion &amp; forbrug'!F245</f>
        <v>172292.68030975034</v>
      </c>
      <c r="F268" s="427" t="str">
        <f>IFERROR(VLOOKUP(A268,'Oversættelse til tabel'!$A$2:$B$14,2,FALSE),"")</f>
        <v>Total produktion</v>
      </c>
      <c r="G268" s="103"/>
    </row>
    <row r="269" spans="1:7" x14ac:dyDescent="0.25">
      <c r="A269" s="429" t="s">
        <v>346</v>
      </c>
      <c r="B269" s="99" t="str">
        <f>'Resultat-Produktion &amp; forbrug'!E246</f>
        <v>Østdanmark</v>
      </c>
      <c r="C269" s="99" t="str">
        <f>'Resultat-Produktion &amp; forbrug'!A246</f>
        <v>Biogas</v>
      </c>
      <c r="D269" s="99">
        <f>'Resultat-Produktion &amp; forbrug'!D246</f>
        <v>2050</v>
      </c>
      <c r="E269" s="435">
        <f ca="1">'Resultat-Produktion &amp; forbrug'!F246</f>
        <v>109925380.77342734</v>
      </c>
      <c r="F269" s="427" t="str">
        <f>IFERROR(VLOOKUP(A269,'Oversættelse til tabel'!$A$2:$B$14,2,FALSE),"")</f>
        <v>Total produktion</v>
      </c>
      <c r="G269" s="103"/>
    </row>
    <row r="270" spans="1:7" x14ac:dyDescent="0.25">
      <c r="A270" s="429" t="s">
        <v>346</v>
      </c>
      <c r="B270" s="99" t="str">
        <f>'Resultat-Produktion &amp; forbrug'!E247</f>
        <v>Østdanmark</v>
      </c>
      <c r="C270" s="99" t="str">
        <f>'Resultat-Produktion &amp; forbrug'!A247</f>
        <v>Biogasgylle</v>
      </c>
      <c r="D270" s="99">
        <f>'Resultat-Produktion &amp; forbrug'!D247</f>
        <v>2050</v>
      </c>
      <c r="E270" s="435">
        <f ca="1">'Resultat-Produktion &amp; forbrug'!F247</f>
        <v>3486410.0951459426</v>
      </c>
      <c r="F270" s="427" t="str">
        <f>IFERROR(VLOOKUP(A270,'Oversættelse til tabel'!$A$2:$B$14,2,FALSE),"")</f>
        <v>Total produktion</v>
      </c>
      <c r="G270" s="103"/>
    </row>
    <row r="271" spans="1:7" x14ac:dyDescent="0.25">
      <c r="A271" s="429" t="s">
        <v>346</v>
      </c>
      <c r="B271" s="99" t="str">
        <f>'Resultat-Produktion &amp; forbrug'!E248</f>
        <v>Østdanmark</v>
      </c>
      <c r="C271" s="99" t="str">
        <f>'Resultat-Produktion &amp; forbrug'!A248</f>
        <v>Brun saft</v>
      </c>
      <c r="D271" s="99">
        <f>'Resultat-Produktion &amp; forbrug'!D248</f>
        <v>2050</v>
      </c>
      <c r="E271" s="435">
        <f>'Resultat-Produktion &amp; forbrug'!F248</f>
        <v>0</v>
      </c>
      <c r="F271" s="427" t="str">
        <f>IFERROR(VLOOKUP(A271,'Oversættelse til tabel'!$A$2:$B$14,2,FALSE),"")</f>
        <v>Total produktion</v>
      </c>
      <c r="G271" s="103"/>
    </row>
    <row r="272" spans="1:7" x14ac:dyDescent="0.25">
      <c r="A272" s="429" t="s">
        <v>346</v>
      </c>
      <c r="B272" s="99" t="str">
        <f>'Resultat-Produktion &amp; forbrug'!E249</f>
        <v>Østdanmark</v>
      </c>
      <c r="C272" s="99" t="str">
        <f>'Resultat-Produktion &amp; forbrug'!A249</f>
        <v>Dybstrøelse</v>
      </c>
      <c r="D272" s="99">
        <f>'Resultat-Produktion &amp; forbrug'!D249</f>
        <v>2050</v>
      </c>
      <c r="E272" s="435">
        <f>'Resultat-Produktion &amp; forbrug'!F249</f>
        <v>377058.10701599991</v>
      </c>
      <c r="F272" s="427" t="str">
        <f>IFERROR(VLOOKUP(A272,'Oversættelse til tabel'!$A$2:$B$14,2,FALSE),"")</f>
        <v>Total produktion</v>
      </c>
      <c r="G272" s="103"/>
    </row>
    <row r="273" spans="1:7" x14ac:dyDescent="0.25">
      <c r="A273" s="429" t="s">
        <v>346</v>
      </c>
      <c r="B273" s="99" t="str">
        <f>'Resultat-Produktion &amp; forbrug'!E250</f>
        <v>Østdanmark</v>
      </c>
      <c r="C273" s="99" t="str">
        <f>'Resultat-Produktion &amp; forbrug'!A250</f>
        <v>Fiberfraktion</v>
      </c>
      <c r="D273" s="99">
        <f>'Resultat-Produktion &amp; forbrug'!D250</f>
        <v>2050</v>
      </c>
      <c r="E273" s="435">
        <f>'Resultat-Produktion &amp; forbrug'!F250</f>
        <v>0</v>
      </c>
      <c r="F273" s="427" t="str">
        <f>IFERROR(VLOOKUP(A273,'Oversættelse til tabel'!$A$2:$B$14,2,FALSE),"")</f>
        <v>Total produktion</v>
      </c>
      <c r="G273" s="103"/>
    </row>
    <row r="274" spans="1:7" x14ac:dyDescent="0.25">
      <c r="A274" s="429" t="s">
        <v>346</v>
      </c>
      <c r="B274" s="99" t="str">
        <f>'Resultat-Produktion &amp; forbrug'!E251</f>
        <v>Østdanmark</v>
      </c>
      <c r="C274" s="99" t="str">
        <f>'Resultat-Produktion &amp; forbrug'!A251</f>
        <v>Fjerkrægylle</v>
      </c>
      <c r="D274" s="99">
        <f>'Resultat-Produktion &amp; forbrug'!D251</f>
        <v>2050</v>
      </c>
      <c r="E274" s="435">
        <f>'Resultat-Produktion &amp; forbrug'!F251</f>
        <v>723.09839736855315</v>
      </c>
      <c r="F274" s="427" t="str">
        <f>IFERROR(VLOOKUP(A274,'Oversættelse til tabel'!$A$2:$B$14,2,FALSE),"")</f>
        <v>Total produktion</v>
      </c>
      <c r="G274" s="103"/>
    </row>
    <row r="275" spans="1:7" x14ac:dyDescent="0.25">
      <c r="A275" s="429" t="s">
        <v>346</v>
      </c>
      <c r="B275" s="99" t="str">
        <f>'Resultat-Produktion &amp; forbrug'!E252</f>
        <v>Østdanmark</v>
      </c>
      <c r="C275" s="99" t="str">
        <f>'Resultat-Produktion &amp; forbrug'!A252</f>
        <v>Fjerkrækød</v>
      </c>
      <c r="D275" s="99">
        <f>'Resultat-Produktion &amp; forbrug'!D252</f>
        <v>2050</v>
      </c>
      <c r="E275" s="435">
        <f>'Resultat-Produktion &amp; forbrug'!F252</f>
        <v>14575.114892812006</v>
      </c>
      <c r="F275" s="427" t="str">
        <f>IFERROR(VLOOKUP(A275,'Oversættelse til tabel'!$A$2:$B$14,2,FALSE),"")</f>
        <v>Total produktion</v>
      </c>
      <c r="G275" s="103"/>
    </row>
    <row r="276" spans="1:7" x14ac:dyDescent="0.25">
      <c r="A276" s="429" t="s">
        <v>346</v>
      </c>
      <c r="B276" s="99" t="str">
        <f>'Resultat-Produktion &amp; forbrug'!E253</f>
        <v>Østdanmark</v>
      </c>
      <c r="C276" s="99" t="str">
        <f>'Resultat-Produktion &amp; forbrug'!A253</f>
        <v>Frø</v>
      </c>
      <c r="D276" s="99">
        <f>'Resultat-Produktion &amp; forbrug'!D253</f>
        <v>2050</v>
      </c>
      <c r="E276" s="435">
        <f>'Resultat-Produktion &amp; forbrug'!F253</f>
        <v>643841.92913449777</v>
      </c>
      <c r="F276" s="427" t="str">
        <f>IFERROR(VLOOKUP(A276,'Oversættelse til tabel'!$A$2:$B$14,2,FALSE),"")</f>
        <v>Total produktion</v>
      </c>
      <c r="G276" s="103"/>
    </row>
    <row r="277" spans="1:7" x14ac:dyDescent="0.25">
      <c r="A277" s="429" t="s">
        <v>346</v>
      </c>
      <c r="B277" s="99" t="str">
        <f>'Resultat-Produktion &amp; forbrug'!E254</f>
        <v>Østdanmark</v>
      </c>
      <c r="C277" s="99" t="str">
        <f>'Resultat-Produktion &amp; forbrug'!A254</f>
        <v>Frugt</v>
      </c>
      <c r="D277" s="99">
        <f>'Resultat-Produktion &amp; forbrug'!D254</f>
        <v>2050</v>
      </c>
      <c r="E277" s="435">
        <f>'Resultat-Produktion &amp; forbrug'!F254</f>
        <v>16960.47518117967</v>
      </c>
      <c r="F277" s="427" t="str">
        <f>IFERROR(VLOOKUP(A277,'Oversættelse til tabel'!$A$2:$B$14,2,FALSE),"")</f>
        <v>Total produktion</v>
      </c>
      <c r="G277" s="103"/>
    </row>
    <row r="278" spans="1:7" x14ac:dyDescent="0.25">
      <c r="A278" s="429" t="s">
        <v>346</v>
      </c>
      <c r="B278" s="99" t="str">
        <f>'Resultat-Produktion &amp; forbrug'!E255</f>
        <v>Østdanmark</v>
      </c>
      <c r="C278" s="99" t="str">
        <f>'Resultat-Produktion &amp; forbrug'!A255</f>
        <v>Glycerin</v>
      </c>
      <c r="D278" s="99">
        <f>'Resultat-Produktion &amp; forbrug'!D255</f>
        <v>2050</v>
      </c>
      <c r="E278" s="435">
        <f>'Resultat-Produktion &amp; forbrug'!F255</f>
        <v>0</v>
      </c>
      <c r="F278" s="427" t="str">
        <f>IFERROR(VLOOKUP(A278,'Oversættelse til tabel'!$A$2:$B$14,2,FALSE),"")</f>
        <v>Total produktion</v>
      </c>
      <c r="G278" s="103"/>
    </row>
    <row r="279" spans="1:7" x14ac:dyDescent="0.25">
      <c r="A279" s="429" t="s">
        <v>346</v>
      </c>
      <c r="B279" s="99" t="str">
        <f>'Resultat-Produktion &amp; forbrug'!E256</f>
        <v>Østdanmark</v>
      </c>
      <c r="C279" s="99" t="str">
        <f>'Resultat-Produktion &amp; forbrug'!A256</f>
        <v>Græs</v>
      </c>
      <c r="D279" s="99">
        <f>'Resultat-Produktion &amp; forbrug'!D256</f>
        <v>2050</v>
      </c>
      <c r="E279" s="435">
        <f>'Resultat-Produktion &amp; forbrug'!F256</f>
        <v>2316052.657411973</v>
      </c>
      <c r="F279" s="427" t="str">
        <f>IFERROR(VLOOKUP(A279,'Oversættelse til tabel'!$A$2:$B$14,2,FALSE),"")</f>
        <v>Total produktion</v>
      </c>
      <c r="G279" s="103"/>
    </row>
    <row r="280" spans="1:7" x14ac:dyDescent="0.25">
      <c r="A280" s="429" t="s">
        <v>346</v>
      </c>
      <c r="B280" s="99" t="str">
        <f>'Resultat-Produktion &amp; forbrug'!E257</f>
        <v>Østdanmark</v>
      </c>
      <c r="C280" s="99" t="str">
        <f>'Resultat-Produktion &amp; forbrug'!A257</f>
        <v>Græsprotein</v>
      </c>
      <c r="D280" s="99">
        <f>'Resultat-Produktion &amp; forbrug'!D257</f>
        <v>2050</v>
      </c>
      <c r="E280" s="435">
        <f>'Resultat-Produktion &amp; forbrug'!F257</f>
        <v>0</v>
      </c>
      <c r="F280" s="427" t="str">
        <f>IFERROR(VLOOKUP(A280,'Oversættelse til tabel'!$A$2:$B$14,2,FALSE),"")</f>
        <v>Total produktion</v>
      </c>
      <c r="G280" s="103"/>
    </row>
    <row r="281" spans="1:7" x14ac:dyDescent="0.25">
      <c r="A281" s="429" t="s">
        <v>346</v>
      </c>
      <c r="B281" s="99" t="str">
        <f>'Resultat-Produktion &amp; forbrug'!E258</f>
        <v>Østdanmark</v>
      </c>
      <c r="C281" s="99" t="str">
        <f>'Resultat-Produktion &amp; forbrug'!A258</f>
        <v>Grøntsager</v>
      </c>
      <c r="D281" s="99">
        <f>'Resultat-Produktion &amp; forbrug'!D258</f>
        <v>2050</v>
      </c>
      <c r="E281" s="435">
        <f>'Resultat-Produktion &amp; forbrug'!F258</f>
        <v>102639.03258822189</v>
      </c>
      <c r="F281" s="427" t="str">
        <f>IFERROR(VLOOKUP(A281,'Oversættelse til tabel'!$A$2:$B$14,2,FALSE),"")</f>
        <v>Total produktion</v>
      </c>
      <c r="G281" s="103"/>
    </row>
    <row r="282" spans="1:7" x14ac:dyDescent="0.25">
      <c r="A282" s="429" t="s">
        <v>346</v>
      </c>
      <c r="B282" s="99" t="str">
        <f>'Resultat-Produktion &amp; forbrug'!E259</f>
        <v>Østdanmark</v>
      </c>
      <c r="C282" s="99" t="str">
        <f>'Resultat-Produktion &amp; forbrug'!A259</f>
        <v>Halm</v>
      </c>
      <c r="D282" s="99">
        <f>'Resultat-Produktion &amp; forbrug'!D259</f>
        <v>2050</v>
      </c>
      <c r="E282" s="435">
        <f>'Resultat-Produktion &amp; forbrug'!F259</f>
        <v>891643.35549802275</v>
      </c>
      <c r="F282" s="427" t="str">
        <f>IFERROR(VLOOKUP(A282,'Oversættelse til tabel'!$A$2:$B$14,2,FALSE),"")</f>
        <v>Total produktion</v>
      </c>
      <c r="G282" s="103"/>
    </row>
    <row r="283" spans="1:7" x14ac:dyDescent="0.25">
      <c r="A283" s="429" t="s">
        <v>346</v>
      </c>
      <c r="B283" s="99" t="str">
        <f>'Resultat-Produktion &amp; forbrug'!E260</f>
        <v>Østdanmark</v>
      </c>
      <c r="C283" s="99" t="str">
        <f>'Resultat-Produktion &amp; forbrug'!A260</f>
        <v>Have/parkaffald</v>
      </c>
      <c r="D283" s="99">
        <f>'Resultat-Produktion &amp; forbrug'!D260</f>
        <v>2050</v>
      </c>
      <c r="E283" s="435">
        <f>'Resultat-Produktion &amp; forbrug'!F260</f>
        <v>457927.02496060182</v>
      </c>
      <c r="F283" s="427" t="str">
        <f>IFERROR(VLOOKUP(A283,'Oversættelse til tabel'!$A$2:$B$14,2,FALSE),"")</f>
        <v>Total produktion</v>
      </c>
      <c r="G283" s="103"/>
    </row>
    <row r="284" spans="1:7" x14ac:dyDescent="0.25">
      <c r="A284" s="429" t="s">
        <v>346</v>
      </c>
      <c r="B284" s="99" t="str">
        <f>'Resultat-Produktion &amp; forbrug'!E261</f>
        <v>Østdanmark</v>
      </c>
      <c r="C284" s="99" t="str">
        <f>'Resultat-Produktion &amp; forbrug'!A261</f>
        <v>Import af foder</v>
      </c>
      <c r="D284" s="99">
        <f>'Resultat-Produktion &amp; forbrug'!D261</f>
        <v>2050</v>
      </c>
      <c r="E284" s="435">
        <f>'Resultat-Produktion &amp; forbrug'!F261</f>
        <v>0</v>
      </c>
      <c r="F284" s="427" t="str">
        <f>IFERROR(VLOOKUP(A284,'Oversættelse til tabel'!$A$2:$B$14,2,FALSE),"")</f>
        <v>Total produktion</v>
      </c>
      <c r="G284" s="103"/>
    </row>
    <row r="285" spans="1:7" x14ac:dyDescent="0.25">
      <c r="A285" s="429" t="s">
        <v>346</v>
      </c>
      <c r="B285" s="99" t="str">
        <f>'Resultat-Produktion &amp; forbrug'!E262</f>
        <v>Østdanmark</v>
      </c>
      <c r="C285" s="99" t="str">
        <f>'Resultat-Produktion &amp; forbrug'!A262</f>
        <v>Industriaffald</v>
      </c>
      <c r="D285" s="99">
        <f>'Resultat-Produktion &amp; forbrug'!D262</f>
        <v>2050</v>
      </c>
      <c r="E285" s="435">
        <f>'Resultat-Produktion &amp; forbrug'!F262</f>
        <v>203334.81459864558</v>
      </c>
      <c r="F285" s="427" t="str">
        <f>IFERROR(VLOOKUP(A285,'Oversættelse til tabel'!$A$2:$B$14,2,FALSE),"")</f>
        <v>Total produktion</v>
      </c>
      <c r="G285" s="103"/>
    </row>
    <row r="286" spans="1:7" x14ac:dyDescent="0.25">
      <c r="A286" s="429" t="s">
        <v>346</v>
      </c>
      <c r="B286" s="99" t="str">
        <f>'Resultat-Produktion &amp; forbrug'!E263</f>
        <v>Østdanmark</v>
      </c>
      <c r="C286" s="99" t="str">
        <f>'Resultat-Produktion &amp; forbrug'!A263</f>
        <v>Juletræer</v>
      </c>
      <c r="D286" s="99">
        <f>'Resultat-Produktion &amp; forbrug'!D263</f>
        <v>2050</v>
      </c>
      <c r="E286" s="435">
        <f>'Resultat-Produktion &amp; forbrug'!F263</f>
        <v>156519.24671974403</v>
      </c>
      <c r="F286" s="427" t="str">
        <f>IFERROR(VLOOKUP(A286,'Oversættelse til tabel'!$A$2:$B$14,2,FALSE),"")</f>
        <v>Total produktion</v>
      </c>
      <c r="G286" s="103"/>
    </row>
    <row r="287" spans="1:7" x14ac:dyDescent="0.25">
      <c r="A287" s="429" t="s">
        <v>346</v>
      </c>
      <c r="B287" s="99" t="str">
        <f>'Resultat-Produktion &amp; forbrug'!E264</f>
        <v>Østdanmark</v>
      </c>
      <c r="C287" s="99" t="str">
        <f>'Resultat-Produktion &amp; forbrug'!A264</f>
        <v>Kartofler</v>
      </c>
      <c r="D287" s="99">
        <f>'Resultat-Produktion &amp; forbrug'!D264</f>
        <v>2050</v>
      </c>
      <c r="E287" s="435">
        <f>'Resultat-Produktion &amp; forbrug'!F264</f>
        <v>124569.78287380376</v>
      </c>
      <c r="F287" s="427" t="str">
        <f>IFERROR(VLOOKUP(A287,'Oversættelse til tabel'!$A$2:$B$14,2,FALSE),"")</f>
        <v>Total produktion</v>
      </c>
      <c r="G287" s="103"/>
    </row>
    <row r="288" spans="1:7" x14ac:dyDescent="0.25">
      <c r="A288" s="429" t="s">
        <v>346</v>
      </c>
      <c r="B288" s="99" t="str">
        <f>'Resultat-Produktion &amp; forbrug'!E265</f>
        <v>Østdanmark</v>
      </c>
      <c r="C288" s="99" t="str">
        <f>'Resultat-Produktion &amp; forbrug'!A265</f>
        <v>Korn</v>
      </c>
      <c r="D288" s="99">
        <f>'Resultat-Produktion &amp; forbrug'!D265</f>
        <v>2050</v>
      </c>
      <c r="E288" s="435">
        <f>'Resultat-Produktion &amp; forbrug'!F265</f>
        <v>2464599.5522227166</v>
      </c>
      <c r="F288" s="427" t="str">
        <f>IFERROR(VLOOKUP(A288,'Oversættelse til tabel'!$A$2:$B$14,2,FALSE),"")</f>
        <v>Total produktion</v>
      </c>
      <c r="G288" s="103"/>
    </row>
    <row r="289" spans="1:7" x14ac:dyDescent="0.25">
      <c r="A289" s="429" t="s">
        <v>346</v>
      </c>
      <c r="B289" s="99" t="str">
        <f>'Resultat-Produktion &amp; forbrug'!E266</f>
        <v>Østdanmark</v>
      </c>
      <c r="C289" s="99" t="str">
        <f>'Resultat-Produktion &amp; forbrug'!A266</f>
        <v>Kunstgødning</v>
      </c>
      <c r="D289" s="99">
        <f>'Resultat-Produktion &amp; forbrug'!D266</f>
        <v>2050</v>
      </c>
      <c r="E289" s="435">
        <f>'Resultat-Produktion &amp; forbrug'!F266</f>
        <v>0</v>
      </c>
      <c r="F289" s="427" t="str">
        <f>IFERROR(VLOOKUP(A289,'Oversættelse til tabel'!$A$2:$B$14,2,FALSE),"")</f>
        <v>Total produktion</v>
      </c>
      <c r="G289" s="103"/>
    </row>
    <row r="290" spans="1:7" x14ac:dyDescent="0.25">
      <c r="A290" s="429" t="s">
        <v>346</v>
      </c>
      <c r="B290" s="99" t="str">
        <f>'Resultat-Produktion &amp; forbrug'!E267</f>
        <v>Østdanmark</v>
      </c>
      <c r="C290" s="99" t="str">
        <f>'Resultat-Produktion &amp; forbrug'!A267</f>
        <v>Kvæggylle</v>
      </c>
      <c r="D290" s="99">
        <f>'Resultat-Produktion &amp; forbrug'!D267</f>
        <v>2050</v>
      </c>
      <c r="E290" s="435">
        <f>'Resultat-Produktion &amp; forbrug'!F267</f>
        <v>905156.40673249087</v>
      </c>
      <c r="F290" s="427" t="str">
        <f>IFERROR(VLOOKUP(A290,'Oversættelse til tabel'!$A$2:$B$14,2,FALSE),"")</f>
        <v>Total produktion</v>
      </c>
      <c r="G290" s="103"/>
    </row>
    <row r="291" spans="1:7" x14ac:dyDescent="0.25">
      <c r="A291" s="429" t="s">
        <v>346</v>
      </c>
      <c r="B291" s="99" t="str">
        <f>'Resultat-Produktion &amp; forbrug'!E268</f>
        <v>Østdanmark</v>
      </c>
      <c r="C291" s="99" t="str">
        <f>'Resultat-Produktion &amp; forbrug'!A268</f>
        <v>Mælk til foder</v>
      </c>
      <c r="D291" s="99">
        <f>'Resultat-Produktion &amp; forbrug'!D268</f>
        <v>2050</v>
      </c>
      <c r="E291" s="435">
        <f>'Resultat-Produktion &amp; forbrug'!F268</f>
        <v>113070.46736338305</v>
      </c>
      <c r="F291" s="427" t="str">
        <f>IFERROR(VLOOKUP(A291,'Oversættelse til tabel'!$A$2:$B$14,2,FALSE),"")</f>
        <v>Total produktion</v>
      </c>
      <c r="G291" s="103"/>
    </row>
    <row r="292" spans="1:7" x14ac:dyDescent="0.25">
      <c r="A292" s="429" t="s">
        <v>346</v>
      </c>
      <c r="B292" s="99" t="str">
        <f>'Resultat-Produktion &amp; forbrug'!E269</f>
        <v>Østdanmark</v>
      </c>
      <c r="C292" s="99" t="str">
        <f>'Resultat-Produktion &amp; forbrug'!A269</f>
        <v>Majs</v>
      </c>
      <c r="D292" s="99">
        <f>'Resultat-Produktion &amp; forbrug'!D269</f>
        <v>2050</v>
      </c>
      <c r="E292" s="435">
        <f>'Resultat-Produktion &amp; forbrug'!F269</f>
        <v>400101.5722830625</v>
      </c>
      <c r="F292" s="427" t="str">
        <f>IFERROR(VLOOKUP(A292,'Oversættelse til tabel'!$A$2:$B$14,2,FALSE),"")</f>
        <v>Total produktion</v>
      </c>
      <c r="G292" s="103"/>
    </row>
    <row r="293" spans="1:7" x14ac:dyDescent="0.25">
      <c r="A293" s="429" t="s">
        <v>346</v>
      </c>
      <c r="B293" s="99" t="str">
        <f>'Resultat-Produktion &amp; forbrug'!E270</f>
        <v>Østdanmark</v>
      </c>
      <c r="C293" s="99" t="str">
        <f>'Resultat-Produktion &amp; forbrug'!A270</f>
        <v>Mejeriprodukter</v>
      </c>
      <c r="D293" s="99">
        <f>'Resultat-Produktion &amp; forbrug'!D270</f>
        <v>2050</v>
      </c>
      <c r="E293" s="435">
        <f>'Resultat-Produktion &amp; forbrug'!F270</f>
        <v>218167.31964379738</v>
      </c>
      <c r="F293" s="427" t="str">
        <f>IFERROR(VLOOKUP(A293,'Oversættelse til tabel'!$A$2:$B$14,2,FALSE),"")</f>
        <v>Total produktion</v>
      </c>
      <c r="G293" s="103"/>
    </row>
    <row r="294" spans="1:7" x14ac:dyDescent="0.25">
      <c r="A294" s="429" t="s">
        <v>346</v>
      </c>
      <c r="B294" s="99" t="str">
        <f>'Resultat-Produktion &amp; forbrug'!E271</f>
        <v>Østdanmark</v>
      </c>
      <c r="C294" s="99" t="str">
        <f>'Resultat-Produktion &amp; forbrug'!A271</f>
        <v>Muslinger</v>
      </c>
      <c r="D294" s="99">
        <f>'Resultat-Produktion &amp; forbrug'!D271</f>
        <v>2050</v>
      </c>
      <c r="E294" s="435">
        <f>'Resultat-Produktion &amp; forbrug'!F271</f>
        <v>69865.048763892031</v>
      </c>
      <c r="F294" s="427" t="str">
        <f>IFERROR(VLOOKUP(A294,'Oversættelse til tabel'!$A$2:$B$14,2,FALSE),"")</f>
        <v>Total produktion</v>
      </c>
      <c r="G294" s="103"/>
    </row>
    <row r="295" spans="1:7" x14ac:dyDescent="0.25">
      <c r="A295" s="429" t="s">
        <v>346</v>
      </c>
      <c r="B295" s="99" t="str">
        <f>'Resultat-Produktion &amp; forbrug'!E272</f>
        <v>Østdanmark</v>
      </c>
      <c r="C295" s="99" t="str">
        <f>'Resultat-Produktion &amp; forbrug'!A272</f>
        <v>Oksekød</v>
      </c>
      <c r="D295" s="99">
        <f>'Resultat-Produktion &amp; forbrug'!D272</f>
        <v>2050</v>
      </c>
      <c r="E295" s="435">
        <f>'Resultat-Produktion &amp; forbrug'!F272</f>
        <v>7305.5635465813803</v>
      </c>
      <c r="F295" s="427" t="str">
        <f>IFERROR(VLOOKUP(A295,'Oversættelse til tabel'!$A$2:$B$14,2,FALSE),"")</f>
        <v>Total produktion</v>
      </c>
      <c r="G295" s="103"/>
    </row>
    <row r="296" spans="1:7" x14ac:dyDescent="0.25">
      <c r="A296" s="429" t="s">
        <v>346</v>
      </c>
      <c r="B296" s="99" t="str">
        <f>'Resultat-Produktion &amp; forbrug'!E273</f>
        <v>Østdanmark</v>
      </c>
      <c r="C296" s="99" t="str">
        <f>'Resultat-Produktion &amp; forbrug'!A273</f>
        <v>Øvrige</v>
      </c>
      <c r="D296" s="99">
        <f>'Resultat-Produktion &amp; forbrug'!D273</f>
        <v>2050</v>
      </c>
      <c r="E296" s="435">
        <f>'Resultat-Produktion &amp; forbrug'!F273</f>
        <v>425025.68849672051</v>
      </c>
      <c r="F296" s="427" t="str">
        <f>IFERROR(VLOOKUP(A296,'Oversættelse til tabel'!$A$2:$B$14,2,FALSE),"")</f>
        <v>Total produktion</v>
      </c>
      <c r="G296" s="103"/>
    </row>
    <row r="297" spans="1:7" x14ac:dyDescent="0.25">
      <c r="A297" s="429" t="s">
        <v>346</v>
      </c>
      <c r="B297" s="99" t="str">
        <f>'Resultat-Produktion &amp; forbrug'!E274</f>
        <v>Østdanmark</v>
      </c>
      <c r="C297" s="99" t="str">
        <f>'Resultat-Produktion &amp; forbrug'!A274</f>
        <v>Pil &amp; poppel</v>
      </c>
      <c r="D297" s="99">
        <f>'Resultat-Produktion &amp; forbrug'!D274</f>
        <v>2050</v>
      </c>
      <c r="E297" s="435">
        <f>'Resultat-Produktion &amp; forbrug'!F274</f>
        <v>38302.056150445307</v>
      </c>
      <c r="F297" s="427" t="str">
        <f>IFERROR(VLOOKUP(A297,'Oversættelse til tabel'!$A$2:$B$14,2,FALSE),"")</f>
        <v>Total produktion</v>
      </c>
      <c r="G297" s="103"/>
    </row>
    <row r="298" spans="1:7" x14ac:dyDescent="0.25">
      <c r="A298" s="429" t="s">
        <v>346</v>
      </c>
      <c r="B298" s="99" t="str">
        <f>'Resultat-Produktion &amp; forbrug'!E275</f>
        <v>Østdanmark</v>
      </c>
      <c r="C298" s="99" t="str">
        <f>'Resultat-Produktion &amp; forbrug'!A275</f>
        <v>Pyrolysegas</v>
      </c>
      <c r="D298" s="99">
        <f>'Resultat-Produktion &amp; forbrug'!D275</f>
        <v>2050</v>
      </c>
      <c r="E298" s="435">
        <f ca="1">'Resultat-Produktion &amp; forbrug'!F275</f>
        <v>299532.84386498242</v>
      </c>
      <c r="F298" s="427" t="str">
        <f>IFERROR(VLOOKUP(A298,'Oversættelse til tabel'!$A$2:$B$14,2,FALSE),"")</f>
        <v>Total produktion</v>
      </c>
      <c r="G298" s="103"/>
    </row>
    <row r="299" spans="1:7" x14ac:dyDescent="0.25">
      <c r="A299" s="429" t="s">
        <v>346</v>
      </c>
      <c r="B299" s="99" t="str">
        <f>'Resultat-Produktion &amp; forbrug'!E276</f>
        <v>Østdanmark</v>
      </c>
      <c r="C299" s="99" t="str">
        <f>'Resultat-Produktion &amp; forbrug'!A276</f>
        <v>Pyrolyseolie</v>
      </c>
      <c r="D299" s="99">
        <f>'Resultat-Produktion &amp; forbrug'!D276</f>
        <v>2050</v>
      </c>
      <c r="E299" s="435">
        <f ca="1">'Resultat-Produktion &amp; forbrug'!F276</f>
        <v>74883.210966245606</v>
      </c>
      <c r="F299" s="427" t="str">
        <f>IFERROR(VLOOKUP(A299,'Oversættelse til tabel'!$A$2:$B$14,2,FALSE),"")</f>
        <v>Total produktion</v>
      </c>
      <c r="G299" s="103"/>
    </row>
    <row r="300" spans="1:7" x14ac:dyDescent="0.25">
      <c r="A300" s="429" t="s">
        <v>346</v>
      </c>
      <c r="B300" s="99" t="str">
        <f>'Resultat-Produktion &amp; forbrug'!E277</f>
        <v>Østdanmark</v>
      </c>
      <c r="C300" s="99" t="str">
        <f>'Resultat-Produktion &amp; forbrug'!A277</f>
        <v>Råmælk</v>
      </c>
      <c r="D300" s="99">
        <f>'Resultat-Produktion &amp; forbrug'!D277</f>
        <v>2050</v>
      </c>
      <c r="E300" s="435">
        <f>'Resultat-Produktion &amp; forbrug'!F277</f>
        <v>339731.06359710812</v>
      </c>
      <c r="F300" s="427" t="str">
        <f>IFERROR(VLOOKUP(A300,'Oversættelse til tabel'!$A$2:$B$14,2,FALSE),"")</f>
        <v>Total produktion</v>
      </c>
      <c r="G300" s="103"/>
    </row>
    <row r="301" spans="1:7" x14ac:dyDescent="0.25">
      <c r="A301" s="429" t="s">
        <v>346</v>
      </c>
      <c r="B301" s="99" t="str">
        <f>'Resultat-Produktion &amp; forbrug'!E278</f>
        <v>Østdanmark</v>
      </c>
      <c r="C301" s="99" t="str">
        <f>'Resultat-Produktion &amp; forbrug'!A278</f>
        <v>Raps</v>
      </c>
      <c r="D301" s="99">
        <f>'Resultat-Produktion &amp; forbrug'!D278</f>
        <v>2050</v>
      </c>
      <c r="E301" s="435">
        <f>'Resultat-Produktion &amp; forbrug'!F278</f>
        <v>208509.82134975796</v>
      </c>
      <c r="F301" s="427" t="str">
        <f>IFERROR(VLOOKUP(A301,'Oversættelse til tabel'!$A$2:$B$14,2,FALSE),"")</f>
        <v>Total produktion</v>
      </c>
      <c r="G301" s="103"/>
    </row>
    <row r="302" spans="1:7" x14ac:dyDescent="0.25">
      <c r="A302" s="429" t="s">
        <v>346</v>
      </c>
      <c r="B302" s="99" t="str">
        <f>'Resultat-Produktion &amp; forbrug'!E279</f>
        <v>Østdanmark</v>
      </c>
      <c r="C302" s="99" t="str">
        <f>'Resultat-Produktion &amp; forbrug'!A279</f>
        <v>Rapskage</v>
      </c>
      <c r="D302" s="99">
        <f>'Resultat-Produktion &amp; forbrug'!D279</f>
        <v>2050</v>
      </c>
      <c r="E302" s="435">
        <f>'Resultat-Produktion &amp; forbrug'!F279</f>
        <v>104254.91067487898</v>
      </c>
      <c r="F302" s="427" t="str">
        <f>IFERROR(VLOOKUP(A302,'Oversættelse til tabel'!$A$2:$B$14,2,FALSE),"")</f>
        <v>Total produktion</v>
      </c>
      <c r="G302" s="103"/>
    </row>
    <row r="303" spans="1:7" x14ac:dyDescent="0.25">
      <c r="A303" s="429" t="s">
        <v>346</v>
      </c>
      <c r="B303" s="99" t="str">
        <f>'Resultat-Produktion &amp; forbrug'!E280</f>
        <v>Østdanmark</v>
      </c>
      <c r="C303" s="99" t="str">
        <f>'Resultat-Produktion &amp; forbrug'!A280</f>
        <v>Rapsolie</v>
      </c>
      <c r="D303" s="99">
        <f>'Resultat-Produktion &amp; forbrug'!D280</f>
        <v>2050</v>
      </c>
      <c r="E303" s="435">
        <f>'Resultat-Produktion &amp; forbrug'!F280</f>
        <v>66723.142831922552</v>
      </c>
      <c r="F303" s="427" t="str">
        <f>IFERROR(VLOOKUP(A303,'Oversættelse til tabel'!$A$2:$B$14,2,FALSE),"")</f>
        <v>Total produktion</v>
      </c>
      <c r="G303" s="103"/>
    </row>
    <row r="304" spans="1:7" x14ac:dyDescent="0.25">
      <c r="A304" s="429" t="s">
        <v>346</v>
      </c>
      <c r="B304" s="99" t="str">
        <f>'Resultat-Produktion &amp; forbrug'!E281</f>
        <v>Østdanmark</v>
      </c>
      <c r="C304" s="99" t="str">
        <f>'Resultat-Produktion &amp; forbrug'!A281</f>
        <v>Roer</v>
      </c>
      <c r="D304" s="99">
        <f>'Resultat-Produktion &amp; forbrug'!D281</f>
        <v>2050</v>
      </c>
      <c r="E304" s="435">
        <f>'Resultat-Produktion &amp; forbrug'!F281</f>
        <v>2443369.1487319623</v>
      </c>
      <c r="F304" s="427" t="str">
        <f>IFERROR(VLOOKUP(A304,'Oversættelse til tabel'!$A$2:$B$14,2,FALSE),"")</f>
        <v>Total produktion</v>
      </c>
      <c r="G304" s="103"/>
    </row>
    <row r="305" spans="1:7" x14ac:dyDescent="0.25">
      <c r="A305" s="429" t="s">
        <v>346</v>
      </c>
      <c r="B305" s="99" t="str">
        <f>'Resultat-Produktion &amp; forbrug'!E282</f>
        <v>Østdanmark</v>
      </c>
      <c r="C305" s="99" t="str">
        <f>'Resultat-Produktion &amp; forbrug'!A282</f>
        <v>Slagteriaffald til andet</v>
      </c>
      <c r="D305" s="99">
        <f>'Resultat-Produktion &amp; forbrug'!D282</f>
        <v>2050</v>
      </c>
      <c r="E305" s="435">
        <f>'Resultat-Produktion &amp; forbrug'!F282</f>
        <v>21894.979482137918</v>
      </c>
      <c r="F305" s="427" t="str">
        <f>IFERROR(VLOOKUP(A305,'Oversættelse til tabel'!$A$2:$B$14,2,FALSE),"")</f>
        <v>Total produktion</v>
      </c>
      <c r="G305" s="103"/>
    </row>
    <row r="306" spans="1:7" x14ac:dyDescent="0.25">
      <c r="A306" s="429" t="s">
        <v>346</v>
      </c>
      <c r="B306" s="99" t="str">
        <f>'Resultat-Produktion &amp; forbrug'!E283</f>
        <v>Østdanmark</v>
      </c>
      <c r="C306" s="99" t="str">
        <f>'Resultat-Produktion &amp; forbrug'!A283</f>
        <v>Slagteriaffald til foder</v>
      </c>
      <c r="D306" s="99">
        <f>'Resultat-Produktion &amp; forbrug'!D283</f>
        <v>2050</v>
      </c>
      <c r="E306" s="435">
        <f>'Resultat-Produktion &amp; forbrug'!F283</f>
        <v>17785.773783011035</v>
      </c>
      <c r="F306" s="427" t="str">
        <f>IFERROR(VLOOKUP(A306,'Oversættelse til tabel'!$A$2:$B$14,2,FALSE),"")</f>
        <v>Total produktion</v>
      </c>
      <c r="G306" s="103"/>
    </row>
    <row r="307" spans="1:7" x14ac:dyDescent="0.25">
      <c r="A307" s="429" t="s">
        <v>346</v>
      </c>
      <c r="B307" s="99" t="str">
        <f>'Resultat-Produktion &amp; forbrug'!E284</f>
        <v>Østdanmark</v>
      </c>
      <c r="C307" s="99" t="str">
        <f>'Resultat-Produktion &amp; forbrug'!A284</f>
        <v>Spildevandsslam</v>
      </c>
      <c r="D307" s="99">
        <f>'Resultat-Produktion &amp; forbrug'!D284</f>
        <v>2050</v>
      </c>
      <c r="E307" s="435">
        <f>'Resultat-Produktion &amp; forbrug'!F284</f>
        <v>3500281.4918378997</v>
      </c>
      <c r="F307" s="427" t="str">
        <f>IFERROR(VLOOKUP(A307,'Oversættelse til tabel'!$A$2:$B$14,2,FALSE),"")</f>
        <v>Total produktion</v>
      </c>
      <c r="G307" s="103"/>
    </row>
    <row r="308" spans="1:7" x14ac:dyDescent="0.25">
      <c r="A308" s="429" t="s">
        <v>346</v>
      </c>
      <c r="B308" s="99" t="str">
        <f>'Resultat-Produktion &amp; forbrug'!E285</f>
        <v>Østdanmark</v>
      </c>
      <c r="C308" s="99" t="str">
        <f>'Resultat-Produktion &amp; forbrug'!A285</f>
        <v>Svinegylle</v>
      </c>
      <c r="D308" s="99">
        <f>'Resultat-Produktion &amp; forbrug'!D285</f>
        <v>2050</v>
      </c>
      <c r="E308" s="435">
        <f>'Resultat-Produktion &amp; forbrug'!F285</f>
        <v>2091197.4416372697</v>
      </c>
      <c r="F308" s="427" t="str">
        <f>IFERROR(VLOOKUP(A308,'Oversættelse til tabel'!$A$2:$B$14,2,FALSE),"")</f>
        <v>Total produktion</v>
      </c>
      <c r="G308" s="103"/>
    </row>
    <row r="309" spans="1:7" x14ac:dyDescent="0.25">
      <c r="A309" s="429" t="s">
        <v>346</v>
      </c>
      <c r="B309" s="99" t="str">
        <f>'Resultat-Produktion &amp; forbrug'!E286</f>
        <v>Østdanmark</v>
      </c>
      <c r="C309" s="99" t="str">
        <f>'Resultat-Produktion &amp; forbrug'!A286</f>
        <v>Svinekød</v>
      </c>
      <c r="D309" s="99">
        <f>'Resultat-Produktion &amp; forbrug'!D286</f>
        <v>2050</v>
      </c>
      <c r="E309" s="435">
        <f>'Resultat-Produktion &amp; forbrug'!F286</f>
        <v>194183.99559105173</v>
      </c>
      <c r="F309" s="427" t="str">
        <f>IFERROR(VLOOKUP(A309,'Oversættelse til tabel'!$A$2:$B$14,2,FALSE),"")</f>
        <v>Total produktion</v>
      </c>
      <c r="G309" s="103"/>
    </row>
    <row r="310" spans="1:7" x14ac:dyDescent="0.25">
      <c r="A310" s="429" t="s">
        <v>346</v>
      </c>
      <c r="B310" s="99" t="str">
        <f>'Resultat-Produktion &amp; forbrug'!E287</f>
        <v>Østdanmark</v>
      </c>
      <c r="C310" s="99" t="str">
        <f>'Resultat-Produktion &amp; forbrug'!A287</f>
        <v>Tang</v>
      </c>
      <c r="D310" s="99">
        <f>'Resultat-Produktion &amp; forbrug'!D287</f>
        <v>2050</v>
      </c>
      <c r="E310" s="435">
        <f>'Resultat-Produktion &amp; forbrug'!F287</f>
        <v>36000</v>
      </c>
      <c r="F310" s="427" t="str">
        <f>IFERROR(VLOOKUP(A310,'Oversættelse til tabel'!$A$2:$B$14,2,FALSE),"")</f>
        <v>Total produktion</v>
      </c>
      <c r="G310" s="103"/>
    </row>
    <row r="311" spans="1:7" x14ac:dyDescent="0.25">
      <c r="A311" s="429" t="s">
        <v>346</v>
      </c>
      <c r="B311" s="99" t="str">
        <f>'Resultat-Produktion &amp; forbrug'!E288</f>
        <v>Østdanmark</v>
      </c>
      <c r="C311" s="99" t="str">
        <f>'Resultat-Produktion &amp; forbrug'!A288</f>
        <v>Total til biogas</v>
      </c>
      <c r="D311" s="99">
        <f>'Resultat-Produktion &amp; forbrug'!D288</f>
        <v>2050</v>
      </c>
      <c r="E311" s="435">
        <f>'Resultat-Produktion &amp; forbrug'!F288</f>
        <v>0</v>
      </c>
      <c r="F311" s="427" t="str">
        <f>IFERROR(VLOOKUP(A311,'Oversættelse til tabel'!$A$2:$B$14,2,FALSE),"")</f>
        <v>Total produktion</v>
      </c>
      <c r="G311" s="103"/>
    </row>
    <row r="312" spans="1:7" x14ac:dyDescent="0.25">
      <c r="A312" s="429" t="s">
        <v>346</v>
      </c>
      <c r="B312" s="99" t="str">
        <f>'Resultat-Produktion &amp; forbrug'!E289</f>
        <v>Østdanmark</v>
      </c>
      <c r="C312" s="99" t="str">
        <f>'Resultat-Produktion &amp; forbrug'!A289</f>
        <v>Træ til energi</v>
      </c>
      <c r="D312" s="99">
        <f>'Resultat-Produktion &amp; forbrug'!D289</f>
        <v>2050</v>
      </c>
      <c r="E312" s="435">
        <f ca="1">'Resultat-Produktion &amp; forbrug'!F289</f>
        <v>378747.98285372939</v>
      </c>
      <c r="F312" s="427" t="str">
        <f>IFERROR(VLOOKUP(A312,'Oversættelse til tabel'!$A$2:$B$14,2,FALSE),"")</f>
        <v>Total produktion</v>
      </c>
      <c r="G312" s="103"/>
    </row>
    <row r="313" spans="1:7" x14ac:dyDescent="0.25">
      <c r="A313" s="429" t="s">
        <v>346</v>
      </c>
      <c r="B313" s="99" t="str">
        <f>'Resultat-Produktion &amp; forbrug'!E290</f>
        <v>Østdanmark</v>
      </c>
      <c r="C313" s="99" t="str">
        <f>'Resultat-Produktion &amp; forbrug'!A290</f>
        <v>Træmaterialer</v>
      </c>
      <c r="D313" s="99">
        <f>'Resultat-Produktion &amp; forbrug'!D290</f>
        <v>2050</v>
      </c>
      <c r="E313" s="435">
        <f ca="1">'Resultat-Produktion &amp; forbrug'!F290</f>
        <v>117136.32021245168</v>
      </c>
      <c r="F313" s="427" t="str">
        <f>IFERROR(VLOOKUP(A313,'Oversættelse til tabel'!$A$2:$B$14,2,FALSE),"")</f>
        <v>Total produktion</v>
      </c>
      <c r="G313" s="103"/>
    </row>
    <row r="314" spans="1:7" x14ac:dyDescent="0.25">
      <c r="A314" s="429" t="s">
        <v>342</v>
      </c>
      <c r="B314" s="99" t="str">
        <f>'Resultat-Produktion &amp; forbrug'!E3</f>
        <v>Vestdanmark</v>
      </c>
      <c r="C314" s="99" t="str">
        <f>'Resultat-Produktion &amp; forbrug'!A3</f>
        <v>Æg</v>
      </c>
      <c r="D314" s="99">
        <f>'Resultat-Produktion &amp; forbrug'!D3</f>
        <v>2019</v>
      </c>
      <c r="E314" s="440">
        <f>'Resultat-Produktion &amp; forbrug'!N3</f>
        <v>185027.43463784308</v>
      </c>
      <c r="F314" s="427" t="str">
        <f>IFERROR(VLOOKUP(A314,'Oversættelse til tabel'!$A$2:$B$14,2,FALSE),"")</f>
        <v>Ubrugt</v>
      </c>
      <c r="G314" s="103"/>
    </row>
    <row r="315" spans="1:7" x14ac:dyDescent="0.25">
      <c r="A315" s="429" t="s">
        <v>342</v>
      </c>
      <c r="B315" s="99" t="str">
        <f>'Resultat-Produktion &amp; forbrug'!E4</f>
        <v>Vestdanmark</v>
      </c>
      <c r="C315" s="99" t="str">
        <f>'Resultat-Produktion &amp; forbrug'!A4</f>
        <v>Bælgsæd</v>
      </c>
      <c r="D315" s="99">
        <f>'Resultat-Produktion &amp; forbrug'!D4</f>
        <v>2019</v>
      </c>
      <c r="E315" s="440">
        <f>'Resultat-Produktion &amp; forbrug'!N4</f>
        <v>193898.88574926884</v>
      </c>
      <c r="F315" s="427" t="str">
        <f>IFERROR(VLOOKUP(A315,'Oversættelse til tabel'!$A$2:$B$14,2,FALSE),"")</f>
        <v>Ubrugt</v>
      </c>
      <c r="G315" s="103"/>
    </row>
    <row r="316" spans="1:7" x14ac:dyDescent="0.25">
      <c r="A316" s="429" t="s">
        <v>342</v>
      </c>
      <c r="B316" s="99" t="str">
        <f>'Resultat-Produktion &amp; forbrug'!E5</f>
        <v>Vestdanmark</v>
      </c>
      <c r="C316" s="99" t="str">
        <f>'Resultat-Produktion &amp; forbrug'!A5</f>
        <v>Bioaffald</v>
      </c>
      <c r="D316" s="99">
        <f>'Resultat-Produktion &amp; forbrug'!D5</f>
        <v>2019</v>
      </c>
      <c r="E316" s="440">
        <f ca="1">'Resultat-Produktion &amp; forbrug'!N5</f>
        <v>-199952.34120163022</v>
      </c>
      <c r="F316" s="427" t="str">
        <f>IFERROR(VLOOKUP(A316,'Oversættelse til tabel'!$A$2:$B$14,2,FALSE),"")</f>
        <v>Ubrugt</v>
      </c>
      <c r="G316" s="103"/>
    </row>
    <row r="317" spans="1:7" x14ac:dyDescent="0.25">
      <c r="A317" s="429" t="s">
        <v>342</v>
      </c>
      <c r="B317" s="99" t="str">
        <f>'Resultat-Produktion &amp; forbrug'!E6</f>
        <v>Vestdanmark</v>
      </c>
      <c r="C317" s="99" t="str">
        <f>'Resultat-Produktion &amp; forbrug'!A6</f>
        <v>Biogas</v>
      </c>
      <c r="D317" s="99">
        <f>'Resultat-Produktion &amp; forbrug'!D6</f>
        <v>2019</v>
      </c>
      <c r="E317" s="440">
        <f ca="1">'Resultat-Produktion &amp; forbrug'!N6</f>
        <v>0</v>
      </c>
      <c r="F317" s="427" t="str">
        <f>IFERROR(VLOOKUP(A317,'Oversættelse til tabel'!$A$2:$B$14,2,FALSE),"")</f>
        <v>Ubrugt</v>
      </c>
      <c r="G317" s="103"/>
    </row>
    <row r="318" spans="1:7" x14ac:dyDescent="0.25">
      <c r="A318" s="429" t="s">
        <v>342</v>
      </c>
      <c r="B318" s="99" t="str">
        <f>'Resultat-Produktion &amp; forbrug'!E7</f>
        <v>Vestdanmark</v>
      </c>
      <c r="C318" s="99" t="str">
        <f>'Resultat-Produktion &amp; forbrug'!A7</f>
        <v>Biogasgylle</v>
      </c>
      <c r="D318" s="99">
        <f>'Resultat-Produktion &amp; forbrug'!D7</f>
        <v>2019</v>
      </c>
      <c r="E318" s="440">
        <f ca="1">'Resultat-Produktion &amp; forbrug'!N7</f>
        <v>2569317.8008686416</v>
      </c>
      <c r="F318" s="427" t="str">
        <f>IFERROR(VLOOKUP(A318,'Oversættelse til tabel'!$A$2:$B$14,2,FALSE),"")</f>
        <v>Ubrugt</v>
      </c>
      <c r="G318" s="103"/>
    </row>
    <row r="319" spans="1:7" x14ac:dyDescent="0.25">
      <c r="A319" s="429" t="s">
        <v>342</v>
      </c>
      <c r="B319" s="99" t="str">
        <f>'Resultat-Produktion &amp; forbrug'!E8</f>
        <v>Vestdanmark</v>
      </c>
      <c r="C319" s="99" t="str">
        <f>'Resultat-Produktion &amp; forbrug'!A8</f>
        <v>Brun saft</v>
      </c>
      <c r="D319" s="99">
        <f>'Resultat-Produktion &amp; forbrug'!D8</f>
        <v>2019</v>
      </c>
      <c r="E319" s="440">
        <f>'Resultat-Produktion &amp; forbrug'!N8</f>
        <v>0</v>
      </c>
      <c r="F319" s="427" t="str">
        <f>IFERROR(VLOOKUP(A319,'Oversættelse til tabel'!$A$2:$B$14,2,FALSE),"")</f>
        <v>Ubrugt</v>
      </c>
      <c r="G319" s="103"/>
    </row>
    <row r="320" spans="1:7" x14ac:dyDescent="0.25">
      <c r="A320" s="429" t="s">
        <v>342</v>
      </c>
      <c r="B320" s="99" t="str">
        <f>'Resultat-Produktion &amp; forbrug'!E9</f>
        <v>Vestdanmark</v>
      </c>
      <c r="C320" s="99" t="str">
        <f>'Resultat-Produktion &amp; forbrug'!A9</f>
        <v>Dybstrøelse</v>
      </c>
      <c r="D320" s="99">
        <f>'Resultat-Produktion &amp; forbrug'!D9</f>
        <v>2019</v>
      </c>
      <c r="E320" s="440">
        <f>'Resultat-Produktion &amp; forbrug'!N9</f>
        <v>1198807.4305444965</v>
      </c>
      <c r="F320" s="427" t="str">
        <f>IFERROR(VLOOKUP(A320,'Oversættelse til tabel'!$A$2:$B$14,2,FALSE),"")</f>
        <v>Ubrugt</v>
      </c>
      <c r="G320" s="103"/>
    </row>
    <row r="321" spans="1:7" x14ac:dyDescent="0.25">
      <c r="A321" s="429" t="s">
        <v>342</v>
      </c>
      <c r="B321" s="99" t="str">
        <f>'Resultat-Produktion &amp; forbrug'!E10</f>
        <v>Vestdanmark</v>
      </c>
      <c r="C321" s="99" t="str">
        <f>'Resultat-Produktion &amp; forbrug'!A10</f>
        <v>Fiberfraktion</v>
      </c>
      <c r="D321" s="99">
        <f>'Resultat-Produktion &amp; forbrug'!D10</f>
        <v>2019</v>
      </c>
      <c r="E321" s="440">
        <f>'Resultat-Produktion &amp; forbrug'!N10</f>
        <v>0</v>
      </c>
      <c r="F321" s="427" t="str">
        <f>IFERROR(VLOOKUP(A321,'Oversættelse til tabel'!$A$2:$B$14,2,FALSE),"")</f>
        <v>Ubrugt</v>
      </c>
      <c r="G321" s="103"/>
    </row>
    <row r="322" spans="1:7" x14ac:dyDescent="0.25">
      <c r="A322" s="429" t="s">
        <v>342</v>
      </c>
      <c r="B322" s="99" t="str">
        <f>'Resultat-Produktion &amp; forbrug'!E11</f>
        <v>Vestdanmark</v>
      </c>
      <c r="C322" s="99" t="str">
        <f>'Resultat-Produktion &amp; forbrug'!A11</f>
        <v>Fjerkrægylle</v>
      </c>
      <c r="D322" s="99">
        <f>'Resultat-Produktion &amp; forbrug'!D11</f>
        <v>2019</v>
      </c>
      <c r="E322" s="440">
        <f>'Resultat-Produktion &amp; forbrug'!N11</f>
        <v>0</v>
      </c>
      <c r="F322" s="427" t="str">
        <f>IFERROR(VLOOKUP(A322,'Oversættelse til tabel'!$A$2:$B$14,2,FALSE),"")</f>
        <v>Ubrugt</v>
      </c>
      <c r="G322" s="103"/>
    </row>
    <row r="323" spans="1:7" x14ac:dyDescent="0.25">
      <c r="A323" s="429" t="s">
        <v>342</v>
      </c>
      <c r="B323" s="99" t="str">
        <f>'Resultat-Produktion &amp; forbrug'!E12</f>
        <v>Vestdanmark</v>
      </c>
      <c r="C323" s="99" t="str">
        <f>'Resultat-Produktion &amp; forbrug'!A12</f>
        <v>Fjerkrækød</v>
      </c>
      <c r="D323" s="99">
        <f>'Resultat-Produktion &amp; forbrug'!D12</f>
        <v>2019</v>
      </c>
      <c r="E323" s="440">
        <f>'Resultat-Produktion &amp; forbrug'!N12</f>
        <v>151426.86140259454</v>
      </c>
      <c r="F323" s="427" t="str">
        <f>IFERROR(VLOOKUP(A323,'Oversættelse til tabel'!$A$2:$B$14,2,FALSE),"")</f>
        <v>Ubrugt</v>
      </c>
      <c r="G323" s="103"/>
    </row>
    <row r="324" spans="1:7" x14ac:dyDescent="0.25">
      <c r="A324" s="429" t="s">
        <v>342</v>
      </c>
      <c r="B324" s="99" t="str">
        <f>'Resultat-Produktion &amp; forbrug'!E13</f>
        <v>Vestdanmark</v>
      </c>
      <c r="C324" s="99" t="str">
        <f>'Resultat-Produktion &amp; forbrug'!A13</f>
        <v>Frø</v>
      </c>
      <c r="D324" s="99">
        <f>'Resultat-Produktion &amp; forbrug'!D13</f>
        <v>2019</v>
      </c>
      <c r="E324" s="440">
        <f>'Resultat-Produktion &amp; forbrug'!N13</f>
        <v>887836.84200071916</v>
      </c>
      <c r="F324" s="427" t="str">
        <f>IFERROR(VLOOKUP(A324,'Oversættelse til tabel'!$A$2:$B$14,2,FALSE),"")</f>
        <v>Ubrugt</v>
      </c>
      <c r="G324" s="103"/>
    </row>
    <row r="325" spans="1:7" x14ac:dyDescent="0.25">
      <c r="A325" s="429" t="s">
        <v>342</v>
      </c>
      <c r="B325" s="99" t="str">
        <f>'Resultat-Produktion &amp; forbrug'!E14</f>
        <v>Vestdanmark</v>
      </c>
      <c r="C325" s="99" t="str">
        <f>'Resultat-Produktion &amp; forbrug'!A14</f>
        <v>Frugt</v>
      </c>
      <c r="D325" s="99">
        <f>'Resultat-Produktion &amp; forbrug'!D14</f>
        <v>2019</v>
      </c>
      <c r="E325" s="440">
        <f>'Resultat-Produktion &amp; forbrug'!N14</f>
        <v>-223604.86394482077</v>
      </c>
      <c r="F325" s="427" t="str">
        <f>IFERROR(VLOOKUP(A325,'Oversættelse til tabel'!$A$2:$B$14,2,FALSE),"")</f>
        <v>Ubrugt</v>
      </c>
      <c r="G325" s="103"/>
    </row>
    <row r="326" spans="1:7" x14ac:dyDescent="0.25">
      <c r="A326" s="429" t="s">
        <v>342</v>
      </c>
      <c r="B326" s="99" t="str">
        <f>'Resultat-Produktion &amp; forbrug'!E15</f>
        <v>Vestdanmark</v>
      </c>
      <c r="C326" s="99" t="str">
        <f>'Resultat-Produktion &amp; forbrug'!A15</f>
        <v>Glycerin</v>
      </c>
      <c r="D326" s="99">
        <f>'Resultat-Produktion &amp; forbrug'!D15</f>
        <v>2019</v>
      </c>
      <c r="E326" s="440">
        <f>'Resultat-Produktion &amp; forbrug'!N15</f>
        <v>-114193.60000000001</v>
      </c>
      <c r="F326" s="427" t="str">
        <f>IFERROR(VLOOKUP(A326,'Oversættelse til tabel'!$A$2:$B$14,2,FALSE),"")</f>
        <v>Ubrugt</v>
      </c>
      <c r="G326" s="103"/>
    </row>
    <row r="327" spans="1:7" x14ac:dyDescent="0.25">
      <c r="A327" s="429" t="s">
        <v>342</v>
      </c>
      <c r="B327" s="99" t="str">
        <f>'Resultat-Produktion &amp; forbrug'!E16</f>
        <v>Vestdanmark</v>
      </c>
      <c r="C327" s="99" t="str">
        <f>'Resultat-Produktion &amp; forbrug'!A16</f>
        <v>Græs</v>
      </c>
      <c r="D327" s="99">
        <f>'Resultat-Produktion &amp; forbrug'!D16</f>
        <v>2019</v>
      </c>
      <c r="E327" s="440">
        <f>'Resultat-Produktion &amp; forbrug'!N16</f>
        <v>3451069.2602304816</v>
      </c>
      <c r="F327" s="427" t="str">
        <f>IFERROR(VLOOKUP(A327,'Oversættelse til tabel'!$A$2:$B$14,2,FALSE),"")</f>
        <v>Ubrugt</v>
      </c>
      <c r="G327" s="103"/>
    </row>
    <row r="328" spans="1:7" x14ac:dyDescent="0.25">
      <c r="A328" s="429" t="s">
        <v>342</v>
      </c>
      <c r="B328" s="99" t="str">
        <f>'Resultat-Produktion &amp; forbrug'!E17</f>
        <v>Vestdanmark</v>
      </c>
      <c r="C328" s="99" t="str">
        <f>'Resultat-Produktion &amp; forbrug'!A17</f>
        <v>Græsprotein</v>
      </c>
      <c r="D328" s="99">
        <f>'Resultat-Produktion &amp; forbrug'!D17</f>
        <v>2019</v>
      </c>
      <c r="E328" s="440">
        <f>'Resultat-Produktion &amp; forbrug'!N17</f>
        <v>0</v>
      </c>
      <c r="F328" s="427" t="str">
        <f>IFERROR(VLOOKUP(A328,'Oversættelse til tabel'!$A$2:$B$14,2,FALSE),"")</f>
        <v>Ubrugt</v>
      </c>
      <c r="G328" s="103"/>
    </row>
    <row r="329" spans="1:7" x14ac:dyDescent="0.25">
      <c r="A329" s="429" t="s">
        <v>342</v>
      </c>
      <c r="B329" s="99" t="str">
        <f>'Resultat-Produktion &amp; forbrug'!E18</f>
        <v>Vestdanmark</v>
      </c>
      <c r="C329" s="99" t="str">
        <f>'Resultat-Produktion &amp; forbrug'!A18</f>
        <v>Grøntsager</v>
      </c>
      <c r="D329" s="99">
        <f>'Resultat-Produktion &amp; forbrug'!D18</f>
        <v>2019</v>
      </c>
      <c r="E329" s="440">
        <f>'Resultat-Produktion &amp; forbrug'!N18</f>
        <v>-76351.578443047096</v>
      </c>
      <c r="F329" s="427" t="str">
        <f>IFERROR(VLOOKUP(A329,'Oversættelse til tabel'!$A$2:$B$14,2,FALSE),"")</f>
        <v>Ubrugt</v>
      </c>
      <c r="G329" s="103"/>
    </row>
    <row r="330" spans="1:7" x14ac:dyDescent="0.25">
      <c r="A330" s="429" t="s">
        <v>342</v>
      </c>
      <c r="B330" s="99" t="str">
        <f>'Resultat-Produktion &amp; forbrug'!E19</f>
        <v>Vestdanmark</v>
      </c>
      <c r="C330" s="99" t="str">
        <f>'Resultat-Produktion &amp; forbrug'!A19</f>
        <v>Halm</v>
      </c>
      <c r="D330" s="99">
        <f>'Resultat-Produktion &amp; forbrug'!D19</f>
        <v>2019</v>
      </c>
      <c r="E330" s="440">
        <f>'Resultat-Produktion &amp; forbrug'!N19</f>
        <v>0</v>
      </c>
      <c r="F330" s="427" t="str">
        <f>IFERROR(VLOOKUP(A330,'Oversættelse til tabel'!$A$2:$B$14,2,FALSE),"")</f>
        <v>Ubrugt</v>
      </c>
      <c r="G330" s="103"/>
    </row>
    <row r="331" spans="1:7" x14ac:dyDescent="0.25">
      <c r="A331" s="429" t="s">
        <v>342</v>
      </c>
      <c r="B331" s="99" t="str">
        <f>'Resultat-Produktion &amp; forbrug'!E20</f>
        <v>Vestdanmark</v>
      </c>
      <c r="C331" s="99" t="str">
        <f>'Resultat-Produktion &amp; forbrug'!A20</f>
        <v>Have/parkaffald</v>
      </c>
      <c r="D331" s="99">
        <f>'Resultat-Produktion &amp; forbrug'!D20</f>
        <v>2019</v>
      </c>
      <c r="E331" s="440">
        <f>'Resultat-Produktion &amp; forbrug'!N20</f>
        <v>0</v>
      </c>
      <c r="F331" s="427" t="str">
        <f>IFERROR(VLOOKUP(A331,'Oversættelse til tabel'!$A$2:$B$14,2,FALSE),"")</f>
        <v>Ubrugt</v>
      </c>
      <c r="G331" s="103"/>
    </row>
    <row r="332" spans="1:7" x14ac:dyDescent="0.25">
      <c r="A332" s="429" t="s">
        <v>342</v>
      </c>
      <c r="B332" s="99" t="str">
        <f>'Resultat-Produktion &amp; forbrug'!E21</f>
        <v>Vestdanmark</v>
      </c>
      <c r="C332" s="99" t="str">
        <f>'Resultat-Produktion &amp; forbrug'!A21</f>
        <v>Import af foder</v>
      </c>
      <c r="D332" s="99">
        <f>'Resultat-Produktion &amp; forbrug'!D21</f>
        <v>2019</v>
      </c>
      <c r="E332" s="440">
        <f>'Resultat-Produktion &amp; forbrug'!N21</f>
        <v>-4828427.5390456235</v>
      </c>
      <c r="F332" s="427" t="str">
        <f>IFERROR(VLOOKUP(A332,'Oversættelse til tabel'!$A$2:$B$14,2,FALSE),"")</f>
        <v>Ubrugt</v>
      </c>
      <c r="G332" s="103"/>
    </row>
    <row r="333" spans="1:7" x14ac:dyDescent="0.25">
      <c r="A333" s="429" t="s">
        <v>342</v>
      </c>
      <c r="B333" s="99" t="str">
        <f>'Resultat-Produktion &amp; forbrug'!E22</f>
        <v>Vestdanmark</v>
      </c>
      <c r="C333" s="99" t="str">
        <f>'Resultat-Produktion &amp; forbrug'!A22</f>
        <v>Industriaffald</v>
      </c>
      <c r="D333" s="99">
        <f>'Resultat-Produktion &amp; forbrug'!D22</f>
        <v>2019</v>
      </c>
      <c r="E333" s="440">
        <f>'Resultat-Produktion &amp; forbrug'!N22</f>
        <v>-203061.53166372905</v>
      </c>
      <c r="F333" s="427" t="str">
        <f>IFERROR(VLOOKUP(A333,'Oversættelse til tabel'!$A$2:$B$14,2,FALSE),"")</f>
        <v>Ubrugt</v>
      </c>
      <c r="G333" s="103"/>
    </row>
    <row r="334" spans="1:7" x14ac:dyDescent="0.25">
      <c r="A334" s="429" t="s">
        <v>342</v>
      </c>
      <c r="B334" s="99" t="str">
        <f>'Resultat-Produktion &amp; forbrug'!E23</f>
        <v>Vestdanmark</v>
      </c>
      <c r="C334" s="99" t="str">
        <f>'Resultat-Produktion &amp; forbrug'!A23</f>
        <v>Juletræer</v>
      </c>
      <c r="D334" s="99">
        <f>'Resultat-Produktion &amp; forbrug'!D23</f>
        <v>2019</v>
      </c>
      <c r="E334" s="440">
        <f>'Resultat-Produktion &amp; forbrug'!N23</f>
        <v>766472.09789043549</v>
      </c>
      <c r="F334" s="427" t="str">
        <f>IFERROR(VLOOKUP(A334,'Oversættelse til tabel'!$A$2:$B$14,2,FALSE),"")</f>
        <v>Ubrugt</v>
      </c>
      <c r="G334" s="103"/>
    </row>
    <row r="335" spans="1:7" x14ac:dyDescent="0.25">
      <c r="A335" s="429" t="s">
        <v>342</v>
      </c>
      <c r="B335" s="99" t="str">
        <f>'Resultat-Produktion &amp; forbrug'!E24</f>
        <v>Vestdanmark</v>
      </c>
      <c r="C335" s="99" t="str">
        <f>'Resultat-Produktion &amp; forbrug'!A24</f>
        <v>Kartofler</v>
      </c>
      <c r="D335" s="99">
        <f>'Resultat-Produktion &amp; forbrug'!D24</f>
        <v>2019</v>
      </c>
      <c r="E335" s="440">
        <f>'Resultat-Produktion &amp; forbrug'!N24</f>
        <v>2027113.3294623662</v>
      </c>
      <c r="F335" s="427" t="str">
        <f>IFERROR(VLOOKUP(A335,'Oversættelse til tabel'!$A$2:$B$14,2,FALSE),"")</f>
        <v>Ubrugt</v>
      </c>
      <c r="G335" s="103"/>
    </row>
    <row r="336" spans="1:7" x14ac:dyDescent="0.25">
      <c r="A336" s="429" t="s">
        <v>342</v>
      </c>
      <c r="B336" s="99" t="str">
        <f>'Resultat-Produktion &amp; forbrug'!E25</f>
        <v>Vestdanmark</v>
      </c>
      <c r="C336" s="99" t="str">
        <f>'Resultat-Produktion &amp; forbrug'!A25</f>
        <v>Korn</v>
      </c>
      <c r="D336" s="99">
        <f>'Resultat-Produktion &amp; forbrug'!D25</f>
        <v>2019</v>
      </c>
      <c r="E336" s="440">
        <f>'Resultat-Produktion &amp; forbrug'!N25</f>
        <v>675046.7637937516</v>
      </c>
      <c r="F336" s="427" t="str">
        <f>IFERROR(VLOOKUP(A336,'Oversættelse til tabel'!$A$2:$B$14,2,FALSE),"")</f>
        <v>Ubrugt</v>
      </c>
      <c r="G336" s="103"/>
    </row>
    <row r="337" spans="1:7" x14ac:dyDescent="0.25">
      <c r="A337" s="429" t="s">
        <v>342</v>
      </c>
      <c r="B337" s="99" t="str">
        <f>'Resultat-Produktion &amp; forbrug'!E26</f>
        <v>Vestdanmark</v>
      </c>
      <c r="C337" s="99" t="str">
        <f>'Resultat-Produktion &amp; forbrug'!A26</f>
        <v>Kunstgødning</v>
      </c>
      <c r="D337" s="99">
        <f>'Resultat-Produktion &amp; forbrug'!D26</f>
        <v>2019</v>
      </c>
      <c r="E337" s="440">
        <f ca="1">'Resultat-Produktion &amp; forbrug'!N26</f>
        <v>-569996.93502990273</v>
      </c>
      <c r="F337" s="427" t="str">
        <f>IFERROR(VLOOKUP(A337,'Oversættelse til tabel'!$A$2:$B$14,2,FALSE),"")</f>
        <v>Ubrugt</v>
      </c>
      <c r="G337" s="103"/>
    </row>
    <row r="338" spans="1:7" x14ac:dyDescent="0.25">
      <c r="A338" s="429" t="s">
        <v>342</v>
      </c>
      <c r="B338" s="99" t="str">
        <f>'Resultat-Produktion &amp; forbrug'!E27</f>
        <v>Vestdanmark</v>
      </c>
      <c r="C338" s="99" t="str">
        <f>'Resultat-Produktion &amp; forbrug'!A27</f>
        <v>Kvæggylle</v>
      </c>
      <c r="D338" s="99">
        <f>'Resultat-Produktion &amp; forbrug'!D27</f>
        <v>2019</v>
      </c>
      <c r="E338" s="440">
        <f>'Resultat-Produktion &amp; forbrug'!N27</f>
        <v>0</v>
      </c>
      <c r="F338" s="427" t="str">
        <f>IFERROR(VLOOKUP(A338,'Oversættelse til tabel'!$A$2:$B$14,2,FALSE),"")</f>
        <v>Ubrugt</v>
      </c>
      <c r="G338" s="103"/>
    </row>
    <row r="339" spans="1:7" x14ac:dyDescent="0.25">
      <c r="A339" s="429" t="s">
        <v>342</v>
      </c>
      <c r="B339" s="99" t="str">
        <f>'Resultat-Produktion &amp; forbrug'!E28</f>
        <v>Vestdanmark</v>
      </c>
      <c r="C339" s="99" t="str">
        <f>'Resultat-Produktion &amp; forbrug'!A28</f>
        <v>Mælk til foder</v>
      </c>
      <c r="D339" s="99">
        <f>'Resultat-Produktion &amp; forbrug'!D28</f>
        <v>2019</v>
      </c>
      <c r="E339" s="440">
        <f>'Resultat-Produktion &amp; forbrug'!N28</f>
        <v>122443.54553678865</v>
      </c>
      <c r="F339" s="427" t="str">
        <f>IFERROR(VLOOKUP(A339,'Oversættelse til tabel'!$A$2:$B$14,2,FALSE),"")</f>
        <v>Ubrugt</v>
      </c>
      <c r="G339" s="103"/>
    </row>
    <row r="340" spans="1:7" x14ac:dyDescent="0.25">
      <c r="A340" s="429" t="s">
        <v>342</v>
      </c>
      <c r="B340" s="99" t="str">
        <f>'Resultat-Produktion &amp; forbrug'!E29</f>
        <v>Vestdanmark</v>
      </c>
      <c r="C340" s="99" t="str">
        <f>'Resultat-Produktion &amp; forbrug'!A29</f>
        <v>Majs</v>
      </c>
      <c r="D340" s="99">
        <f>'Resultat-Produktion &amp; forbrug'!D29</f>
        <v>2019</v>
      </c>
      <c r="E340" s="440">
        <f>'Resultat-Produktion &amp; forbrug'!N29</f>
        <v>1618746.6633055378</v>
      </c>
      <c r="F340" s="427" t="str">
        <f>IFERROR(VLOOKUP(A340,'Oversættelse til tabel'!$A$2:$B$14,2,FALSE),"")</f>
        <v>Ubrugt</v>
      </c>
      <c r="G340" s="103"/>
    </row>
    <row r="341" spans="1:7" x14ac:dyDescent="0.25">
      <c r="A341" s="429" t="s">
        <v>342</v>
      </c>
      <c r="B341" s="99" t="str">
        <f>'Resultat-Produktion &amp; forbrug'!E30</f>
        <v>Vestdanmark</v>
      </c>
      <c r="C341" s="99" t="str">
        <f>'Resultat-Produktion &amp; forbrug'!A30</f>
        <v>Mejeriprodukter</v>
      </c>
      <c r="D341" s="99">
        <f>'Resultat-Produktion &amp; forbrug'!D30</f>
        <v>2019</v>
      </c>
      <c r="E341" s="440">
        <f>'Resultat-Produktion &amp; forbrug'!N30</f>
        <v>2703717.1158706988</v>
      </c>
      <c r="F341" s="427" t="str">
        <f>IFERROR(VLOOKUP(A341,'Oversættelse til tabel'!$A$2:$B$14,2,FALSE),"")</f>
        <v>Ubrugt</v>
      </c>
      <c r="G341" s="103"/>
    </row>
    <row r="342" spans="1:7" x14ac:dyDescent="0.25">
      <c r="A342" s="429" t="s">
        <v>342</v>
      </c>
      <c r="B342" s="99" t="str">
        <f>'Resultat-Produktion &amp; forbrug'!E31</f>
        <v>Vestdanmark</v>
      </c>
      <c r="C342" s="99" t="str">
        <f>'Resultat-Produktion &amp; forbrug'!A31</f>
        <v>Muslinger</v>
      </c>
      <c r="D342" s="99">
        <f>'Resultat-Produktion &amp; forbrug'!D31</f>
        <v>2019</v>
      </c>
      <c r="E342" s="440">
        <f>'Resultat-Produktion &amp; forbrug'!N31</f>
        <v>878.90231344976178</v>
      </c>
      <c r="F342" s="427" t="str">
        <f>IFERROR(VLOOKUP(A342,'Oversættelse til tabel'!$A$2:$B$14,2,FALSE),"")</f>
        <v>Ubrugt</v>
      </c>
      <c r="G342" s="103"/>
    </row>
    <row r="343" spans="1:7" x14ac:dyDescent="0.25">
      <c r="A343" s="429" t="s">
        <v>342</v>
      </c>
      <c r="B343" s="99" t="str">
        <f>'Resultat-Produktion &amp; forbrug'!E32</f>
        <v>Vestdanmark</v>
      </c>
      <c r="C343" s="99" t="str">
        <f>'Resultat-Produktion &amp; forbrug'!A32</f>
        <v>Oksekød</v>
      </c>
      <c r="D343" s="99">
        <f>'Resultat-Produktion &amp; forbrug'!D32</f>
        <v>2019</v>
      </c>
      <c r="E343" s="440">
        <f>'Resultat-Produktion &amp; forbrug'!N32</f>
        <v>50014.542046090508</v>
      </c>
      <c r="F343" s="427" t="str">
        <f>IFERROR(VLOOKUP(A343,'Oversættelse til tabel'!$A$2:$B$14,2,FALSE),"")</f>
        <v>Ubrugt</v>
      </c>
      <c r="G343" s="103"/>
    </row>
    <row r="344" spans="1:7" x14ac:dyDescent="0.25">
      <c r="A344" s="429" t="s">
        <v>342</v>
      </c>
      <c r="B344" s="99" t="str">
        <f>'Resultat-Produktion &amp; forbrug'!E33</f>
        <v>Vestdanmark</v>
      </c>
      <c r="C344" s="99" t="str">
        <f>'Resultat-Produktion &amp; forbrug'!A33</f>
        <v>Øvrige</v>
      </c>
      <c r="D344" s="99">
        <f>'Resultat-Produktion &amp; forbrug'!D33</f>
        <v>2019</v>
      </c>
      <c r="E344" s="440">
        <f>'Resultat-Produktion &amp; forbrug'!N33</f>
        <v>1610618.3345669576</v>
      </c>
      <c r="F344" s="427" t="str">
        <f>IFERROR(VLOOKUP(A344,'Oversættelse til tabel'!$A$2:$B$14,2,FALSE),"")</f>
        <v>Ubrugt</v>
      </c>
      <c r="G344" s="103"/>
    </row>
    <row r="345" spans="1:7" x14ac:dyDescent="0.25">
      <c r="A345" s="429" t="s">
        <v>342</v>
      </c>
      <c r="B345" s="99" t="str">
        <f>'Resultat-Produktion &amp; forbrug'!E34</f>
        <v>Vestdanmark</v>
      </c>
      <c r="C345" s="99" t="str">
        <f>'Resultat-Produktion &amp; forbrug'!A34</f>
        <v>Pil &amp; poppel</v>
      </c>
      <c r="D345" s="99">
        <f>'Resultat-Produktion &amp; forbrug'!D34</f>
        <v>2019</v>
      </c>
      <c r="E345" s="440">
        <f>'Resultat-Produktion &amp; forbrug'!N34</f>
        <v>0</v>
      </c>
      <c r="F345" s="427" t="str">
        <f>IFERROR(VLOOKUP(A345,'Oversættelse til tabel'!$A$2:$B$14,2,FALSE),"")</f>
        <v>Ubrugt</v>
      </c>
      <c r="G345" s="103"/>
    </row>
    <row r="346" spans="1:7" x14ac:dyDescent="0.25">
      <c r="A346" s="429" t="s">
        <v>342</v>
      </c>
      <c r="B346" s="99" t="str">
        <f>'Resultat-Produktion &amp; forbrug'!E35</f>
        <v>Vestdanmark</v>
      </c>
      <c r="C346" s="99" t="str">
        <f>'Resultat-Produktion &amp; forbrug'!A35</f>
        <v>Pyrolysegas</v>
      </c>
      <c r="D346" s="99">
        <f>'Resultat-Produktion &amp; forbrug'!D35</f>
        <v>2019</v>
      </c>
      <c r="E346" s="440">
        <f ca="1">'Resultat-Produktion &amp; forbrug'!N35</f>
        <v>0</v>
      </c>
      <c r="F346" s="427" t="str">
        <f>IFERROR(VLOOKUP(A346,'Oversættelse til tabel'!$A$2:$B$14,2,FALSE),"")</f>
        <v>Ubrugt</v>
      </c>
      <c r="G346" s="103"/>
    </row>
    <row r="347" spans="1:7" x14ac:dyDescent="0.25">
      <c r="A347" s="429" t="s">
        <v>342</v>
      </c>
      <c r="B347" s="99" t="str">
        <f>'Resultat-Produktion &amp; forbrug'!E36</f>
        <v>Vestdanmark</v>
      </c>
      <c r="C347" s="99" t="str">
        <f>'Resultat-Produktion &amp; forbrug'!A36</f>
        <v>Pyrolyseolie</v>
      </c>
      <c r="D347" s="99">
        <f>'Resultat-Produktion &amp; forbrug'!D36</f>
        <v>2019</v>
      </c>
      <c r="E347" s="440">
        <f ca="1">'Resultat-Produktion &amp; forbrug'!N36</f>
        <v>0</v>
      </c>
      <c r="F347" s="427" t="str">
        <f>IFERROR(VLOOKUP(A347,'Oversættelse til tabel'!$A$2:$B$14,2,FALSE),"")</f>
        <v>Ubrugt</v>
      </c>
      <c r="G347" s="103"/>
    </row>
    <row r="348" spans="1:7" x14ac:dyDescent="0.25">
      <c r="A348" s="429" t="s">
        <v>342</v>
      </c>
      <c r="B348" s="99" t="str">
        <f>'Resultat-Produktion &amp; forbrug'!E37</f>
        <v>Vestdanmark</v>
      </c>
      <c r="C348" s="99" t="str">
        <f>'Resultat-Produktion &amp; forbrug'!A37</f>
        <v>Råmælk</v>
      </c>
      <c r="D348" s="99">
        <f>'Resultat-Produktion &amp; forbrug'!D37</f>
        <v>2019</v>
      </c>
      <c r="E348" s="440">
        <f>'Resultat-Produktion &amp; forbrug'!N37</f>
        <v>4922001.9803787302</v>
      </c>
      <c r="F348" s="427" t="str">
        <f>IFERROR(VLOOKUP(A348,'Oversættelse til tabel'!$A$2:$B$14,2,FALSE),"")</f>
        <v>Ubrugt</v>
      </c>
      <c r="G348" s="103"/>
    </row>
    <row r="349" spans="1:7" x14ac:dyDescent="0.25">
      <c r="A349" s="429" t="s">
        <v>342</v>
      </c>
      <c r="B349" s="99" t="str">
        <f>'Resultat-Produktion &amp; forbrug'!E38</f>
        <v>Vestdanmark</v>
      </c>
      <c r="C349" s="99" t="str">
        <f>'Resultat-Produktion &amp; forbrug'!A38</f>
        <v>Raps</v>
      </c>
      <c r="D349" s="99">
        <f>'Resultat-Produktion &amp; forbrug'!D38</f>
        <v>2019</v>
      </c>
      <c r="E349" s="440">
        <f>'Resultat-Produktion &amp; forbrug'!N38</f>
        <v>0</v>
      </c>
      <c r="F349" s="427" t="str">
        <f>IFERROR(VLOOKUP(A349,'Oversættelse til tabel'!$A$2:$B$14,2,FALSE),"")</f>
        <v>Ubrugt</v>
      </c>
      <c r="G349" s="103"/>
    </row>
    <row r="350" spans="1:7" x14ac:dyDescent="0.25">
      <c r="A350" s="429" t="s">
        <v>342</v>
      </c>
      <c r="B350" s="99" t="str">
        <f>'Resultat-Produktion &amp; forbrug'!E39</f>
        <v>Vestdanmark</v>
      </c>
      <c r="C350" s="99" t="str">
        <f>'Resultat-Produktion &amp; forbrug'!A39</f>
        <v>Rapskage</v>
      </c>
      <c r="D350" s="99">
        <f>'Resultat-Produktion &amp; forbrug'!D39</f>
        <v>2019</v>
      </c>
      <c r="E350" s="440">
        <f>'Resultat-Produktion &amp; forbrug'!N39</f>
        <v>28781.895095316839</v>
      </c>
      <c r="F350" s="427" t="str">
        <f>IFERROR(VLOOKUP(A350,'Oversættelse til tabel'!$A$2:$B$14,2,FALSE),"")</f>
        <v>Ubrugt</v>
      </c>
      <c r="G350" s="103"/>
    </row>
    <row r="351" spans="1:7" x14ac:dyDescent="0.25">
      <c r="A351" s="429" t="s">
        <v>342</v>
      </c>
      <c r="B351" s="99" t="str">
        <f>'Resultat-Produktion &amp; forbrug'!E40</f>
        <v>Vestdanmark</v>
      </c>
      <c r="C351" s="99" t="str">
        <f>'Resultat-Produktion &amp; forbrug'!A40</f>
        <v>Rapsolie</v>
      </c>
      <c r="D351" s="99">
        <f>'Resultat-Produktion &amp; forbrug'!D40</f>
        <v>2019</v>
      </c>
      <c r="E351" s="440">
        <f>'Resultat-Produktion &amp; forbrug'!N40</f>
        <v>0</v>
      </c>
      <c r="F351" s="427" t="str">
        <f>IFERROR(VLOOKUP(A351,'Oversættelse til tabel'!$A$2:$B$14,2,FALSE),"")</f>
        <v>Ubrugt</v>
      </c>
      <c r="G351" s="103"/>
    </row>
    <row r="352" spans="1:7" x14ac:dyDescent="0.25">
      <c r="A352" s="429" t="s">
        <v>342</v>
      </c>
      <c r="B352" s="99" t="str">
        <f>'Resultat-Produktion &amp; forbrug'!E41</f>
        <v>Vestdanmark</v>
      </c>
      <c r="C352" s="99" t="str">
        <f>'Resultat-Produktion &amp; forbrug'!A41</f>
        <v>Roer</v>
      </c>
      <c r="D352" s="99">
        <f>'Resultat-Produktion &amp; forbrug'!D41</f>
        <v>2019</v>
      </c>
      <c r="E352" s="440">
        <f>'Resultat-Produktion &amp; forbrug'!N41</f>
        <v>-467792.00917977782</v>
      </c>
      <c r="F352" s="427" t="str">
        <f>IFERROR(VLOOKUP(A352,'Oversættelse til tabel'!$A$2:$B$14,2,FALSE),"")</f>
        <v>Ubrugt</v>
      </c>
      <c r="G352" s="103"/>
    </row>
    <row r="353" spans="1:7" x14ac:dyDescent="0.25">
      <c r="A353" s="429" t="s">
        <v>342</v>
      </c>
      <c r="B353" s="99" t="str">
        <f>'Resultat-Produktion &amp; forbrug'!E42</f>
        <v>Vestdanmark</v>
      </c>
      <c r="C353" s="99" t="str">
        <f>'Resultat-Produktion &amp; forbrug'!A42</f>
        <v>Slagteriaffald til andet</v>
      </c>
      <c r="D353" s="99">
        <f>'Resultat-Produktion &amp; forbrug'!D42</f>
        <v>2019</v>
      </c>
      <c r="E353" s="440">
        <f>'Resultat-Produktion &amp; forbrug'!N42</f>
        <v>193830.89221723122</v>
      </c>
      <c r="F353" s="427" t="str">
        <f>IFERROR(VLOOKUP(A353,'Oversættelse til tabel'!$A$2:$B$14,2,FALSE),"")</f>
        <v>Ubrugt</v>
      </c>
      <c r="G353" s="103"/>
    </row>
    <row r="354" spans="1:7" x14ac:dyDescent="0.25">
      <c r="A354" s="429" t="s">
        <v>342</v>
      </c>
      <c r="B354" s="99" t="str">
        <f>'Resultat-Produktion &amp; forbrug'!E43</f>
        <v>Vestdanmark</v>
      </c>
      <c r="C354" s="99" t="str">
        <f>'Resultat-Produktion &amp; forbrug'!A43</f>
        <v>Slagteriaffald til foder</v>
      </c>
      <c r="D354" s="99">
        <f>'Resultat-Produktion &amp; forbrug'!D43</f>
        <v>2019</v>
      </c>
      <c r="E354" s="440">
        <f>'Resultat-Produktion &amp; forbrug'!N43</f>
        <v>91860.340866184866</v>
      </c>
      <c r="F354" s="427" t="str">
        <f>IFERROR(VLOOKUP(A354,'Oversættelse til tabel'!$A$2:$B$14,2,FALSE),"")</f>
        <v>Ubrugt</v>
      </c>
      <c r="G354" s="103"/>
    </row>
    <row r="355" spans="1:7" x14ac:dyDescent="0.25">
      <c r="A355" s="429" t="s">
        <v>342</v>
      </c>
      <c r="B355" s="99" t="str">
        <f>'Resultat-Produktion &amp; forbrug'!E44</f>
        <v>Vestdanmark</v>
      </c>
      <c r="C355" s="99" t="str">
        <f>'Resultat-Produktion &amp; forbrug'!A44</f>
        <v>Spildevandsslam</v>
      </c>
      <c r="D355" s="99">
        <f>'Resultat-Produktion &amp; forbrug'!D44</f>
        <v>2019</v>
      </c>
      <c r="E355" s="440">
        <f>'Resultat-Produktion &amp; forbrug'!N44</f>
        <v>2390013.9527756004</v>
      </c>
      <c r="F355" s="427" t="str">
        <f>IFERROR(VLOOKUP(A355,'Oversættelse til tabel'!$A$2:$B$14,2,FALSE),"")</f>
        <v>Ubrugt</v>
      </c>
      <c r="G355" s="103"/>
    </row>
    <row r="356" spans="1:7" x14ac:dyDescent="0.25">
      <c r="A356" s="429" t="s">
        <v>342</v>
      </c>
      <c r="B356" s="99" t="str">
        <f>'Resultat-Produktion &amp; forbrug'!E45</f>
        <v>Vestdanmark</v>
      </c>
      <c r="C356" s="99" t="str">
        <f>'Resultat-Produktion &amp; forbrug'!A45</f>
        <v>Svinegylle</v>
      </c>
      <c r="D356" s="99">
        <f>'Resultat-Produktion &amp; forbrug'!D45</f>
        <v>2019</v>
      </c>
      <c r="E356" s="440">
        <f>'Resultat-Produktion &amp; forbrug'!N45</f>
        <v>0</v>
      </c>
      <c r="F356" s="427" t="str">
        <f>IFERROR(VLOOKUP(A356,'Oversættelse til tabel'!$A$2:$B$14,2,FALSE),"")</f>
        <v>Ubrugt</v>
      </c>
      <c r="G356" s="103"/>
    </row>
    <row r="357" spans="1:7" x14ac:dyDescent="0.25">
      <c r="A357" s="429" t="s">
        <v>342</v>
      </c>
      <c r="B357" s="99" t="str">
        <f>'Resultat-Produktion &amp; forbrug'!E46</f>
        <v>Vestdanmark</v>
      </c>
      <c r="C357" s="99" t="str">
        <f>'Resultat-Produktion &amp; forbrug'!A46</f>
        <v>Svinekød</v>
      </c>
      <c r="D357" s="99">
        <f>'Resultat-Produktion &amp; forbrug'!D46</f>
        <v>2019</v>
      </c>
      <c r="E357" s="440">
        <f>'Resultat-Produktion &amp; forbrug'!N46</f>
        <v>1276456.3476501952</v>
      </c>
      <c r="F357" s="427" t="str">
        <f>IFERROR(VLOOKUP(A357,'Oversættelse til tabel'!$A$2:$B$14,2,FALSE),"")</f>
        <v>Ubrugt</v>
      </c>
      <c r="G357" s="103"/>
    </row>
    <row r="358" spans="1:7" x14ac:dyDescent="0.25">
      <c r="A358" s="429" t="s">
        <v>342</v>
      </c>
      <c r="B358" s="99" t="str">
        <f>'Resultat-Produktion &amp; forbrug'!E47</f>
        <v>Vestdanmark</v>
      </c>
      <c r="C358" s="99" t="str">
        <f>'Resultat-Produktion &amp; forbrug'!A47</f>
        <v>Tang</v>
      </c>
      <c r="D358" s="99">
        <f>'Resultat-Produktion &amp; forbrug'!D47</f>
        <v>2019</v>
      </c>
      <c r="E358" s="440">
        <f>'Resultat-Produktion &amp; forbrug'!N47</f>
        <v>76.5</v>
      </c>
      <c r="F358" s="427" t="str">
        <f>IFERROR(VLOOKUP(A358,'Oversættelse til tabel'!$A$2:$B$14,2,FALSE),"")</f>
        <v>Ubrugt</v>
      </c>
      <c r="G358" s="103"/>
    </row>
    <row r="359" spans="1:7" x14ac:dyDescent="0.25">
      <c r="A359" s="429" t="s">
        <v>342</v>
      </c>
      <c r="B359" s="99" t="str">
        <f>'Resultat-Produktion &amp; forbrug'!E48</f>
        <v>Vestdanmark</v>
      </c>
      <c r="C359" s="99" t="str">
        <f>'Resultat-Produktion &amp; forbrug'!A48</f>
        <v>Total til biogas</v>
      </c>
      <c r="D359" s="99">
        <f>'Resultat-Produktion &amp; forbrug'!D48</f>
        <v>2019</v>
      </c>
      <c r="E359" s="440">
        <f>'Resultat-Produktion &amp; forbrug'!N48</f>
        <v>0</v>
      </c>
      <c r="F359" s="427" t="str">
        <f>IFERROR(VLOOKUP(A359,'Oversættelse til tabel'!$A$2:$B$14,2,FALSE),"")</f>
        <v>Ubrugt</v>
      </c>
      <c r="G359" s="103"/>
    </row>
    <row r="360" spans="1:7" x14ac:dyDescent="0.25">
      <c r="A360" s="429" t="s">
        <v>342</v>
      </c>
      <c r="B360" s="99" t="str">
        <f>'Resultat-Produktion &amp; forbrug'!E49</f>
        <v>Vestdanmark</v>
      </c>
      <c r="C360" s="99" t="str">
        <f>'Resultat-Produktion &amp; forbrug'!A49</f>
        <v>Træ til energi</v>
      </c>
      <c r="D360" s="99">
        <f>'Resultat-Produktion &amp; forbrug'!D49</f>
        <v>2019</v>
      </c>
      <c r="E360" s="440">
        <f ca="1">'Resultat-Produktion &amp; forbrug'!N49</f>
        <v>0</v>
      </c>
      <c r="F360" s="427" t="str">
        <f>IFERROR(VLOOKUP(A360,'Oversættelse til tabel'!$A$2:$B$14,2,FALSE),"")</f>
        <v>Ubrugt</v>
      </c>
      <c r="G360" s="103"/>
    </row>
    <row r="361" spans="1:7" x14ac:dyDescent="0.25">
      <c r="A361" s="429" t="s">
        <v>342</v>
      </c>
      <c r="B361" s="99" t="str">
        <f>'Resultat-Produktion &amp; forbrug'!E50</f>
        <v>Vestdanmark</v>
      </c>
      <c r="C361" s="99" t="str">
        <f>'Resultat-Produktion &amp; forbrug'!A50</f>
        <v>Træmaterialer</v>
      </c>
      <c r="D361" s="99">
        <f>'Resultat-Produktion &amp; forbrug'!D50</f>
        <v>2019</v>
      </c>
      <c r="E361" s="440">
        <f>'Resultat-Produktion &amp; forbrug'!N50</f>
        <v>0</v>
      </c>
      <c r="F361" s="427" t="str">
        <f>IFERROR(VLOOKUP(A361,'Oversættelse til tabel'!$A$2:$B$14,2,FALSE),"")</f>
        <v>Ubrugt</v>
      </c>
      <c r="G361" s="103"/>
    </row>
    <row r="362" spans="1:7" x14ac:dyDescent="0.25">
      <c r="A362" s="429" t="s">
        <v>342</v>
      </c>
      <c r="B362" s="99" t="str">
        <f>'Resultat-Produktion &amp; forbrug'!E51</f>
        <v>Vestdanmark</v>
      </c>
      <c r="C362" s="99" t="str">
        <f>'Resultat-Produktion &amp; forbrug'!A51</f>
        <v>Æg</v>
      </c>
      <c r="D362" s="99">
        <f>'Resultat-Produktion &amp; forbrug'!D51</f>
        <v>2030</v>
      </c>
      <c r="E362" s="440">
        <f>'Resultat-Produktion &amp; forbrug'!N51</f>
        <v>181212.16529988745</v>
      </c>
      <c r="F362" s="427" t="str">
        <f>IFERROR(VLOOKUP(A362,'Oversættelse til tabel'!$A$2:$B$14,2,FALSE),"")</f>
        <v>Ubrugt</v>
      </c>
      <c r="G362" s="103"/>
    </row>
    <row r="363" spans="1:7" x14ac:dyDescent="0.25">
      <c r="A363" s="429" t="s">
        <v>342</v>
      </c>
      <c r="B363" s="99" t="str">
        <f>'Resultat-Produktion &amp; forbrug'!E52</f>
        <v>Vestdanmark</v>
      </c>
      <c r="C363" s="99" t="str">
        <f>'Resultat-Produktion &amp; forbrug'!A52</f>
        <v>Bælgsæd</v>
      </c>
      <c r="D363" s="99">
        <f>'Resultat-Produktion &amp; forbrug'!D52</f>
        <v>2030</v>
      </c>
      <c r="E363" s="440">
        <f>'Resultat-Produktion &amp; forbrug'!N52</f>
        <v>196556.66261860073</v>
      </c>
      <c r="F363" s="427" t="str">
        <f>IFERROR(VLOOKUP(A363,'Oversættelse til tabel'!$A$2:$B$14,2,FALSE),"")</f>
        <v>Ubrugt</v>
      </c>
      <c r="G363" s="103"/>
    </row>
    <row r="364" spans="1:7" x14ac:dyDescent="0.25">
      <c r="A364" s="429" t="s">
        <v>342</v>
      </c>
      <c r="B364" s="99" t="str">
        <f>'Resultat-Produktion &amp; forbrug'!E53</f>
        <v>Vestdanmark</v>
      </c>
      <c r="C364" s="99" t="str">
        <f>'Resultat-Produktion &amp; forbrug'!A53</f>
        <v>Bioaffald</v>
      </c>
      <c r="D364" s="99">
        <f>'Resultat-Produktion &amp; forbrug'!D53</f>
        <v>2030</v>
      </c>
      <c r="E364" s="440">
        <f ca="1">'Resultat-Produktion &amp; forbrug'!N53</f>
        <v>-1.5144408156629652E-2</v>
      </c>
      <c r="F364" s="427" t="str">
        <f>IFERROR(VLOOKUP(A364,'Oversættelse til tabel'!$A$2:$B$14,2,FALSE),"")</f>
        <v>Ubrugt</v>
      </c>
      <c r="G364" s="103"/>
    </row>
    <row r="365" spans="1:7" x14ac:dyDescent="0.25">
      <c r="A365" s="429" t="s">
        <v>342</v>
      </c>
      <c r="B365" s="99" t="str">
        <f>'Resultat-Produktion &amp; forbrug'!E54</f>
        <v>Vestdanmark</v>
      </c>
      <c r="C365" s="99" t="str">
        <f>'Resultat-Produktion &amp; forbrug'!A54</f>
        <v>Biogas</v>
      </c>
      <c r="D365" s="99">
        <f>'Resultat-Produktion &amp; forbrug'!D54</f>
        <v>2030</v>
      </c>
      <c r="E365" s="440">
        <f ca="1">'Resultat-Produktion &amp; forbrug'!N54</f>
        <v>0</v>
      </c>
      <c r="F365" s="427" t="str">
        <f>IFERROR(VLOOKUP(A365,'Oversættelse til tabel'!$A$2:$B$14,2,FALSE),"")</f>
        <v>Ubrugt</v>
      </c>
      <c r="G365" s="103"/>
    </row>
    <row r="366" spans="1:7" x14ac:dyDescent="0.25">
      <c r="A366" s="429" t="s">
        <v>342</v>
      </c>
      <c r="B366" s="99" t="str">
        <f>'Resultat-Produktion &amp; forbrug'!E55</f>
        <v>Vestdanmark</v>
      </c>
      <c r="C366" s="99" t="str">
        <f>'Resultat-Produktion &amp; forbrug'!A55</f>
        <v>Biogasgylle</v>
      </c>
      <c r="D366" s="99">
        <f>'Resultat-Produktion &amp; forbrug'!D55</f>
        <v>2030</v>
      </c>
      <c r="E366" s="440">
        <f ca="1">'Resultat-Produktion &amp; forbrug'!N55</f>
        <v>2492411.3703390844</v>
      </c>
      <c r="F366" s="427" t="str">
        <f>IFERROR(VLOOKUP(A366,'Oversættelse til tabel'!$A$2:$B$14,2,FALSE),"")</f>
        <v>Ubrugt</v>
      </c>
      <c r="G366" s="103"/>
    </row>
    <row r="367" spans="1:7" x14ac:dyDescent="0.25">
      <c r="A367" s="429" t="s">
        <v>342</v>
      </c>
      <c r="B367" s="99" t="str">
        <f>'Resultat-Produktion &amp; forbrug'!E56</f>
        <v>Vestdanmark</v>
      </c>
      <c r="C367" s="99" t="str">
        <f>'Resultat-Produktion &amp; forbrug'!A56</f>
        <v>Brun saft</v>
      </c>
      <c r="D367" s="99">
        <f>'Resultat-Produktion &amp; forbrug'!D56</f>
        <v>2030</v>
      </c>
      <c r="E367" s="440">
        <f>'Resultat-Produktion &amp; forbrug'!N56</f>
        <v>0</v>
      </c>
      <c r="F367" s="427" t="str">
        <f>IFERROR(VLOOKUP(A367,'Oversættelse til tabel'!$A$2:$B$14,2,FALSE),"")</f>
        <v>Ubrugt</v>
      </c>
      <c r="G367" s="103"/>
    </row>
    <row r="368" spans="1:7" x14ac:dyDescent="0.25">
      <c r="A368" s="429" t="s">
        <v>342</v>
      </c>
      <c r="B368" s="99" t="str">
        <f>'Resultat-Produktion &amp; forbrug'!E57</f>
        <v>Vestdanmark</v>
      </c>
      <c r="C368" s="99" t="str">
        <f>'Resultat-Produktion &amp; forbrug'!A57</f>
        <v>Dybstrøelse</v>
      </c>
      <c r="D368" s="99">
        <f>'Resultat-Produktion &amp; forbrug'!D57</f>
        <v>2030</v>
      </c>
      <c r="E368" s="440">
        <f>'Resultat-Produktion &amp; forbrug'!N57</f>
        <v>824301.95073542721</v>
      </c>
      <c r="F368" s="427" t="str">
        <f>IFERROR(VLOOKUP(A368,'Oversættelse til tabel'!$A$2:$B$14,2,FALSE),"")</f>
        <v>Ubrugt</v>
      </c>
      <c r="G368" s="103"/>
    </row>
    <row r="369" spans="1:7" x14ac:dyDescent="0.25">
      <c r="A369" s="429" t="s">
        <v>342</v>
      </c>
      <c r="B369" s="99" t="str">
        <f>'Resultat-Produktion &amp; forbrug'!E58</f>
        <v>Vestdanmark</v>
      </c>
      <c r="C369" s="99" t="str">
        <f>'Resultat-Produktion &amp; forbrug'!A58</f>
        <v>Fiberfraktion</v>
      </c>
      <c r="D369" s="99">
        <f>'Resultat-Produktion &amp; forbrug'!D58</f>
        <v>2030</v>
      </c>
      <c r="E369" s="440">
        <f>'Resultat-Produktion &amp; forbrug'!N58</f>
        <v>0</v>
      </c>
      <c r="F369" s="427" t="str">
        <f>IFERROR(VLOOKUP(A369,'Oversættelse til tabel'!$A$2:$B$14,2,FALSE),"")</f>
        <v>Ubrugt</v>
      </c>
      <c r="G369" s="103"/>
    </row>
    <row r="370" spans="1:7" x14ac:dyDescent="0.25">
      <c r="A370" s="429" t="s">
        <v>342</v>
      </c>
      <c r="B370" s="99" t="str">
        <f>'Resultat-Produktion &amp; forbrug'!E59</f>
        <v>Vestdanmark</v>
      </c>
      <c r="C370" s="99" t="str">
        <f>'Resultat-Produktion &amp; forbrug'!A59</f>
        <v>Fjerkrægylle</v>
      </c>
      <c r="D370" s="99">
        <f>'Resultat-Produktion &amp; forbrug'!D59</f>
        <v>2030</v>
      </c>
      <c r="E370" s="440">
        <f>'Resultat-Produktion &amp; forbrug'!N59</f>
        <v>0</v>
      </c>
      <c r="F370" s="427" t="str">
        <f>IFERROR(VLOOKUP(A370,'Oversættelse til tabel'!$A$2:$B$14,2,FALSE),"")</f>
        <v>Ubrugt</v>
      </c>
      <c r="G370" s="103"/>
    </row>
    <row r="371" spans="1:7" x14ac:dyDescent="0.25">
      <c r="A371" s="429" t="s">
        <v>342</v>
      </c>
      <c r="B371" s="99" t="str">
        <f>'Resultat-Produktion &amp; forbrug'!E60</f>
        <v>Vestdanmark</v>
      </c>
      <c r="C371" s="99" t="str">
        <f>'Resultat-Produktion &amp; forbrug'!A60</f>
        <v>Fjerkrækød</v>
      </c>
      <c r="D371" s="99">
        <f>'Resultat-Produktion &amp; forbrug'!D60</f>
        <v>2030</v>
      </c>
      <c r="E371" s="440">
        <f>'Resultat-Produktion &amp; forbrug'!N60</f>
        <v>146334.12296443019</v>
      </c>
      <c r="F371" s="427" t="str">
        <f>IFERROR(VLOOKUP(A371,'Oversættelse til tabel'!$A$2:$B$14,2,FALSE),"")</f>
        <v>Ubrugt</v>
      </c>
      <c r="G371" s="103"/>
    </row>
    <row r="372" spans="1:7" x14ac:dyDescent="0.25">
      <c r="A372" s="429" t="s">
        <v>342</v>
      </c>
      <c r="B372" s="99" t="str">
        <f>'Resultat-Produktion &amp; forbrug'!E61</f>
        <v>Vestdanmark</v>
      </c>
      <c r="C372" s="99" t="str">
        <f>'Resultat-Produktion &amp; forbrug'!A61</f>
        <v>Frø</v>
      </c>
      <c r="D372" s="99">
        <f>'Resultat-Produktion &amp; forbrug'!D61</f>
        <v>2030</v>
      </c>
      <c r="E372" s="440">
        <f>'Resultat-Produktion &amp; forbrug'!N61</f>
        <v>846105.68171460775</v>
      </c>
      <c r="F372" s="427" t="str">
        <f>IFERROR(VLOOKUP(A372,'Oversættelse til tabel'!$A$2:$B$14,2,FALSE),"")</f>
        <v>Ubrugt</v>
      </c>
      <c r="G372" s="103"/>
    </row>
    <row r="373" spans="1:7" x14ac:dyDescent="0.25">
      <c r="A373" s="429" t="s">
        <v>342</v>
      </c>
      <c r="B373" s="99" t="str">
        <f>'Resultat-Produktion &amp; forbrug'!E62</f>
        <v>Vestdanmark</v>
      </c>
      <c r="C373" s="99" t="str">
        <f>'Resultat-Produktion &amp; forbrug'!A62</f>
        <v>Frugt</v>
      </c>
      <c r="D373" s="99">
        <f>'Resultat-Produktion &amp; forbrug'!D62</f>
        <v>2030</v>
      </c>
      <c r="E373" s="440">
        <f>'Resultat-Produktion &amp; forbrug'!N62</f>
        <v>-231769.07589124783</v>
      </c>
      <c r="F373" s="427" t="str">
        <f>IFERROR(VLOOKUP(A373,'Oversættelse til tabel'!$A$2:$B$14,2,FALSE),"")</f>
        <v>Ubrugt</v>
      </c>
      <c r="G373" s="103"/>
    </row>
    <row r="374" spans="1:7" x14ac:dyDescent="0.25">
      <c r="A374" s="429" t="s">
        <v>342</v>
      </c>
      <c r="B374" s="99" t="str">
        <f>'Resultat-Produktion &amp; forbrug'!E63</f>
        <v>Vestdanmark</v>
      </c>
      <c r="C374" s="99" t="str">
        <f>'Resultat-Produktion &amp; forbrug'!A63</f>
        <v>Glycerin</v>
      </c>
      <c r="D374" s="99">
        <f>'Resultat-Produktion &amp; forbrug'!D63</f>
        <v>2030</v>
      </c>
      <c r="E374" s="440">
        <f>'Resultat-Produktion &amp; forbrug'!N63</f>
        <v>-114193.60000000001</v>
      </c>
      <c r="F374" s="427" t="str">
        <f>IFERROR(VLOOKUP(A374,'Oversættelse til tabel'!$A$2:$B$14,2,FALSE),"")</f>
        <v>Ubrugt</v>
      </c>
      <c r="G374" s="103"/>
    </row>
    <row r="375" spans="1:7" x14ac:dyDescent="0.25">
      <c r="A375" s="429" t="s">
        <v>342</v>
      </c>
      <c r="B375" s="99" t="str">
        <f>'Resultat-Produktion &amp; forbrug'!E64</f>
        <v>Vestdanmark</v>
      </c>
      <c r="C375" s="99" t="str">
        <f>'Resultat-Produktion &amp; forbrug'!A64</f>
        <v>Græs</v>
      </c>
      <c r="D375" s="99">
        <f>'Resultat-Produktion &amp; forbrug'!D64</f>
        <v>2030</v>
      </c>
      <c r="E375" s="440">
        <f>'Resultat-Produktion &amp; forbrug'!N64</f>
        <v>2825697.6151468866</v>
      </c>
      <c r="F375" s="427" t="str">
        <f>IFERROR(VLOOKUP(A375,'Oversættelse til tabel'!$A$2:$B$14,2,FALSE),"")</f>
        <v>Ubrugt</v>
      </c>
      <c r="G375" s="103"/>
    </row>
    <row r="376" spans="1:7" x14ac:dyDescent="0.25">
      <c r="A376" s="429" t="s">
        <v>342</v>
      </c>
      <c r="B376" s="99" t="str">
        <f>'Resultat-Produktion &amp; forbrug'!E65</f>
        <v>Vestdanmark</v>
      </c>
      <c r="C376" s="99" t="str">
        <f>'Resultat-Produktion &amp; forbrug'!A65</f>
        <v>Græsprotein</v>
      </c>
      <c r="D376" s="99">
        <f>'Resultat-Produktion &amp; forbrug'!D65</f>
        <v>2030</v>
      </c>
      <c r="E376" s="440">
        <f>'Resultat-Produktion &amp; forbrug'!N65</f>
        <v>0</v>
      </c>
      <c r="F376" s="427" t="str">
        <f>IFERROR(VLOOKUP(A376,'Oversættelse til tabel'!$A$2:$B$14,2,FALSE),"")</f>
        <v>Ubrugt</v>
      </c>
      <c r="G376" s="103"/>
    </row>
    <row r="377" spans="1:7" x14ac:dyDescent="0.25">
      <c r="A377" s="429" t="s">
        <v>342</v>
      </c>
      <c r="B377" s="99" t="str">
        <f>'Resultat-Produktion &amp; forbrug'!E66</f>
        <v>Vestdanmark</v>
      </c>
      <c r="C377" s="99" t="str">
        <f>'Resultat-Produktion &amp; forbrug'!A66</f>
        <v>Grøntsager</v>
      </c>
      <c r="D377" s="99">
        <f>'Resultat-Produktion &amp; forbrug'!D66</f>
        <v>2030</v>
      </c>
      <c r="E377" s="440">
        <f>'Resultat-Produktion &amp; forbrug'!N66</f>
        <v>-80019.404261215212</v>
      </c>
      <c r="F377" s="427" t="str">
        <f>IFERROR(VLOOKUP(A377,'Oversættelse til tabel'!$A$2:$B$14,2,FALSE),"")</f>
        <v>Ubrugt</v>
      </c>
      <c r="G377" s="103"/>
    </row>
    <row r="378" spans="1:7" x14ac:dyDescent="0.25">
      <c r="A378" s="429" t="s">
        <v>342</v>
      </c>
      <c r="B378" s="99" t="str">
        <f>'Resultat-Produktion &amp; forbrug'!E67</f>
        <v>Vestdanmark</v>
      </c>
      <c r="C378" s="99" t="str">
        <f>'Resultat-Produktion &amp; forbrug'!A67</f>
        <v>Halm</v>
      </c>
      <c r="D378" s="99">
        <f>'Resultat-Produktion &amp; forbrug'!D67</f>
        <v>2030</v>
      </c>
      <c r="E378" s="440">
        <f>'Resultat-Produktion &amp; forbrug'!N67</f>
        <v>-169430.53805185249</v>
      </c>
      <c r="F378" s="427" t="str">
        <f>IFERROR(VLOOKUP(A378,'Oversættelse til tabel'!$A$2:$B$14,2,FALSE),"")</f>
        <v>Ubrugt</v>
      </c>
      <c r="G378" s="103"/>
    </row>
    <row r="379" spans="1:7" x14ac:dyDescent="0.25">
      <c r="A379" s="429" t="s">
        <v>342</v>
      </c>
      <c r="B379" s="99" t="str">
        <f>'Resultat-Produktion &amp; forbrug'!E68</f>
        <v>Vestdanmark</v>
      </c>
      <c r="C379" s="99" t="str">
        <f>'Resultat-Produktion &amp; forbrug'!A68</f>
        <v>Have/parkaffald</v>
      </c>
      <c r="D379" s="99">
        <f>'Resultat-Produktion &amp; forbrug'!D68</f>
        <v>2030</v>
      </c>
      <c r="E379" s="440">
        <f>'Resultat-Produktion &amp; forbrug'!N68</f>
        <v>0</v>
      </c>
      <c r="F379" s="427" t="str">
        <f>IFERROR(VLOOKUP(A379,'Oversættelse til tabel'!$A$2:$B$14,2,FALSE),"")</f>
        <v>Ubrugt</v>
      </c>
      <c r="G379" s="103"/>
    </row>
    <row r="380" spans="1:7" x14ac:dyDescent="0.25">
      <c r="A380" s="429" t="s">
        <v>342</v>
      </c>
      <c r="B380" s="99" t="str">
        <f>'Resultat-Produktion &amp; forbrug'!E69</f>
        <v>Vestdanmark</v>
      </c>
      <c r="C380" s="99" t="str">
        <f>'Resultat-Produktion &amp; forbrug'!A69</f>
        <v>Import af foder</v>
      </c>
      <c r="D380" s="99">
        <f>'Resultat-Produktion &amp; forbrug'!D69</f>
        <v>2030</v>
      </c>
      <c r="E380" s="440">
        <f>'Resultat-Produktion &amp; forbrug'!N69</f>
        <v>-4828427.5390456226</v>
      </c>
      <c r="F380" s="427" t="str">
        <f>IFERROR(VLOOKUP(A380,'Oversættelse til tabel'!$A$2:$B$14,2,FALSE),"")</f>
        <v>Ubrugt</v>
      </c>
      <c r="G380" s="103"/>
    </row>
    <row r="381" spans="1:7" x14ac:dyDescent="0.25">
      <c r="A381" s="429" t="s">
        <v>342</v>
      </c>
      <c r="B381" s="99" t="str">
        <f>'Resultat-Produktion &amp; forbrug'!E70</f>
        <v>Vestdanmark</v>
      </c>
      <c r="C381" s="99" t="str">
        <f>'Resultat-Produktion &amp; forbrug'!A70</f>
        <v>Industriaffald</v>
      </c>
      <c r="D381" s="99">
        <f>'Resultat-Produktion &amp; forbrug'!D70</f>
        <v>2030</v>
      </c>
      <c r="E381" s="440">
        <f>'Resultat-Produktion &amp; forbrug'!N70</f>
        <v>0.29027753113768995</v>
      </c>
      <c r="F381" s="427" t="str">
        <f>IFERROR(VLOOKUP(A381,'Oversættelse til tabel'!$A$2:$B$14,2,FALSE),"")</f>
        <v>Ubrugt</v>
      </c>
      <c r="G381" s="103"/>
    </row>
    <row r="382" spans="1:7" x14ac:dyDescent="0.25">
      <c r="A382" s="429" t="s">
        <v>342</v>
      </c>
      <c r="B382" s="99" t="str">
        <f>'Resultat-Produktion &amp; forbrug'!E71</f>
        <v>Vestdanmark</v>
      </c>
      <c r="C382" s="99" t="str">
        <f>'Resultat-Produktion &amp; forbrug'!A71</f>
        <v>Juletræer</v>
      </c>
      <c r="D382" s="99">
        <f>'Resultat-Produktion &amp; forbrug'!D71</f>
        <v>2030</v>
      </c>
      <c r="E382" s="440">
        <f>'Resultat-Produktion &amp; forbrug'!N71</f>
        <v>772542.01819557324</v>
      </c>
      <c r="F382" s="427" t="str">
        <f>IFERROR(VLOOKUP(A382,'Oversættelse til tabel'!$A$2:$B$14,2,FALSE),"")</f>
        <v>Ubrugt</v>
      </c>
      <c r="G382" s="103"/>
    </row>
    <row r="383" spans="1:7" x14ac:dyDescent="0.25">
      <c r="A383" s="429" t="s">
        <v>342</v>
      </c>
      <c r="B383" s="99" t="str">
        <f>'Resultat-Produktion &amp; forbrug'!E72</f>
        <v>Vestdanmark</v>
      </c>
      <c r="C383" s="99" t="str">
        <f>'Resultat-Produktion &amp; forbrug'!A72</f>
        <v>Kartofler</v>
      </c>
      <c r="D383" s="99">
        <f>'Resultat-Produktion &amp; forbrug'!D72</f>
        <v>2030</v>
      </c>
      <c r="E383" s="440">
        <f>'Resultat-Produktion &amp; forbrug'!N72</f>
        <v>2021120.5870712018</v>
      </c>
      <c r="F383" s="427" t="str">
        <f>IFERROR(VLOOKUP(A383,'Oversættelse til tabel'!$A$2:$B$14,2,FALSE),"")</f>
        <v>Ubrugt</v>
      </c>
      <c r="G383" s="103"/>
    </row>
    <row r="384" spans="1:7" x14ac:dyDescent="0.25">
      <c r="A384" s="429" t="s">
        <v>342</v>
      </c>
      <c r="B384" s="99" t="str">
        <f>'Resultat-Produktion &amp; forbrug'!E73</f>
        <v>Vestdanmark</v>
      </c>
      <c r="C384" s="99" t="str">
        <f>'Resultat-Produktion &amp; forbrug'!A73</f>
        <v>Korn</v>
      </c>
      <c r="D384" s="99">
        <f>'Resultat-Produktion &amp; forbrug'!D73</f>
        <v>2030</v>
      </c>
      <c r="E384" s="440">
        <f>'Resultat-Produktion &amp; forbrug'!N73</f>
        <v>779356.54353173263</v>
      </c>
      <c r="F384" s="427" t="str">
        <f>IFERROR(VLOOKUP(A384,'Oversættelse til tabel'!$A$2:$B$14,2,FALSE),"")</f>
        <v>Ubrugt</v>
      </c>
      <c r="G384" s="103"/>
    </row>
    <row r="385" spans="1:7" x14ac:dyDescent="0.25">
      <c r="A385" s="429" t="s">
        <v>342</v>
      </c>
      <c r="B385" s="99" t="str">
        <f>'Resultat-Produktion &amp; forbrug'!E74</f>
        <v>Vestdanmark</v>
      </c>
      <c r="C385" s="99" t="str">
        <f>'Resultat-Produktion &amp; forbrug'!A74</f>
        <v>Kunstgødning</v>
      </c>
      <c r="D385" s="99">
        <f>'Resultat-Produktion &amp; forbrug'!D74</f>
        <v>2030</v>
      </c>
      <c r="E385" s="440">
        <f ca="1">'Resultat-Produktion &amp; forbrug'!N74</f>
        <v>-526030.44340698363</v>
      </c>
      <c r="F385" s="427" t="str">
        <f>IFERROR(VLOOKUP(A385,'Oversættelse til tabel'!$A$2:$B$14,2,FALSE),"")</f>
        <v>Ubrugt</v>
      </c>
      <c r="G385" s="103"/>
    </row>
    <row r="386" spans="1:7" x14ac:dyDescent="0.25">
      <c r="A386" s="429" t="s">
        <v>342</v>
      </c>
      <c r="B386" s="99" t="str">
        <f>'Resultat-Produktion &amp; forbrug'!E75</f>
        <v>Vestdanmark</v>
      </c>
      <c r="C386" s="99" t="str">
        <f>'Resultat-Produktion &amp; forbrug'!A75</f>
        <v>Kvæggylle</v>
      </c>
      <c r="D386" s="99">
        <f>'Resultat-Produktion &amp; forbrug'!D75</f>
        <v>2030</v>
      </c>
      <c r="E386" s="440">
        <f>'Resultat-Produktion &amp; forbrug'!N75</f>
        <v>0</v>
      </c>
      <c r="F386" s="427" t="str">
        <f>IFERROR(VLOOKUP(A386,'Oversættelse til tabel'!$A$2:$B$14,2,FALSE),"")</f>
        <v>Ubrugt</v>
      </c>
      <c r="G386" s="103"/>
    </row>
    <row r="387" spans="1:7" x14ac:dyDescent="0.25">
      <c r="A387" s="429" t="s">
        <v>342</v>
      </c>
      <c r="B387" s="99" t="str">
        <f>'Resultat-Produktion &amp; forbrug'!E76</f>
        <v>Vestdanmark</v>
      </c>
      <c r="C387" s="99" t="str">
        <f>'Resultat-Produktion &amp; forbrug'!A76</f>
        <v>Mælk til foder</v>
      </c>
      <c r="D387" s="99">
        <f>'Resultat-Produktion &amp; forbrug'!D76</f>
        <v>2030</v>
      </c>
      <c r="E387" s="440">
        <f>'Resultat-Produktion &amp; forbrug'!N76</f>
        <v>105279.69169965154</v>
      </c>
      <c r="F387" s="427" t="str">
        <f>IFERROR(VLOOKUP(A387,'Oversættelse til tabel'!$A$2:$B$14,2,FALSE),"")</f>
        <v>Ubrugt</v>
      </c>
      <c r="G387" s="103"/>
    </row>
    <row r="388" spans="1:7" x14ac:dyDescent="0.25">
      <c r="A388" s="429" t="s">
        <v>342</v>
      </c>
      <c r="B388" s="99" t="str">
        <f>'Resultat-Produktion &amp; forbrug'!E77</f>
        <v>Vestdanmark</v>
      </c>
      <c r="C388" s="99" t="str">
        <f>'Resultat-Produktion &amp; forbrug'!A77</f>
        <v>Majs</v>
      </c>
      <c r="D388" s="99">
        <f>'Resultat-Produktion &amp; forbrug'!D77</f>
        <v>2030</v>
      </c>
      <c r="E388" s="440">
        <f>'Resultat-Produktion &amp; forbrug'!N77</f>
        <v>1743817.6702617025</v>
      </c>
      <c r="F388" s="427" t="str">
        <f>IFERROR(VLOOKUP(A388,'Oversættelse til tabel'!$A$2:$B$14,2,FALSE),"")</f>
        <v>Ubrugt</v>
      </c>
      <c r="G388" s="103"/>
    </row>
    <row r="389" spans="1:7" x14ac:dyDescent="0.25">
      <c r="A389" s="429" t="s">
        <v>342</v>
      </c>
      <c r="B389" s="99" t="str">
        <f>'Resultat-Produktion &amp; forbrug'!E78</f>
        <v>Vestdanmark</v>
      </c>
      <c r="C389" s="99" t="str">
        <f>'Resultat-Produktion &amp; forbrug'!A78</f>
        <v>Mejeriprodukter</v>
      </c>
      <c r="D389" s="99">
        <f>'Resultat-Produktion &amp; forbrug'!D78</f>
        <v>2030</v>
      </c>
      <c r="E389" s="440">
        <f>'Resultat-Produktion &amp; forbrug'!N78</f>
        <v>2655270.0055985088</v>
      </c>
      <c r="F389" s="427" t="str">
        <f>IFERROR(VLOOKUP(A389,'Oversættelse til tabel'!$A$2:$B$14,2,FALSE),"")</f>
        <v>Ubrugt</v>
      </c>
      <c r="G389" s="103"/>
    </row>
    <row r="390" spans="1:7" x14ac:dyDescent="0.25">
      <c r="A390" s="429" t="s">
        <v>342</v>
      </c>
      <c r="B390" s="99" t="str">
        <f>'Resultat-Produktion &amp; forbrug'!E79</f>
        <v>Vestdanmark</v>
      </c>
      <c r="C390" s="99" t="str">
        <f>'Resultat-Produktion &amp; forbrug'!A79</f>
        <v>Muslinger</v>
      </c>
      <c r="D390" s="99">
        <f>'Resultat-Produktion &amp; forbrug'!D79</f>
        <v>2030</v>
      </c>
      <c r="E390" s="440">
        <f>'Resultat-Produktion &amp; forbrug'!N79</f>
        <v>209595.14629167612</v>
      </c>
      <c r="F390" s="427" t="str">
        <f>IFERROR(VLOOKUP(A390,'Oversættelse til tabel'!$A$2:$B$14,2,FALSE),"")</f>
        <v>Ubrugt</v>
      </c>
      <c r="G390" s="103"/>
    </row>
    <row r="391" spans="1:7" x14ac:dyDescent="0.25">
      <c r="A391" s="429" t="s">
        <v>342</v>
      </c>
      <c r="B391" s="99" t="str">
        <f>'Resultat-Produktion &amp; forbrug'!E80</f>
        <v>Vestdanmark</v>
      </c>
      <c r="C391" s="99" t="str">
        <f>'Resultat-Produktion &amp; forbrug'!A80</f>
        <v>Oksekød</v>
      </c>
      <c r="D391" s="99">
        <f>'Resultat-Produktion &amp; forbrug'!D80</f>
        <v>2030</v>
      </c>
      <c r="E391" s="440">
        <f>'Resultat-Produktion &amp; forbrug'!N80</f>
        <v>46139.885502582598</v>
      </c>
      <c r="F391" s="427" t="str">
        <f>IFERROR(VLOOKUP(A391,'Oversættelse til tabel'!$A$2:$B$14,2,FALSE),"")</f>
        <v>Ubrugt</v>
      </c>
      <c r="G391" s="103"/>
    </row>
    <row r="392" spans="1:7" x14ac:dyDescent="0.25">
      <c r="A392" s="429" t="s">
        <v>342</v>
      </c>
      <c r="B392" s="99" t="str">
        <f>'Resultat-Produktion &amp; forbrug'!E81</f>
        <v>Vestdanmark</v>
      </c>
      <c r="C392" s="99" t="str">
        <f>'Resultat-Produktion &amp; forbrug'!A81</f>
        <v>Øvrige</v>
      </c>
      <c r="D392" s="99">
        <f>'Resultat-Produktion &amp; forbrug'!D81</f>
        <v>2030</v>
      </c>
      <c r="E392" s="440">
        <f>'Resultat-Produktion &amp; forbrug'!N81</f>
        <v>1623373.2997636329</v>
      </c>
      <c r="F392" s="427" t="str">
        <f>IFERROR(VLOOKUP(A392,'Oversættelse til tabel'!$A$2:$B$14,2,FALSE),"")</f>
        <v>Ubrugt</v>
      </c>
      <c r="G392" s="103"/>
    </row>
    <row r="393" spans="1:7" x14ac:dyDescent="0.25">
      <c r="A393" s="429" t="s">
        <v>342</v>
      </c>
      <c r="B393" s="99" t="str">
        <f>'Resultat-Produktion &amp; forbrug'!E82</f>
        <v>Vestdanmark</v>
      </c>
      <c r="C393" s="99" t="str">
        <f>'Resultat-Produktion &amp; forbrug'!A82</f>
        <v>Pil &amp; poppel</v>
      </c>
      <c r="D393" s="99">
        <f>'Resultat-Produktion &amp; forbrug'!D82</f>
        <v>2030</v>
      </c>
      <c r="E393" s="440">
        <f>'Resultat-Produktion &amp; forbrug'!N82</f>
        <v>0</v>
      </c>
      <c r="F393" s="427" t="str">
        <f>IFERROR(VLOOKUP(A393,'Oversættelse til tabel'!$A$2:$B$14,2,FALSE),"")</f>
        <v>Ubrugt</v>
      </c>
      <c r="G393" s="103"/>
    </row>
    <row r="394" spans="1:7" x14ac:dyDescent="0.25">
      <c r="A394" s="429" t="s">
        <v>342</v>
      </c>
      <c r="B394" s="99" t="str">
        <f>'Resultat-Produktion &amp; forbrug'!E83</f>
        <v>Vestdanmark</v>
      </c>
      <c r="C394" s="99" t="str">
        <f>'Resultat-Produktion &amp; forbrug'!A83</f>
        <v>Pyrolysegas</v>
      </c>
      <c r="D394" s="99">
        <f>'Resultat-Produktion &amp; forbrug'!D83</f>
        <v>2030</v>
      </c>
      <c r="E394" s="440">
        <f ca="1">'Resultat-Produktion &amp; forbrug'!N83</f>
        <v>0</v>
      </c>
      <c r="F394" s="427" t="str">
        <f>IFERROR(VLOOKUP(A394,'Oversættelse til tabel'!$A$2:$B$14,2,FALSE),"")</f>
        <v>Ubrugt</v>
      </c>
      <c r="G394" s="103"/>
    </row>
    <row r="395" spans="1:7" x14ac:dyDescent="0.25">
      <c r="A395" s="429" t="s">
        <v>342</v>
      </c>
      <c r="B395" s="99" t="str">
        <f>'Resultat-Produktion &amp; forbrug'!E84</f>
        <v>Vestdanmark</v>
      </c>
      <c r="C395" s="99" t="str">
        <f>'Resultat-Produktion &amp; forbrug'!A84</f>
        <v>Pyrolyseolie</v>
      </c>
      <c r="D395" s="99">
        <f>'Resultat-Produktion &amp; forbrug'!D84</f>
        <v>2030</v>
      </c>
      <c r="E395" s="440">
        <f ca="1">'Resultat-Produktion &amp; forbrug'!N84</f>
        <v>0</v>
      </c>
      <c r="F395" s="427" t="str">
        <f>IFERROR(VLOOKUP(A395,'Oversættelse til tabel'!$A$2:$B$14,2,FALSE),"")</f>
        <v>Ubrugt</v>
      </c>
      <c r="G395" s="103"/>
    </row>
    <row r="396" spans="1:7" x14ac:dyDescent="0.25">
      <c r="A396" s="429" t="s">
        <v>342</v>
      </c>
      <c r="B396" s="99" t="str">
        <f>'Resultat-Produktion &amp; forbrug'!E85</f>
        <v>Vestdanmark</v>
      </c>
      <c r="C396" s="99" t="str">
        <f>'Resultat-Produktion &amp; forbrug'!A85</f>
        <v>Råmælk</v>
      </c>
      <c r="D396" s="99">
        <f>'Resultat-Produktion &amp; forbrug'!D85</f>
        <v>2030</v>
      </c>
      <c r="E396" s="440">
        <f>'Resultat-Produktion &amp; forbrug'!N85</f>
        <v>4870431.535367866</v>
      </c>
      <c r="F396" s="427" t="str">
        <f>IFERROR(VLOOKUP(A396,'Oversættelse til tabel'!$A$2:$B$14,2,FALSE),"")</f>
        <v>Ubrugt</v>
      </c>
      <c r="G396" s="103"/>
    </row>
    <row r="397" spans="1:7" x14ac:dyDescent="0.25">
      <c r="A397" s="429" t="s">
        <v>342</v>
      </c>
      <c r="B397" s="99" t="str">
        <f>'Resultat-Produktion &amp; forbrug'!E86</f>
        <v>Vestdanmark</v>
      </c>
      <c r="C397" s="99" t="str">
        <f>'Resultat-Produktion &amp; forbrug'!A86</f>
        <v>Raps</v>
      </c>
      <c r="D397" s="99">
        <f>'Resultat-Produktion &amp; forbrug'!D86</f>
        <v>2030</v>
      </c>
      <c r="E397" s="440">
        <f>'Resultat-Produktion &amp; forbrug'!N86</f>
        <v>0</v>
      </c>
      <c r="F397" s="427" t="str">
        <f>IFERROR(VLOOKUP(A397,'Oversættelse til tabel'!$A$2:$B$14,2,FALSE),"")</f>
        <v>Ubrugt</v>
      </c>
      <c r="G397" s="103"/>
    </row>
    <row r="398" spans="1:7" x14ac:dyDescent="0.25">
      <c r="A398" s="429" t="s">
        <v>342</v>
      </c>
      <c r="B398" s="99" t="str">
        <f>'Resultat-Produktion &amp; forbrug'!E87</f>
        <v>Vestdanmark</v>
      </c>
      <c r="C398" s="99" t="str">
        <f>'Resultat-Produktion &amp; forbrug'!A87</f>
        <v>Rapskage</v>
      </c>
      <c r="D398" s="99">
        <f>'Resultat-Produktion &amp; forbrug'!D87</f>
        <v>2030</v>
      </c>
      <c r="E398" s="440">
        <f>'Resultat-Produktion &amp; forbrug'!N87</f>
        <v>34160.982965822855</v>
      </c>
      <c r="F398" s="427" t="str">
        <f>IFERROR(VLOOKUP(A398,'Oversættelse til tabel'!$A$2:$B$14,2,FALSE),"")</f>
        <v>Ubrugt</v>
      </c>
      <c r="G398" s="103"/>
    </row>
    <row r="399" spans="1:7" x14ac:dyDescent="0.25">
      <c r="A399" s="429" t="s">
        <v>342</v>
      </c>
      <c r="B399" s="99" t="str">
        <f>'Resultat-Produktion &amp; forbrug'!E88</f>
        <v>Vestdanmark</v>
      </c>
      <c r="C399" s="99" t="str">
        <f>'Resultat-Produktion &amp; forbrug'!A88</f>
        <v>Rapsolie</v>
      </c>
      <c r="D399" s="99">
        <f>'Resultat-Produktion &amp; forbrug'!D88</f>
        <v>2030</v>
      </c>
      <c r="E399" s="440">
        <f>'Resultat-Produktion &amp; forbrug'!N88</f>
        <v>0</v>
      </c>
      <c r="F399" s="427" t="str">
        <f>IFERROR(VLOOKUP(A399,'Oversættelse til tabel'!$A$2:$B$14,2,FALSE),"")</f>
        <v>Ubrugt</v>
      </c>
      <c r="G399" s="103"/>
    </row>
    <row r="400" spans="1:7" x14ac:dyDescent="0.25">
      <c r="A400" s="429" t="s">
        <v>342</v>
      </c>
      <c r="B400" s="99" t="str">
        <f>'Resultat-Produktion &amp; forbrug'!E89</f>
        <v>Vestdanmark</v>
      </c>
      <c r="C400" s="99" t="str">
        <f>'Resultat-Produktion &amp; forbrug'!A89</f>
        <v>Roer</v>
      </c>
      <c r="D400" s="99">
        <f>'Resultat-Produktion &amp; forbrug'!D89</f>
        <v>2030</v>
      </c>
      <c r="E400" s="440">
        <f>'Resultat-Produktion &amp; forbrug'!N89</f>
        <v>-453420.69621106045</v>
      </c>
      <c r="F400" s="427" t="str">
        <f>IFERROR(VLOOKUP(A400,'Oversættelse til tabel'!$A$2:$B$14,2,FALSE),"")</f>
        <v>Ubrugt</v>
      </c>
      <c r="G400" s="103"/>
    </row>
    <row r="401" spans="1:7" x14ac:dyDescent="0.25">
      <c r="A401" s="429" t="s">
        <v>342</v>
      </c>
      <c r="B401" s="99" t="str">
        <f>'Resultat-Produktion &amp; forbrug'!E90</f>
        <v>Vestdanmark</v>
      </c>
      <c r="C401" s="99" t="str">
        <f>'Resultat-Produktion &amp; forbrug'!A90</f>
        <v>Slagteriaffald til andet</v>
      </c>
      <c r="D401" s="99">
        <f>'Resultat-Produktion &amp; forbrug'!D90</f>
        <v>2030</v>
      </c>
      <c r="E401" s="440">
        <f>'Resultat-Produktion &amp; forbrug'!N90</f>
        <v>191123.07715634341</v>
      </c>
      <c r="F401" s="427" t="str">
        <f>IFERROR(VLOOKUP(A401,'Oversættelse til tabel'!$A$2:$B$14,2,FALSE),"")</f>
        <v>Ubrugt</v>
      </c>
      <c r="G401" s="103"/>
    </row>
    <row r="402" spans="1:7" x14ac:dyDescent="0.25">
      <c r="A402" s="429" t="s">
        <v>342</v>
      </c>
      <c r="B402" s="99" t="str">
        <f>'Resultat-Produktion &amp; forbrug'!E91</f>
        <v>Vestdanmark</v>
      </c>
      <c r="C402" s="99" t="str">
        <f>'Resultat-Produktion &amp; forbrug'!A91</f>
        <v>Slagteriaffald til foder</v>
      </c>
      <c r="D402" s="99">
        <f>'Resultat-Produktion &amp; forbrug'!D91</f>
        <v>2030</v>
      </c>
      <c r="E402" s="440">
        <f>'Resultat-Produktion &amp; forbrug'!N91</f>
        <v>90277.592701158952</v>
      </c>
      <c r="F402" s="427" t="str">
        <f>IFERROR(VLOOKUP(A402,'Oversættelse til tabel'!$A$2:$B$14,2,FALSE),"")</f>
        <v>Ubrugt</v>
      </c>
      <c r="G402" s="103"/>
    </row>
    <row r="403" spans="1:7" x14ac:dyDescent="0.25">
      <c r="A403" s="429" t="s">
        <v>342</v>
      </c>
      <c r="B403" s="99" t="str">
        <f>'Resultat-Produktion &amp; forbrug'!E92</f>
        <v>Vestdanmark</v>
      </c>
      <c r="C403" s="99" t="str">
        <f>'Resultat-Produktion &amp; forbrug'!A92</f>
        <v>Spildevandsslam</v>
      </c>
      <c r="D403" s="99">
        <f>'Resultat-Produktion &amp; forbrug'!D92</f>
        <v>2030</v>
      </c>
      <c r="E403" s="440">
        <f>'Resultat-Produktion &amp; forbrug'!N92</f>
        <v>2466809.8451226354</v>
      </c>
      <c r="F403" s="427" t="str">
        <f>IFERROR(VLOOKUP(A403,'Oversættelse til tabel'!$A$2:$B$14,2,FALSE),"")</f>
        <v>Ubrugt</v>
      </c>
      <c r="G403" s="103"/>
    </row>
    <row r="404" spans="1:7" x14ac:dyDescent="0.25">
      <c r="A404" s="429" t="s">
        <v>342</v>
      </c>
      <c r="B404" s="99" t="str">
        <f>'Resultat-Produktion &amp; forbrug'!E93</f>
        <v>Vestdanmark</v>
      </c>
      <c r="C404" s="99" t="str">
        <f>'Resultat-Produktion &amp; forbrug'!A93</f>
        <v>Svinegylle</v>
      </c>
      <c r="D404" s="99">
        <f>'Resultat-Produktion &amp; forbrug'!D93</f>
        <v>2030</v>
      </c>
      <c r="E404" s="440">
        <f>'Resultat-Produktion &amp; forbrug'!N93</f>
        <v>0</v>
      </c>
      <c r="F404" s="427" t="str">
        <f>IFERROR(VLOOKUP(A404,'Oversættelse til tabel'!$A$2:$B$14,2,FALSE),"")</f>
        <v>Ubrugt</v>
      </c>
      <c r="G404" s="103"/>
    </row>
    <row r="405" spans="1:7" x14ac:dyDescent="0.25">
      <c r="A405" s="429" t="s">
        <v>342</v>
      </c>
      <c r="B405" s="99" t="str">
        <f>'Resultat-Produktion &amp; forbrug'!E94</f>
        <v>Vestdanmark</v>
      </c>
      <c r="C405" s="99" t="str">
        <f>'Resultat-Produktion &amp; forbrug'!A94</f>
        <v>Svinekød</v>
      </c>
      <c r="D405" s="99">
        <f>'Resultat-Produktion &amp; forbrug'!D94</f>
        <v>2030</v>
      </c>
      <c r="E405" s="440">
        <f>'Resultat-Produktion &amp; forbrug'!N94</f>
        <v>1256137.4817331168</v>
      </c>
      <c r="F405" s="427" t="str">
        <f>IFERROR(VLOOKUP(A405,'Oversættelse til tabel'!$A$2:$B$14,2,FALSE),"")</f>
        <v>Ubrugt</v>
      </c>
      <c r="G405" s="103"/>
    </row>
    <row r="406" spans="1:7" x14ac:dyDescent="0.25">
      <c r="A406" s="429" t="s">
        <v>342</v>
      </c>
      <c r="B406" s="99" t="str">
        <f>'Resultat-Produktion &amp; forbrug'!E95</f>
        <v>Vestdanmark</v>
      </c>
      <c r="C406" s="99" t="str">
        <f>'Resultat-Produktion &amp; forbrug'!A95</f>
        <v>Tang</v>
      </c>
      <c r="D406" s="99">
        <f>'Resultat-Produktion &amp; forbrug'!D95</f>
        <v>2030</v>
      </c>
      <c r="E406" s="440">
        <f>'Resultat-Produktion &amp; forbrug'!N95</f>
        <v>84600</v>
      </c>
      <c r="F406" s="427" t="str">
        <f>IFERROR(VLOOKUP(A406,'Oversættelse til tabel'!$A$2:$B$14,2,FALSE),"")</f>
        <v>Ubrugt</v>
      </c>
      <c r="G406" s="103"/>
    </row>
    <row r="407" spans="1:7" x14ac:dyDescent="0.25">
      <c r="A407" s="429" t="s">
        <v>342</v>
      </c>
      <c r="B407" s="99" t="str">
        <f>'Resultat-Produktion &amp; forbrug'!E96</f>
        <v>Vestdanmark</v>
      </c>
      <c r="C407" s="99" t="str">
        <f>'Resultat-Produktion &amp; forbrug'!A96</f>
        <v>Total til biogas</v>
      </c>
      <c r="D407" s="99">
        <f>'Resultat-Produktion &amp; forbrug'!D96</f>
        <v>2030</v>
      </c>
      <c r="E407" s="440">
        <f>'Resultat-Produktion &amp; forbrug'!N96</f>
        <v>0</v>
      </c>
      <c r="F407" s="427" t="str">
        <f>IFERROR(VLOOKUP(A407,'Oversættelse til tabel'!$A$2:$B$14,2,FALSE),"")</f>
        <v>Ubrugt</v>
      </c>
      <c r="G407" s="103"/>
    </row>
    <row r="408" spans="1:7" x14ac:dyDescent="0.25">
      <c r="A408" s="429" t="s">
        <v>342</v>
      </c>
      <c r="B408" s="99" t="str">
        <f>'Resultat-Produktion &amp; forbrug'!E97</f>
        <v>Vestdanmark</v>
      </c>
      <c r="C408" s="99" t="str">
        <f>'Resultat-Produktion &amp; forbrug'!A97</f>
        <v>Træ til energi</v>
      </c>
      <c r="D408" s="99">
        <f>'Resultat-Produktion &amp; forbrug'!D97</f>
        <v>2030</v>
      </c>
      <c r="E408" s="440">
        <f ca="1">'Resultat-Produktion &amp; forbrug'!N97</f>
        <v>0</v>
      </c>
      <c r="F408" s="427" t="str">
        <f>IFERROR(VLOOKUP(A408,'Oversættelse til tabel'!$A$2:$B$14,2,FALSE),"")</f>
        <v>Ubrugt</v>
      </c>
      <c r="G408" s="103"/>
    </row>
    <row r="409" spans="1:7" x14ac:dyDescent="0.25">
      <c r="A409" s="429" t="s">
        <v>342</v>
      </c>
      <c r="B409" s="99" t="str">
        <f>'Resultat-Produktion &amp; forbrug'!E98</f>
        <v>Vestdanmark</v>
      </c>
      <c r="C409" s="99" t="str">
        <f>'Resultat-Produktion &amp; forbrug'!A98</f>
        <v>Træmaterialer</v>
      </c>
      <c r="D409" s="99">
        <f>'Resultat-Produktion &amp; forbrug'!D98</f>
        <v>2030</v>
      </c>
      <c r="E409" s="440">
        <f ca="1">'Resultat-Produktion &amp; forbrug'!N98</f>
        <v>0</v>
      </c>
      <c r="F409" s="427" t="str">
        <f>IFERROR(VLOOKUP(A409,'Oversættelse til tabel'!$A$2:$B$14,2,FALSE),"")</f>
        <v>Ubrugt</v>
      </c>
      <c r="G409" s="103"/>
    </row>
    <row r="410" spans="1:7" x14ac:dyDescent="0.25">
      <c r="A410" s="429" t="s">
        <v>342</v>
      </c>
      <c r="B410" s="99" t="str">
        <f>'Resultat-Produktion &amp; forbrug'!E99</f>
        <v>Vestdanmark</v>
      </c>
      <c r="C410" s="99" t="str">
        <f>'Resultat-Produktion &amp; forbrug'!A99</f>
        <v>Æg</v>
      </c>
      <c r="D410" s="99">
        <f>'Resultat-Produktion &amp; forbrug'!D99</f>
        <v>2050</v>
      </c>
      <c r="E410" s="440">
        <f>'Resultat-Produktion &amp; forbrug'!N99</f>
        <v>174373.27010647443</v>
      </c>
      <c r="F410" s="427" t="str">
        <f>IFERROR(VLOOKUP(A410,'Oversættelse til tabel'!$A$2:$B$14,2,FALSE),"")</f>
        <v>Ubrugt</v>
      </c>
      <c r="G410" s="103"/>
    </row>
    <row r="411" spans="1:7" x14ac:dyDescent="0.25">
      <c r="A411" s="429" t="s">
        <v>342</v>
      </c>
      <c r="B411" s="99" t="str">
        <f>'Resultat-Produktion &amp; forbrug'!E100</f>
        <v>Vestdanmark</v>
      </c>
      <c r="C411" s="99" t="str">
        <f>'Resultat-Produktion &amp; forbrug'!A100</f>
        <v>Bælgsæd</v>
      </c>
      <c r="D411" s="99">
        <f>'Resultat-Produktion &amp; forbrug'!D100</f>
        <v>2050</v>
      </c>
      <c r="E411" s="440">
        <f>'Resultat-Produktion &amp; forbrug'!N100</f>
        <v>205564.90482907367</v>
      </c>
      <c r="F411" s="427" t="str">
        <f>IFERROR(VLOOKUP(A411,'Oversættelse til tabel'!$A$2:$B$14,2,FALSE),"")</f>
        <v>Ubrugt</v>
      </c>
      <c r="G411" s="103"/>
    </row>
    <row r="412" spans="1:7" x14ac:dyDescent="0.25">
      <c r="A412" s="429" t="s">
        <v>342</v>
      </c>
      <c r="B412" s="99" t="str">
        <f>'Resultat-Produktion &amp; forbrug'!E101</f>
        <v>Vestdanmark</v>
      </c>
      <c r="C412" s="99" t="str">
        <f>'Resultat-Produktion &amp; forbrug'!A101</f>
        <v>Bioaffald</v>
      </c>
      <c r="D412" s="99">
        <f>'Resultat-Produktion &amp; forbrug'!D101</f>
        <v>2050</v>
      </c>
      <c r="E412" s="440">
        <f ca="1">'Resultat-Produktion &amp; forbrug'!N101</f>
        <v>-9.8743131762603298E-2</v>
      </c>
      <c r="F412" s="427" t="str">
        <f>IFERROR(VLOOKUP(A412,'Oversættelse til tabel'!$A$2:$B$14,2,FALSE),"")</f>
        <v>Ubrugt</v>
      </c>
      <c r="G412" s="103"/>
    </row>
    <row r="413" spans="1:7" x14ac:dyDescent="0.25">
      <c r="A413" s="429" t="s">
        <v>342</v>
      </c>
      <c r="B413" s="99" t="str">
        <f>'Resultat-Produktion &amp; forbrug'!E102</f>
        <v>Vestdanmark</v>
      </c>
      <c r="C413" s="99" t="str">
        <f>'Resultat-Produktion &amp; forbrug'!A102</f>
        <v>Biogas</v>
      </c>
      <c r="D413" s="99">
        <f>'Resultat-Produktion &amp; forbrug'!D102</f>
        <v>2050</v>
      </c>
      <c r="E413" s="440">
        <f ca="1">'Resultat-Produktion &amp; forbrug'!N102</f>
        <v>0</v>
      </c>
      <c r="F413" s="427" t="str">
        <f>IFERROR(VLOOKUP(A413,'Oversættelse til tabel'!$A$2:$B$14,2,FALSE),"")</f>
        <v>Ubrugt</v>
      </c>
      <c r="G413" s="103"/>
    </row>
    <row r="414" spans="1:7" x14ac:dyDescent="0.25">
      <c r="A414" s="429" t="s">
        <v>342</v>
      </c>
      <c r="B414" s="99" t="str">
        <f>'Resultat-Produktion &amp; forbrug'!E103</f>
        <v>Vestdanmark</v>
      </c>
      <c r="C414" s="99" t="str">
        <f>'Resultat-Produktion &amp; forbrug'!A103</f>
        <v>Biogasgylle</v>
      </c>
      <c r="D414" s="99">
        <f>'Resultat-Produktion &amp; forbrug'!D103</f>
        <v>2050</v>
      </c>
      <c r="E414" s="440">
        <f ca="1">'Resultat-Produktion &amp; forbrug'!N103</f>
        <v>2602459.5699189715</v>
      </c>
      <c r="F414" s="427" t="str">
        <f>IFERROR(VLOOKUP(A414,'Oversættelse til tabel'!$A$2:$B$14,2,FALSE),"")</f>
        <v>Ubrugt</v>
      </c>
      <c r="G414" s="103"/>
    </row>
    <row r="415" spans="1:7" x14ac:dyDescent="0.25">
      <c r="A415" s="429" t="s">
        <v>342</v>
      </c>
      <c r="B415" s="99" t="str">
        <f>'Resultat-Produktion &amp; forbrug'!E104</f>
        <v>Vestdanmark</v>
      </c>
      <c r="C415" s="99" t="str">
        <f>'Resultat-Produktion &amp; forbrug'!A104</f>
        <v>Brun saft</v>
      </c>
      <c r="D415" s="99">
        <f>'Resultat-Produktion &amp; forbrug'!D104</f>
        <v>2050</v>
      </c>
      <c r="E415" s="440">
        <f>'Resultat-Produktion &amp; forbrug'!N104</f>
        <v>0</v>
      </c>
      <c r="F415" s="427" t="str">
        <f>IFERROR(VLOOKUP(A415,'Oversættelse til tabel'!$A$2:$B$14,2,FALSE),"")</f>
        <v>Ubrugt</v>
      </c>
      <c r="G415" s="103"/>
    </row>
    <row r="416" spans="1:7" x14ac:dyDescent="0.25">
      <c r="A416" s="429" t="s">
        <v>342</v>
      </c>
      <c r="B416" s="99" t="str">
        <f>'Resultat-Produktion &amp; forbrug'!E105</f>
        <v>Vestdanmark</v>
      </c>
      <c r="C416" s="99" t="str">
        <f>'Resultat-Produktion &amp; forbrug'!A105</f>
        <v>Dybstrøelse</v>
      </c>
      <c r="D416" s="99">
        <f>'Resultat-Produktion &amp; forbrug'!D105</f>
        <v>2050</v>
      </c>
      <c r="E416" s="440">
        <f>'Resultat-Produktion &amp; forbrug'!N105</f>
        <v>863157.36538895033</v>
      </c>
      <c r="F416" s="427" t="str">
        <f>IFERROR(VLOOKUP(A416,'Oversættelse til tabel'!$A$2:$B$14,2,FALSE),"")</f>
        <v>Ubrugt</v>
      </c>
      <c r="G416" s="103"/>
    </row>
    <row r="417" spans="1:7" x14ac:dyDescent="0.25">
      <c r="A417" s="429" t="s">
        <v>342</v>
      </c>
      <c r="B417" s="99" t="str">
        <f>'Resultat-Produktion &amp; forbrug'!E106</f>
        <v>Vestdanmark</v>
      </c>
      <c r="C417" s="99" t="str">
        <f>'Resultat-Produktion &amp; forbrug'!A106</f>
        <v>Fiberfraktion</v>
      </c>
      <c r="D417" s="99">
        <f>'Resultat-Produktion &amp; forbrug'!D106</f>
        <v>2050</v>
      </c>
      <c r="E417" s="440">
        <f>'Resultat-Produktion &amp; forbrug'!N106</f>
        <v>0</v>
      </c>
      <c r="F417" s="427" t="str">
        <f>IFERROR(VLOOKUP(A417,'Oversættelse til tabel'!$A$2:$B$14,2,FALSE),"")</f>
        <v>Ubrugt</v>
      </c>
      <c r="G417" s="103"/>
    </row>
    <row r="418" spans="1:7" x14ac:dyDescent="0.25">
      <c r="A418" s="429" t="s">
        <v>342</v>
      </c>
      <c r="B418" s="99" t="str">
        <f>'Resultat-Produktion &amp; forbrug'!E107</f>
        <v>Vestdanmark</v>
      </c>
      <c r="C418" s="99" t="str">
        <f>'Resultat-Produktion &amp; forbrug'!A107</f>
        <v>Fjerkrægylle</v>
      </c>
      <c r="D418" s="99">
        <f>'Resultat-Produktion &amp; forbrug'!D107</f>
        <v>2050</v>
      </c>
      <c r="E418" s="440">
        <f>'Resultat-Produktion &amp; forbrug'!N107</f>
        <v>0</v>
      </c>
      <c r="F418" s="427" t="str">
        <f>IFERROR(VLOOKUP(A418,'Oversættelse til tabel'!$A$2:$B$14,2,FALSE),"")</f>
        <v>Ubrugt</v>
      </c>
      <c r="G418" s="103"/>
    </row>
    <row r="419" spans="1:7" x14ac:dyDescent="0.25">
      <c r="A419" s="429" t="s">
        <v>342</v>
      </c>
      <c r="B419" s="99" t="str">
        <f>'Resultat-Produktion &amp; forbrug'!E108</f>
        <v>Vestdanmark</v>
      </c>
      <c r="C419" s="99" t="str">
        <f>'Resultat-Produktion &amp; forbrug'!A108</f>
        <v>Fjerkrækød</v>
      </c>
      <c r="D419" s="99">
        <f>'Resultat-Produktion &amp; forbrug'!D108</f>
        <v>2050</v>
      </c>
      <c r="E419" s="440">
        <f>'Resultat-Produktion &amp; forbrug'!N108</f>
        <v>136987.951622947</v>
      </c>
      <c r="F419" s="427" t="str">
        <f>IFERROR(VLOOKUP(A419,'Oversættelse til tabel'!$A$2:$B$14,2,FALSE),"")</f>
        <v>Ubrugt</v>
      </c>
      <c r="G419" s="103"/>
    </row>
    <row r="420" spans="1:7" x14ac:dyDescent="0.25">
      <c r="A420" s="429" t="s">
        <v>342</v>
      </c>
      <c r="B420" s="99" t="str">
        <f>'Resultat-Produktion &amp; forbrug'!E109</f>
        <v>Vestdanmark</v>
      </c>
      <c r="C420" s="99" t="str">
        <f>'Resultat-Produktion &amp; forbrug'!A109</f>
        <v>Frø</v>
      </c>
      <c r="D420" s="99">
        <f>'Resultat-Produktion &amp; forbrug'!D109</f>
        <v>2050</v>
      </c>
      <c r="E420" s="440">
        <f>'Resultat-Produktion &amp; forbrug'!N109</f>
        <v>875858.53682385711</v>
      </c>
      <c r="F420" s="427" t="str">
        <f>IFERROR(VLOOKUP(A420,'Oversættelse til tabel'!$A$2:$B$14,2,FALSE),"")</f>
        <v>Ubrugt</v>
      </c>
      <c r="G420" s="103"/>
    </row>
    <row r="421" spans="1:7" x14ac:dyDescent="0.25">
      <c r="A421" s="429" t="s">
        <v>342</v>
      </c>
      <c r="B421" s="99" t="str">
        <f>'Resultat-Produktion &amp; forbrug'!E110</f>
        <v>Vestdanmark</v>
      </c>
      <c r="C421" s="99" t="str">
        <f>'Resultat-Produktion &amp; forbrug'!A110</f>
        <v>Frugt</v>
      </c>
      <c r="D421" s="99">
        <f>'Resultat-Produktion &amp; forbrug'!D110</f>
        <v>2050</v>
      </c>
      <c r="E421" s="440">
        <f>'Resultat-Produktion &amp; forbrug'!N110</f>
        <v>-240920.64167996027</v>
      </c>
      <c r="F421" s="427" t="str">
        <f>IFERROR(VLOOKUP(A421,'Oversættelse til tabel'!$A$2:$B$14,2,FALSE),"")</f>
        <v>Ubrugt</v>
      </c>
      <c r="G421" s="103"/>
    </row>
    <row r="422" spans="1:7" x14ac:dyDescent="0.25">
      <c r="A422" s="429" t="s">
        <v>342</v>
      </c>
      <c r="B422" s="99" t="str">
        <f>'Resultat-Produktion &amp; forbrug'!E111</f>
        <v>Vestdanmark</v>
      </c>
      <c r="C422" s="99" t="str">
        <f>'Resultat-Produktion &amp; forbrug'!A111</f>
        <v>Glycerin</v>
      </c>
      <c r="D422" s="99">
        <f>'Resultat-Produktion &amp; forbrug'!D111</f>
        <v>2050</v>
      </c>
      <c r="E422" s="440">
        <f>'Resultat-Produktion &amp; forbrug'!N111</f>
        <v>-114193.60000000001</v>
      </c>
      <c r="F422" s="427" t="str">
        <f>IFERROR(VLOOKUP(A422,'Oversættelse til tabel'!$A$2:$B$14,2,FALSE),"")</f>
        <v>Ubrugt</v>
      </c>
      <c r="G422" s="103"/>
    </row>
    <row r="423" spans="1:7" x14ac:dyDescent="0.25">
      <c r="A423" s="429" t="s">
        <v>342</v>
      </c>
      <c r="B423" s="99" t="str">
        <f>'Resultat-Produktion &amp; forbrug'!E112</f>
        <v>Vestdanmark</v>
      </c>
      <c r="C423" s="99" t="str">
        <f>'Resultat-Produktion &amp; forbrug'!A112</f>
        <v>Græs</v>
      </c>
      <c r="D423" s="99">
        <f>'Resultat-Produktion &amp; forbrug'!D112</f>
        <v>2050</v>
      </c>
      <c r="E423" s="440">
        <f>'Resultat-Produktion &amp; forbrug'!N112</f>
        <v>3564319.9661919698</v>
      </c>
      <c r="F423" s="427" t="str">
        <f>IFERROR(VLOOKUP(A423,'Oversættelse til tabel'!$A$2:$B$14,2,FALSE),"")</f>
        <v>Ubrugt</v>
      </c>
      <c r="G423" s="103"/>
    </row>
    <row r="424" spans="1:7" x14ac:dyDescent="0.25">
      <c r="A424" s="429" t="s">
        <v>342</v>
      </c>
      <c r="B424" s="99" t="str">
        <f>'Resultat-Produktion &amp; forbrug'!E113</f>
        <v>Vestdanmark</v>
      </c>
      <c r="C424" s="99" t="str">
        <f>'Resultat-Produktion &amp; forbrug'!A113</f>
        <v>Græsprotein</v>
      </c>
      <c r="D424" s="99">
        <f>'Resultat-Produktion &amp; forbrug'!D113</f>
        <v>2050</v>
      </c>
      <c r="E424" s="440">
        <f>'Resultat-Produktion &amp; forbrug'!N113</f>
        <v>0</v>
      </c>
      <c r="F424" s="427" t="str">
        <f>IFERROR(VLOOKUP(A424,'Oversættelse til tabel'!$A$2:$B$14,2,FALSE),"")</f>
        <v>Ubrugt</v>
      </c>
      <c r="G424" s="103"/>
    </row>
    <row r="425" spans="1:7" x14ac:dyDescent="0.25">
      <c r="A425" s="429" t="s">
        <v>342</v>
      </c>
      <c r="B425" s="99" t="str">
        <f>'Resultat-Produktion &amp; forbrug'!E114</f>
        <v>Vestdanmark</v>
      </c>
      <c r="C425" s="99" t="str">
        <f>'Resultat-Produktion &amp; forbrug'!A114</f>
        <v>Grøntsager</v>
      </c>
      <c r="D425" s="99">
        <f>'Resultat-Produktion &amp; forbrug'!D114</f>
        <v>2050</v>
      </c>
      <c r="E425" s="440">
        <f>'Resultat-Produktion &amp; forbrug'!N114</f>
        <v>-85361.571910589206</v>
      </c>
      <c r="F425" s="427" t="str">
        <f>IFERROR(VLOOKUP(A425,'Oversættelse til tabel'!$A$2:$B$14,2,FALSE),"")</f>
        <v>Ubrugt</v>
      </c>
      <c r="G425" s="103"/>
    </row>
    <row r="426" spans="1:7" x14ac:dyDescent="0.25">
      <c r="A426" s="429" t="s">
        <v>342</v>
      </c>
      <c r="B426" s="99" t="str">
        <f>'Resultat-Produktion &amp; forbrug'!E115</f>
        <v>Vestdanmark</v>
      </c>
      <c r="C426" s="99" t="str">
        <f>'Resultat-Produktion &amp; forbrug'!A115</f>
        <v>Halm</v>
      </c>
      <c r="D426" s="99">
        <f>'Resultat-Produktion &amp; forbrug'!D115</f>
        <v>2050</v>
      </c>
      <c r="E426" s="440">
        <f>'Resultat-Produktion &amp; forbrug'!N115</f>
        <v>-173008.05877394183</v>
      </c>
      <c r="F426" s="427" t="str">
        <f>IFERROR(VLOOKUP(A426,'Oversættelse til tabel'!$A$2:$B$14,2,FALSE),"")</f>
        <v>Ubrugt</v>
      </c>
      <c r="G426" s="103"/>
    </row>
    <row r="427" spans="1:7" x14ac:dyDescent="0.25">
      <c r="A427" s="429" t="s">
        <v>342</v>
      </c>
      <c r="B427" s="99" t="str">
        <f>'Resultat-Produktion &amp; forbrug'!E116</f>
        <v>Vestdanmark</v>
      </c>
      <c r="C427" s="99" t="str">
        <f>'Resultat-Produktion &amp; forbrug'!A116</f>
        <v>Have/parkaffald</v>
      </c>
      <c r="D427" s="99">
        <f>'Resultat-Produktion &amp; forbrug'!D116</f>
        <v>2050</v>
      </c>
      <c r="E427" s="440">
        <f>'Resultat-Produktion &amp; forbrug'!N116</f>
        <v>0</v>
      </c>
      <c r="F427" s="427" t="str">
        <f>IFERROR(VLOOKUP(A427,'Oversættelse til tabel'!$A$2:$B$14,2,FALSE),"")</f>
        <v>Ubrugt</v>
      </c>
      <c r="G427" s="103"/>
    </row>
    <row r="428" spans="1:7" x14ac:dyDescent="0.25">
      <c r="A428" s="429" t="s">
        <v>342</v>
      </c>
      <c r="B428" s="99" t="str">
        <f>'Resultat-Produktion &amp; forbrug'!E117</f>
        <v>Vestdanmark</v>
      </c>
      <c r="C428" s="99" t="str">
        <f>'Resultat-Produktion &amp; forbrug'!A117</f>
        <v>Import af foder</v>
      </c>
      <c r="D428" s="99">
        <f>'Resultat-Produktion &amp; forbrug'!D117</f>
        <v>2050</v>
      </c>
      <c r="E428" s="440">
        <f>'Resultat-Produktion &amp; forbrug'!N117</f>
        <v>-4828427.5390456226</v>
      </c>
      <c r="F428" s="427" t="str">
        <f>IFERROR(VLOOKUP(A428,'Oversættelse til tabel'!$A$2:$B$14,2,FALSE),"")</f>
        <v>Ubrugt</v>
      </c>
      <c r="G428" s="103"/>
    </row>
    <row r="429" spans="1:7" x14ac:dyDescent="0.25">
      <c r="A429" s="429" t="s">
        <v>342</v>
      </c>
      <c r="B429" s="99" t="str">
        <f>'Resultat-Produktion &amp; forbrug'!E118</f>
        <v>Vestdanmark</v>
      </c>
      <c r="C429" s="99" t="str">
        <f>'Resultat-Produktion &amp; forbrug'!A118</f>
        <v>Industriaffald</v>
      </c>
      <c r="D429" s="99">
        <f>'Resultat-Produktion &amp; forbrug'!D118</f>
        <v>2050</v>
      </c>
      <c r="E429" s="440">
        <f>'Resultat-Produktion &amp; forbrug'!N118</f>
        <v>-8.2607434829697013E-2</v>
      </c>
      <c r="F429" s="427" t="str">
        <f>IFERROR(VLOOKUP(A429,'Oversættelse til tabel'!$A$2:$B$14,2,FALSE),"")</f>
        <v>Ubrugt</v>
      </c>
      <c r="G429" s="103"/>
    </row>
    <row r="430" spans="1:7" x14ac:dyDescent="0.25">
      <c r="A430" s="429" t="s">
        <v>342</v>
      </c>
      <c r="B430" s="99" t="str">
        <f>'Resultat-Produktion &amp; forbrug'!E119</f>
        <v>Vestdanmark</v>
      </c>
      <c r="C430" s="99" t="str">
        <f>'Resultat-Produktion &amp; forbrug'!A119</f>
        <v>Juletræer</v>
      </c>
      <c r="D430" s="99">
        <f>'Resultat-Produktion &amp; forbrug'!D119</f>
        <v>2050</v>
      </c>
      <c r="E430" s="440">
        <f>'Resultat-Produktion &amp; forbrug'!N119</f>
        <v>799246.10341905511</v>
      </c>
      <c r="F430" s="427" t="str">
        <f>IFERROR(VLOOKUP(A430,'Oversættelse til tabel'!$A$2:$B$14,2,FALSE),"")</f>
        <v>Ubrugt</v>
      </c>
      <c r="G430" s="103"/>
    </row>
    <row r="431" spans="1:7" x14ac:dyDescent="0.25">
      <c r="A431" s="429" t="s">
        <v>342</v>
      </c>
      <c r="B431" s="99" t="str">
        <f>'Resultat-Produktion &amp; forbrug'!E120</f>
        <v>Vestdanmark</v>
      </c>
      <c r="C431" s="99" t="str">
        <f>'Resultat-Produktion &amp; forbrug'!A120</f>
        <v>Kartofler</v>
      </c>
      <c r="D431" s="99">
        <f>'Resultat-Produktion &amp; forbrug'!D120</f>
        <v>2050</v>
      </c>
      <c r="E431" s="440">
        <f>'Resultat-Produktion &amp; forbrug'!N120</f>
        <v>2090712.3173374038</v>
      </c>
      <c r="F431" s="427" t="str">
        <f>IFERROR(VLOOKUP(A431,'Oversættelse til tabel'!$A$2:$B$14,2,FALSE),"")</f>
        <v>Ubrugt</v>
      </c>
      <c r="G431" s="103"/>
    </row>
    <row r="432" spans="1:7" x14ac:dyDescent="0.25">
      <c r="A432" s="429" t="s">
        <v>342</v>
      </c>
      <c r="B432" s="99" t="str">
        <f>'Resultat-Produktion &amp; forbrug'!E121</f>
        <v>Vestdanmark</v>
      </c>
      <c r="C432" s="99" t="str">
        <f>'Resultat-Produktion &amp; forbrug'!A121</f>
        <v>Korn</v>
      </c>
      <c r="D432" s="99">
        <f>'Resultat-Produktion &amp; forbrug'!D121</f>
        <v>2050</v>
      </c>
      <c r="E432" s="440">
        <f>'Resultat-Produktion &amp; forbrug'!N121</f>
        <v>1040433.6024588319</v>
      </c>
      <c r="F432" s="427" t="str">
        <f>IFERROR(VLOOKUP(A432,'Oversættelse til tabel'!$A$2:$B$14,2,FALSE),"")</f>
        <v>Ubrugt</v>
      </c>
      <c r="G432" s="103"/>
    </row>
    <row r="433" spans="1:7" x14ac:dyDescent="0.25">
      <c r="A433" s="429" t="s">
        <v>342</v>
      </c>
      <c r="B433" s="99" t="str">
        <f>'Resultat-Produktion &amp; forbrug'!E122</f>
        <v>Vestdanmark</v>
      </c>
      <c r="C433" s="99" t="str">
        <f>'Resultat-Produktion &amp; forbrug'!A122</f>
        <v>Kunstgødning</v>
      </c>
      <c r="D433" s="99">
        <f>'Resultat-Produktion &amp; forbrug'!D122</f>
        <v>2050</v>
      </c>
      <c r="E433" s="440">
        <f ca="1">'Resultat-Produktion &amp; forbrug'!N122</f>
        <v>-505395.5229247805</v>
      </c>
      <c r="F433" s="427" t="str">
        <f>IFERROR(VLOOKUP(A433,'Oversættelse til tabel'!$A$2:$B$14,2,FALSE),"")</f>
        <v>Ubrugt</v>
      </c>
      <c r="G433" s="103"/>
    </row>
    <row r="434" spans="1:7" x14ac:dyDescent="0.25">
      <c r="A434" s="429" t="s">
        <v>342</v>
      </c>
      <c r="B434" s="99" t="str">
        <f>'Resultat-Produktion &amp; forbrug'!E123</f>
        <v>Vestdanmark</v>
      </c>
      <c r="C434" s="99" t="str">
        <f>'Resultat-Produktion &amp; forbrug'!A123</f>
        <v>Kvæggylle</v>
      </c>
      <c r="D434" s="99">
        <f>'Resultat-Produktion &amp; forbrug'!D123</f>
        <v>2050</v>
      </c>
      <c r="E434" s="440">
        <f>'Resultat-Produktion &amp; forbrug'!N123</f>
        <v>0</v>
      </c>
      <c r="F434" s="427" t="str">
        <f>IFERROR(VLOOKUP(A434,'Oversættelse til tabel'!$A$2:$B$14,2,FALSE),"")</f>
        <v>Ubrugt</v>
      </c>
      <c r="G434" s="103"/>
    </row>
    <row r="435" spans="1:7" x14ac:dyDescent="0.25">
      <c r="A435" s="429" t="s">
        <v>342</v>
      </c>
      <c r="B435" s="99" t="str">
        <f>'Resultat-Produktion &amp; forbrug'!E124</f>
        <v>Vestdanmark</v>
      </c>
      <c r="C435" s="99" t="str">
        <f>'Resultat-Produktion &amp; forbrug'!A124</f>
        <v>Mælk til foder</v>
      </c>
      <c r="D435" s="99">
        <f>'Resultat-Produktion &amp; forbrug'!D124</f>
        <v>2050</v>
      </c>
      <c r="E435" s="440">
        <f>'Resultat-Produktion &amp; forbrug'!N124</f>
        <v>75169.296411052346</v>
      </c>
      <c r="F435" s="427" t="str">
        <f>IFERROR(VLOOKUP(A435,'Oversættelse til tabel'!$A$2:$B$14,2,FALSE),"")</f>
        <v>Ubrugt</v>
      </c>
      <c r="G435" s="103"/>
    </row>
    <row r="436" spans="1:7" x14ac:dyDescent="0.25">
      <c r="A436" s="429" t="s">
        <v>342</v>
      </c>
      <c r="B436" s="99" t="str">
        <f>'Resultat-Produktion &amp; forbrug'!E125</f>
        <v>Vestdanmark</v>
      </c>
      <c r="C436" s="99" t="str">
        <f>'Resultat-Produktion &amp; forbrug'!A125</f>
        <v>Majs</v>
      </c>
      <c r="D436" s="99">
        <f>'Resultat-Produktion &amp; forbrug'!D125</f>
        <v>2050</v>
      </c>
      <c r="E436" s="440">
        <f>'Resultat-Produktion &amp; forbrug'!N125</f>
        <v>2102056.1857260419</v>
      </c>
      <c r="F436" s="427" t="str">
        <f>IFERROR(VLOOKUP(A436,'Oversættelse til tabel'!$A$2:$B$14,2,FALSE),"")</f>
        <v>Ubrugt</v>
      </c>
      <c r="G436" s="103"/>
    </row>
    <row r="437" spans="1:7" x14ac:dyDescent="0.25">
      <c r="A437" s="429" t="s">
        <v>342</v>
      </c>
      <c r="B437" s="99" t="str">
        <f>'Resultat-Produktion &amp; forbrug'!E126</f>
        <v>Vestdanmark</v>
      </c>
      <c r="C437" s="99" t="str">
        <f>'Resultat-Produktion &amp; forbrug'!A126</f>
        <v>Mejeriprodukter</v>
      </c>
      <c r="D437" s="99">
        <f>'Resultat-Produktion &amp; forbrug'!D126</f>
        <v>2050</v>
      </c>
      <c r="E437" s="440">
        <f>'Resultat-Produktion &amp; forbrug'!N126</f>
        <v>2578754.8968308186</v>
      </c>
      <c r="F437" s="427" t="str">
        <f>IFERROR(VLOOKUP(A437,'Oversættelse til tabel'!$A$2:$B$14,2,FALSE),"")</f>
        <v>Ubrugt</v>
      </c>
      <c r="G437" s="103"/>
    </row>
    <row r="438" spans="1:7" x14ac:dyDescent="0.25">
      <c r="A438" s="429" t="s">
        <v>342</v>
      </c>
      <c r="B438" s="99" t="str">
        <f>'Resultat-Produktion &amp; forbrug'!E127</f>
        <v>Vestdanmark</v>
      </c>
      <c r="C438" s="99" t="str">
        <f>'Resultat-Produktion &amp; forbrug'!A127</f>
        <v>Muslinger</v>
      </c>
      <c r="D438" s="99">
        <f>'Resultat-Produktion &amp; forbrug'!D127</f>
        <v>2050</v>
      </c>
      <c r="E438" s="440">
        <f>'Resultat-Produktion &amp; forbrug'!N127</f>
        <v>209595.14629167612</v>
      </c>
      <c r="F438" s="427" t="str">
        <f>IFERROR(VLOOKUP(A438,'Oversættelse til tabel'!$A$2:$B$14,2,FALSE),"")</f>
        <v>Ubrugt</v>
      </c>
      <c r="G438" s="103"/>
    </row>
    <row r="439" spans="1:7" x14ac:dyDescent="0.25">
      <c r="A439" s="429" t="s">
        <v>342</v>
      </c>
      <c r="B439" s="99" t="str">
        <f>'Resultat-Produktion &amp; forbrug'!E128</f>
        <v>Vestdanmark</v>
      </c>
      <c r="C439" s="99" t="str">
        <f>'Resultat-Produktion &amp; forbrug'!A128</f>
        <v>Oksekød</v>
      </c>
      <c r="D439" s="99">
        <f>'Resultat-Produktion &amp; forbrug'!D128</f>
        <v>2050</v>
      </c>
      <c r="E439" s="440">
        <f>'Resultat-Produktion &amp; forbrug'!N128</f>
        <v>40419.548064407238</v>
      </c>
      <c r="F439" s="427" t="str">
        <f>IFERROR(VLOOKUP(A439,'Oversættelse til tabel'!$A$2:$B$14,2,FALSE),"")</f>
        <v>Ubrugt</v>
      </c>
      <c r="G439" s="103"/>
    </row>
    <row r="440" spans="1:7" x14ac:dyDescent="0.25">
      <c r="A440" s="429" t="s">
        <v>342</v>
      </c>
      <c r="B440" s="99" t="str">
        <f>'Resultat-Produktion &amp; forbrug'!E129</f>
        <v>Vestdanmark</v>
      </c>
      <c r="C440" s="99" t="str">
        <f>'Resultat-Produktion &amp; forbrug'!A129</f>
        <v>Øvrige</v>
      </c>
      <c r="D440" s="99">
        <f>'Resultat-Produktion &amp; forbrug'!D129</f>
        <v>2050</v>
      </c>
      <c r="E440" s="440">
        <f>'Resultat-Produktion &amp; forbrug'!N129</f>
        <v>1679487.6572035907</v>
      </c>
      <c r="F440" s="427" t="str">
        <f>IFERROR(VLOOKUP(A440,'Oversættelse til tabel'!$A$2:$B$14,2,FALSE),"")</f>
        <v>Ubrugt</v>
      </c>
      <c r="G440" s="103"/>
    </row>
    <row r="441" spans="1:7" x14ac:dyDescent="0.25">
      <c r="A441" s="429" t="s">
        <v>342</v>
      </c>
      <c r="B441" s="99" t="str">
        <f>'Resultat-Produktion &amp; forbrug'!E130</f>
        <v>Vestdanmark</v>
      </c>
      <c r="C441" s="99" t="str">
        <f>'Resultat-Produktion &amp; forbrug'!A130</f>
        <v>Pil &amp; poppel</v>
      </c>
      <c r="D441" s="99">
        <f>'Resultat-Produktion &amp; forbrug'!D130</f>
        <v>2050</v>
      </c>
      <c r="E441" s="440">
        <f>'Resultat-Produktion &amp; forbrug'!N130</f>
        <v>0</v>
      </c>
      <c r="F441" s="427" t="str">
        <f>IFERROR(VLOOKUP(A441,'Oversættelse til tabel'!$A$2:$B$14,2,FALSE),"")</f>
        <v>Ubrugt</v>
      </c>
      <c r="G441" s="103"/>
    </row>
    <row r="442" spans="1:7" x14ac:dyDescent="0.25">
      <c r="A442" s="429" t="s">
        <v>342</v>
      </c>
      <c r="B442" s="99" t="str">
        <f>'Resultat-Produktion &amp; forbrug'!E131</f>
        <v>Vestdanmark</v>
      </c>
      <c r="C442" s="99" t="str">
        <f>'Resultat-Produktion &amp; forbrug'!A131</f>
        <v>Pyrolysegas</v>
      </c>
      <c r="D442" s="99">
        <f>'Resultat-Produktion &amp; forbrug'!D131</f>
        <v>2050</v>
      </c>
      <c r="E442" s="440">
        <f ca="1">'Resultat-Produktion &amp; forbrug'!N131</f>
        <v>0</v>
      </c>
      <c r="F442" s="427" t="str">
        <f>IFERROR(VLOOKUP(A442,'Oversættelse til tabel'!$A$2:$B$14,2,FALSE),"")</f>
        <v>Ubrugt</v>
      </c>
      <c r="G442" s="103"/>
    </row>
    <row r="443" spans="1:7" x14ac:dyDescent="0.25">
      <c r="A443" s="429" t="s">
        <v>342</v>
      </c>
      <c r="B443" s="99" t="str">
        <f>'Resultat-Produktion &amp; forbrug'!E132</f>
        <v>Vestdanmark</v>
      </c>
      <c r="C443" s="99" t="str">
        <f>'Resultat-Produktion &amp; forbrug'!A132</f>
        <v>Pyrolyseolie</v>
      </c>
      <c r="D443" s="99">
        <f>'Resultat-Produktion &amp; forbrug'!D132</f>
        <v>2050</v>
      </c>
      <c r="E443" s="440">
        <f ca="1">'Resultat-Produktion &amp; forbrug'!N132</f>
        <v>0</v>
      </c>
      <c r="F443" s="427" t="str">
        <f>IFERROR(VLOOKUP(A443,'Oversættelse til tabel'!$A$2:$B$14,2,FALSE),"")</f>
        <v>Ubrugt</v>
      </c>
      <c r="G443" s="103"/>
    </row>
    <row r="444" spans="1:7" x14ac:dyDescent="0.25">
      <c r="A444" s="429" t="s">
        <v>342</v>
      </c>
      <c r="B444" s="99" t="str">
        <f>'Resultat-Produktion &amp; forbrug'!E133</f>
        <v>Vestdanmark</v>
      </c>
      <c r="C444" s="99" t="str">
        <f>'Resultat-Produktion &amp; forbrug'!A133</f>
        <v>Råmælk</v>
      </c>
      <c r="D444" s="99">
        <f>'Resultat-Produktion &amp; forbrug'!D133</f>
        <v>2050</v>
      </c>
      <c r="E444" s="440">
        <f>'Resultat-Produktion &amp; forbrug'!N133</f>
        <v>4779961.9648844432</v>
      </c>
      <c r="F444" s="427" t="str">
        <f>IFERROR(VLOOKUP(A444,'Oversættelse til tabel'!$A$2:$B$14,2,FALSE),"")</f>
        <v>Ubrugt</v>
      </c>
      <c r="G444" s="103"/>
    </row>
    <row r="445" spans="1:7" x14ac:dyDescent="0.25">
      <c r="A445" s="429" t="s">
        <v>342</v>
      </c>
      <c r="B445" s="99" t="str">
        <f>'Resultat-Produktion &amp; forbrug'!E134</f>
        <v>Vestdanmark</v>
      </c>
      <c r="C445" s="99" t="str">
        <f>'Resultat-Produktion &amp; forbrug'!A134</f>
        <v>Raps</v>
      </c>
      <c r="D445" s="99">
        <f>'Resultat-Produktion &amp; forbrug'!D134</f>
        <v>2050</v>
      </c>
      <c r="E445" s="440">
        <f>'Resultat-Produktion &amp; forbrug'!N134</f>
        <v>0</v>
      </c>
      <c r="F445" s="427" t="str">
        <f>IFERROR(VLOOKUP(A445,'Oversættelse til tabel'!$A$2:$B$14,2,FALSE),"")</f>
        <v>Ubrugt</v>
      </c>
      <c r="G445" s="103"/>
    </row>
    <row r="446" spans="1:7" x14ac:dyDescent="0.25">
      <c r="A446" s="429" t="s">
        <v>342</v>
      </c>
      <c r="B446" s="99" t="str">
        <f>'Resultat-Produktion &amp; forbrug'!E135</f>
        <v>Vestdanmark</v>
      </c>
      <c r="C446" s="99" t="str">
        <f>'Resultat-Produktion &amp; forbrug'!A135</f>
        <v>Rapskage</v>
      </c>
      <c r="D446" s="99">
        <f>'Resultat-Produktion &amp; forbrug'!D135</f>
        <v>2050</v>
      </c>
      <c r="E446" s="440">
        <f>'Resultat-Produktion &amp; forbrug'!N135</f>
        <v>42468.206597502896</v>
      </c>
      <c r="F446" s="427" t="str">
        <f>IFERROR(VLOOKUP(A446,'Oversættelse til tabel'!$A$2:$B$14,2,FALSE),"")</f>
        <v>Ubrugt</v>
      </c>
      <c r="G446" s="103"/>
    </row>
    <row r="447" spans="1:7" x14ac:dyDescent="0.25">
      <c r="A447" s="429" t="s">
        <v>342</v>
      </c>
      <c r="B447" s="99" t="str">
        <f>'Resultat-Produktion &amp; forbrug'!E136</f>
        <v>Vestdanmark</v>
      </c>
      <c r="C447" s="99" t="str">
        <f>'Resultat-Produktion &amp; forbrug'!A136</f>
        <v>Rapsolie</v>
      </c>
      <c r="D447" s="99">
        <f>'Resultat-Produktion &amp; forbrug'!D136</f>
        <v>2050</v>
      </c>
      <c r="E447" s="440">
        <f>'Resultat-Produktion &amp; forbrug'!N136</f>
        <v>0</v>
      </c>
      <c r="F447" s="427" t="str">
        <f>IFERROR(VLOOKUP(A447,'Oversættelse til tabel'!$A$2:$B$14,2,FALSE),"")</f>
        <v>Ubrugt</v>
      </c>
      <c r="G447" s="103"/>
    </row>
    <row r="448" spans="1:7" x14ac:dyDescent="0.25">
      <c r="A448" s="429" t="s">
        <v>342</v>
      </c>
      <c r="B448" s="99" t="str">
        <f>'Resultat-Produktion &amp; forbrug'!E137</f>
        <v>Vestdanmark</v>
      </c>
      <c r="C448" s="99" t="str">
        <f>'Resultat-Produktion &amp; forbrug'!A137</f>
        <v>Roer</v>
      </c>
      <c r="D448" s="99">
        <f>'Resultat-Produktion &amp; forbrug'!D137</f>
        <v>2050</v>
      </c>
      <c r="E448" s="440">
        <f>'Resultat-Produktion &amp; forbrug'!N137</f>
        <v>-439955.08594285394</v>
      </c>
      <c r="F448" s="427" t="str">
        <f>IFERROR(VLOOKUP(A448,'Oversættelse til tabel'!$A$2:$B$14,2,FALSE),"")</f>
        <v>Ubrugt</v>
      </c>
      <c r="G448" s="103"/>
    </row>
    <row r="449" spans="1:7" x14ac:dyDescent="0.25">
      <c r="A449" s="429" t="s">
        <v>342</v>
      </c>
      <c r="B449" s="99" t="str">
        <f>'Resultat-Produktion &amp; forbrug'!E138</f>
        <v>Vestdanmark</v>
      </c>
      <c r="C449" s="99" t="str">
        <f>'Resultat-Produktion &amp; forbrug'!A138</f>
        <v>Slagteriaffald til andet</v>
      </c>
      <c r="D449" s="99">
        <f>'Resultat-Produktion &amp; forbrug'!D138</f>
        <v>2050</v>
      </c>
      <c r="E449" s="440">
        <f>'Resultat-Produktion &amp; forbrug'!N138</f>
        <v>185567.16171821824</v>
      </c>
      <c r="F449" s="427" t="str">
        <f>IFERROR(VLOOKUP(A449,'Oversættelse til tabel'!$A$2:$B$14,2,FALSE),"")</f>
        <v>Ubrugt</v>
      </c>
      <c r="G449" s="103"/>
    </row>
    <row r="450" spans="1:7" x14ac:dyDescent="0.25">
      <c r="A450" s="429" t="s">
        <v>342</v>
      </c>
      <c r="B450" s="99" t="str">
        <f>'Resultat-Produktion &amp; forbrug'!E139</f>
        <v>Vestdanmark</v>
      </c>
      <c r="C450" s="99" t="str">
        <f>'Resultat-Produktion &amp; forbrug'!A139</f>
        <v>Slagteriaffald til foder</v>
      </c>
      <c r="D450" s="99">
        <f>'Resultat-Produktion &amp; forbrug'!D139</f>
        <v>2050</v>
      </c>
      <c r="E450" s="440">
        <f>'Resultat-Produktion &amp; forbrug'!N139</f>
        <v>86684.513254845398</v>
      </c>
      <c r="F450" s="427" t="str">
        <f>IFERROR(VLOOKUP(A450,'Oversættelse til tabel'!$A$2:$B$14,2,FALSE),"")</f>
        <v>Ubrugt</v>
      </c>
      <c r="G450" s="103"/>
    </row>
    <row r="451" spans="1:7" x14ac:dyDescent="0.25">
      <c r="A451" s="429" t="s">
        <v>342</v>
      </c>
      <c r="B451" s="99" t="str">
        <f>'Resultat-Produktion &amp; forbrug'!E140</f>
        <v>Vestdanmark</v>
      </c>
      <c r="C451" s="99" t="str">
        <f>'Resultat-Produktion &amp; forbrug'!A140</f>
        <v>Spildevandsslam</v>
      </c>
      <c r="D451" s="99">
        <f>'Resultat-Produktion &amp; forbrug'!D140</f>
        <v>2050</v>
      </c>
      <c r="E451" s="440">
        <f>'Resultat-Produktion &amp; forbrug'!N140</f>
        <v>2558632.3494776348</v>
      </c>
      <c r="F451" s="427" t="str">
        <f>IFERROR(VLOOKUP(A451,'Oversættelse til tabel'!$A$2:$B$14,2,FALSE),"")</f>
        <v>Ubrugt</v>
      </c>
      <c r="G451" s="103"/>
    </row>
    <row r="452" spans="1:7" x14ac:dyDescent="0.25">
      <c r="A452" s="429" t="s">
        <v>342</v>
      </c>
      <c r="B452" s="99" t="str">
        <f>'Resultat-Produktion &amp; forbrug'!E141</f>
        <v>Vestdanmark</v>
      </c>
      <c r="C452" s="99" t="str">
        <f>'Resultat-Produktion &amp; forbrug'!A141</f>
        <v>Svinegylle</v>
      </c>
      <c r="D452" s="99">
        <f>'Resultat-Produktion &amp; forbrug'!D141</f>
        <v>2050</v>
      </c>
      <c r="E452" s="440">
        <f>'Resultat-Produktion &amp; forbrug'!N141</f>
        <v>0</v>
      </c>
      <c r="F452" s="427" t="str">
        <f>IFERROR(VLOOKUP(A452,'Oversættelse til tabel'!$A$2:$B$14,2,FALSE),"")</f>
        <v>Ubrugt</v>
      </c>
      <c r="G452" s="103"/>
    </row>
    <row r="453" spans="1:7" x14ac:dyDescent="0.25">
      <c r="A453" s="429" t="s">
        <v>342</v>
      </c>
      <c r="B453" s="99" t="str">
        <f>'Resultat-Produktion &amp; forbrug'!E142</f>
        <v>Vestdanmark</v>
      </c>
      <c r="C453" s="99" t="str">
        <f>'Resultat-Produktion &amp; forbrug'!A142</f>
        <v>Svinekød</v>
      </c>
      <c r="D453" s="99">
        <f>'Resultat-Produktion &amp; forbrug'!D142</f>
        <v>2050</v>
      </c>
      <c r="E453" s="440">
        <f>'Resultat-Produktion &amp; forbrug'!N142</f>
        <v>1213523.7829408473</v>
      </c>
      <c r="F453" s="427" t="str">
        <f>IFERROR(VLOOKUP(A453,'Oversættelse til tabel'!$A$2:$B$14,2,FALSE),"")</f>
        <v>Ubrugt</v>
      </c>
      <c r="G453" s="103"/>
    </row>
    <row r="454" spans="1:7" x14ac:dyDescent="0.25">
      <c r="A454" s="429" t="s">
        <v>342</v>
      </c>
      <c r="B454" s="99" t="str">
        <f>'Resultat-Produktion &amp; forbrug'!E143</f>
        <v>Vestdanmark</v>
      </c>
      <c r="C454" s="99" t="str">
        <f>'Resultat-Produktion &amp; forbrug'!A143</f>
        <v>Tang</v>
      </c>
      <c r="D454" s="99">
        <f>'Resultat-Produktion &amp; forbrug'!D143</f>
        <v>2050</v>
      </c>
      <c r="E454" s="440">
        <f>'Resultat-Produktion &amp; forbrug'!N143</f>
        <v>84600</v>
      </c>
      <c r="F454" s="427" t="str">
        <f>IFERROR(VLOOKUP(A454,'Oversættelse til tabel'!$A$2:$B$14,2,FALSE),"")</f>
        <v>Ubrugt</v>
      </c>
      <c r="G454" s="103"/>
    </row>
    <row r="455" spans="1:7" x14ac:dyDescent="0.25">
      <c r="A455" s="429" t="s">
        <v>342</v>
      </c>
      <c r="B455" s="99" t="str">
        <f>'Resultat-Produktion &amp; forbrug'!E144</f>
        <v>Vestdanmark</v>
      </c>
      <c r="C455" s="99" t="str">
        <f>'Resultat-Produktion &amp; forbrug'!A144</f>
        <v>Total til biogas</v>
      </c>
      <c r="D455" s="99">
        <f>'Resultat-Produktion &amp; forbrug'!D144</f>
        <v>2050</v>
      </c>
      <c r="E455" s="440">
        <f>'Resultat-Produktion &amp; forbrug'!N144</f>
        <v>0</v>
      </c>
      <c r="F455" s="427" t="str">
        <f>IFERROR(VLOOKUP(A455,'Oversættelse til tabel'!$A$2:$B$14,2,FALSE),"")</f>
        <v>Ubrugt</v>
      </c>
      <c r="G455" s="103"/>
    </row>
    <row r="456" spans="1:7" x14ac:dyDescent="0.25">
      <c r="A456" s="429" t="s">
        <v>342</v>
      </c>
      <c r="B456" s="99" t="str">
        <f>'Resultat-Produktion &amp; forbrug'!E145</f>
        <v>Vestdanmark</v>
      </c>
      <c r="C456" s="99" t="str">
        <f>'Resultat-Produktion &amp; forbrug'!A145</f>
        <v>Træ til energi</v>
      </c>
      <c r="D456" s="99">
        <f>'Resultat-Produktion &amp; forbrug'!D145</f>
        <v>2050</v>
      </c>
      <c r="E456" s="440">
        <f ca="1">'Resultat-Produktion &amp; forbrug'!N145</f>
        <v>0</v>
      </c>
      <c r="F456" s="427" t="str">
        <f>IFERROR(VLOOKUP(A456,'Oversættelse til tabel'!$A$2:$B$14,2,FALSE),"")</f>
        <v>Ubrugt</v>
      </c>
      <c r="G456" s="103"/>
    </row>
    <row r="457" spans="1:7" x14ac:dyDescent="0.25">
      <c r="A457" s="429" t="s">
        <v>342</v>
      </c>
      <c r="B457" s="99" t="str">
        <f>'Resultat-Produktion &amp; forbrug'!E146</f>
        <v>Vestdanmark</v>
      </c>
      <c r="C457" s="99" t="str">
        <f>'Resultat-Produktion &amp; forbrug'!A146</f>
        <v>Træmaterialer</v>
      </c>
      <c r="D457" s="99">
        <f>'Resultat-Produktion &amp; forbrug'!D146</f>
        <v>2050</v>
      </c>
      <c r="E457" s="440">
        <f ca="1">'Resultat-Produktion &amp; forbrug'!N146</f>
        <v>0</v>
      </c>
      <c r="F457" s="427" t="str">
        <f>IFERROR(VLOOKUP(A457,'Oversættelse til tabel'!$A$2:$B$14,2,FALSE),"")</f>
        <v>Ubrugt</v>
      </c>
      <c r="G457" s="103"/>
    </row>
    <row r="458" spans="1:7" x14ac:dyDescent="0.25">
      <c r="A458" s="429" t="s">
        <v>342</v>
      </c>
      <c r="B458" s="99" t="str">
        <f>'Resultat-Produktion &amp; forbrug'!E147</f>
        <v>Østdanmark</v>
      </c>
      <c r="C458" s="99" t="str">
        <f>'Resultat-Produktion &amp; forbrug'!A147</f>
        <v>Æg</v>
      </c>
      <c r="D458" s="99">
        <f>'Resultat-Produktion &amp; forbrug'!D147</f>
        <v>2019</v>
      </c>
      <c r="E458" s="440">
        <f>'Resultat-Produktion &amp; forbrug'!N147</f>
        <v>-8430.5352358472264</v>
      </c>
      <c r="F458" s="427" t="str">
        <f>IFERROR(VLOOKUP(A458,'Oversættelse til tabel'!$A$2:$B$14,2,FALSE),"")</f>
        <v>Ubrugt</v>
      </c>
      <c r="G458" s="103"/>
    </row>
    <row r="459" spans="1:7" x14ac:dyDescent="0.25">
      <c r="A459" s="429" t="s">
        <v>342</v>
      </c>
      <c r="B459" s="99" t="str">
        <f>'Resultat-Produktion &amp; forbrug'!E148</f>
        <v>Østdanmark</v>
      </c>
      <c r="C459" s="99" t="str">
        <f>'Resultat-Produktion &amp; forbrug'!A148</f>
        <v>Bælgsæd</v>
      </c>
      <c r="D459" s="99">
        <f>'Resultat-Produktion &amp; forbrug'!D148</f>
        <v>2019</v>
      </c>
      <c r="E459" s="440">
        <f>'Resultat-Produktion &amp; forbrug'!N148</f>
        <v>19055.87878491775</v>
      </c>
      <c r="F459" s="427" t="str">
        <f>IFERROR(VLOOKUP(A459,'Oversættelse til tabel'!$A$2:$B$14,2,FALSE),"")</f>
        <v>Ubrugt</v>
      </c>
      <c r="G459" s="103"/>
    </row>
    <row r="460" spans="1:7" x14ac:dyDescent="0.25">
      <c r="A460" s="429" t="s">
        <v>342</v>
      </c>
      <c r="B460" s="99" t="str">
        <f>'Resultat-Produktion &amp; forbrug'!E149</f>
        <v>Østdanmark</v>
      </c>
      <c r="C460" s="99" t="str">
        <f>'Resultat-Produktion &amp; forbrug'!A149</f>
        <v>Bioaffald</v>
      </c>
      <c r="D460" s="99">
        <f>'Resultat-Produktion &amp; forbrug'!D149</f>
        <v>2019</v>
      </c>
      <c r="E460" s="440">
        <f ca="1">'Resultat-Produktion &amp; forbrug'!N149</f>
        <v>-170507.33327986751</v>
      </c>
      <c r="F460" s="427" t="str">
        <f>IFERROR(VLOOKUP(A460,'Oversættelse til tabel'!$A$2:$B$14,2,FALSE),"")</f>
        <v>Ubrugt</v>
      </c>
      <c r="G460" s="103"/>
    </row>
    <row r="461" spans="1:7" x14ac:dyDescent="0.25">
      <c r="A461" s="429" t="s">
        <v>342</v>
      </c>
      <c r="B461" s="99" t="str">
        <f>'Resultat-Produktion &amp; forbrug'!E150</f>
        <v>Østdanmark</v>
      </c>
      <c r="C461" s="99" t="str">
        <f>'Resultat-Produktion &amp; forbrug'!A150</f>
        <v>Biogas</v>
      </c>
      <c r="D461" s="99">
        <f>'Resultat-Produktion &amp; forbrug'!D150</f>
        <v>2019</v>
      </c>
      <c r="E461" s="440">
        <f ca="1">'Resultat-Produktion &amp; forbrug'!N150</f>
        <v>0</v>
      </c>
      <c r="F461" s="427" t="str">
        <f>IFERROR(VLOOKUP(A461,'Oversættelse til tabel'!$A$2:$B$14,2,FALSE),"")</f>
        <v>Ubrugt</v>
      </c>
      <c r="G461" s="103"/>
    </row>
    <row r="462" spans="1:7" x14ac:dyDescent="0.25">
      <c r="A462" s="429" t="s">
        <v>342</v>
      </c>
      <c r="B462" s="99" t="str">
        <f>'Resultat-Produktion &amp; forbrug'!E151</f>
        <v>Østdanmark</v>
      </c>
      <c r="C462" s="99" t="str">
        <f>'Resultat-Produktion &amp; forbrug'!A151</f>
        <v>Biogasgylle</v>
      </c>
      <c r="D462" s="99">
        <f>'Resultat-Produktion &amp; forbrug'!D151</f>
        <v>2019</v>
      </c>
      <c r="E462" s="440">
        <f ca="1">'Resultat-Produktion &amp; forbrug'!N151</f>
        <v>661211.27137287101</v>
      </c>
      <c r="F462" s="427" t="str">
        <f>IFERROR(VLOOKUP(A462,'Oversættelse til tabel'!$A$2:$B$14,2,FALSE),"")</f>
        <v>Ubrugt</v>
      </c>
      <c r="G462" s="103"/>
    </row>
    <row r="463" spans="1:7" x14ac:dyDescent="0.25">
      <c r="A463" s="429" t="s">
        <v>342</v>
      </c>
      <c r="B463" s="99" t="str">
        <f>'Resultat-Produktion &amp; forbrug'!E152</f>
        <v>Østdanmark</v>
      </c>
      <c r="C463" s="99" t="str">
        <f>'Resultat-Produktion &amp; forbrug'!A152</f>
        <v>Brun saft</v>
      </c>
      <c r="D463" s="99">
        <f>'Resultat-Produktion &amp; forbrug'!D152</f>
        <v>2019</v>
      </c>
      <c r="E463" s="440">
        <f>'Resultat-Produktion &amp; forbrug'!N152</f>
        <v>0</v>
      </c>
      <c r="F463" s="427" t="str">
        <f>IFERROR(VLOOKUP(A463,'Oversættelse til tabel'!$A$2:$B$14,2,FALSE),"")</f>
        <v>Ubrugt</v>
      </c>
      <c r="G463" s="103"/>
    </row>
    <row r="464" spans="1:7" x14ac:dyDescent="0.25">
      <c r="A464" s="429" t="s">
        <v>342</v>
      </c>
      <c r="B464" s="99" t="str">
        <f>'Resultat-Produktion &amp; forbrug'!E153</f>
        <v>Østdanmark</v>
      </c>
      <c r="C464" s="99" t="str">
        <f>'Resultat-Produktion &amp; forbrug'!A153</f>
        <v>Dybstrøelse</v>
      </c>
      <c r="D464" s="99">
        <f>'Resultat-Produktion &amp; forbrug'!D153</f>
        <v>2019</v>
      </c>
      <c r="E464" s="440">
        <f>'Resultat-Produktion &amp; forbrug'!N153</f>
        <v>153410.57659836096</v>
      </c>
      <c r="F464" s="427" t="str">
        <f>IFERROR(VLOOKUP(A464,'Oversættelse til tabel'!$A$2:$B$14,2,FALSE),"")</f>
        <v>Ubrugt</v>
      </c>
      <c r="G464" s="103"/>
    </row>
    <row r="465" spans="1:7" x14ac:dyDescent="0.25">
      <c r="A465" s="429" t="s">
        <v>342</v>
      </c>
      <c r="B465" s="99" t="str">
        <f>'Resultat-Produktion &amp; forbrug'!E154</f>
        <v>Østdanmark</v>
      </c>
      <c r="C465" s="99" t="str">
        <f>'Resultat-Produktion &amp; forbrug'!A154</f>
        <v>Fiberfraktion</v>
      </c>
      <c r="D465" s="99">
        <f>'Resultat-Produktion &amp; forbrug'!D154</f>
        <v>2019</v>
      </c>
      <c r="E465" s="440">
        <f>'Resultat-Produktion &amp; forbrug'!N154</f>
        <v>0</v>
      </c>
      <c r="F465" s="427" t="str">
        <f>IFERROR(VLOOKUP(A465,'Oversættelse til tabel'!$A$2:$B$14,2,FALSE),"")</f>
        <v>Ubrugt</v>
      </c>
      <c r="G465" s="103"/>
    </row>
    <row r="466" spans="1:7" x14ac:dyDescent="0.25">
      <c r="A466" s="429" t="s">
        <v>342</v>
      </c>
      <c r="B466" s="99" t="str">
        <f>'Resultat-Produktion &amp; forbrug'!E155</f>
        <v>Østdanmark</v>
      </c>
      <c r="C466" s="99" t="str">
        <f>'Resultat-Produktion &amp; forbrug'!A155</f>
        <v>Fjerkrægylle</v>
      </c>
      <c r="D466" s="99">
        <f>'Resultat-Produktion &amp; forbrug'!D155</f>
        <v>2019</v>
      </c>
      <c r="E466" s="440">
        <f>'Resultat-Produktion &amp; forbrug'!N155</f>
        <v>0</v>
      </c>
      <c r="F466" s="427" t="str">
        <f>IFERROR(VLOOKUP(A466,'Oversættelse til tabel'!$A$2:$B$14,2,FALSE),"")</f>
        <v>Ubrugt</v>
      </c>
      <c r="G466" s="103"/>
    </row>
    <row r="467" spans="1:7" x14ac:dyDescent="0.25">
      <c r="A467" s="429" t="s">
        <v>342</v>
      </c>
      <c r="B467" s="99" t="str">
        <f>'Resultat-Produktion &amp; forbrug'!E156</f>
        <v>Østdanmark</v>
      </c>
      <c r="C467" s="99" t="str">
        <f>'Resultat-Produktion &amp; forbrug'!A156</f>
        <v>Fjerkrækød</v>
      </c>
      <c r="D467" s="99">
        <f>'Resultat-Produktion &amp; forbrug'!D156</f>
        <v>2019</v>
      </c>
      <c r="E467" s="440">
        <f>'Resultat-Produktion &amp; forbrug'!N156</f>
        <v>-13151.581373695415</v>
      </c>
      <c r="F467" s="427" t="str">
        <f>IFERROR(VLOOKUP(A467,'Oversættelse til tabel'!$A$2:$B$14,2,FALSE),"")</f>
        <v>Ubrugt</v>
      </c>
      <c r="G467" s="103"/>
    </row>
    <row r="468" spans="1:7" x14ac:dyDescent="0.25">
      <c r="A468" s="429" t="s">
        <v>342</v>
      </c>
      <c r="B468" s="99" t="str">
        <f>'Resultat-Produktion &amp; forbrug'!E157</f>
        <v>Østdanmark</v>
      </c>
      <c r="C468" s="99" t="str">
        <f>'Resultat-Produktion &amp; forbrug'!A157</f>
        <v>Frø</v>
      </c>
      <c r="D468" s="99">
        <f>'Resultat-Produktion &amp; forbrug'!D157</f>
        <v>2019</v>
      </c>
      <c r="E468" s="440">
        <f>'Resultat-Produktion &amp; forbrug'!N157</f>
        <v>620445.82725004398</v>
      </c>
      <c r="F468" s="427" t="str">
        <f>IFERROR(VLOOKUP(A468,'Oversættelse til tabel'!$A$2:$B$14,2,FALSE),"")</f>
        <v>Ubrugt</v>
      </c>
      <c r="G468" s="103"/>
    </row>
    <row r="469" spans="1:7" x14ac:dyDescent="0.25">
      <c r="A469" s="429" t="s">
        <v>342</v>
      </c>
      <c r="B469" s="99" t="str">
        <f>'Resultat-Produktion &amp; forbrug'!E158</f>
        <v>Østdanmark</v>
      </c>
      <c r="C469" s="99" t="str">
        <f>'Resultat-Produktion &amp; forbrug'!A158</f>
        <v>Frugt</v>
      </c>
      <c r="D469" s="99">
        <f>'Resultat-Produktion &amp; forbrug'!D158</f>
        <v>2019</v>
      </c>
      <c r="E469" s="440">
        <f>'Resultat-Produktion &amp; forbrug'!N158</f>
        <v>-197024.06677216437</v>
      </c>
      <c r="F469" s="427" t="str">
        <f>IFERROR(VLOOKUP(A469,'Oversættelse til tabel'!$A$2:$B$14,2,FALSE),"")</f>
        <v>Ubrugt</v>
      </c>
      <c r="G469" s="103"/>
    </row>
    <row r="470" spans="1:7" x14ac:dyDescent="0.25">
      <c r="A470" s="429" t="s">
        <v>342</v>
      </c>
      <c r="B470" s="99" t="str">
        <f>'Resultat-Produktion &amp; forbrug'!E159</f>
        <v>Østdanmark</v>
      </c>
      <c r="C470" s="99" t="str">
        <f>'Resultat-Produktion &amp; forbrug'!A159</f>
        <v>Glycerin</v>
      </c>
      <c r="D470" s="99">
        <f>'Resultat-Produktion &amp; forbrug'!D159</f>
        <v>2019</v>
      </c>
      <c r="E470" s="440">
        <f>'Resultat-Produktion &amp; forbrug'!N159</f>
        <v>-28548.400000000001</v>
      </c>
      <c r="F470" s="427" t="str">
        <f>IFERROR(VLOOKUP(A470,'Oversættelse til tabel'!$A$2:$B$14,2,FALSE),"")</f>
        <v>Ubrugt</v>
      </c>
      <c r="G470" s="103"/>
    </row>
    <row r="471" spans="1:7" x14ac:dyDescent="0.25">
      <c r="A471" s="429" t="s">
        <v>342</v>
      </c>
      <c r="B471" s="99" t="str">
        <f>'Resultat-Produktion &amp; forbrug'!E160</f>
        <v>Østdanmark</v>
      </c>
      <c r="C471" s="99" t="str">
        <f>'Resultat-Produktion &amp; forbrug'!A160</f>
        <v>Græs</v>
      </c>
      <c r="D471" s="99">
        <f>'Resultat-Produktion &amp; forbrug'!D160</f>
        <v>2019</v>
      </c>
      <c r="E471" s="440">
        <f>'Resultat-Produktion &amp; forbrug'!N160</f>
        <v>636502.29333281773</v>
      </c>
      <c r="F471" s="427" t="str">
        <f>IFERROR(VLOOKUP(A471,'Oversættelse til tabel'!$A$2:$B$14,2,FALSE),"")</f>
        <v>Ubrugt</v>
      </c>
      <c r="G471" s="103"/>
    </row>
    <row r="472" spans="1:7" x14ac:dyDescent="0.25">
      <c r="A472" s="429" t="s">
        <v>342</v>
      </c>
      <c r="B472" s="99" t="str">
        <f>'Resultat-Produktion &amp; forbrug'!E161</f>
        <v>Østdanmark</v>
      </c>
      <c r="C472" s="99" t="str">
        <f>'Resultat-Produktion &amp; forbrug'!A161</f>
        <v>Græsprotein</v>
      </c>
      <c r="D472" s="99">
        <f>'Resultat-Produktion &amp; forbrug'!D161</f>
        <v>2019</v>
      </c>
      <c r="E472" s="440">
        <f>'Resultat-Produktion &amp; forbrug'!N161</f>
        <v>0</v>
      </c>
      <c r="F472" s="427" t="str">
        <f>IFERROR(VLOOKUP(A472,'Oversættelse til tabel'!$A$2:$B$14,2,FALSE),"")</f>
        <v>Ubrugt</v>
      </c>
      <c r="G472" s="103"/>
    </row>
    <row r="473" spans="1:7" x14ac:dyDescent="0.25">
      <c r="A473" s="429" t="s">
        <v>342</v>
      </c>
      <c r="B473" s="99" t="str">
        <f>'Resultat-Produktion &amp; forbrug'!E162</f>
        <v>Østdanmark</v>
      </c>
      <c r="C473" s="99" t="str">
        <f>'Resultat-Produktion &amp; forbrug'!A162</f>
        <v>Grøntsager</v>
      </c>
      <c r="D473" s="99">
        <f>'Resultat-Produktion &amp; forbrug'!D162</f>
        <v>2019</v>
      </c>
      <c r="E473" s="440">
        <f>'Resultat-Produktion &amp; forbrug'!N162</f>
        <v>-127585.02725608747</v>
      </c>
      <c r="F473" s="427" t="str">
        <f>IFERROR(VLOOKUP(A473,'Oversættelse til tabel'!$A$2:$B$14,2,FALSE),"")</f>
        <v>Ubrugt</v>
      </c>
      <c r="G473" s="103"/>
    </row>
    <row r="474" spans="1:7" x14ac:dyDescent="0.25">
      <c r="A474" s="429" t="s">
        <v>342</v>
      </c>
      <c r="B474" s="99" t="str">
        <f>'Resultat-Produktion &amp; forbrug'!E163</f>
        <v>Østdanmark</v>
      </c>
      <c r="C474" s="99" t="str">
        <f>'Resultat-Produktion &amp; forbrug'!A163</f>
        <v>Halm</v>
      </c>
      <c r="D474" s="99">
        <f>'Resultat-Produktion &amp; forbrug'!D163</f>
        <v>2019</v>
      </c>
      <c r="E474" s="440">
        <f>'Resultat-Produktion &amp; forbrug'!N163</f>
        <v>0</v>
      </c>
      <c r="F474" s="427" t="str">
        <f>IFERROR(VLOOKUP(A474,'Oversættelse til tabel'!$A$2:$B$14,2,FALSE),"")</f>
        <v>Ubrugt</v>
      </c>
      <c r="G474" s="103"/>
    </row>
    <row r="475" spans="1:7" x14ac:dyDescent="0.25">
      <c r="A475" s="429" t="s">
        <v>342</v>
      </c>
      <c r="B475" s="99" t="str">
        <f>'Resultat-Produktion &amp; forbrug'!E164</f>
        <v>Østdanmark</v>
      </c>
      <c r="C475" s="99" t="str">
        <f>'Resultat-Produktion &amp; forbrug'!A164</f>
        <v>Have/parkaffald</v>
      </c>
      <c r="D475" s="99">
        <f>'Resultat-Produktion &amp; forbrug'!D164</f>
        <v>2019</v>
      </c>
      <c r="E475" s="440">
        <f>'Resultat-Produktion &amp; forbrug'!N164</f>
        <v>0</v>
      </c>
      <c r="F475" s="427" t="str">
        <f>IFERROR(VLOOKUP(A475,'Oversættelse til tabel'!$A$2:$B$14,2,FALSE),"")</f>
        <v>Ubrugt</v>
      </c>
      <c r="G475" s="103"/>
    </row>
    <row r="476" spans="1:7" x14ac:dyDescent="0.25">
      <c r="A476" s="429" t="s">
        <v>342</v>
      </c>
      <c r="B476" s="99" t="str">
        <f>'Resultat-Produktion &amp; forbrug'!E165</f>
        <v>Østdanmark</v>
      </c>
      <c r="C476" s="99" t="str">
        <f>'Resultat-Produktion &amp; forbrug'!A165</f>
        <v>Import af foder</v>
      </c>
      <c r="D476" s="99">
        <f>'Resultat-Produktion &amp; forbrug'!D165</f>
        <v>2019</v>
      </c>
      <c r="E476" s="440">
        <f>'Resultat-Produktion &amp; forbrug'!N165</f>
        <v>-592646.72642582108</v>
      </c>
      <c r="F476" s="427" t="str">
        <f>IFERROR(VLOOKUP(A476,'Oversættelse til tabel'!$A$2:$B$14,2,FALSE),"")</f>
        <v>Ubrugt</v>
      </c>
      <c r="G476" s="103"/>
    </row>
    <row r="477" spans="1:7" x14ac:dyDescent="0.25">
      <c r="A477" s="429" t="s">
        <v>342</v>
      </c>
      <c r="B477" s="99" t="str">
        <f>'Resultat-Produktion &amp; forbrug'!E166</f>
        <v>Østdanmark</v>
      </c>
      <c r="C477" s="99" t="str">
        <f>'Resultat-Produktion &amp; forbrug'!A166</f>
        <v>Industriaffald</v>
      </c>
      <c r="D477" s="99">
        <f>'Resultat-Produktion &amp; forbrug'!D166</f>
        <v>2019</v>
      </c>
      <c r="E477" s="440">
        <f>'Resultat-Produktion &amp; forbrug'!N166</f>
        <v>-79270.498677373223</v>
      </c>
      <c r="F477" s="427" t="str">
        <f>IFERROR(VLOOKUP(A477,'Oversættelse til tabel'!$A$2:$B$14,2,FALSE),"")</f>
        <v>Ubrugt</v>
      </c>
      <c r="G477" s="103"/>
    </row>
    <row r="478" spans="1:7" x14ac:dyDescent="0.25">
      <c r="A478" s="429" t="s">
        <v>342</v>
      </c>
      <c r="B478" s="99" t="str">
        <f>'Resultat-Produktion &amp; forbrug'!E167</f>
        <v>Østdanmark</v>
      </c>
      <c r="C478" s="99" t="str">
        <f>'Resultat-Produktion &amp; forbrug'!A167</f>
        <v>Juletræer</v>
      </c>
      <c r="D478" s="99">
        <f>'Resultat-Produktion &amp; forbrug'!D167</f>
        <v>2019</v>
      </c>
      <c r="E478" s="440">
        <f>'Resultat-Produktion &amp; forbrug'!N167</f>
        <v>145627.35347864506</v>
      </c>
      <c r="F478" s="427" t="str">
        <f>IFERROR(VLOOKUP(A478,'Oversættelse til tabel'!$A$2:$B$14,2,FALSE),"")</f>
        <v>Ubrugt</v>
      </c>
      <c r="G478" s="103"/>
    </row>
    <row r="479" spans="1:7" x14ac:dyDescent="0.25">
      <c r="A479" s="429" t="s">
        <v>342</v>
      </c>
      <c r="B479" s="99" t="str">
        <f>'Resultat-Produktion &amp; forbrug'!E168</f>
        <v>Østdanmark</v>
      </c>
      <c r="C479" s="99" t="str">
        <f>'Resultat-Produktion &amp; forbrug'!A168</f>
        <v>Kartofler</v>
      </c>
      <c r="D479" s="99">
        <f>'Resultat-Produktion &amp; forbrug'!D168</f>
        <v>2019</v>
      </c>
      <c r="E479" s="440">
        <f>'Resultat-Produktion &amp; forbrug'!N168</f>
        <v>14617.738147146345</v>
      </c>
      <c r="F479" s="427" t="str">
        <f>IFERROR(VLOOKUP(A479,'Oversættelse til tabel'!$A$2:$B$14,2,FALSE),"")</f>
        <v>Ubrugt</v>
      </c>
      <c r="G479" s="103"/>
    </row>
    <row r="480" spans="1:7" x14ac:dyDescent="0.25">
      <c r="A480" s="429" t="s">
        <v>342</v>
      </c>
      <c r="B480" s="99" t="str">
        <f>'Resultat-Produktion &amp; forbrug'!E169</f>
        <v>Østdanmark</v>
      </c>
      <c r="C480" s="99" t="str">
        <f>'Resultat-Produktion &amp; forbrug'!A169</f>
        <v>Korn</v>
      </c>
      <c r="D480" s="99">
        <f>'Resultat-Produktion &amp; forbrug'!D169</f>
        <v>2019</v>
      </c>
      <c r="E480" s="440">
        <f>'Resultat-Produktion &amp; forbrug'!N169</f>
        <v>1301921.4452316216</v>
      </c>
      <c r="F480" s="427" t="str">
        <f>IFERROR(VLOOKUP(A480,'Oversættelse til tabel'!$A$2:$B$14,2,FALSE),"")</f>
        <v>Ubrugt</v>
      </c>
      <c r="G480" s="103"/>
    </row>
    <row r="481" spans="1:7" x14ac:dyDescent="0.25">
      <c r="A481" s="429" t="s">
        <v>342</v>
      </c>
      <c r="B481" s="99" t="str">
        <f>'Resultat-Produktion &amp; forbrug'!E170</f>
        <v>Østdanmark</v>
      </c>
      <c r="C481" s="99" t="str">
        <f>'Resultat-Produktion &amp; forbrug'!A170</f>
        <v>Kunstgødning</v>
      </c>
      <c r="D481" s="99">
        <f>'Resultat-Produktion &amp; forbrug'!D170</f>
        <v>2019</v>
      </c>
      <c r="E481" s="440">
        <f ca="1">'Resultat-Produktion &amp; forbrug'!N170</f>
        <v>-374820.3560243976</v>
      </c>
      <c r="F481" s="427" t="str">
        <f>IFERROR(VLOOKUP(A481,'Oversættelse til tabel'!$A$2:$B$14,2,FALSE),"")</f>
        <v>Ubrugt</v>
      </c>
      <c r="G481" s="103"/>
    </row>
    <row r="482" spans="1:7" x14ac:dyDescent="0.25">
      <c r="A482" s="429" t="s">
        <v>342</v>
      </c>
      <c r="B482" s="99" t="str">
        <f>'Resultat-Produktion &amp; forbrug'!E171</f>
        <v>Østdanmark</v>
      </c>
      <c r="C482" s="99" t="str">
        <f>'Resultat-Produktion &amp; forbrug'!A171</f>
        <v>Kvæggylle</v>
      </c>
      <c r="D482" s="99">
        <f>'Resultat-Produktion &amp; forbrug'!D171</f>
        <v>2019</v>
      </c>
      <c r="E482" s="440">
        <f>'Resultat-Produktion &amp; forbrug'!N171</f>
        <v>0</v>
      </c>
      <c r="F482" s="427" t="str">
        <f>IFERROR(VLOOKUP(A482,'Oversættelse til tabel'!$A$2:$B$14,2,FALSE),"")</f>
        <v>Ubrugt</v>
      </c>
      <c r="G482" s="103"/>
    </row>
    <row r="483" spans="1:7" x14ac:dyDescent="0.25">
      <c r="A483" s="429" t="s">
        <v>342</v>
      </c>
      <c r="B483" s="99" t="str">
        <f>'Resultat-Produktion &amp; forbrug'!E172</f>
        <v>Østdanmark</v>
      </c>
      <c r="C483" s="99" t="str">
        <f>'Resultat-Produktion &amp; forbrug'!A172</f>
        <v>Mælk til foder</v>
      </c>
      <c r="D483" s="99">
        <f>'Resultat-Produktion &amp; forbrug'!D172</f>
        <v>2019</v>
      </c>
      <c r="E483" s="440">
        <f>'Resultat-Produktion &amp; forbrug'!N172</f>
        <v>-70551.412916692323</v>
      </c>
      <c r="F483" s="427" t="str">
        <f>IFERROR(VLOOKUP(A483,'Oversættelse til tabel'!$A$2:$B$14,2,FALSE),"")</f>
        <v>Ubrugt</v>
      </c>
      <c r="G483" s="103"/>
    </row>
    <row r="484" spans="1:7" x14ac:dyDescent="0.25">
      <c r="A484" s="429" t="s">
        <v>342</v>
      </c>
      <c r="B484" s="99" t="str">
        <f>'Resultat-Produktion &amp; forbrug'!E173</f>
        <v>Østdanmark</v>
      </c>
      <c r="C484" s="99" t="str">
        <f>'Resultat-Produktion &amp; forbrug'!A173</f>
        <v>Majs</v>
      </c>
      <c r="D484" s="99">
        <f>'Resultat-Produktion &amp; forbrug'!D173</f>
        <v>2019</v>
      </c>
      <c r="E484" s="440">
        <f>'Resultat-Produktion &amp; forbrug'!N173</f>
        <v>-344258.58126598754</v>
      </c>
      <c r="F484" s="427" t="str">
        <f>IFERROR(VLOOKUP(A484,'Oversættelse til tabel'!$A$2:$B$14,2,FALSE),"")</f>
        <v>Ubrugt</v>
      </c>
      <c r="G484" s="103"/>
    </row>
    <row r="485" spans="1:7" x14ac:dyDescent="0.25">
      <c r="A485" s="429" t="s">
        <v>342</v>
      </c>
      <c r="B485" s="99" t="str">
        <f>'Resultat-Produktion &amp; forbrug'!E174</f>
        <v>Østdanmark</v>
      </c>
      <c r="C485" s="99" t="str">
        <f>'Resultat-Produktion &amp; forbrug'!A174</f>
        <v>Mejeriprodukter</v>
      </c>
      <c r="D485" s="99">
        <f>'Resultat-Produktion &amp; forbrug'!D174</f>
        <v>2019</v>
      </c>
      <c r="E485" s="440">
        <f>'Resultat-Produktion &amp; forbrug'!N174</f>
        <v>-166933.87454175885</v>
      </c>
      <c r="F485" s="427" t="str">
        <f>IFERROR(VLOOKUP(A485,'Oversættelse til tabel'!$A$2:$B$14,2,FALSE),"")</f>
        <v>Ubrugt</v>
      </c>
      <c r="G485" s="103"/>
    </row>
    <row r="486" spans="1:7" x14ac:dyDescent="0.25">
      <c r="A486" s="429" t="s">
        <v>342</v>
      </c>
      <c r="B486" s="99" t="str">
        <f>'Resultat-Produktion &amp; forbrug'!E175</f>
        <v>Østdanmark</v>
      </c>
      <c r="C486" s="99" t="str">
        <f>'Resultat-Produktion &amp; forbrug'!A175</f>
        <v>Muslinger</v>
      </c>
      <c r="D486" s="99">
        <f>'Resultat-Produktion &amp; forbrug'!D175</f>
        <v>2019</v>
      </c>
      <c r="E486" s="440">
        <f>'Resultat-Produktion &amp; forbrug'!N175</f>
        <v>1.1976865502381491</v>
      </c>
      <c r="F486" s="427" t="str">
        <f>IFERROR(VLOOKUP(A486,'Oversættelse til tabel'!$A$2:$B$14,2,FALSE),"")</f>
        <v>Ubrugt</v>
      </c>
      <c r="G486" s="103"/>
    </row>
    <row r="487" spans="1:7" x14ac:dyDescent="0.25">
      <c r="A487" s="429" t="s">
        <v>342</v>
      </c>
      <c r="B487" s="99" t="str">
        <f>'Resultat-Produktion &amp; forbrug'!E176</f>
        <v>Østdanmark</v>
      </c>
      <c r="C487" s="99" t="str">
        <f>'Resultat-Produktion &amp; forbrug'!A176</f>
        <v>Oksekød</v>
      </c>
      <c r="D487" s="99">
        <f>'Resultat-Produktion &amp; forbrug'!D176</f>
        <v>2019</v>
      </c>
      <c r="E487" s="440">
        <f>'Resultat-Produktion &amp; forbrug'!N176</f>
        <v>-41950.335705993944</v>
      </c>
      <c r="F487" s="427" t="str">
        <f>IFERROR(VLOOKUP(A487,'Oversættelse til tabel'!$A$2:$B$14,2,FALSE),"")</f>
        <v>Ubrugt</v>
      </c>
      <c r="G487" s="103"/>
    </row>
    <row r="488" spans="1:7" x14ac:dyDescent="0.25">
      <c r="A488" s="429" t="s">
        <v>342</v>
      </c>
      <c r="B488" s="99" t="str">
        <f>'Resultat-Produktion &amp; forbrug'!E177</f>
        <v>Østdanmark</v>
      </c>
      <c r="C488" s="99" t="str">
        <f>'Resultat-Produktion &amp; forbrug'!A177</f>
        <v>Øvrige</v>
      </c>
      <c r="D488" s="99">
        <f>'Resultat-Produktion &amp; forbrug'!D177</f>
        <v>2019</v>
      </c>
      <c r="E488" s="440">
        <f>'Resultat-Produktion &amp; forbrug'!N177</f>
        <v>395448.91426064254</v>
      </c>
      <c r="F488" s="427" t="str">
        <f>IFERROR(VLOOKUP(A488,'Oversættelse til tabel'!$A$2:$B$14,2,FALSE),"")</f>
        <v>Ubrugt</v>
      </c>
      <c r="G488" s="103"/>
    </row>
    <row r="489" spans="1:7" x14ac:dyDescent="0.25">
      <c r="A489" s="429" t="s">
        <v>342</v>
      </c>
      <c r="B489" s="99" t="str">
        <f>'Resultat-Produktion &amp; forbrug'!E178</f>
        <v>Østdanmark</v>
      </c>
      <c r="C489" s="99" t="str">
        <f>'Resultat-Produktion &amp; forbrug'!A178</f>
        <v>Pil &amp; poppel</v>
      </c>
      <c r="D489" s="99">
        <f>'Resultat-Produktion &amp; forbrug'!D178</f>
        <v>2019</v>
      </c>
      <c r="E489" s="440">
        <f>'Resultat-Produktion &amp; forbrug'!N178</f>
        <v>0</v>
      </c>
      <c r="F489" s="427" t="str">
        <f>IFERROR(VLOOKUP(A489,'Oversættelse til tabel'!$A$2:$B$14,2,FALSE),"")</f>
        <v>Ubrugt</v>
      </c>
      <c r="G489" s="103"/>
    </row>
    <row r="490" spans="1:7" x14ac:dyDescent="0.25">
      <c r="A490" s="429" t="s">
        <v>342</v>
      </c>
      <c r="B490" s="99" t="str">
        <f>'Resultat-Produktion &amp; forbrug'!E179</f>
        <v>Østdanmark</v>
      </c>
      <c r="C490" s="99" t="str">
        <f>'Resultat-Produktion &amp; forbrug'!A179</f>
        <v>Pyrolysegas</v>
      </c>
      <c r="D490" s="99">
        <f>'Resultat-Produktion &amp; forbrug'!D179</f>
        <v>2019</v>
      </c>
      <c r="E490" s="440">
        <f ca="1">'Resultat-Produktion &amp; forbrug'!N179</f>
        <v>0</v>
      </c>
      <c r="F490" s="427" t="str">
        <f>IFERROR(VLOOKUP(A490,'Oversættelse til tabel'!$A$2:$B$14,2,FALSE),"")</f>
        <v>Ubrugt</v>
      </c>
      <c r="G490" s="103"/>
    </row>
    <row r="491" spans="1:7" x14ac:dyDescent="0.25">
      <c r="A491" s="429" t="s">
        <v>342</v>
      </c>
      <c r="B491" s="99" t="str">
        <f>'Resultat-Produktion &amp; forbrug'!E180</f>
        <v>Østdanmark</v>
      </c>
      <c r="C491" s="99" t="str">
        <f>'Resultat-Produktion &amp; forbrug'!A180</f>
        <v>Pyrolyseolie</v>
      </c>
      <c r="D491" s="99">
        <f>'Resultat-Produktion &amp; forbrug'!D180</f>
        <v>2019</v>
      </c>
      <c r="E491" s="440">
        <f ca="1">'Resultat-Produktion &amp; forbrug'!N180</f>
        <v>0</v>
      </c>
      <c r="F491" s="427" t="str">
        <f>IFERROR(VLOOKUP(A491,'Oversættelse til tabel'!$A$2:$B$14,2,FALSE),"")</f>
        <v>Ubrugt</v>
      </c>
      <c r="G491" s="103"/>
    </row>
    <row r="492" spans="1:7" x14ac:dyDescent="0.25">
      <c r="A492" s="429" t="s">
        <v>342</v>
      </c>
      <c r="B492" s="99" t="str">
        <f>'Resultat-Produktion &amp; forbrug'!E181</f>
        <v>Østdanmark</v>
      </c>
      <c r="C492" s="99" t="str">
        <f>'Resultat-Produktion &amp; forbrug'!A181</f>
        <v>Råmælk</v>
      </c>
      <c r="D492" s="99">
        <f>'Resultat-Produktion &amp; forbrug'!D181</f>
        <v>2019</v>
      </c>
      <c r="E492" s="440">
        <f>'Resultat-Produktion &amp; forbrug'!N181</f>
        <v>346998.01962126989</v>
      </c>
      <c r="F492" s="427" t="str">
        <f>IFERROR(VLOOKUP(A492,'Oversættelse til tabel'!$A$2:$B$14,2,FALSE),"")</f>
        <v>Ubrugt</v>
      </c>
      <c r="G492" s="103"/>
    </row>
    <row r="493" spans="1:7" x14ac:dyDescent="0.25">
      <c r="A493" s="429" t="s">
        <v>342</v>
      </c>
      <c r="B493" s="99" t="str">
        <f>'Resultat-Produktion &amp; forbrug'!E182</f>
        <v>Østdanmark</v>
      </c>
      <c r="C493" s="99" t="str">
        <f>'Resultat-Produktion &amp; forbrug'!A182</f>
        <v>Raps</v>
      </c>
      <c r="D493" s="99">
        <f>'Resultat-Produktion &amp; forbrug'!D182</f>
        <v>2019</v>
      </c>
      <c r="E493" s="440">
        <f>'Resultat-Produktion &amp; forbrug'!N182</f>
        <v>0</v>
      </c>
      <c r="F493" s="427" t="str">
        <f>IFERROR(VLOOKUP(A493,'Oversættelse til tabel'!$A$2:$B$14,2,FALSE),"")</f>
        <v>Ubrugt</v>
      </c>
      <c r="G493" s="103"/>
    </row>
    <row r="494" spans="1:7" x14ac:dyDescent="0.25">
      <c r="A494" s="429" t="s">
        <v>342</v>
      </c>
      <c r="B494" s="99" t="str">
        <f>'Resultat-Produktion &amp; forbrug'!E183</f>
        <v>Østdanmark</v>
      </c>
      <c r="C494" s="99" t="str">
        <f>'Resultat-Produktion &amp; forbrug'!A183</f>
        <v>Rapskage</v>
      </c>
      <c r="D494" s="99">
        <f>'Resultat-Produktion &amp; forbrug'!D183</f>
        <v>2019</v>
      </c>
      <c r="E494" s="440">
        <f>'Resultat-Produktion &amp; forbrug'!N183</f>
        <v>70002.843567045958</v>
      </c>
      <c r="F494" s="427" t="str">
        <f>IFERROR(VLOOKUP(A494,'Oversættelse til tabel'!$A$2:$B$14,2,FALSE),"")</f>
        <v>Ubrugt</v>
      </c>
      <c r="G494" s="103"/>
    </row>
    <row r="495" spans="1:7" x14ac:dyDescent="0.25">
      <c r="A495" s="429" t="s">
        <v>342</v>
      </c>
      <c r="B495" s="99" t="str">
        <f>'Resultat-Produktion &amp; forbrug'!E184</f>
        <v>Østdanmark</v>
      </c>
      <c r="C495" s="99" t="str">
        <f>'Resultat-Produktion &amp; forbrug'!A184</f>
        <v>Rapsolie</v>
      </c>
      <c r="D495" s="99">
        <f>'Resultat-Produktion &amp; forbrug'!D184</f>
        <v>2019</v>
      </c>
      <c r="E495" s="440">
        <f>'Resultat-Produktion &amp; forbrug'!N184</f>
        <v>0</v>
      </c>
      <c r="F495" s="427" t="str">
        <f>IFERROR(VLOOKUP(A495,'Oversættelse til tabel'!$A$2:$B$14,2,FALSE),"")</f>
        <v>Ubrugt</v>
      </c>
      <c r="G495" s="103"/>
    </row>
    <row r="496" spans="1:7" x14ac:dyDescent="0.25">
      <c r="A496" s="429" t="s">
        <v>342</v>
      </c>
      <c r="B496" s="99" t="str">
        <f>'Resultat-Produktion &amp; forbrug'!E185</f>
        <v>Østdanmark</v>
      </c>
      <c r="C496" s="99" t="str">
        <f>'Resultat-Produktion &amp; forbrug'!A185</f>
        <v>Roer</v>
      </c>
      <c r="D496" s="99">
        <f>'Resultat-Produktion &amp; forbrug'!D185</f>
        <v>2019</v>
      </c>
      <c r="E496" s="440">
        <f>'Resultat-Produktion &amp; forbrug'!N185</f>
        <v>2105567.5565972263</v>
      </c>
      <c r="F496" s="427" t="str">
        <f>IFERROR(VLOOKUP(A496,'Oversættelse til tabel'!$A$2:$B$14,2,FALSE),"")</f>
        <v>Ubrugt</v>
      </c>
      <c r="G496" s="103"/>
    </row>
    <row r="497" spans="1:7" x14ac:dyDescent="0.25">
      <c r="A497" s="429" t="s">
        <v>342</v>
      </c>
      <c r="B497" s="99" t="str">
        <f>'Resultat-Produktion &amp; forbrug'!E186</f>
        <v>Østdanmark</v>
      </c>
      <c r="C497" s="99" t="str">
        <f>'Resultat-Produktion &amp; forbrug'!A186</f>
        <v>Slagteriaffald til andet</v>
      </c>
      <c r="D497" s="99">
        <f>'Resultat-Produktion &amp; forbrug'!D186</f>
        <v>2019</v>
      </c>
      <c r="E497" s="440">
        <f>'Resultat-Produktion &amp; forbrug'!N186</f>
        <v>23179.475218292017</v>
      </c>
      <c r="F497" s="427" t="str">
        <f>IFERROR(VLOOKUP(A497,'Oversættelse til tabel'!$A$2:$B$14,2,FALSE),"")</f>
        <v>Ubrugt</v>
      </c>
      <c r="G497" s="103"/>
    </row>
    <row r="498" spans="1:7" x14ac:dyDescent="0.25">
      <c r="A498" s="429" t="s">
        <v>342</v>
      </c>
      <c r="B498" s="99" t="str">
        <f>'Resultat-Produktion &amp; forbrug'!E187</f>
        <v>Østdanmark</v>
      </c>
      <c r="C498" s="99" t="str">
        <f>'Resultat-Produktion &amp; forbrug'!A187</f>
        <v>Slagteriaffald til foder</v>
      </c>
      <c r="D498" s="99">
        <f>'Resultat-Produktion &amp; forbrug'!D187</f>
        <v>2019</v>
      </c>
      <c r="E498" s="440">
        <f>'Resultat-Produktion &amp; forbrug'!N187</f>
        <v>14085.970705770382</v>
      </c>
      <c r="F498" s="427" t="str">
        <f>IFERROR(VLOOKUP(A498,'Oversættelse til tabel'!$A$2:$B$14,2,FALSE),"")</f>
        <v>Ubrugt</v>
      </c>
      <c r="G498" s="103"/>
    </row>
    <row r="499" spans="1:7" x14ac:dyDescent="0.25">
      <c r="A499" s="429" t="s">
        <v>342</v>
      </c>
      <c r="B499" s="99" t="str">
        <f>'Resultat-Produktion &amp; forbrug'!E188</f>
        <v>Østdanmark</v>
      </c>
      <c r="C499" s="99" t="str">
        <f>'Resultat-Produktion &amp; forbrug'!A188</f>
        <v>Spildevandsslam</v>
      </c>
      <c r="D499" s="99">
        <f>'Resultat-Produktion &amp; forbrug'!D188</f>
        <v>2019</v>
      </c>
      <c r="E499" s="440">
        <f>'Resultat-Produktion &amp; forbrug'!N188</f>
        <v>1978309.9489030582</v>
      </c>
      <c r="F499" s="427" t="str">
        <f>IFERROR(VLOOKUP(A499,'Oversættelse til tabel'!$A$2:$B$14,2,FALSE),"")</f>
        <v>Ubrugt</v>
      </c>
      <c r="G499" s="103"/>
    </row>
    <row r="500" spans="1:7" x14ac:dyDescent="0.25">
      <c r="A500" s="429" t="s">
        <v>342</v>
      </c>
      <c r="B500" s="99" t="str">
        <f>'Resultat-Produktion &amp; forbrug'!E189</f>
        <v>Østdanmark</v>
      </c>
      <c r="C500" s="99" t="str">
        <f>'Resultat-Produktion &amp; forbrug'!A189</f>
        <v>Svinegylle</v>
      </c>
      <c r="D500" s="99">
        <f>'Resultat-Produktion &amp; forbrug'!D189</f>
        <v>2019</v>
      </c>
      <c r="E500" s="440">
        <f>'Resultat-Produktion &amp; forbrug'!N189</f>
        <v>0</v>
      </c>
      <c r="F500" s="427" t="str">
        <f>IFERROR(VLOOKUP(A500,'Oversættelse til tabel'!$A$2:$B$14,2,FALSE),"")</f>
        <v>Ubrugt</v>
      </c>
      <c r="G500" s="103"/>
    </row>
    <row r="501" spans="1:7" x14ac:dyDescent="0.25">
      <c r="A501" s="429" t="s">
        <v>342</v>
      </c>
      <c r="B501" s="99" t="str">
        <f>'Resultat-Produktion &amp; forbrug'!E190</f>
        <v>Østdanmark</v>
      </c>
      <c r="C501" s="99" t="str">
        <f>'Resultat-Produktion &amp; forbrug'!A190</f>
        <v>Svinekød</v>
      </c>
      <c r="D501" s="99">
        <f>'Resultat-Produktion &amp; forbrug'!D190</f>
        <v>2019</v>
      </c>
      <c r="E501" s="440">
        <f>'Resultat-Produktion &amp; forbrug'!N190</f>
        <v>106195.08352871139</v>
      </c>
      <c r="F501" s="427" t="str">
        <f>IFERROR(VLOOKUP(A501,'Oversættelse til tabel'!$A$2:$B$14,2,FALSE),"")</f>
        <v>Ubrugt</v>
      </c>
      <c r="G501" s="103"/>
    </row>
    <row r="502" spans="1:7" x14ac:dyDescent="0.25">
      <c r="A502" s="429" t="s">
        <v>342</v>
      </c>
      <c r="B502" s="99" t="str">
        <f>'Resultat-Produktion &amp; forbrug'!E191</f>
        <v>Østdanmark</v>
      </c>
      <c r="C502" s="99" t="str">
        <f>'Resultat-Produktion &amp; forbrug'!A191</f>
        <v>Tang</v>
      </c>
      <c r="D502" s="99">
        <f>'Resultat-Produktion &amp; forbrug'!D191</f>
        <v>2019</v>
      </c>
      <c r="E502" s="440">
        <f>'Resultat-Produktion &amp; forbrug'!N191</f>
        <v>0</v>
      </c>
      <c r="F502" s="427" t="str">
        <f>IFERROR(VLOOKUP(A502,'Oversættelse til tabel'!$A$2:$B$14,2,FALSE),"")</f>
        <v>Ubrugt</v>
      </c>
      <c r="G502" s="103"/>
    </row>
    <row r="503" spans="1:7" x14ac:dyDescent="0.25">
      <c r="A503" s="429" t="s">
        <v>342</v>
      </c>
      <c r="B503" s="99" t="str">
        <f>'Resultat-Produktion &amp; forbrug'!E192</f>
        <v>Østdanmark</v>
      </c>
      <c r="C503" s="99" t="str">
        <f>'Resultat-Produktion &amp; forbrug'!A192</f>
        <v>Total til biogas</v>
      </c>
      <c r="D503" s="99">
        <f>'Resultat-Produktion &amp; forbrug'!D192</f>
        <v>2019</v>
      </c>
      <c r="E503" s="440">
        <f>'Resultat-Produktion &amp; forbrug'!N192</f>
        <v>0</v>
      </c>
      <c r="F503" s="427" t="str">
        <f>IFERROR(VLOOKUP(A503,'Oversættelse til tabel'!$A$2:$B$14,2,FALSE),"")</f>
        <v>Ubrugt</v>
      </c>
      <c r="G503" s="103"/>
    </row>
    <row r="504" spans="1:7" x14ac:dyDescent="0.25">
      <c r="A504" s="429" t="s">
        <v>342</v>
      </c>
      <c r="B504" s="99" t="str">
        <f>'Resultat-Produktion &amp; forbrug'!E193</f>
        <v>Østdanmark</v>
      </c>
      <c r="C504" s="99" t="str">
        <f>'Resultat-Produktion &amp; forbrug'!A193</f>
        <v>Træ til energi</v>
      </c>
      <c r="D504" s="99">
        <f>'Resultat-Produktion &amp; forbrug'!D193</f>
        <v>2019</v>
      </c>
      <c r="E504" s="440">
        <f ca="1">'Resultat-Produktion &amp; forbrug'!N193</f>
        <v>0</v>
      </c>
      <c r="F504" s="427" t="str">
        <f>IFERROR(VLOOKUP(A504,'Oversættelse til tabel'!$A$2:$B$14,2,FALSE),"")</f>
        <v>Ubrugt</v>
      </c>
      <c r="G504" s="103"/>
    </row>
    <row r="505" spans="1:7" x14ac:dyDescent="0.25">
      <c r="A505" s="429" t="s">
        <v>342</v>
      </c>
      <c r="B505" s="99" t="str">
        <f>'Resultat-Produktion &amp; forbrug'!E194</f>
        <v>Østdanmark</v>
      </c>
      <c r="C505" s="99" t="str">
        <f>'Resultat-Produktion &amp; forbrug'!A194</f>
        <v>Træmaterialer</v>
      </c>
      <c r="D505" s="99">
        <f>'Resultat-Produktion &amp; forbrug'!D194</f>
        <v>2019</v>
      </c>
      <c r="E505" s="440">
        <f ca="1">'Resultat-Produktion &amp; forbrug'!N194</f>
        <v>0</v>
      </c>
      <c r="F505" s="427" t="str">
        <f>IFERROR(VLOOKUP(A505,'Oversættelse til tabel'!$A$2:$B$14,2,FALSE),"")</f>
        <v>Ubrugt</v>
      </c>
      <c r="G505" s="103"/>
    </row>
    <row r="506" spans="1:7" x14ac:dyDescent="0.25">
      <c r="A506" s="429" t="s">
        <v>342</v>
      </c>
      <c r="B506" s="99" t="str">
        <f>'Resultat-Produktion &amp; forbrug'!E195</f>
        <v>Østdanmark</v>
      </c>
      <c r="C506" s="99" t="str">
        <f>'Resultat-Produktion &amp; forbrug'!A195</f>
        <v>Æg</v>
      </c>
      <c r="D506" s="99">
        <f>'Resultat-Produktion &amp; forbrug'!D195</f>
        <v>2030</v>
      </c>
      <c r="E506" s="440">
        <f>'Resultat-Produktion &amp; forbrug'!N195</f>
        <v>-10265.860686730583</v>
      </c>
      <c r="F506" s="427" t="str">
        <f>IFERROR(VLOOKUP(A506,'Oversættelse til tabel'!$A$2:$B$14,2,FALSE),"")</f>
        <v>Ubrugt</v>
      </c>
      <c r="G506" s="103"/>
    </row>
    <row r="507" spans="1:7" x14ac:dyDescent="0.25">
      <c r="A507" s="429" t="s">
        <v>342</v>
      </c>
      <c r="B507" s="99" t="str">
        <f>'Resultat-Produktion &amp; forbrug'!E196</f>
        <v>Østdanmark</v>
      </c>
      <c r="C507" s="99" t="str">
        <f>'Resultat-Produktion &amp; forbrug'!A196</f>
        <v>Bælgsæd</v>
      </c>
      <c r="D507" s="99">
        <f>'Resultat-Produktion &amp; forbrug'!D196</f>
        <v>2030</v>
      </c>
      <c r="E507" s="440">
        <f>'Resultat-Produktion &amp; forbrug'!N196</f>
        <v>19905.402628944154</v>
      </c>
      <c r="F507" s="427" t="str">
        <f>IFERROR(VLOOKUP(A507,'Oversættelse til tabel'!$A$2:$B$14,2,FALSE),"")</f>
        <v>Ubrugt</v>
      </c>
      <c r="G507" s="103"/>
    </row>
    <row r="508" spans="1:7" x14ac:dyDescent="0.25">
      <c r="A508" s="429" t="s">
        <v>342</v>
      </c>
      <c r="B508" s="99" t="str">
        <f>'Resultat-Produktion &amp; forbrug'!E197</f>
        <v>Østdanmark</v>
      </c>
      <c r="C508" s="99" t="str">
        <f>'Resultat-Produktion &amp; forbrug'!A197</f>
        <v>Bioaffald</v>
      </c>
      <c r="D508" s="99">
        <f>'Resultat-Produktion &amp; forbrug'!D197</f>
        <v>2030</v>
      </c>
      <c r="E508" s="440">
        <f ca="1">'Resultat-Produktion &amp; forbrug'!N197</f>
        <v>-1.3112847955198959E-2</v>
      </c>
      <c r="F508" s="427" t="str">
        <f>IFERROR(VLOOKUP(A508,'Oversættelse til tabel'!$A$2:$B$14,2,FALSE),"")</f>
        <v>Ubrugt</v>
      </c>
      <c r="G508" s="103"/>
    </row>
    <row r="509" spans="1:7" x14ac:dyDescent="0.25">
      <c r="A509" s="429" t="s">
        <v>342</v>
      </c>
      <c r="B509" s="99" t="str">
        <f>'Resultat-Produktion &amp; forbrug'!E198</f>
        <v>Østdanmark</v>
      </c>
      <c r="C509" s="99" t="str">
        <f>'Resultat-Produktion &amp; forbrug'!A198</f>
        <v>Biogas</v>
      </c>
      <c r="D509" s="99">
        <f>'Resultat-Produktion &amp; forbrug'!D198</f>
        <v>2030</v>
      </c>
      <c r="E509" s="440">
        <f ca="1">'Resultat-Produktion &amp; forbrug'!N198</f>
        <v>0</v>
      </c>
      <c r="F509" s="427" t="str">
        <f>IFERROR(VLOOKUP(A509,'Oversættelse til tabel'!$A$2:$B$14,2,FALSE),"")</f>
        <v>Ubrugt</v>
      </c>
      <c r="G509" s="103"/>
    </row>
    <row r="510" spans="1:7" x14ac:dyDescent="0.25">
      <c r="A510" s="429" t="s">
        <v>342</v>
      </c>
      <c r="B510" s="99" t="str">
        <f>'Resultat-Produktion &amp; forbrug'!E199</f>
        <v>Østdanmark</v>
      </c>
      <c r="C510" s="99" t="str">
        <f>'Resultat-Produktion &amp; forbrug'!A199</f>
        <v>Biogasgylle</v>
      </c>
      <c r="D510" s="99">
        <f>'Resultat-Produktion &amp; forbrug'!D199</f>
        <v>2030</v>
      </c>
      <c r="E510" s="440">
        <f ca="1">'Resultat-Produktion &amp; forbrug'!N199</f>
        <v>428944.9243349079</v>
      </c>
      <c r="F510" s="427" t="str">
        <f>IFERROR(VLOOKUP(A510,'Oversættelse til tabel'!$A$2:$B$14,2,FALSE),"")</f>
        <v>Ubrugt</v>
      </c>
      <c r="G510" s="103"/>
    </row>
    <row r="511" spans="1:7" x14ac:dyDescent="0.25">
      <c r="A511" s="429" t="s">
        <v>342</v>
      </c>
      <c r="B511" s="99" t="str">
        <f>'Resultat-Produktion &amp; forbrug'!E200</f>
        <v>Østdanmark</v>
      </c>
      <c r="C511" s="99" t="str">
        <f>'Resultat-Produktion &amp; forbrug'!A200</f>
        <v>Brun saft</v>
      </c>
      <c r="D511" s="99">
        <f>'Resultat-Produktion &amp; forbrug'!D200</f>
        <v>2030</v>
      </c>
      <c r="E511" s="440">
        <f>'Resultat-Produktion &amp; forbrug'!N200</f>
        <v>0</v>
      </c>
      <c r="F511" s="427" t="str">
        <f>IFERROR(VLOOKUP(A511,'Oversættelse til tabel'!$A$2:$B$14,2,FALSE),"")</f>
        <v>Ubrugt</v>
      </c>
      <c r="G511" s="103"/>
    </row>
    <row r="512" spans="1:7" x14ac:dyDescent="0.25">
      <c r="A512" s="429" t="s">
        <v>342</v>
      </c>
      <c r="B512" s="99" t="str">
        <f>'Resultat-Produktion &amp; forbrug'!E201</f>
        <v>Østdanmark</v>
      </c>
      <c r="C512" s="99" t="str">
        <f>'Resultat-Produktion &amp; forbrug'!A201</f>
        <v>Dybstrøelse</v>
      </c>
      <c r="D512" s="99">
        <f>'Resultat-Produktion &amp; forbrug'!D201</f>
        <v>2030</v>
      </c>
      <c r="E512" s="440">
        <f>'Resultat-Produktion &amp; forbrug'!N201</f>
        <v>111252.83762328496</v>
      </c>
      <c r="F512" s="427" t="str">
        <f>IFERROR(VLOOKUP(A512,'Oversættelse til tabel'!$A$2:$B$14,2,FALSE),"")</f>
        <v>Ubrugt</v>
      </c>
      <c r="G512" s="103"/>
    </row>
    <row r="513" spans="1:7" x14ac:dyDescent="0.25">
      <c r="A513" s="429" t="s">
        <v>342</v>
      </c>
      <c r="B513" s="99" t="str">
        <f>'Resultat-Produktion &amp; forbrug'!E202</f>
        <v>Østdanmark</v>
      </c>
      <c r="C513" s="99" t="str">
        <f>'Resultat-Produktion &amp; forbrug'!A202</f>
        <v>Fiberfraktion</v>
      </c>
      <c r="D513" s="99">
        <f>'Resultat-Produktion &amp; forbrug'!D202</f>
        <v>2030</v>
      </c>
      <c r="E513" s="440">
        <f>'Resultat-Produktion &amp; forbrug'!N202</f>
        <v>0</v>
      </c>
      <c r="F513" s="427" t="str">
        <f>IFERROR(VLOOKUP(A513,'Oversættelse til tabel'!$A$2:$B$14,2,FALSE),"")</f>
        <v>Ubrugt</v>
      </c>
      <c r="G513" s="103"/>
    </row>
    <row r="514" spans="1:7" x14ac:dyDescent="0.25">
      <c r="A514" s="429" t="s">
        <v>342</v>
      </c>
      <c r="B514" s="99" t="str">
        <f>'Resultat-Produktion &amp; forbrug'!E203</f>
        <v>Østdanmark</v>
      </c>
      <c r="C514" s="99" t="str">
        <f>'Resultat-Produktion &amp; forbrug'!A203</f>
        <v>Fjerkrægylle</v>
      </c>
      <c r="D514" s="99">
        <f>'Resultat-Produktion &amp; forbrug'!D203</f>
        <v>2030</v>
      </c>
      <c r="E514" s="440">
        <f>'Resultat-Produktion &amp; forbrug'!N203</f>
        <v>0</v>
      </c>
      <c r="F514" s="427" t="str">
        <f>IFERROR(VLOOKUP(A514,'Oversættelse til tabel'!$A$2:$B$14,2,FALSE),"")</f>
        <v>Ubrugt</v>
      </c>
      <c r="G514" s="103"/>
    </row>
    <row r="515" spans="1:7" x14ac:dyDescent="0.25">
      <c r="A515" s="429" t="s">
        <v>342</v>
      </c>
      <c r="B515" s="99" t="str">
        <f>'Resultat-Produktion &amp; forbrug'!E204</f>
        <v>Østdanmark</v>
      </c>
      <c r="C515" s="99" t="str">
        <f>'Resultat-Produktion &amp; forbrug'!A204</f>
        <v>Fjerkrækød</v>
      </c>
      <c r="D515" s="99">
        <f>'Resultat-Produktion &amp; forbrug'!D204</f>
        <v>2030</v>
      </c>
      <c r="E515" s="440">
        <f>'Resultat-Produktion &amp; forbrug'!N204</f>
        <v>-15316.072808753132</v>
      </c>
      <c r="F515" s="427" t="str">
        <f>IFERROR(VLOOKUP(A515,'Oversættelse til tabel'!$A$2:$B$14,2,FALSE),"")</f>
        <v>Ubrugt</v>
      </c>
      <c r="G515" s="103"/>
    </row>
    <row r="516" spans="1:7" x14ac:dyDescent="0.25">
      <c r="A516" s="429" t="s">
        <v>342</v>
      </c>
      <c r="B516" s="99" t="str">
        <f>'Resultat-Produktion &amp; forbrug'!E205</f>
        <v>Østdanmark</v>
      </c>
      <c r="C516" s="99" t="str">
        <f>'Resultat-Produktion &amp; forbrug'!A205</f>
        <v>Frø</v>
      </c>
      <c r="D516" s="99">
        <f>'Resultat-Produktion &amp; forbrug'!D205</f>
        <v>2030</v>
      </c>
      <c r="E516" s="440">
        <f>'Resultat-Produktion &amp; forbrug'!N205</f>
        <v>616848.66776647209</v>
      </c>
      <c r="F516" s="427" t="str">
        <f>IFERROR(VLOOKUP(A516,'Oversættelse til tabel'!$A$2:$B$14,2,FALSE),"")</f>
        <v>Ubrugt</v>
      </c>
      <c r="G516" s="103"/>
    </row>
    <row r="517" spans="1:7" x14ac:dyDescent="0.25">
      <c r="A517" s="429" t="s">
        <v>342</v>
      </c>
      <c r="B517" s="99" t="str">
        <f>'Resultat-Produktion &amp; forbrug'!E206</f>
        <v>Østdanmark</v>
      </c>
      <c r="C517" s="99" t="str">
        <f>'Resultat-Produktion &amp; forbrug'!A206</f>
        <v>Frugt</v>
      </c>
      <c r="D517" s="99">
        <f>'Resultat-Produktion &amp; forbrug'!D206</f>
        <v>2030</v>
      </c>
      <c r="E517" s="440">
        <f>'Resultat-Produktion &amp; forbrug'!N206</f>
        <v>-207071.49682519081</v>
      </c>
      <c r="F517" s="427" t="str">
        <f>IFERROR(VLOOKUP(A517,'Oversættelse til tabel'!$A$2:$B$14,2,FALSE),"")</f>
        <v>Ubrugt</v>
      </c>
      <c r="G517" s="103"/>
    </row>
    <row r="518" spans="1:7" x14ac:dyDescent="0.25">
      <c r="A518" s="429" t="s">
        <v>342</v>
      </c>
      <c r="B518" s="99" t="str">
        <f>'Resultat-Produktion &amp; forbrug'!E207</f>
        <v>Østdanmark</v>
      </c>
      <c r="C518" s="99" t="str">
        <f>'Resultat-Produktion &amp; forbrug'!A207</f>
        <v>Glycerin</v>
      </c>
      <c r="D518" s="99">
        <f>'Resultat-Produktion &amp; forbrug'!D207</f>
        <v>2030</v>
      </c>
      <c r="E518" s="440">
        <f>'Resultat-Produktion &amp; forbrug'!N207</f>
        <v>-28548.400000000001</v>
      </c>
      <c r="F518" s="427" t="str">
        <f>IFERROR(VLOOKUP(A518,'Oversættelse til tabel'!$A$2:$B$14,2,FALSE),"")</f>
        <v>Ubrugt</v>
      </c>
      <c r="G518" s="103"/>
    </row>
    <row r="519" spans="1:7" x14ac:dyDescent="0.25">
      <c r="A519" s="429" t="s">
        <v>342</v>
      </c>
      <c r="B519" s="99" t="str">
        <f>'Resultat-Produktion &amp; forbrug'!E208</f>
        <v>Østdanmark</v>
      </c>
      <c r="C519" s="99" t="str">
        <f>'Resultat-Produktion &amp; forbrug'!A208</f>
        <v>Græs</v>
      </c>
      <c r="D519" s="99">
        <f>'Resultat-Produktion &amp; forbrug'!D208</f>
        <v>2030</v>
      </c>
      <c r="E519" s="440">
        <f>'Resultat-Produktion &amp; forbrug'!N208</f>
        <v>677170.61715940293</v>
      </c>
      <c r="F519" s="427" t="str">
        <f>IFERROR(VLOOKUP(A519,'Oversættelse til tabel'!$A$2:$B$14,2,FALSE),"")</f>
        <v>Ubrugt</v>
      </c>
      <c r="G519" s="103"/>
    </row>
    <row r="520" spans="1:7" x14ac:dyDescent="0.25">
      <c r="A520" s="429" t="s">
        <v>342</v>
      </c>
      <c r="B520" s="99" t="str">
        <f>'Resultat-Produktion &amp; forbrug'!E209</f>
        <v>Østdanmark</v>
      </c>
      <c r="C520" s="99" t="str">
        <f>'Resultat-Produktion &amp; forbrug'!A209</f>
        <v>Græsprotein</v>
      </c>
      <c r="D520" s="99">
        <f>'Resultat-Produktion &amp; forbrug'!D209</f>
        <v>2030</v>
      </c>
      <c r="E520" s="440">
        <f>'Resultat-Produktion &amp; forbrug'!N209</f>
        <v>0</v>
      </c>
      <c r="F520" s="427" t="str">
        <f>IFERROR(VLOOKUP(A520,'Oversættelse til tabel'!$A$2:$B$14,2,FALSE),"")</f>
        <v>Ubrugt</v>
      </c>
      <c r="G520" s="103"/>
    </row>
    <row r="521" spans="1:7" x14ac:dyDescent="0.25">
      <c r="A521" s="429" t="s">
        <v>342</v>
      </c>
      <c r="B521" s="99" t="str">
        <f>'Resultat-Produktion &amp; forbrug'!E210</f>
        <v>Østdanmark</v>
      </c>
      <c r="C521" s="99" t="str">
        <f>'Resultat-Produktion &amp; forbrug'!A210</f>
        <v>Grøntsager</v>
      </c>
      <c r="D521" s="99">
        <f>'Resultat-Produktion &amp; forbrug'!D210</f>
        <v>2030</v>
      </c>
      <c r="E521" s="440">
        <f>'Resultat-Produktion &amp; forbrug'!N210</f>
        <v>-134869.1941645965</v>
      </c>
      <c r="F521" s="427" t="str">
        <f>IFERROR(VLOOKUP(A521,'Oversættelse til tabel'!$A$2:$B$14,2,FALSE),"")</f>
        <v>Ubrugt</v>
      </c>
      <c r="G521" s="103"/>
    </row>
    <row r="522" spans="1:7" x14ac:dyDescent="0.25">
      <c r="A522" s="429" t="s">
        <v>342</v>
      </c>
      <c r="B522" s="99" t="str">
        <f>'Resultat-Produktion &amp; forbrug'!E211</f>
        <v>Østdanmark</v>
      </c>
      <c r="C522" s="99" t="str">
        <f>'Resultat-Produktion &amp; forbrug'!A211</f>
        <v>Halm</v>
      </c>
      <c r="D522" s="99">
        <f>'Resultat-Produktion &amp; forbrug'!D211</f>
        <v>2030</v>
      </c>
      <c r="E522" s="440">
        <f>'Resultat-Produktion &amp; forbrug'!N211</f>
        <v>169430.53805185249</v>
      </c>
      <c r="F522" s="427" t="str">
        <f>IFERROR(VLOOKUP(A522,'Oversættelse til tabel'!$A$2:$B$14,2,FALSE),"")</f>
        <v>Ubrugt</v>
      </c>
      <c r="G522" s="103"/>
    </row>
    <row r="523" spans="1:7" x14ac:dyDescent="0.25">
      <c r="A523" s="429" t="s">
        <v>342</v>
      </c>
      <c r="B523" s="99" t="str">
        <f>'Resultat-Produktion &amp; forbrug'!E212</f>
        <v>Østdanmark</v>
      </c>
      <c r="C523" s="99" t="str">
        <f>'Resultat-Produktion &amp; forbrug'!A212</f>
        <v>Have/parkaffald</v>
      </c>
      <c r="D523" s="99">
        <f>'Resultat-Produktion &amp; forbrug'!D212</f>
        <v>2030</v>
      </c>
      <c r="E523" s="440">
        <f>'Resultat-Produktion &amp; forbrug'!N212</f>
        <v>0</v>
      </c>
      <c r="F523" s="427" t="str">
        <f>IFERROR(VLOOKUP(A523,'Oversættelse til tabel'!$A$2:$B$14,2,FALSE),"")</f>
        <v>Ubrugt</v>
      </c>
      <c r="G523" s="103"/>
    </row>
    <row r="524" spans="1:7" x14ac:dyDescent="0.25">
      <c r="A524" s="429" t="s">
        <v>342</v>
      </c>
      <c r="B524" s="99" t="str">
        <f>'Resultat-Produktion &amp; forbrug'!E213</f>
        <v>Østdanmark</v>
      </c>
      <c r="C524" s="99" t="str">
        <f>'Resultat-Produktion &amp; forbrug'!A213</f>
        <v>Import af foder</v>
      </c>
      <c r="D524" s="99">
        <f>'Resultat-Produktion &amp; forbrug'!D213</f>
        <v>2030</v>
      </c>
      <c r="E524" s="440">
        <f>'Resultat-Produktion &amp; forbrug'!N213</f>
        <v>-592646.72642582119</v>
      </c>
      <c r="F524" s="427" t="str">
        <f>IFERROR(VLOOKUP(A524,'Oversættelse til tabel'!$A$2:$B$14,2,FALSE),"")</f>
        <v>Ubrugt</v>
      </c>
      <c r="G524" s="103"/>
    </row>
    <row r="525" spans="1:7" x14ac:dyDescent="0.25">
      <c r="A525" s="429" t="s">
        <v>342</v>
      </c>
      <c r="B525" s="99" t="str">
        <f>'Resultat-Produktion &amp; forbrug'!E214</f>
        <v>Østdanmark</v>
      </c>
      <c r="C525" s="99" t="str">
        <f>'Resultat-Produktion &amp; forbrug'!A214</f>
        <v>Industriaffald</v>
      </c>
      <c r="D525" s="99">
        <f>'Resultat-Produktion &amp; forbrug'!D214</f>
        <v>2030</v>
      </c>
      <c r="E525" s="440">
        <f>'Resultat-Produktion &amp; forbrug'!N214</f>
        <v>0.11260809309897013</v>
      </c>
      <c r="F525" s="427" t="str">
        <f>IFERROR(VLOOKUP(A525,'Oversættelse til tabel'!$A$2:$B$14,2,FALSE),"")</f>
        <v>Ubrugt</v>
      </c>
      <c r="G525" s="103"/>
    </row>
    <row r="526" spans="1:7" x14ac:dyDescent="0.25">
      <c r="A526" s="429" t="s">
        <v>342</v>
      </c>
      <c r="B526" s="99" t="str">
        <f>'Resultat-Produktion &amp; forbrug'!E215</f>
        <v>Østdanmark</v>
      </c>
      <c r="C526" s="99" t="str">
        <f>'Resultat-Produktion &amp; forbrug'!A215</f>
        <v>Juletræer</v>
      </c>
      <c r="D526" s="99">
        <f>'Resultat-Produktion &amp; forbrug'!D215</f>
        <v>2030</v>
      </c>
      <c r="E526" s="440">
        <f>'Resultat-Produktion &amp; forbrug'!N215</f>
        <v>149985.21864489527</v>
      </c>
      <c r="F526" s="427" t="str">
        <f>IFERROR(VLOOKUP(A526,'Oversættelse til tabel'!$A$2:$B$14,2,FALSE),"")</f>
        <v>Ubrugt</v>
      </c>
      <c r="G526" s="103"/>
    </row>
    <row r="527" spans="1:7" x14ac:dyDescent="0.25">
      <c r="A527" s="429" t="s">
        <v>342</v>
      </c>
      <c r="B527" s="99" t="str">
        <f>'Resultat-Produktion &amp; forbrug'!E216</f>
        <v>Østdanmark</v>
      </c>
      <c r="C527" s="99" t="str">
        <f>'Resultat-Produktion &amp; forbrug'!A216</f>
        <v>Kartofler</v>
      </c>
      <c r="D527" s="99">
        <f>'Resultat-Produktion &amp; forbrug'!D216</f>
        <v>2030</v>
      </c>
      <c r="E527" s="440">
        <f>'Resultat-Produktion &amp; forbrug'!N216</f>
        <v>12404.246912669085</v>
      </c>
      <c r="F527" s="427" t="str">
        <f>IFERROR(VLOOKUP(A527,'Oversættelse til tabel'!$A$2:$B$14,2,FALSE),"")</f>
        <v>Ubrugt</v>
      </c>
      <c r="G527" s="103"/>
    </row>
    <row r="528" spans="1:7" x14ac:dyDescent="0.25">
      <c r="A528" s="429" t="s">
        <v>342</v>
      </c>
      <c r="B528" s="99" t="str">
        <f>'Resultat-Produktion &amp; forbrug'!E217</f>
        <v>Østdanmark</v>
      </c>
      <c r="C528" s="99" t="str">
        <f>'Resultat-Produktion &amp; forbrug'!A217</f>
        <v>Korn</v>
      </c>
      <c r="D528" s="99">
        <f>'Resultat-Produktion &amp; forbrug'!D217</f>
        <v>2030</v>
      </c>
      <c r="E528" s="440">
        <f>'Resultat-Produktion &amp; forbrug'!N217</f>
        <v>1372305.1790962531</v>
      </c>
      <c r="F528" s="427" t="str">
        <f>IFERROR(VLOOKUP(A528,'Oversættelse til tabel'!$A$2:$B$14,2,FALSE),"")</f>
        <v>Ubrugt</v>
      </c>
      <c r="G528" s="103"/>
    </row>
    <row r="529" spans="1:7" x14ac:dyDescent="0.25">
      <c r="A529" s="429" t="s">
        <v>342</v>
      </c>
      <c r="B529" s="99" t="str">
        <f>'Resultat-Produktion &amp; forbrug'!E218</f>
        <v>Østdanmark</v>
      </c>
      <c r="C529" s="99" t="str">
        <f>'Resultat-Produktion &amp; forbrug'!A218</f>
        <v>Kunstgødning</v>
      </c>
      <c r="D529" s="99">
        <f>'Resultat-Produktion &amp; forbrug'!D218</f>
        <v>2030</v>
      </c>
      <c r="E529" s="440">
        <f ca="1">'Resultat-Produktion &amp; forbrug'!N218</f>
        <v>-357676.21912352787</v>
      </c>
      <c r="F529" s="427" t="str">
        <f>IFERROR(VLOOKUP(A529,'Oversættelse til tabel'!$A$2:$B$14,2,FALSE),"")</f>
        <v>Ubrugt</v>
      </c>
      <c r="G529" s="103"/>
    </row>
    <row r="530" spans="1:7" x14ac:dyDescent="0.25">
      <c r="A530" s="429" t="s">
        <v>342</v>
      </c>
      <c r="B530" s="99" t="str">
        <f>'Resultat-Produktion &amp; forbrug'!E219</f>
        <v>Østdanmark</v>
      </c>
      <c r="C530" s="99" t="str">
        <f>'Resultat-Produktion &amp; forbrug'!A219</f>
        <v>Kvæggylle</v>
      </c>
      <c r="D530" s="99">
        <f>'Resultat-Produktion &amp; forbrug'!D219</f>
        <v>2030</v>
      </c>
      <c r="E530" s="440">
        <f>'Resultat-Produktion &amp; forbrug'!N219</f>
        <v>0</v>
      </c>
      <c r="F530" s="427" t="str">
        <f>IFERROR(VLOOKUP(A530,'Oversættelse til tabel'!$A$2:$B$14,2,FALSE),"")</f>
        <v>Ubrugt</v>
      </c>
      <c r="G530" s="103"/>
    </row>
    <row r="531" spans="1:7" x14ac:dyDescent="0.25">
      <c r="A531" s="429" t="s">
        <v>342</v>
      </c>
      <c r="B531" s="99" t="str">
        <f>'Resultat-Produktion &amp; forbrug'!E220</f>
        <v>Østdanmark</v>
      </c>
      <c r="C531" s="99" t="str">
        <f>'Resultat-Produktion &amp; forbrug'!A220</f>
        <v>Mælk til foder</v>
      </c>
      <c r="D531" s="99">
        <f>'Resultat-Produktion &amp; forbrug'!D220</f>
        <v>2030</v>
      </c>
      <c r="E531" s="440">
        <f>'Resultat-Produktion &amp; forbrug'!N220</f>
        <v>-70829.959819299416</v>
      </c>
      <c r="F531" s="427" t="str">
        <f>IFERROR(VLOOKUP(A531,'Oversættelse til tabel'!$A$2:$B$14,2,FALSE),"")</f>
        <v>Ubrugt</v>
      </c>
      <c r="G531" s="103"/>
    </row>
    <row r="532" spans="1:7" x14ac:dyDescent="0.25">
      <c r="A532" s="429" t="s">
        <v>342</v>
      </c>
      <c r="B532" s="99" t="str">
        <f>'Resultat-Produktion &amp; forbrug'!E221</f>
        <v>Østdanmark</v>
      </c>
      <c r="C532" s="99" t="str">
        <f>'Resultat-Produktion &amp; forbrug'!A221</f>
        <v>Majs</v>
      </c>
      <c r="D532" s="99">
        <f>'Resultat-Produktion &amp; forbrug'!D221</f>
        <v>2030</v>
      </c>
      <c r="E532" s="440">
        <f>'Resultat-Produktion &amp; forbrug'!N221</f>
        <v>-330764.08941566444</v>
      </c>
      <c r="F532" s="427" t="str">
        <f>IFERROR(VLOOKUP(A532,'Oversættelse til tabel'!$A$2:$B$14,2,FALSE),"")</f>
        <v>Ubrugt</v>
      </c>
      <c r="G532" s="103"/>
    </row>
    <row r="533" spans="1:7" x14ac:dyDescent="0.25">
      <c r="A533" s="429" t="s">
        <v>342</v>
      </c>
      <c r="B533" s="99" t="str">
        <f>'Resultat-Produktion &amp; forbrug'!E222</f>
        <v>Østdanmark</v>
      </c>
      <c r="C533" s="99" t="str">
        <f>'Resultat-Produktion &amp; forbrug'!A222</f>
        <v>Mejeriprodukter</v>
      </c>
      <c r="D533" s="99">
        <f>'Resultat-Produktion &amp; forbrug'!D222</f>
        <v>2030</v>
      </c>
      <c r="E533" s="440">
        <f>'Resultat-Produktion &amp; forbrug'!N222</f>
        <v>-186738.89443173329</v>
      </c>
      <c r="F533" s="427" t="str">
        <f>IFERROR(VLOOKUP(A533,'Oversættelse til tabel'!$A$2:$B$14,2,FALSE),"")</f>
        <v>Ubrugt</v>
      </c>
      <c r="G533" s="103"/>
    </row>
    <row r="534" spans="1:7" x14ac:dyDescent="0.25">
      <c r="A534" s="429" t="s">
        <v>342</v>
      </c>
      <c r="B534" s="99" t="str">
        <f>'Resultat-Produktion &amp; forbrug'!E223</f>
        <v>Østdanmark</v>
      </c>
      <c r="C534" s="99" t="str">
        <f>'Resultat-Produktion &amp; forbrug'!A223</f>
        <v>Muslinger</v>
      </c>
      <c r="D534" s="99">
        <f>'Resultat-Produktion &amp; forbrug'!D223</f>
        <v>2030</v>
      </c>
      <c r="E534" s="440">
        <f>'Resultat-Produktion &amp; forbrug'!N223</f>
        <v>69865.048763892031</v>
      </c>
      <c r="F534" s="427" t="str">
        <f>IFERROR(VLOOKUP(A534,'Oversættelse til tabel'!$A$2:$B$14,2,FALSE),"")</f>
        <v>Ubrugt</v>
      </c>
      <c r="G534" s="103"/>
    </row>
    <row r="535" spans="1:7" x14ac:dyDescent="0.25">
      <c r="A535" s="429" t="s">
        <v>342</v>
      </c>
      <c r="B535" s="99" t="str">
        <f>'Resultat-Produktion &amp; forbrug'!E224</f>
        <v>Østdanmark</v>
      </c>
      <c r="C535" s="99" t="str">
        <f>'Resultat-Produktion &amp; forbrug'!A224</f>
        <v>Oksekød</v>
      </c>
      <c r="D535" s="99">
        <f>'Resultat-Produktion &amp; forbrug'!D224</f>
        <v>2030</v>
      </c>
      <c r="E535" s="440">
        <f>'Resultat-Produktion &amp; forbrug'!N224</f>
        <v>-44429.913859121647</v>
      </c>
      <c r="F535" s="427" t="str">
        <f>IFERROR(VLOOKUP(A535,'Oversættelse til tabel'!$A$2:$B$14,2,FALSE),"")</f>
        <v>Ubrugt</v>
      </c>
      <c r="G535" s="103"/>
    </row>
    <row r="536" spans="1:7" x14ac:dyDescent="0.25">
      <c r="A536" s="429" t="s">
        <v>342</v>
      </c>
      <c r="B536" s="99" t="str">
        <f>'Resultat-Produktion &amp; forbrug'!E225</f>
        <v>Østdanmark</v>
      </c>
      <c r="C536" s="99" t="str">
        <f>'Resultat-Produktion &amp; forbrug'!A225</f>
        <v>Øvrige</v>
      </c>
      <c r="D536" s="99">
        <f>'Resultat-Produktion &amp; forbrug'!D225</f>
        <v>2030</v>
      </c>
      <c r="E536" s="440">
        <f>'Resultat-Produktion &amp; forbrug'!N225</f>
        <v>407282.63235908083</v>
      </c>
      <c r="F536" s="427" t="str">
        <f>IFERROR(VLOOKUP(A536,'Oversættelse til tabel'!$A$2:$B$14,2,FALSE),"")</f>
        <v>Ubrugt</v>
      </c>
      <c r="G536" s="103"/>
    </row>
    <row r="537" spans="1:7" x14ac:dyDescent="0.25">
      <c r="A537" s="429" t="s">
        <v>342</v>
      </c>
      <c r="B537" s="99" t="str">
        <f>'Resultat-Produktion &amp; forbrug'!E226</f>
        <v>Østdanmark</v>
      </c>
      <c r="C537" s="99" t="str">
        <f>'Resultat-Produktion &amp; forbrug'!A226</f>
        <v>Pil &amp; poppel</v>
      </c>
      <c r="D537" s="99">
        <f>'Resultat-Produktion &amp; forbrug'!D226</f>
        <v>2030</v>
      </c>
      <c r="E537" s="440">
        <f>'Resultat-Produktion &amp; forbrug'!N226</f>
        <v>0</v>
      </c>
      <c r="F537" s="427" t="str">
        <f>IFERROR(VLOOKUP(A537,'Oversættelse til tabel'!$A$2:$B$14,2,FALSE),"")</f>
        <v>Ubrugt</v>
      </c>
      <c r="G537" s="103"/>
    </row>
    <row r="538" spans="1:7" x14ac:dyDescent="0.25">
      <c r="A538" s="429" t="s">
        <v>342</v>
      </c>
      <c r="B538" s="99" t="str">
        <f>'Resultat-Produktion &amp; forbrug'!E227</f>
        <v>Østdanmark</v>
      </c>
      <c r="C538" s="99" t="str">
        <f>'Resultat-Produktion &amp; forbrug'!A227</f>
        <v>Pyrolysegas</v>
      </c>
      <c r="D538" s="99">
        <f>'Resultat-Produktion &amp; forbrug'!D227</f>
        <v>2030</v>
      </c>
      <c r="E538" s="440">
        <f ca="1">'Resultat-Produktion &amp; forbrug'!N227</f>
        <v>0</v>
      </c>
      <c r="F538" s="427" t="str">
        <f>IFERROR(VLOOKUP(A538,'Oversættelse til tabel'!$A$2:$B$14,2,FALSE),"")</f>
        <v>Ubrugt</v>
      </c>
      <c r="G538" s="103"/>
    </row>
    <row r="539" spans="1:7" x14ac:dyDescent="0.25">
      <c r="A539" s="429" t="s">
        <v>342</v>
      </c>
      <c r="B539" s="99" t="str">
        <f>'Resultat-Produktion &amp; forbrug'!E228</f>
        <v>Østdanmark</v>
      </c>
      <c r="C539" s="99" t="str">
        <f>'Resultat-Produktion &amp; forbrug'!A228</f>
        <v>Pyrolyseolie</v>
      </c>
      <c r="D539" s="99">
        <f>'Resultat-Produktion &amp; forbrug'!D228</f>
        <v>2030</v>
      </c>
      <c r="E539" s="440">
        <f ca="1">'Resultat-Produktion &amp; forbrug'!N228</f>
        <v>0</v>
      </c>
      <c r="F539" s="427" t="str">
        <f>IFERROR(VLOOKUP(A539,'Oversættelse til tabel'!$A$2:$B$14,2,FALSE),"")</f>
        <v>Ubrugt</v>
      </c>
      <c r="G539" s="103"/>
    </row>
    <row r="540" spans="1:7" x14ac:dyDescent="0.25">
      <c r="A540" s="429" t="s">
        <v>342</v>
      </c>
      <c r="B540" s="99" t="str">
        <f>'Resultat-Produktion &amp; forbrug'!E229</f>
        <v>Østdanmark</v>
      </c>
      <c r="C540" s="99" t="str">
        <f>'Resultat-Produktion &amp; forbrug'!A229</f>
        <v>Råmælk</v>
      </c>
      <c r="D540" s="99">
        <f>'Resultat-Produktion &amp; forbrug'!D229</f>
        <v>2030</v>
      </c>
      <c r="E540" s="440">
        <f>'Resultat-Produktion &amp; forbrug'!N229</f>
        <v>346161.09873740864</v>
      </c>
      <c r="F540" s="427" t="str">
        <f>IFERROR(VLOOKUP(A540,'Oversættelse til tabel'!$A$2:$B$14,2,FALSE),"")</f>
        <v>Ubrugt</v>
      </c>
      <c r="G540" s="103"/>
    </row>
    <row r="541" spans="1:7" x14ac:dyDescent="0.25">
      <c r="A541" s="429" t="s">
        <v>342</v>
      </c>
      <c r="B541" s="99" t="str">
        <f>'Resultat-Produktion &amp; forbrug'!E230</f>
        <v>Østdanmark</v>
      </c>
      <c r="C541" s="99" t="str">
        <f>'Resultat-Produktion &amp; forbrug'!A230</f>
        <v>Raps</v>
      </c>
      <c r="D541" s="99">
        <f>'Resultat-Produktion &amp; forbrug'!D230</f>
        <v>2030</v>
      </c>
      <c r="E541" s="440">
        <f>'Resultat-Produktion &amp; forbrug'!N230</f>
        <v>0</v>
      </c>
      <c r="F541" s="427" t="str">
        <f>IFERROR(VLOOKUP(A541,'Oversættelse til tabel'!$A$2:$B$14,2,FALSE),"")</f>
        <v>Ubrugt</v>
      </c>
      <c r="G541" s="103"/>
    </row>
    <row r="542" spans="1:7" x14ac:dyDescent="0.25">
      <c r="A542" s="429" t="s">
        <v>342</v>
      </c>
      <c r="B542" s="99" t="str">
        <f>'Resultat-Produktion &amp; forbrug'!E231</f>
        <v>Østdanmark</v>
      </c>
      <c r="C542" s="99" t="str">
        <f>'Resultat-Produktion &amp; forbrug'!A231</f>
        <v>Rapskage</v>
      </c>
      <c r="D542" s="99">
        <f>'Resultat-Produktion &amp; forbrug'!D231</f>
        <v>2030</v>
      </c>
      <c r="E542" s="440">
        <f>'Resultat-Produktion &amp; forbrug'!N231</f>
        <v>73720.728057154731</v>
      </c>
      <c r="F542" s="427" t="str">
        <f>IFERROR(VLOOKUP(A542,'Oversættelse til tabel'!$A$2:$B$14,2,FALSE),"")</f>
        <v>Ubrugt</v>
      </c>
      <c r="G542" s="103"/>
    </row>
    <row r="543" spans="1:7" x14ac:dyDescent="0.25">
      <c r="A543" s="429" t="s">
        <v>342</v>
      </c>
      <c r="B543" s="99" t="str">
        <f>'Resultat-Produktion &amp; forbrug'!E232</f>
        <v>Østdanmark</v>
      </c>
      <c r="C543" s="99" t="str">
        <f>'Resultat-Produktion &amp; forbrug'!A232</f>
        <v>Rapsolie</v>
      </c>
      <c r="D543" s="99">
        <f>'Resultat-Produktion &amp; forbrug'!D232</f>
        <v>2030</v>
      </c>
      <c r="E543" s="440">
        <f>'Resultat-Produktion &amp; forbrug'!N232</f>
        <v>0</v>
      </c>
      <c r="F543" s="427" t="str">
        <f>IFERROR(VLOOKUP(A543,'Oversættelse til tabel'!$A$2:$B$14,2,FALSE),"")</f>
        <v>Ubrugt</v>
      </c>
      <c r="G543" s="103"/>
    </row>
    <row r="544" spans="1:7" x14ac:dyDescent="0.25">
      <c r="A544" s="429" t="s">
        <v>342</v>
      </c>
      <c r="B544" s="99" t="str">
        <f>'Resultat-Produktion &amp; forbrug'!E233</f>
        <v>Østdanmark</v>
      </c>
      <c r="C544" s="99" t="str">
        <f>'Resultat-Produktion &amp; forbrug'!A233</f>
        <v>Roer</v>
      </c>
      <c r="D544" s="99">
        <f>'Resultat-Produktion &amp; forbrug'!D233</f>
        <v>2030</v>
      </c>
      <c r="E544" s="440">
        <f>'Resultat-Produktion &amp; forbrug'!N233</f>
        <v>2213786.1498668916</v>
      </c>
      <c r="F544" s="427" t="str">
        <f>IFERROR(VLOOKUP(A544,'Oversættelse til tabel'!$A$2:$B$14,2,FALSE),"")</f>
        <v>Ubrugt</v>
      </c>
      <c r="G544" s="103"/>
    </row>
    <row r="545" spans="1:7" x14ac:dyDescent="0.25">
      <c r="A545" s="429" t="s">
        <v>342</v>
      </c>
      <c r="B545" s="99" t="str">
        <f>'Resultat-Produktion &amp; forbrug'!E234</f>
        <v>Østdanmark</v>
      </c>
      <c r="C545" s="99" t="str">
        <f>'Resultat-Produktion &amp; forbrug'!A234</f>
        <v>Slagteriaffald til andet</v>
      </c>
      <c r="D545" s="99">
        <f>'Resultat-Produktion &amp; forbrug'!D234</f>
        <v>2030</v>
      </c>
      <c r="E545" s="440">
        <f>'Resultat-Produktion &amp; forbrug'!N234</f>
        <v>22535.823292320583</v>
      </c>
      <c r="F545" s="427" t="str">
        <f>IFERROR(VLOOKUP(A545,'Oversættelse til tabel'!$A$2:$B$14,2,FALSE),"")</f>
        <v>Ubrugt</v>
      </c>
      <c r="G545" s="103"/>
    </row>
    <row r="546" spans="1:7" x14ac:dyDescent="0.25">
      <c r="A546" s="429" t="s">
        <v>342</v>
      </c>
      <c r="B546" s="99" t="str">
        <f>'Resultat-Produktion &amp; forbrug'!E235</f>
        <v>Østdanmark</v>
      </c>
      <c r="C546" s="99" t="str">
        <f>'Resultat-Produktion &amp; forbrug'!A235</f>
        <v>Slagteriaffald til foder</v>
      </c>
      <c r="D546" s="99">
        <f>'Resultat-Produktion &amp; forbrug'!D235</f>
        <v>2030</v>
      </c>
      <c r="E546" s="440">
        <f>'Resultat-Produktion &amp; forbrug'!N235</f>
        <v>13452.493793691661</v>
      </c>
      <c r="F546" s="427" t="str">
        <f>IFERROR(VLOOKUP(A546,'Oversættelse til tabel'!$A$2:$B$14,2,FALSE),"")</f>
        <v>Ubrugt</v>
      </c>
      <c r="G546" s="103"/>
    </row>
    <row r="547" spans="1:7" x14ac:dyDescent="0.25">
      <c r="A547" s="429" t="s">
        <v>342</v>
      </c>
      <c r="B547" s="99" t="str">
        <f>'Resultat-Produktion &amp; forbrug'!E236</f>
        <v>Østdanmark</v>
      </c>
      <c r="C547" s="99" t="str">
        <f>'Resultat-Produktion &amp; forbrug'!A236</f>
        <v>Spildevandsslam</v>
      </c>
      <c r="D547" s="99">
        <f>'Resultat-Produktion &amp; forbrug'!D236</f>
        <v>2030</v>
      </c>
      <c r="E547" s="440">
        <f>'Resultat-Produktion &amp; forbrug'!N236</f>
        <v>2075825.4422153998</v>
      </c>
      <c r="F547" s="427" t="str">
        <f>IFERROR(VLOOKUP(A547,'Oversættelse til tabel'!$A$2:$B$14,2,FALSE),"")</f>
        <v>Ubrugt</v>
      </c>
      <c r="G547" s="103"/>
    </row>
    <row r="548" spans="1:7" x14ac:dyDescent="0.25">
      <c r="A548" s="429" t="s">
        <v>342</v>
      </c>
      <c r="B548" s="99" t="str">
        <f>'Resultat-Produktion &amp; forbrug'!E237</f>
        <v>Østdanmark</v>
      </c>
      <c r="C548" s="99" t="str">
        <f>'Resultat-Produktion &amp; forbrug'!A237</f>
        <v>Svinegylle</v>
      </c>
      <c r="D548" s="99">
        <f>'Resultat-Produktion &amp; forbrug'!D237</f>
        <v>2030</v>
      </c>
      <c r="E548" s="440">
        <f>'Resultat-Produktion &amp; forbrug'!N237</f>
        <v>0</v>
      </c>
      <c r="F548" s="427" t="str">
        <f>IFERROR(VLOOKUP(A548,'Oversættelse til tabel'!$A$2:$B$14,2,FALSE),"")</f>
        <v>Ubrugt</v>
      </c>
      <c r="G548" s="103"/>
    </row>
    <row r="549" spans="1:7" x14ac:dyDescent="0.25">
      <c r="A549" s="429" t="s">
        <v>342</v>
      </c>
      <c r="B549" s="99" t="str">
        <f>'Resultat-Produktion &amp; forbrug'!E238</f>
        <v>Østdanmark</v>
      </c>
      <c r="C549" s="99" t="str">
        <f>'Resultat-Produktion &amp; forbrug'!A238</f>
        <v>Svinekød</v>
      </c>
      <c r="D549" s="99">
        <f>'Resultat-Produktion &amp; forbrug'!D238</f>
        <v>2030</v>
      </c>
      <c r="E549" s="440">
        <f>'Resultat-Produktion &amp; forbrug'!N238</f>
        <v>94143.6721787524</v>
      </c>
      <c r="F549" s="427" t="str">
        <f>IFERROR(VLOOKUP(A549,'Oversættelse til tabel'!$A$2:$B$14,2,FALSE),"")</f>
        <v>Ubrugt</v>
      </c>
      <c r="G549" s="103"/>
    </row>
    <row r="550" spans="1:7" x14ac:dyDescent="0.25">
      <c r="A550" s="429" t="s">
        <v>342</v>
      </c>
      <c r="B550" s="99" t="str">
        <f>'Resultat-Produktion &amp; forbrug'!E239</f>
        <v>Østdanmark</v>
      </c>
      <c r="C550" s="99" t="str">
        <f>'Resultat-Produktion &amp; forbrug'!A239</f>
        <v>Tang</v>
      </c>
      <c r="D550" s="99">
        <f>'Resultat-Produktion &amp; forbrug'!D239</f>
        <v>2030</v>
      </c>
      <c r="E550" s="440">
        <f>'Resultat-Produktion &amp; forbrug'!N239</f>
        <v>36000</v>
      </c>
      <c r="F550" s="427" t="str">
        <f>IFERROR(VLOOKUP(A550,'Oversættelse til tabel'!$A$2:$B$14,2,FALSE),"")</f>
        <v>Ubrugt</v>
      </c>
      <c r="G550" s="103"/>
    </row>
    <row r="551" spans="1:7" x14ac:dyDescent="0.25">
      <c r="A551" s="429" t="s">
        <v>342</v>
      </c>
      <c r="B551" s="99" t="str">
        <f>'Resultat-Produktion &amp; forbrug'!E240</f>
        <v>Østdanmark</v>
      </c>
      <c r="C551" s="99" t="str">
        <f>'Resultat-Produktion &amp; forbrug'!A240</f>
        <v>Total til biogas</v>
      </c>
      <c r="D551" s="99">
        <f>'Resultat-Produktion &amp; forbrug'!D240</f>
        <v>2030</v>
      </c>
      <c r="E551" s="440">
        <f>'Resultat-Produktion &amp; forbrug'!N240</f>
        <v>0</v>
      </c>
      <c r="F551" s="427" t="str">
        <f>IFERROR(VLOOKUP(A551,'Oversættelse til tabel'!$A$2:$B$14,2,FALSE),"")</f>
        <v>Ubrugt</v>
      </c>
      <c r="G551" s="103"/>
    </row>
    <row r="552" spans="1:7" x14ac:dyDescent="0.25">
      <c r="A552" s="429" t="s">
        <v>342</v>
      </c>
      <c r="B552" s="99" t="str">
        <f>'Resultat-Produktion &amp; forbrug'!E241</f>
        <v>Østdanmark</v>
      </c>
      <c r="C552" s="99" t="str">
        <f>'Resultat-Produktion &amp; forbrug'!A241</f>
        <v>Træ til energi</v>
      </c>
      <c r="D552" s="99">
        <f>'Resultat-Produktion &amp; forbrug'!D241</f>
        <v>2030</v>
      </c>
      <c r="E552" s="440">
        <f ca="1">'Resultat-Produktion &amp; forbrug'!N241</f>
        <v>0</v>
      </c>
      <c r="F552" s="427" t="str">
        <f>IFERROR(VLOOKUP(A552,'Oversættelse til tabel'!$A$2:$B$14,2,FALSE),"")</f>
        <v>Ubrugt</v>
      </c>
      <c r="G552" s="103"/>
    </row>
    <row r="553" spans="1:7" x14ac:dyDescent="0.25">
      <c r="A553" s="429" t="s">
        <v>342</v>
      </c>
      <c r="B553" s="99" t="str">
        <f>'Resultat-Produktion &amp; forbrug'!E242</f>
        <v>Østdanmark</v>
      </c>
      <c r="C553" s="99" t="str">
        <f>'Resultat-Produktion &amp; forbrug'!A242</f>
        <v>Træmaterialer</v>
      </c>
      <c r="D553" s="99">
        <f>'Resultat-Produktion &amp; forbrug'!D242</f>
        <v>2030</v>
      </c>
      <c r="E553" s="440">
        <f ca="1">'Resultat-Produktion &amp; forbrug'!N242</f>
        <v>0</v>
      </c>
      <c r="F553" s="427" t="str">
        <f>IFERROR(VLOOKUP(A553,'Oversættelse til tabel'!$A$2:$B$14,2,FALSE),"")</f>
        <v>Ubrugt</v>
      </c>
      <c r="G553" s="103"/>
    </row>
    <row r="554" spans="1:7" x14ac:dyDescent="0.25">
      <c r="A554" s="429" t="s">
        <v>342</v>
      </c>
      <c r="B554" s="99" t="str">
        <f>'Resultat-Produktion &amp; forbrug'!E243</f>
        <v>Østdanmark</v>
      </c>
      <c r="C554" s="99" t="str">
        <f>'Resultat-Produktion &amp; forbrug'!A243</f>
        <v>Æg</v>
      </c>
      <c r="D554" s="99">
        <f>'Resultat-Produktion &amp; forbrug'!D243</f>
        <v>2050</v>
      </c>
      <c r="E554" s="440">
        <f>'Resultat-Produktion &amp; forbrug'!N243</f>
        <v>-12055.902429201011</v>
      </c>
      <c r="F554" s="427" t="str">
        <f>IFERROR(VLOOKUP(A554,'Oversættelse til tabel'!$A$2:$B$14,2,FALSE),"")</f>
        <v>Ubrugt</v>
      </c>
      <c r="G554" s="103"/>
    </row>
    <row r="555" spans="1:7" x14ac:dyDescent="0.25">
      <c r="A555" s="429" t="s">
        <v>342</v>
      </c>
      <c r="B555" s="99" t="str">
        <f>'Resultat-Produktion &amp; forbrug'!E244</f>
        <v>Østdanmark</v>
      </c>
      <c r="C555" s="99" t="str">
        <f>'Resultat-Produktion &amp; forbrug'!A244</f>
        <v>Bælgsæd</v>
      </c>
      <c r="D555" s="99">
        <f>'Resultat-Produktion &amp; forbrug'!D244</f>
        <v>2050</v>
      </c>
      <c r="E555" s="440">
        <f>'Resultat-Produktion &amp; forbrug'!N244</f>
        <v>21116.895421047298</v>
      </c>
      <c r="F555" s="427" t="str">
        <f>IFERROR(VLOOKUP(A555,'Oversættelse til tabel'!$A$2:$B$14,2,FALSE),"")</f>
        <v>Ubrugt</v>
      </c>
      <c r="G555" s="103"/>
    </row>
    <row r="556" spans="1:7" x14ac:dyDescent="0.25">
      <c r="A556" s="429" t="s">
        <v>342</v>
      </c>
      <c r="B556" s="99" t="str">
        <f>'Resultat-Produktion &amp; forbrug'!E245</f>
        <v>Østdanmark</v>
      </c>
      <c r="C556" s="99" t="str">
        <f>'Resultat-Produktion &amp; forbrug'!A245</f>
        <v>Bioaffald</v>
      </c>
      <c r="D556" s="99">
        <f>'Resultat-Produktion &amp; forbrug'!D245</f>
        <v>2050</v>
      </c>
      <c r="E556" s="440">
        <f ca="1">'Resultat-Produktion &amp; forbrug'!N245</f>
        <v>-8.6147268739296123E-2</v>
      </c>
      <c r="F556" s="427" t="str">
        <f>IFERROR(VLOOKUP(A556,'Oversættelse til tabel'!$A$2:$B$14,2,FALSE),"")</f>
        <v>Ubrugt</v>
      </c>
      <c r="G556" s="103"/>
    </row>
    <row r="557" spans="1:7" x14ac:dyDescent="0.25">
      <c r="A557" s="429" t="s">
        <v>342</v>
      </c>
      <c r="B557" s="99" t="str">
        <f>'Resultat-Produktion &amp; forbrug'!E246</f>
        <v>Østdanmark</v>
      </c>
      <c r="C557" s="99" t="str">
        <f>'Resultat-Produktion &amp; forbrug'!A246</f>
        <v>Biogas</v>
      </c>
      <c r="D557" s="99">
        <f>'Resultat-Produktion &amp; forbrug'!D246</f>
        <v>2050</v>
      </c>
      <c r="E557" s="440">
        <f ca="1">'Resultat-Produktion &amp; forbrug'!N246</f>
        <v>0</v>
      </c>
      <c r="F557" s="427" t="str">
        <f>IFERROR(VLOOKUP(A557,'Oversættelse til tabel'!$A$2:$B$14,2,FALSE),"")</f>
        <v>Ubrugt</v>
      </c>
      <c r="G557" s="103"/>
    </row>
    <row r="558" spans="1:7" x14ac:dyDescent="0.25">
      <c r="A558" s="429" t="s">
        <v>342</v>
      </c>
      <c r="B558" s="99" t="str">
        <f>'Resultat-Produktion &amp; forbrug'!E247</f>
        <v>Østdanmark</v>
      </c>
      <c r="C558" s="99" t="str">
        <f>'Resultat-Produktion &amp; forbrug'!A247</f>
        <v>Biogasgylle</v>
      </c>
      <c r="D558" s="99">
        <f>'Resultat-Produktion &amp; forbrug'!D247</f>
        <v>2050</v>
      </c>
      <c r="E558" s="440">
        <f ca="1">'Resultat-Produktion &amp; forbrug'!N247</f>
        <v>457686.68202167284</v>
      </c>
      <c r="F558" s="427" t="str">
        <f>IFERROR(VLOOKUP(A558,'Oversættelse til tabel'!$A$2:$B$14,2,FALSE),"")</f>
        <v>Ubrugt</v>
      </c>
      <c r="G558" s="103"/>
    </row>
    <row r="559" spans="1:7" x14ac:dyDescent="0.25">
      <c r="A559" s="429" t="s">
        <v>342</v>
      </c>
      <c r="B559" s="99" t="str">
        <f>'Resultat-Produktion &amp; forbrug'!E248</f>
        <v>Østdanmark</v>
      </c>
      <c r="C559" s="99" t="str">
        <f>'Resultat-Produktion &amp; forbrug'!A248</f>
        <v>Brun saft</v>
      </c>
      <c r="D559" s="99">
        <f>'Resultat-Produktion &amp; forbrug'!D248</f>
        <v>2050</v>
      </c>
      <c r="E559" s="440">
        <f>'Resultat-Produktion &amp; forbrug'!N248</f>
        <v>0</v>
      </c>
      <c r="F559" s="427" t="str">
        <f>IFERROR(VLOOKUP(A559,'Oversættelse til tabel'!$A$2:$B$14,2,FALSE),"")</f>
        <v>Ubrugt</v>
      </c>
      <c r="G559" s="103"/>
    </row>
    <row r="560" spans="1:7" x14ac:dyDescent="0.25">
      <c r="A560" s="429" t="s">
        <v>342</v>
      </c>
      <c r="B560" s="99" t="str">
        <f>'Resultat-Produktion &amp; forbrug'!E249</f>
        <v>Østdanmark</v>
      </c>
      <c r="C560" s="99" t="str">
        <f>'Resultat-Produktion &amp; forbrug'!A249</f>
        <v>Dybstrøelse</v>
      </c>
      <c r="D560" s="99">
        <f>'Resultat-Produktion &amp; forbrug'!D249</f>
        <v>2050</v>
      </c>
      <c r="E560" s="440">
        <f>'Resultat-Produktion &amp; forbrug'!N249</f>
        <v>117157.3403942571</v>
      </c>
      <c r="F560" s="427" t="str">
        <f>IFERROR(VLOOKUP(A560,'Oversættelse til tabel'!$A$2:$B$14,2,FALSE),"")</f>
        <v>Ubrugt</v>
      </c>
      <c r="G560" s="103"/>
    </row>
    <row r="561" spans="1:7" x14ac:dyDescent="0.25">
      <c r="A561" s="429" t="s">
        <v>342</v>
      </c>
      <c r="B561" s="99" t="str">
        <f>'Resultat-Produktion &amp; forbrug'!E250</f>
        <v>Østdanmark</v>
      </c>
      <c r="C561" s="99" t="str">
        <f>'Resultat-Produktion &amp; forbrug'!A250</f>
        <v>Fiberfraktion</v>
      </c>
      <c r="D561" s="99">
        <f>'Resultat-Produktion &amp; forbrug'!D250</f>
        <v>2050</v>
      </c>
      <c r="E561" s="440">
        <f>'Resultat-Produktion &amp; forbrug'!N250</f>
        <v>0</v>
      </c>
      <c r="F561" s="427" t="str">
        <f>IFERROR(VLOOKUP(A561,'Oversættelse til tabel'!$A$2:$B$14,2,FALSE),"")</f>
        <v>Ubrugt</v>
      </c>
      <c r="G561" s="103"/>
    </row>
    <row r="562" spans="1:7" x14ac:dyDescent="0.25">
      <c r="A562" s="429" t="s">
        <v>342</v>
      </c>
      <c r="B562" s="99" t="str">
        <f>'Resultat-Produktion &amp; forbrug'!E251</f>
        <v>Østdanmark</v>
      </c>
      <c r="C562" s="99" t="str">
        <f>'Resultat-Produktion &amp; forbrug'!A251</f>
        <v>Fjerkrægylle</v>
      </c>
      <c r="D562" s="99">
        <f>'Resultat-Produktion &amp; forbrug'!D251</f>
        <v>2050</v>
      </c>
      <c r="E562" s="440">
        <f>'Resultat-Produktion &amp; forbrug'!N251</f>
        <v>0</v>
      </c>
      <c r="F562" s="427" t="str">
        <f>IFERROR(VLOOKUP(A562,'Oversættelse til tabel'!$A$2:$B$14,2,FALSE),"")</f>
        <v>Ubrugt</v>
      </c>
      <c r="G562" s="103"/>
    </row>
    <row r="563" spans="1:7" x14ac:dyDescent="0.25">
      <c r="A563" s="429" t="s">
        <v>342</v>
      </c>
      <c r="B563" s="99" t="str">
        <f>'Resultat-Produktion &amp; forbrug'!E252</f>
        <v>Østdanmark</v>
      </c>
      <c r="C563" s="99" t="str">
        <f>'Resultat-Produktion &amp; forbrug'!A252</f>
        <v>Fjerkrækød</v>
      </c>
      <c r="D563" s="99">
        <f>'Resultat-Produktion &amp; forbrug'!D252</f>
        <v>2050</v>
      </c>
      <c r="E563" s="440">
        <f>'Resultat-Produktion &amp; forbrug'!N252</f>
        <v>-17417.887295631779</v>
      </c>
      <c r="F563" s="427" t="str">
        <f>IFERROR(VLOOKUP(A563,'Oversættelse til tabel'!$A$2:$B$14,2,FALSE),"")</f>
        <v>Ubrugt</v>
      </c>
      <c r="G563" s="103"/>
    </row>
    <row r="564" spans="1:7" x14ac:dyDescent="0.25">
      <c r="A564" s="429" t="s">
        <v>342</v>
      </c>
      <c r="B564" s="99" t="str">
        <f>'Resultat-Produktion &amp; forbrug'!E253</f>
        <v>Østdanmark</v>
      </c>
      <c r="C564" s="99" t="str">
        <f>'Resultat-Produktion &amp; forbrug'!A253</f>
        <v>Frø</v>
      </c>
      <c r="D564" s="99">
        <f>'Resultat-Produktion &amp; forbrug'!D253</f>
        <v>2050</v>
      </c>
      <c r="E564" s="440">
        <f>'Resultat-Produktion &amp; forbrug'!N253</f>
        <v>643841.92913449777</v>
      </c>
      <c r="F564" s="427" t="str">
        <f>IFERROR(VLOOKUP(A564,'Oversættelse til tabel'!$A$2:$B$14,2,FALSE),"")</f>
        <v>Ubrugt</v>
      </c>
      <c r="G564" s="103"/>
    </row>
    <row r="565" spans="1:7" x14ac:dyDescent="0.25">
      <c r="A565" s="429" t="s">
        <v>342</v>
      </c>
      <c r="B565" s="99" t="str">
        <f>'Resultat-Produktion &amp; forbrug'!E254</f>
        <v>Østdanmark</v>
      </c>
      <c r="C565" s="99" t="str">
        <f>'Resultat-Produktion &amp; forbrug'!A254</f>
        <v>Frugt</v>
      </c>
      <c r="D565" s="99">
        <f>'Resultat-Produktion &amp; forbrug'!D254</f>
        <v>2050</v>
      </c>
      <c r="E565" s="440">
        <f>'Resultat-Produktion &amp; forbrug'!N254</f>
        <v>-216834.54081129414</v>
      </c>
      <c r="F565" s="427" t="str">
        <f>IFERROR(VLOOKUP(A565,'Oversættelse til tabel'!$A$2:$B$14,2,FALSE),"")</f>
        <v>Ubrugt</v>
      </c>
      <c r="G565" s="103"/>
    </row>
    <row r="566" spans="1:7" x14ac:dyDescent="0.25">
      <c r="A566" s="429" t="s">
        <v>342</v>
      </c>
      <c r="B566" s="99" t="str">
        <f>'Resultat-Produktion &amp; forbrug'!E255</f>
        <v>Østdanmark</v>
      </c>
      <c r="C566" s="99" t="str">
        <f>'Resultat-Produktion &amp; forbrug'!A255</f>
        <v>Glycerin</v>
      </c>
      <c r="D566" s="99">
        <f>'Resultat-Produktion &amp; forbrug'!D255</f>
        <v>2050</v>
      </c>
      <c r="E566" s="440">
        <f>'Resultat-Produktion &amp; forbrug'!N255</f>
        <v>-28548.400000000001</v>
      </c>
      <c r="F566" s="427" t="str">
        <f>IFERROR(VLOOKUP(A566,'Oversættelse til tabel'!$A$2:$B$14,2,FALSE),"")</f>
        <v>Ubrugt</v>
      </c>
      <c r="G566" s="103"/>
    </row>
    <row r="567" spans="1:7" x14ac:dyDescent="0.25">
      <c r="A567" s="429" t="s">
        <v>342</v>
      </c>
      <c r="B567" s="99" t="str">
        <f>'Resultat-Produktion &amp; forbrug'!E256</f>
        <v>Østdanmark</v>
      </c>
      <c r="C567" s="99" t="str">
        <f>'Resultat-Produktion &amp; forbrug'!A256</f>
        <v>Græs</v>
      </c>
      <c r="D567" s="99">
        <f>'Resultat-Produktion &amp; forbrug'!D256</f>
        <v>2050</v>
      </c>
      <c r="E567" s="440">
        <f>'Resultat-Produktion &amp; forbrug'!N256</f>
        <v>803077.40435117879</v>
      </c>
      <c r="F567" s="427" t="str">
        <f>IFERROR(VLOOKUP(A567,'Oversættelse til tabel'!$A$2:$B$14,2,FALSE),"")</f>
        <v>Ubrugt</v>
      </c>
      <c r="G567" s="103"/>
    </row>
    <row r="568" spans="1:7" x14ac:dyDescent="0.25">
      <c r="A568" s="429" t="s">
        <v>342</v>
      </c>
      <c r="B568" s="99" t="str">
        <f>'Resultat-Produktion &amp; forbrug'!E257</f>
        <v>Østdanmark</v>
      </c>
      <c r="C568" s="99" t="str">
        <f>'Resultat-Produktion &amp; forbrug'!A257</f>
        <v>Græsprotein</v>
      </c>
      <c r="D568" s="99">
        <f>'Resultat-Produktion &amp; forbrug'!D257</f>
        <v>2050</v>
      </c>
      <c r="E568" s="440">
        <f>'Resultat-Produktion &amp; forbrug'!N257</f>
        <v>0</v>
      </c>
      <c r="F568" s="427" t="str">
        <f>IFERROR(VLOOKUP(A568,'Oversættelse til tabel'!$A$2:$B$14,2,FALSE),"")</f>
        <v>Ubrugt</v>
      </c>
      <c r="G568" s="103"/>
    </row>
    <row r="569" spans="1:7" x14ac:dyDescent="0.25">
      <c r="A569" s="429" t="s">
        <v>342</v>
      </c>
      <c r="B569" s="99" t="str">
        <f>'Resultat-Produktion &amp; forbrug'!E258</f>
        <v>Østdanmark</v>
      </c>
      <c r="C569" s="99" t="str">
        <f>'Resultat-Produktion &amp; forbrug'!A258</f>
        <v>Grøntsager</v>
      </c>
      <c r="D569" s="99">
        <f>'Resultat-Produktion &amp; forbrug'!D258</f>
        <v>2050</v>
      </c>
      <c r="E569" s="440">
        <f>'Resultat-Produktion &amp; forbrug'!N258</f>
        <v>-142230.48416179014</v>
      </c>
      <c r="F569" s="427" t="str">
        <f>IFERROR(VLOOKUP(A569,'Oversættelse til tabel'!$A$2:$B$14,2,FALSE),"")</f>
        <v>Ubrugt</v>
      </c>
      <c r="G569" s="103"/>
    </row>
    <row r="570" spans="1:7" x14ac:dyDescent="0.25">
      <c r="A570" s="429" t="s">
        <v>342</v>
      </c>
      <c r="B570" s="99" t="str">
        <f>'Resultat-Produktion &amp; forbrug'!E259</f>
        <v>Østdanmark</v>
      </c>
      <c r="C570" s="99" t="str">
        <f>'Resultat-Produktion &amp; forbrug'!A259</f>
        <v>Halm</v>
      </c>
      <c r="D570" s="99">
        <f>'Resultat-Produktion &amp; forbrug'!D259</f>
        <v>2050</v>
      </c>
      <c r="E570" s="440">
        <f>'Resultat-Produktion &amp; forbrug'!N259</f>
        <v>173008.05877394183</v>
      </c>
      <c r="F570" s="427" t="str">
        <f>IFERROR(VLOOKUP(A570,'Oversættelse til tabel'!$A$2:$B$14,2,FALSE),"")</f>
        <v>Ubrugt</v>
      </c>
      <c r="G570" s="103"/>
    </row>
    <row r="571" spans="1:7" x14ac:dyDescent="0.25">
      <c r="A571" s="429" t="s">
        <v>342</v>
      </c>
      <c r="B571" s="99" t="str">
        <f>'Resultat-Produktion &amp; forbrug'!E260</f>
        <v>Østdanmark</v>
      </c>
      <c r="C571" s="99" t="str">
        <f>'Resultat-Produktion &amp; forbrug'!A260</f>
        <v>Have/parkaffald</v>
      </c>
      <c r="D571" s="99">
        <f>'Resultat-Produktion &amp; forbrug'!D260</f>
        <v>2050</v>
      </c>
      <c r="E571" s="440">
        <f>'Resultat-Produktion &amp; forbrug'!N260</f>
        <v>0</v>
      </c>
      <c r="F571" s="427" t="str">
        <f>IFERROR(VLOOKUP(A571,'Oversættelse til tabel'!$A$2:$B$14,2,FALSE),"")</f>
        <v>Ubrugt</v>
      </c>
      <c r="G571" s="103"/>
    </row>
    <row r="572" spans="1:7" x14ac:dyDescent="0.25">
      <c r="A572" s="429" t="s">
        <v>342</v>
      </c>
      <c r="B572" s="99" t="str">
        <f>'Resultat-Produktion &amp; forbrug'!E261</f>
        <v>Østdanmark</v>
      </c>
      <c r="C572" s="99" t="str">
        <f>'Resultat-Produktion &amp; forbrug'!A261</f>
        <v>Import af foder</v>
      </c>
      <c r="D572" s="99">
        <f>'Resultat-Produktion &amp; forbrug'!D261</f>
        <v>2050</v>
      </c>
      <c r="E572" s="440">
        <f>'Resultat-Produktion &amp; forbrug'!N261</f>
        <v>-592646.72642582108</v>
      </c>
      <c r="F572" s="427" t="str">
        <f>IFERROR(VLOOKUP(A572,'Oversættelse til tabel'!$A$2:$B$14,2,FALSE),"")</f>
        <v>Ubrugt</v>
      </c>
      <c r="G572" s="103"/>
    </row>
    <row r="573" spans="1:7" x14ac:dyDescent="0.25">
      <c r="A573" s="429" t="s">
        <v>342</v>
      </c>
      <c r="B573" s="99" t="str">
        <f>'Resultat-Produktion &amp; forbrug'!E262</f>
        <v>Østdanmark</v>
      </c>
      <c r="C573" s="99" t="str">
        <f>'Resultat-Produktion &amp; forbrug'!A262</f>
        <v>Industriaffald</v>
      </c>
      <c r="D573" s="99">
        <f>'Resultat-Produktion &amp; forbrug'!D262</f>
        <v>2050</v>
      </c>
      <c r="E573" s="440">
        <f>'Resultat-Produktion &amp; forbrug'!N262</f>
        <v>-3.2320689118932933E-2</v>
      </c>
      <c r="F573" s="427" t="str">
        <f>IFERROR(VLOOKUP(A573,'Oversættelse til tabel'!$A$2:$B$14,2,FALSE),"")</f>
        <v>Ubrugt</v>
      </c>
      <c r="G573" s="103"/>
    </row>
    <row r="574" spans="1:7" x14ac:dyDescent="0.25">
      <c r="A574" s="429" t="s">
        <v>342</v>
      </c>
      <c r="B574" s="99" t="str">
        <f>'Resultat-Produktion &amp; forbrug'!E263</f>
        <v>Østdanmark</v>
      </c>
      <c r="C574" s="99" t="str">
        <f>'Resultat-Produktion &amp; forbrug'!A263</f>
        <v>Juletræer</v>
      </c>
      <c r="D574" s="99">
        <f>'Resultat-Produktion &amp; forbrug'!D263</f>
        <v>2050</v>
      </c>
      <c r="E574" s="440">
        <f>'Resultat-Produktion &amp; forbrug'!N263</f>
        <v>156519.24671974403</v>
      </c>
      <c r="F574" s="427" t="str">
        <f>IFERROR(VLOOKUP(A574,'Oversættelse til tabel'!$A$2:$B$14,2,FALSE),"")</f>
        <v>Ubrugt</v>
      </c>
      <c r="G574" s="103"/>
    </row>
    <row r="575" spans="1:7" x14ac:dyDescent="0.25">
      <c r="A575" s="429" t="s">
        <v>342</v>
      </c>
      <c r="B575" s="99" t="str">
        <f>'Resultat-Produktion &amp; forbrug'!E264</f>
        <v>Østdanmark</v>
      </c>
      <c r="C575" s="99" t="str">
        <f>'Resultat-Produktion &amp; forbrug'!A264</f>
        <v>Kartofler</v>
      </c>
      <c r="D575" s="99">
        <f>'Resultat-Produktion &amp; forbrug'!D264</f>
        <v>2050</v>
      </c>
      <c r="E575" s="440">
        <f>'Resultat-Produktion &amp; forbrug'!N264</f>
        <v>12594.27521425052</v>
      </c>
      <c r="F575" s="427" t="str">
        <f>IFERROR(VLOOKUP(A575,'Oversættelse til tabel'!$A$2:$B$14,2,FALSE),"")</f>
        <v>Ubrugt</v>
      </c>
      <c r="G575" s="103"/>
    </row>
    <row r="576" spans="1:7" x14ac:dyDescent="0.25">
      <c r="A576" s="429" t="s">
        <v>342</v>
      </c>
      <c r="B576" s="99" t="str">
        <f>'Resultat-Produktion &amp; forbrug'!E265</f>
        <v>Østdanmark</v>
      </c>
      <c r="C576" s="99" t="str">
        <f>'Resultat-Produktion &amp; forbrug'!A265</f>
        <v>Korn</v>
      </c>
      <c r="D576" s="99">
        <f>'Resultat-Produktion &amp; forbrug'!D265</f>
        <v>2050</v>
      </c>
      <c r="E576" s="440">
        <f>'Resultat-Produktion &amp; forbrug'!N265</f>
        <v>1473766.428557412</v>
      </c>
      <c r="F576" s="427" t="str">
        <f>IFERROR(VLOOKUP(A576,'Oversættelse til tabel'!$A$2:$B$14,2,FALSE),"")</f>
        <v>Ubrugt</v>
      </c>
      <c r="G576" s="103"/>
    </row>
    <row r="577" spans="1:7" x14ac:dyDescent="0.25">
      <c r="A577" s="429" t="s">
        <v>342</v>
      </c>
      <c r="B577" s="99" t="str">
        <f>'Resultat-Produktion &amp; forbrug'!E266</f>
        <v>Østdanmark</v>
      </c>
      <c r="C577" s="99" t="str">
        <f>'Resultat-Produktion &amp; forbrug'!A266</f>
        <v>Kunstgødning</v>
      </c>
      <c r="D577" s="99">
        <f>'Resultat-Produktion &amp; forbrug'!D266</f>
        <v>2050</v>
      </c>
      <c r="E577" s="440">
        <f ca="1">'Resultat-Produktion &amp; forbrug'!N266</f>
        <v>-347024.50444099988</v>
      </c>
      <c r="F577" s="427" t="str">
        <f>IFERROR(VLOOKUP(A577,'Oversættelse til tabel'!$A$2:$B$14,2,FALSE),"")</f>
        <v>Ubrugt</v>
      </c>
      <c r="G577" s="103"/>
    </row>
    <row r="578" spans="1:7" x14ac:dyDescent="0.25">
      <c r="A578" s="429" t="s">
        <v>342</v>
      </c>
      <c r="B578" s="99" t="str">
        <f>'Resultat-Produktion &amp; forbrug'!E267</f>
        <v>Østdanmark</v>
      </c>
      <c r="C578" s="99" t="str">
        <f>'Resultat-Produktion &amp; forbrug'!A267</f>
        <v>Kvæggylle</v>
      </c>
      <c r="D578" s="99">
        <f>'Resultat-Produktion &amp; forbrug'!D267</f>
        <v>2050</v>
      </c>
      <c r="E578" s="440">
        <f>'Resultat-Produktion &amp; forbrug'!N267</f>
        <v>0</v>
      </c>
      <c r="F578" s="427" t="str">
        <f>IFERROR(VLOOKUP(A578,'Oversættelse til tabel'!$A$2:$B$14,2,FALSE),"")</f>
        <v>Ubrugt</v>
      </c>
      <c r="G578" s="103"/>
    </row>
    <row r="579" spans="1:7" x14ac:dyDescent="0.25">
      <c r="A579" s="429" t="s">
        <v>342</v>
      </c>
      <c r="B579" s="99" t="str">
        <f>'Resultat-Produktion &amp; forbrug'!E268</f>
        <v>Østdanmark</v>
      </c>
      <c r="C579" s="99" t="str">
        <f>'Resultat-Produktion &amp; forbrug'!A268</f>
        <v>Mælk til foder</v>
      </c>
      <c r="D579" s="99">
        <f>'Resultat-Produktion &amp; forbrug'!D268</f>
        <v>2050</v>
      </c>
      <c r="E579" s="440">
        <f>'Resultat-Produktion &amp; forbrug'!N268</f>
        <v>-72970.026349509179</v>
      </c>
      <c r="F579" s="427" t="str">
        <f>IFERROR(VLOOKUP(A579,'Oversættelse til tabel'!$A$2:$B$14,2,FALSE),"")</f>
        <v>Ubrugt</v>
      </c>
      <c r="G579" s="103"/>
    </row>
    <row r="580" spans="1:7" x14ac:dyDescent="0.25">
      <c r="A580" s="429" t="s">
        <v>342</v>
      </c>
      <c r="B580" s="99" t="str">
        <f>'Resultat-Produktion &amp; forbrug'!E269</f>
        <v>Østdanmark</v>
      </c>
      <c r="C580" s="99" t="str">
        <f>'Resultat-Produktion &amp; forbrug'!A269</f>
        <v>Majs</v>
      </c>
      <c r="D580" s="99">
        <f>'Resultat-Produktion &amp; forbrug'!D269</f>
        <v>2050</v>
      </c>
      <c r="E580" s="440">
        <f>'Resultat-Produktion &amp; forbrug'!N269</f>
        <v>-309834.56618924951</v>
      </c>
      <c r="F580" s="427" t="str">
        <f>IFERROR(VLOOKUP(A580,'Oversættelse til tabel'!$A$2:$B$14,2,FALSE),"")</f>
        <v>Ubrugt</v>
      </c>
      <c r="G580" s="103"/>
    </row>
    <row r="581" spans="1:7" x14ac:dyDescent="0.25">
      <c r="A581" s="429" t="s">
        <v>342</v>
      </c>
      <c r="B581" s="99" t="str">
        <f>'Resultat-Produktion &amp; forbrug'!E270</f>
        <v>Østdanmark</v>
      </c>
      <c r="C581" s="99" t="str">
        <f>'Resultat-Produktion &amp; forbrug'!A270</f>
        <v>Mejeriprodukter</v>
      </c>
      <c r="D581" s="99">
        <f>'Resultat-Produktion &amp; forbrug'!D270</f>
        <v>2050</v>
      </c>
      <c r="E581" s="440">
        <f>'Resultat-Produktion &amp; forbrug'!N270</f>
        <v>-210046.70964768095</v>
      </c>
      <c r="F581" s="427" t="str">
        <f>IFERROR(VLOOKUP(A581,'Oversættelse til tabel'!$A$2:$B$14,2,FALSE),"")</f>
        <v>Ubrugt</v>
      </c>
      <c r="G581" s="103"/>
    </row>
    <row r="582" spans="1:7" x14ac:dyDescent="0.25">
      <c r="A582" s="429" t="s">
        <v>342</v>
      </c>
      <c r="B582" s="99" t="str">
        <f>'Resultat-Produktion &amp; forbrug'!E271</f>
        <v>Østdanmark</v>
      </c>
      <c r="C582" s="99" t="str">
        <f>'Resultat-Produktion &amp; forbrug'!A271</f>
        <v>Muslinger</v>
      </c>
      <c r="D582" s="99">
        <f>'Resultat-Produktion &amp; forbrug'!D271</f>
        <v>2050</v>
      </c>
      <c r="E582" s="440">
        <f>'Resultat-Produktion &amp; forbrug'!N271</f>
        <v>69865.048763892031</v>
      </c>
      <c r="F582" s="427" t="str">
        <f>IFERROR(VLOOKUP(A582,'Oversættelse til tabel'!$A$2:$B$14,2,FALSE),"")</f>
        <v>Ubrugt</v>
      </c>
      <c r="G582" s="103"/>
    </row>
    <row r="583" spans="1:7" x14ac:dyDescent="0.25">
      <c r="A583" s="429" t="s">
        <v>342</v>
      </c>
      <c r="B583" s="99" t="str">
        <f>'Resultat-Produktion &amp; forbrug'!E272</f>
        <v>Østdanmark</v>
      </c>
      <c r="C583" s="99" t="str">
        <f>'Resultat-Produktion &amp; forbrug'!A272</f>
        <v>Oksekød</v>
      </c>
      <c r="D583" s="99">
        <f>'Resultat-Produktion &amp; forbrug'!D272</f>
        <v>2050</v>
      </c>
      <c r="E583" s="440">
        <f>'Resultat-Produktion &amp; forbrug'!N272</f>
        <v>-47107.150175456467</v>
      </c>
      <c r="F583" s="427" t="str">
        <f>IFERROR(VLOOKUP(A583,'Oversættelse til tabel'!$A$2:$B$14,2,FALSE),"")</f>
        <v>Ubrugt</v>
      </c>
      <c r="G583" s="103"/>
    </row>
    <row r="584" spans="1:7" x14ac:dyDescent="0.25">
      <c r="A584" s="429" t="s">
        <v>342</v>
      </c>
      <c r="B584" s="99" t="str">
        <f>'Resultat-Produktion &amp; forbrug'!E273</f>
        <v>Østdanmark</v>
      </c>
      <c r="C584" s="99" t="str">
        <f>'Resultat-Produktion &amp; forbrug'!A273</f>
        <v>Øvrige</v>
      </c>
      <c r="D584" s="99">
        <f>'Resultat-Produktion &amp; forbrug'!D273</f>
        <v>2050</v>
      </c>
      <c r="E584" s="440">
        <f>'Resultat-Produktion &amp; forbrug'!N273</f>
        <v>425025.68849672051</v>
      </c>
      <c r="F584" s="427" t="str">
        <f>IFERROR(VLOOKUP(A584,'Oversættelse til tabel'!$A$2:$B$14,2,FALSE),"")</f>
        <v>Ubrugt</v>
      </c>
      <c r="G584" s="103"/>
    </row>
    <row r="585" spans="1:7" x14ac:dyDescent="0.25">
      <c r="A585" s="429" t="s">
        <v>342</v>
      </c>
      <c r="B585" s="99" t="str">
        <f>'Resultat-Produktion &amp; forbrug'!E274</f>
        <v>Østdanmark</v>
      </c>
      <c r="C585" s="99" t="str">
        <f>'Resultat-Produktion &amp; forbrug'!A274</f>
        <v>Pil &amp; poppel</v>
      </c>
      <c r="D585" s="99">
        <f>'Resultat-Produktion &amp; forbrug'!D274</f>
        <v>2050</v>
      </c>
      <c r="E585" s="440">
        <f>'Resultat-Produktion &amp; forbrug'!N274</f>
        <v>0</v>
      </c>
      <c r="F585" s="427" t="str">
        <f>IFERROR(VLOOKUP(A585,'Oversættelse til tabel'!$A$2:$B$14,2,FALSE),"")</f>
        <v>Ubrugt</v>
      </c>
      <c r="G585" s="103"/>
    </row>
    <row r="586" spans="1:7" x14ac:dyDescent="0.25">
      <c r="A586" s="429" t="s">
        <v>342</v>
      </c>
      <c r="B586" s="99" t="str">
        <f>'Resultat-Produktion &amp; forbrug'!E275</f>
        <v>Østdanmark</v>
      </c>
      <c r="C586" s="99" t="str">
        <f>'Resultat-Produktion &amp; forbrug'!A275</f>
        <v>Pyrolysegas</v>
      </c>
      <c r="D586" s="99">
        <f>'Resultat-Produktion &amp; forbrug'!D275</f>
        <v>2050</v>
      </c>
      <c r="E586" s="440">
        <f ca="1">'Resultat-Produktion &amp; forbrug'!N275</f>
        <v>0</v>
      </c>
      <c r="F586" s="427" t="str">
        <f>IFERROR(VLOOKUP(A586,'Oversættelse til tabel'!$A$2:$B$14,2,FALSE),"")</f>
        <v>Ubrugt</v>
      </c>
      <c r="G586" s="103"/>
    </row>
    <row r="587" spans="1:7" x14ac:dyDescent="0.25">
      <c r="A587" s="429" t="s">
        <v>342</v>
      </c>
      <c r="B587" s="99" t="str">
        <f>'Resultat-Produktion &amp; forbrug'!E276</f>
        <v>Østdanmark</v>
      </c>
      <c r="C587" s="99" t="str">
        <f>'Resultat-Produktion &amp; forbrug'!A276</f>
        <v>Pyrolyseolie</v>
      </c>
      <c r="D587" s="99">
        <f>'Resultat-Produktion &amp; forbrug'!D276</f>
        <v>2050</v>
      </c>
      <c r="E587" s="440">
        <f ca="1">'Resultat-Produktion &amp; forbrug'!N276</f>
        <v>0</v>
      </c>
      <c r="F587" s="427" t="str">
        <f>IFERROR(VLOOKUP(A587,'Oversættelse til tabel'!$A$2:$B$14,2,FALSE),"")</f>
        <v>Ubrugt</v>
      </c>
      <c r="G587" s="103"/>
    </row>
    <row r="588" spans="1:7" x14ac:dyDescent="0.25">
      <c r="A588" s="429" t="s">
        <v>342</v>
      </c>
      <c r="B588" s="99" t="str">
        <f>'Resultat-Produktion &amp; forbrug'!E277</f>
        <v>Østdanmark</v>
      </c>
      <c r="C588" s="99" t="str">
        <f>'Resultat-Produktion &amp; forbrug'!A277</f>
        <v>Råmælk</v>
      </c>
      <c r="D588" s="99">
        <f>'Resultat-Produktion &amp; forbrug'!D277</f>
        <v>2050</v>
      </c>
      <c r="E588" s="440">
        <f>'Resultat-Produktion &amp; forbrug'!N277</f>
        <v>339731.06359710812</v>
      </c>
      <c r="F588" s="427" t="str">
        <f>IFERROR(VLOOKUP(A588,'Oversættelse til tabel'!$A$2:$B$14,2,FALSE),"")</f>
        <v>Ubrugt</v>
      </c>
      <c r="G588" s="103"/>
    </row>
    <row r="589" spans="1:7" x14ac:dyDescent="0.25">
      <c r="A589" s="429" t="s">
        <v>342</v>
      </c>
      <c r="B589" s="99" t="str">
        <f>'Resultat-Produktion &amp; forbrug'!E278</f>
        <v>Østdanmark</v>
      </c>
      <c r="C589" s="99" t="str">
        <f>'Resultat-Produktion &amp; forbrug'!A278</f>
        <v>Raps</v>
      </c>
      <c r="D589" s="99">
        <f>'Resultat-Produktion &amp; forbrug'!D278</f>
        <v>2050</v>
      </c>
      <c r="E589" s="440">
        <f>'Resultat-Produktion &amp; forbrug'!N278</f>
        <v>0</v>
      </c>
      <c r="F589" s="427" t="str">
        <f>IFERROR(VLOOKUP(A589,'Oversættelse til tabel'!$A$2:$B$14,2,FALSE),"")</f>
        <v>Ubrugt</v>
      </c>
      <c r="G589" s="103"/>
    </row>
    <row r="590" spans="1:7" x14ac:dyDescent="0.25">
      <c r="A590" s="429" t="s">
        <v>342</v>
      </c>
      <c r="B590" s="99" t="str">
        <f>'Resultat-Produktion &amp; forbrug'!E279</f>
        <v>Østdanmark</v>
      </c>
      <c r="C590" s="99" t="str">
        <f>'Resultat-Produktion &amp; forbrug'!A279</f>
        <v>Rapskage</v>
      </c>
      <c r="D590" s="99">
        <f>'Resultat-Produktion &amp; forbrug'!D279</f>
        <v>2050</v>
      </c>
      <c r="E590" s="440">
        <f>'Resultat-Produktion &amp; forbrug'!N279</f>
        <v>77976.141172880598</v>
      </c>
      <c r="F590" s="427" t="str">
        <f>IFERROR(VLOOKUP(A590,'Oversættelse til tabel'!$A$2:$B$14,2,FALSE),"")</f>
        <v>Ubrugt</v>
      </c>
      <c r="G590" s="103"/>
    </row>
    <row r="591" spans="1:7" x14ac:dyDescent="0.25">
      <c r="A591" s="429" t="s">
        <v>342</v>
      </c>
      <c r="B591" s="99" t="str">
        <f>'Resultat-Produktion &amp; forbrug'!E280</f>
        <v>Østdanmark</v>
      </c>
      <c r="C591" s="99" t="str">
        <f>'Resultat-Produktion &amp; forbrug'!A280</f>
        <v>Rapsolie</v>
      </c>
      <c r="D591" s="99">
        <f>'Resultat-Produktion &amp; forbrug'!D280</f>
        <v>2050</v>
      </c>
      <c r="E591" s="440">
        <f>'Resultat-Produktion &amp; forbrug'!N280</f>
        <v>0</v>
      </c>
      <c r="F591" s="427" t="str">
        <f>IFERROR(VLOOKUP(A591,'Oversættelse til tabel'!$A$2:$B$14,2,FALSE),"")</f>
        <v>Ubrugt</v>
      </c>
      <c r="G591" s="103"/>
    </row>
    <row r="592" spans="1:7" x14ac:dyDescent="0.25">
      <c r="A592" s="429" t="s">
        <v>342</v>
      </c>
      <c r="B592" s="99" t="str">
        <f>'Resultat-Produktion &amp; forbrug'!E281</f>
        <v>Østdanmark</v>
      </c>
      <c r="C592" s="99" t="str">
        <f>'Resultat-Produktion &amp; forbrug'!A281</f>
        <v>Roer</v>
      </c>
      <c r="D592" s="99">
        <f>'Resultat-Produktion &amp; forbrug'!D281</f>
        <v>2050</v>
      </c>
      <c r="E592" s="440">
        <f>'Resultat-Produktion &amp; forbrug'!N281</f>
        <v>2315553.6916386709</v>
      </c>
      <c r="F592" s="427" t="str">
        <f>IFERROR(VLOOKUP(A592,'Oversættelse til tabel'!$A$2:$B$14,2,FALSE),"")</f>
        <v>Ubrugt</v>
      </c>
      <c r="G592" s="103"/>
    </row>
    <row r="593" spans="1:7" x14ac:dyDescent="0.25">
      <c r="A593" s="429" t="s">
        <v>342</v>
      </c>
      <c r="B593" s="99" t="str">
        <f>'Resultat-Produktion &amp; forbrug'!E282</f>
        <v>Østdanmark</v>
      </c>
      <c r="C593" s="99" t="str">
        <f>'Resultat-Produktion &amp; forbrug'!A282</f>
        <v>Slagteriaffald til andet</v>
      </c>
      <c r="D593" s="99">
        <f>'Resultat-Produktion &amp; forbrug'!D282</f>
        <v>2050</v>
      </c>
      <c r="E593" s="440">
        <f>'Resultat-Produktion &amp; forbrug'!N282</f>
        <v>21894.979482137918</v>
      </c>
      <c r="F593" s="427" t="str">
        <f>IFERROR(VLOOKUP(A593,'Oversættelse til tabel'!$A$2:$B$14,2,FALSE),"")</f>
        <v>Ubrugt</v>
      </c>
      <c r="G593" s="103"/>
    </row>
    <row r="594" spans="1:7" x14ac:dyDescent="0.25">
      <c r="A594" s="429" t="s">
        <v>342</v>
      </c>
      <c r="B594" s="99" t="str">
        <f>'Resultat-Produktion &amp; forbrug'!E283</f>
        <v>Østdanmark</v>
      </c>
      <c r="C594" s="99" t="str">
        <f>'Resultat-Produktion &amp; forbrug'!A283</f>
        <v>Slagteriaffald til foder</v>
      </c>
      <c r="D594" s="99">
        <f>'Resultat-Produktion &amp; forbrug'!D283</f>
        <v>2050</v>
      </c>
      <c r="E594" s="440">
        <f>'Resultat-Produktion &amp; forbrug'!N283</f>
        <v>12947.841322392087</v>
      </c>
      <c r="F594" s="427" t="str">
        <f>IFERROR(VLOOKUP(A594,'Oversættelse til tabel'!$A$2:$B$14,2,FALSE),"")</f>
        <v>Ubrugt</v>
      </c>
      <c r="G594" s="103"/>
    </row>
    <row r="595" spans="1:7" x14ac:dyDescent="0.25">
      <c r="A595" s="429" t="s">
        <v>342</v>
      </c>
      <c r="B595" s="99" t="str">
        <f>'Resultat-Produktion &amp; forbrug'!E284</f>
        <v>Østdanmark</v>
      </c>
      <c r="C595" s="99" t="str">
        <f>'Resultat-Produktion &amp; forbrug'!A284</f>
        <v>Spildevandsslam</v>
      </c>
      <c r="D595" s="99">
        <f>'Resultat-Produktion &amp; forbrug'!D284</f>
        <v>2050</v>
      </c>
      <c r="E595" s="440">
        <f>'Resultat-Produktion &amp; forbrug'!N284</f>
        <v>2172803.782014261</v>
      </c>
      <c r="F595" s="427" t="str">
        <f>IFERROR(VLOOKUP(A595,'Oversættelse til tabel'!$A$2:$B$14,2,FALSE),"")</f>
        <v>Ubrugt</v>
      </c>
      <c r="G595" s="103"/>
    </row>
    <row r="596" spans="1:7" x14ac:dyDescent="0.25">
      <c r="A596" s="429" t="s">
        <v>342</v>
      </c>
      <c r="B596" s="99" t="str">
        <f>'Resultat-Produktion &amp; forbrug'!E285</f>
        <v>Østdanmark</v>
      </c>
      <c r="C596" s="99" t="str">
        <f>'Resultat-Produktion &amp; forbrug'!A285</f>
        <v>Svinegylle</v>
      </c>
      <c r="D596" s="99">
        <f>'Resultat-Produktion &amp; forbrug'!D285</f>
        <v>2050</v>
      </c>
      <c r="E596" s="440">
        <f>'Resultat-Produktion &amp; forbrug'!N285</f>
        <v>0</v>
      </c>
      <c r="F596" s="427" t="str">
        <f>IFERROR(VLOOKUP(A596,'Oversættelse til tabel'!$A$2:$B$14,2,FALSE),"")</f>
        <v>Ubrugt</v>
      </c>
      <c r="G596" s="103"/>
    </row>
    <row r="597" spans="1:7" x14ac:dyDescent="0.25">
      <c r="A597" s="429" t="s">
        <v>342</v>
      </c>
      <c r="B597" s="99" t="str">
        <f>'Resultat-Produktion &amp; forbrug'!E286</f>
        <v>Østdanmark</v>
      </c>
      <c r="C597" s="99" t="str">
        <f>'Resultat-Produktion &amp; forbrug'!A286</f>
        <v>Svinekød</v>
      </c>
      <c r="D597" s="99">
        <f>'Resultat-Produktion &amp; forbrug'!D286</f>
        <v>2050</v>
      </c>
      <c r="E597" s="440">
        <f>'Resultat-Produktion &amp; forbrug'!N286</f>
        <v>83709.698034187008</v>
      </c>
      <c r="F597" s="427" t="str">
        <f>IFERROR(VLOOKUP(A597,'Oversættelse til tabel'!$A$2:$B$14,2,FALSE),"")</f>
        <v>Ubrugt</v>
      </c>
      <c r="G597" s="103"/>
    </row>
    <row r="598" spans="1:7" x14ac:dyDescent="0.25">
      <c r="A598" s="429" t="s">
        <v>342</v>
      </c>
      <c r="B598" s="99" t="str">
        <f>'Resultat-Produktion &amp; forbrug'!E287</f>
        <v>Østdanmark</v>
      </c>
      <c r="C598" s="99" t="str">
        <f>'Resultat-Produktion &amp; forbrug'!A287</f>
        <v>Tang</v>
      </c>
      <c r="D598" s="99">
        <f>'Resultat-Produktion &amp; forbrug'!D287</f>
        <v>2050</v>
      </c>
      <c r="E598" s="440">
        <f>'Resultat-Produktion &amp; forbrug'!N287</f>
        <v>36000</v>
      </c>
      <c r="F598" s="427" t="str">
        <f>IFERROR(VLOOKUP(A598,'Oversættelse til tabel'!$A$2:$B$14,2,FALSE),"")</f>
        <v>Ubrugt</v>
      </c>
      <c r="G598" s="103"/>
    </row>
    <row r="599" spans="1:7" x14ac:dyDescent="0.25">
      <c r="A599" s="429" t="s">
        <v>342</v>
      </c>
      <c r="B599" s="99" t="str">
        <f>'Resultat-Produktion &amp; forbrug'!E288</f>
        <v>Østdanmark</v>
      </c>
      <c r="C599" s="99" t="str">
        <f>'Resultat-Produktion &amp; forbrug'!A288</f>
        <v>Total til biogas</v>
      </c>
      <c r="D599" s="99">
        <f>'Resultat-Produktion &amp; forbrug'!D288</f>
        <v>2050</v>
      </c>
      <c r="E599" s="440">
        <f>'Resultat-Produktion &amp; forbrug'!N288</f>
        <v>0</v>
      </c>
      <c r="F599" s="427" t="str">
        <f>IFERROR(VLOOKUP(A599,'Oversættelse til tabel'!$A$2:$B$14,2,FALSE),"")</f>
        <v>Ubrugt</v>
      </c>
      <c r="G599" s="103"/>
    </row>
    <row r="600" spans="1:7" x14ac:dyDescent="0.25">
      <c r="A600" s="429" t="s">
        <v>342</v>
      </c>
      <c r="B600" s="99" t="str">
        <f>'Resultat-Produktion &amp; forbrug'!E289</f>
        <v>Østdanmark</v>
      </c>
      <c r="C600" s="99" t="str">
        <f>'Resultat-Produktion &amp; forbrug'!A289</f>
        <v>Træ til energi</v>
      </c>
      <c r="D600" s="99">
        <f>'Resultat-Produktion &amp; forbrug'!D289</f>
        <v>2050</v>
      </c>
      <c r="E600" s="440">
        <f ca="1">'Resultat-Produktion &amp; forbrug'!N289</f>
        <v>0</v>
      </c>
      <c r="F600" s="427" t="str">
        <f>IFERROR(VLOOKUP(A600,'Oversættelse til tabel'!$A$2:$B$14,2,FALSE),"")</f>
        <v>Ubrugt</v>
      </c>
      <c r="G600" s="103"/>
    </row>
    <row r="601" spans="1:7" ht="15.75" thickBot="1" x14ac:dyDescent="0.3">
      <c r="A601" s="430" t="s">
        <v>342</v>
      </c>
      <c r="B601" s="423" t="str">
        <f>'Resultat-Produktion &amp; forbrug'!E290</f>
        <v>Østdanmark</v>
      </c>
      <c r="C601" s="423" t="str">
        <f>'Resultat-Produktion &amp; forbrug'!A290</f>
        <v>Træmaterialer</v>
      </c>
      <c r="D601" s="423">
        <f>'Resultat-Produktion &amp; forbrug'!D290</f>
        <v>2050</v>
      </c>
      <c r="E601" s="441">
        <f ca="1">'Resultat-Produktion &amp; forbrug'!N290</f>
        <v>0</v>
      </c>
      <c r="F601" s="428" t="str">
        <f>IFERROR(VLOOKUP(A601,'Oversættelse til tabel'!$A$2:$B$14,2,FALSE),"")</f>
        <v>Ubrugt</v>
      </c>
      <c r="G601" s="103"/>
    </row>
    <row r="602" spans="1:7" s="103" customFormat="1" x14ac:dyDescent="0.25">
      <c r="A602" s="103" t="str">
        <f>IF('Forbrug af biomasse'!A2&lt;&gt;"",'Forbrug af biomasse'!A2,"")</f>
        <v>Fødevarer</v>
      </c>
      <c r="B602" s="103" t="str">
        <f>IF('Forbrug af biomasse'!B2&lt;&gt;"",'Forbrug af biomasse'!B2,"")</f>
        <v>Vestdanmark</v>
      </c>
      <c r="C602" s="103" t="str">
        <f>IF('Forbrug af biomasse'!C2&lt;&gt;"",'Forbrug af biomasse'!C2,"")</f>
        <v>Korn</v>
      </c>
      <c r="D602" s="103">
        <f>IF('Forbrug af biomasse'!D2&lt;&gt;"",'Forbrug af biomasse'!D2,"")</f>
        <v>2019</v>
      </c>
      <c r="E602" s="436">
        <f>IF('Forbrug af biomasse'!E2&lt;&gt;"",'Forbrug af biomasse'!E2,"")</f>
        <v>286329.90483694919</v>
      </c>
      <c r="F602" s="103" t="str">
        <f>IFERROR(VLOOKUP(A602,'Oversættelse til tabel'!$A$2:$B$14,2,FALSE),"")</f>
        <v>Andet</v>
      </c>
    </row>
    <row r="603" spans="1:7" s="103" customFormat="1" x14ac:dyDescent="0.25">
      <c r="A603" s="103" t="str">
        <f>IF('Forbrug af biomasse'!A3&lt;&gt;"",'Forbrug af biomasse'!A3,"")</f>
        <v>Fødevarer</v>
      </c>
      <c r="B603" s="103" t="str">
        <f>IF('Forbrug af biomasse'!B3&lt;&gt;"",'Forbrug af biomasse'!B3,"")</f>
        <v>Vestdanmark</v>
      </c>
      <c r="C603" s="103" t="str">
        <f>IF('Forbrug af biomasse'!C3&lt;&gt;"",'Forbrug af biomasse'!C3,"")</f>
        <v>Grøntsager</v>
      </c>
      <c r="D603" s="103">
        <f>IF('Forbrug af biomasse'!D3&lt;&gt;"",'Forbrug af biomasse'!D3,"")</f>
        <v>2019</v>
      </c>
      <c r="E603" s="436">
        <f>IF('Forbrug af biomasse'!E3&lt;&gt;"",'Forbrug af biomasse'!E3,"")</f>
        <v>261374.54615849949</v>
      </c>
      <c r="F603" s="103" t="str">
        <f>IFERROR(VLOOKUP(A603,'Oversættelse til tabel'!$A$2:$B$14,2,FALSE),"")</f>
        <v>Andet</v>
      </c>
    </row>
    <row r="604" spans="1:7" s="103" customFormat="1" x14ac:dyDescent="0.25">
      <c r="A604" s="103" t="str">
        <f>IF('Forbrug af biomasse'!A4&lt;&gt;"",'Forbrug af biomasse'!A4,"")</f>
        <v>Fødevarer</v>
      </c>
      <c r="B604" s="103" t="str">
        <f>IF('Forbrug af biomasse'!B4&lt;&gt;"",'Forbrug af biomasse'!B4,"")</f>
        <v>Vestdanmark</v>
      </c>
      <c r="C604" s="103" t="str">
        <f>IF('Forbrug af biomasse'!C4&lt;&gt;"",'Forbrug af biomasse'!C4,"")</f>
        <v>Kartofler</v>
      </c>
      <c r="D604" s="103">
        <f>IF('Forbrug af biomasse'!D4&lt;&gt;"",'Forbrug af biomasse'!D4,"")</f>
        <v>2019</v>
      </c>
      <c r="E604" s="436">
        <f>IF('Forbrug af biomasse'!E4&lt;&gt;"",'Forbrug af biomasse'!E4,"")</f>
        <v>119523.03367046962</v>
      </c>
      <c r="F604" s="103" t="str">
        <f>IFERROR(VLOOKUP(A604,'Oversættelse til tabel'!$A$2:$B$14,2,FALSE),"")</f>
        <v>Andet</v>
      </c>
    </row>
    <row r="605" spans="1:7" s="103" customFormat="1" x14ac:dyDescent="0.25">
      <c r="A605" s="103" t="str">
        <f>IF('Forbrug af biomasse'!A5&lt;&gt;"",'Forbrug af biomasse'!A5,"")</f>
        <v>Fødevarer</v>
      </c>
      <c r="B605" s="103" t="str">
        <f>IF('Forbrug af biomasse'!B5&lt;&gt;"",'Forbrug af biomasse'!B5,"")</f>
        <v>Vestdanmark</v>
      </c>
      <c r="C605" s="103" t="str">
        <f>IF('Forbrug af biomasse'!C5&lt;&gt;"",'Forbrug af biomasse'!C5,"")</f>
        <v>Svinekød</v>
      </c>
      <c r="D605" s="103">
        <f>IF('Forbrug af biomasse'!D5&lt;&gt;"",'Forbrug af biomasse'!D5,"")</f>
        <v>2019</v>
      </c>
      <c r="E605" s="436">
        <f>IF('Forbrug af biomasse'!E5&lt;&gt;"",'Forbrug af biomasse'!E5,"")</f>
        <v>117920.63695532705</v>
      </c>
      <c r="F605" s="103" t="str">
        <f>IFERROR(VLOOKUP(A605,'Oversættelse til tabel'!$A$2:$B$14,2,FALSE),"")</f>
        <v>Andet</v>
      </c>
    </row>
    <row r="606" spans="1:7" s="103" customFormat="1" x14ac:dyDescent="0.25">
      <c r="A606" s="103" t="str">
        <f>IF('Forbrug af biomasse'!A6&lt;&gt;"",'Forbrug af biomasse'!A6,"")</f>
        <v>Fødevarer</v>
      </c>
      <c r="B606" s="103" t="str">
        <f>IF('Forbrug af biomasse'!B6&lt;&gt;"",'Forbrug af biomasse'!B6,"")</f>
        <v>Vestdanmark</v>
      </c>
      <c r="C606" s="103" t="str">
        <f>IF('Forbrug af biomasse'!C6&lt;&gt;"",'Forbrug af biomasse'!C6,"")</f>
        <v>Oksekød</v>
      </c>
      <c r="D606" s="103">
        <f>IF('Forbrug af biomasse'!D6&lt;&gt;"",'Forbrug af biomasse'!D6,"")</f>
        <v>2019</v>
      </c>
      <c r="E606" s="436">
        <f>IF('Forbrug af biomasse'!E6&lt;&gt;"",'Forbrug af biomasse'!E6,"")</f>
        <v>58080.313724265572</v>
      </c>
      <c r="F606" s="103" t="str">
        <f>IFERROR(VLOOKUP(A606,'Oversættelse til tabel'!$A$2:$B$14,2,FALSE),"")</f>
        <v>Andet</v>
      </c>
    </row>
    <row r="607" spans="1:7" s="103" customFormat="1" x14ac:dyDescent="0.25">
      <c r="A607" s="103" t="str">
        <f>IF('Forbrug af biomasse'!A7&lt;&gt;"",'Forbrug af biomasse'!A7,"")</f>
        <v>Fødevarer</v>
      </c>
      <c r="B607" s="103" t="str">
        <f>IF('Forbrug af biomasse'!B7&lt;&gt;"",'Forbrug af biomasse'!B7,"")</f>
        <v>Vestdanmark</v>
      </c>
      <c r="C607" s="103" t="str">
        <f>IF('Forbrug af biomasse'!C7&lt;&gt;"",'Forbrug af biomasse'!C7,"")</f>
        <v>Bælgsæd</v>
      </c>
      <c r="D607" s="103">
        <f>IF('Forbrug af biomasse'!D7&lt;&gt;"",'Forbrug af biomasse'!D7,"")</f>
        <v>2019</v>
      </c>
      <c r="E607" s="436">
        <f>IF('Forbrug af biomasse'!E7&lt;&gt;"",'Forbrug af biomasse'!E7,"")</f>
        <v>0</v>
      </c>
      <c r="F607" s="103" t="str">
        <f>IFERROR(VLOOKUP(A607,'Oversættelse til tabel'!$A$2:$B$14,2,FALSE),"")</f>
        <v>Andet</v>
      </c>
    </row>
    <row r="608" spans="1:7" s="103" customFormat="1" x14ac:dyDescent="0.25">
      <c r="A608" s="103" t="str">
        <f>IF('Forbrug af biomasse'!A8&lt;&gt;"",'Forbrug af biomasse'!A8,"")</f>
        <v>Fødevarer</v>
      </c>
      <c r="B608" s="103" t="str">
        <f>IF('Forbrug af biomasse'!B8&lt;&gt;"",'Forbrug af biomasse'!B8,"")</f>
        <v>Vestdanmark</v>
      </c>
      <c r="C608" s="103" t="str">
        <f>IF('Forbrug af biomasse'!C8&lt;&gt;"",'Forbrug af biomasse'!C8,"")</f>
        <v>Muslinger</v>
      </c>
      <c r="D608" s="103">
        <f>IF('Forbrug af biomasse'!D8&lt;&gt;"",'Forbrug af biomasse'!D8,"")</f>
        <v>2019</v>
      </c>
      <c r="E608" s="436">
        <f>IF('Forbrug af biomasse'!E8&lt;&gt;"",'Forbrug af biomasse'!E8,"")</f>
        <v>0</v>
      </c>
      <c r="F608" s="103" t="str">
        <f>IFERROR(VLOOKUP(A608,'Oversættelse til tabel'!$A$2:$B$14,2,FALSE),"")</f>
        <v>Andet</v>
      </c>
    </row>
    <row r="609" spans="1:6" s="103" customFormat="1" x14ac:dyDescent="0.25">
      <c r="A609" s="103" t="str">
        <f>IF('Forbrug af biomasse'!A9&lt;&gt;"",'Forbrug af biomasse'!A9,"")</f>
        <v>Fødevarer</v>
      </c>
      <c r="B609" s="103" t="str">
        <f>IF('Forbrug af biomasse'!B9&lt;&gt;"",'Forbrug af biomasse'!B9,"")</f>
        <v>Vestdanmark</v>
      </c>
      <c r="C609" s="103" t="str">
        <f>IF('Forbrug af biomasse'!C9&lt;&gt;"",'Forbrug af biomasse'!C9,"")</f>
        <v>Tang</v>
      </c>
      <c r="D609" s="103">
        <f>IF('Forbrug af biomasse'!D9&lt;&gt;"",'Forbrug af biomasse'!D9,"")</f>
        <v>2019</v>
      </c>
      <c r="E609" s="436">
        <f>IF('Forbrug af biomasse'!E9&lt;&gt;"",'Forbrug af biomasse'!E9,"")</f>
        <v>0</v>
      </c>
      <c r="F609" s="103" t="str">
        <f>IFERROR(VLOOKUP(A609,'Oversættelse til tabel'!$A$2:$B$14,2,FALSE),"")</f>
        <v>Andet</v>
      </c>
    </row>
    <row r="610" spans="1:6" s="103" customFormat="1" x14ac:dyDescent="0.25">
      <c r="A610" s="103" t="str">
        <f>IF('Forbrug af biomasse'!A10&lt;&gt;"",'Forbrug af biomasse'!A10,"")</f>
        <v>Fødevarer</v>
      </c>
      <c r="B610" s="103" t="str">
        <f>IF('Forbrug af biomasse'!B10&lt;&gt;"",'Forbrug af biomasse'!B10,"")</f>
        <v>Vestdanmark</v>
      </c>
      <c r="C610" s="103" t="str">
        <f>IF('Forbrug af biomasse'!C10&lt;&gt;"",'Forbrug af biomasse'!C10,"")</f>
        <v>Kunstigt kød</v>
      </c>
      <c r="D610" s="103">
        <f>IF('Forbrug af biomasse'!D10&lt;&gt;"",'Forbrug af biomasse'!D10,"")</f>
        <v>2019</v>
      </c>
      <c r="E610" s="436">
        <f>IF('Forbrug af biomasse'!E10&lt;&gt;"",'Forbrug af biomasse'!E10,"")</f>
        <v>0</v>
      </c>
      <c r="F610" s="103" t="str">
        <f>IFERROR(VLOOKUP(A610,'Oversættelse til tabel'!$A$2:$B$14,2,FALSE),"")</f>
        <v>Andet</v>
      </c>
    </row>
    <row r="611" spans="1:6" s="103" customFormat="1" x14ac:dyDescent="0.25">
      <c r="A611" s="103" t="str">
        <f>IF('Forbrug af biomasse'!A11&lt;&gt;"",'Forbrug af biomasse'!A11,"")</f>
        <v>Fødevarer</v>
      </c>
      <c r="B611" s="103" t="str">
        <f>IF('Forbrug af biomasse'!B11&lt;&gt;"",'Forbrug af biomasse'!B11,"")</f>
        <v>Vestdanmark</v>
      </c>
      <c r="C611" s="103" t="str">
        <f>IF('Forbrug af biomasse'!C11&lt;&gt;"",'Forbrug af biomasse'!C11,"")</f>
        <v>Mejeriprodukter</v>
      </c>
      <c r="D611" s="103">
        <f>IF('Forbrug af biomasse'!D11&lt;&gt;"",'Forbrug af biomasse'!D11,"")</f>
        <v>2019</v>
      </c>
      <c r="E611" s="436">
        <f>IF('Forbrug af biomasse'!E11&lt;&gt;"",'Forbrug af biomasse'!E11,"")</f>
        <v>457077.09579476295</v>
      </c>
      <c r="F611" s="103" t="str">
        <f>IFERROR(VLOOKUP(A611,'Oversættelse til tabel'!$A$2:$B$14,2,FALSE),"")</f>
        <v>Andet</v>
      </c>
    </row>
    <row r="612" spans="1:6" s="103" customFormat="1" x14ac:dyDescent="0.25">
      <c r="A612" s="103" t="str">
        <f>IF('Forbrug af biomasse'!A12&lt;&gt;"",'Forbrug af biomasse'!A12,"")</f>
        <v>Fødevarer</v>
      </c>
      <c r="B612" s="103" t="str">
        <f>IF('Forbrug af biomasse'!B12&lt;&gt;"",'Forbrug af biomasse'!B12,"")</f>
        <v>Vestdanmark</v>
      </c>
      <c r="C612" s="103" t="str">
        <f>IF('Forbrug af biomasse'!C12&lt;&gt;"",'Forbrug af biomasse'!C12,"")</f>
        <v>Fjerkrækød</v>
      </c>
      <c r="D612" s="103">
        <f>IF('Forbrug af biomasse'!D12&lt;&gt;"",'Forbrug af biomasse'!D12,"")</f>
        <v>2019</v>
      </c>
      <c r="E612" s="436">
        <f>IF('Forbrug af biomasse'!E12&lt;&gt;"",'Forbrug af biomasse'!E12,"")</f>
        <v>34149.438191562753</v>
      </c>
      <c r="F612" s="103" t="str">
        <f>IFERROR(VLOOKUP(A612,'Oversættelse til tabel'!$A$2:$B$14,2,FALSE),"")</f>
        <v>Andet</v>
      </c>
    </row>
    <row r="613" spans="1:6" s="103" customFormat="1" x14ac:dyDescent="0.25">
      <c r="A613" s="103" t="str">
        <f>IF('Forbrug af biomasse'!A13&lt;&gt;"",'Forbrug af biomasse'!A13,"")</f>
        <v>Fødevarer</v>
      </c>
      <c r="B613" s="103" t="str">
        <f>IF('Forbrug af biomasse'!B13&lt;&gt;"",'Forbrug af biomasse'!B13,"")</f>
        <v>Vestdanmark</v>
      </c>
      <c r="C613" s="103" t="str">
        <f>IF('Forbrug af biomasse'!C13&lt;&gt;"",'Forbrug af biomasse'!C13,"")</f>
        <v>Æg</v>
      </c>
      <c r="D613" s="103">
        <f>IF('Forbrug af biomasse'!D13&lt;&gt;"",'Forbrug af biomasse'!D13,"")</f>
        <v>2019</v>
      </c>
      <c r="E613" s="436">
        <f>IF('Forbrug af biomasse'!E13&lt;&gt;"",'Forbrug af biomasse'!E13,"")</f>
        <v>31522.55833067331</v>
      </c>
      <c r="F613" s="103" t="str">
        <f>IFERROR(VLOOKUP(A613,'Oversættelse til tabel'!$A$2:$B$14,2,FALSE),"")</f>
        <v>Andet</v>
      </c>
    </row>
    <row r="614" spans="1:6" s="103" customFormat="1" x14ac:dyDescent="0.25">
      <c r="A614" s="103" t="str">
        <f>IF('Forbrug af biomasse'!A14&lt;&gt;"",'Forbrug af biomasse'!A14,"")</f>
        <v>Fødevarer</v>
      </c>
      <c r="B614" s="103" t="str">
        <f>IF('Forbrug af biomasse'!B14&lt;&gt;"",'Forbrug af biomasse'!B14,"")</f>
        <v>Vestdanmark</v>
      </c>
      <c r="C614" s="103" t="str">
        <f>IF('Forbrug af biomasse'!C14&lt;&gt;"",'Forbrug af biomasse'!C14,"")</f>
        <v>Frugt</v>
      </c>
      <c r="D614" s="103">
        <f>IF('Forbrug af biomasse'!D14&lt;&gt;"",'Forbrug af biomasse'!D14,"")</f>
        <v>2019</v>
      </c>
      <c r="E614" s="436">
        <f>IF('Forbrug af biomasse'!E14&lt;&gt;"",'Forbrug af biomasse'!E14,"")</f>
        <v>249553.58678449702</v>
      </c>
      <c r="F614" s="103" t="str">
        <f>IFERROR(VLOOKUP(A614,'Oversættelse til tabel'!$A$2:$B$14,2,FALSE),"")</f>
        <v>Andet</v>
      </c>
    </row>
    <row r="615" spans="1:6" s="103" customFormat="1" x14ac:dyDescent="0.25">
      <c r="A615" s="103" t="str">
        <f>IF('Forbrug af biomasse'!A15&lt;&gt;"",'Forbrug af biomasse'!A15,"")</f>
        <v>Fødevarer</v>
      </c>
      <c r="B615" s="103" t="str">
        <f>IF('Forbrug af biomasse'!B15&lt;&gt;"",'Forbrug af biomasse'!B15,"")</f>
        <v>Vestdanmark</v>
      </c>
      <c r="C615" s="103" t="str">
        <f>IF('Forbrug af biomasse'!C15&lt;&gt;"",'Forbrug af biomasse'!C15,"")</f>
        <v>Fisk</v>
      </c>
      <c r="D615" s="103">
        <f>IF('Forbrug af biomasse'!D15&lt;&gt;"",'Forbrug af biomasse'!D15,"")</f>
        <v>2019</v>
      </c>
      <c r="E615" s="436">
        <f>IF('Forbrug af biomasse'!E15&lt;&gt;"",'Forbrug af biomasse'!E15,"")</f>
        <v>48597.277426454682</v>
      </c>
      <c r="F615" s="103" t="str">
        <f>IFERROR(VLOOKUP(A615,'Oversættelse til tabel'!$A$2:$B$14,2,FALSE),"")</f>
        <v>Andet</v>
      </c>
    </row>
    <row r="616" spans="1:6" s="103" customFormat="1" x14ac:dyDescent="0.25">
      <c r="A616" s="103" t="str">
        <f>IF('Forbrug af biomasse'!A16&lt;&gt;"",'Forbrug af biomasse'!A16,"")</f>
        <v>Fødevarer</v>
      </c>
      <c r="B616" s="103" t="str">
        <f>IF('Forbrug af biomasse'!B16&lt;&gt;"",'Forbrug af biomasse'!B16,"")</f>
        <v>Vestdanmark</v>
      </c>
      <c r="C616" s="103" t="str">
        <f>IF('Forbrug af biomasse'!C16&lt;&gt;"",'Forbrug af biomasse'!C16,"")</f>
        <v>Korn</v>
      </c>
      <c r="D616" s="103">
        <f>IF('Forbrug af biomasse'!D16&lt;&gt;"",'Forbrug af biomasse'!D16,"")</f>
        <v>2030</v>
      </c>
      <c r="E616" s="436">
        <f>IF('Forbrug af biomasse'!E16&lt;&gt;"",'Forbrug af biomasse'!E16,"")</f>
        <v>295933.04302308214</v>
      </c>
      <c r="F616" s="103" t="str">
        <f>IFERROR(VLOOKUP(A616,'Oversættelse til tabel'!$A$2:$B$14,2,FALSE),"")</f>
        <v>Andet</v>
      </c>
    </row>
    <row r="617" spans="1:6" s="103" customFormat="1" x14ac:dyDescent="0.25">
      <c r="A617" s="103" t="str">
        <f>IF('Forbrug af biomasse'!A17&lt;&gt;"",'Forbrug af biomasse'!A17,"")</f>
        <v>Fødevarer</v>
      </c>
      <c r="B617" s="103" t="str">
        <f>IF('Forbrug af biomasse'!B17&lt;&gt;"",'Forbrug af biomasse'!B17,"")</f>
        <v>Vestdanmark</v>
      </c>
      <c r="C617" s="103" t="str">
        <f>IF('Forbrug af biomasse'!C17&lt;&gt;"",'Forbrug af biomasse'!C17,"")</f>
        <v>Grøntsager</v>
      </c>
      <c r="D617" s="103">
        <f>IF('Forbrug af biomasse'!D17&lt;&gt;"",'Forbrug af biomasse'!D17,"")</f>
        <v>2030</v>
      </c>
      <c r="E617" s="436">
        <f>IF('Forbrug af biomasse'!E17&lt;&gt;"",'Forbrug af biomasse'!E17,"")</f>
        <v>270140.71358529059</v>
      </c>
      <c r="F617" s="103" t="str">
        <f>IFERROR(VLOOKUP(A617,'Oversættelse til tabel'!$A$2:$B$14,2,FALSE),"")</f>
        <v>Andet</v>
      </c>
    </row>
    <row r="618" spans="1:6" s="103" customFormat="1" x14ac:dyDescent="0.25">
      <c r="A618" s="103" t="str">
        <f>IF('Forbrug af biomasse'!A18&lt;&gt;"",'Forbrug af biomasse'!A18,"")</f>
        <v>Fødevarer</v>
      </c>
      <c r="B618" s="103" t="str">
        <f>IF('Forbrug af biomasse'!B18&lt;&gt;"",'Forbrug af biomasse'!B18,"")</f>
        <v>Vestdanmark</v>
      </c>
      <c r="C618" s="103" t="str">
        <f>IF('Forbrug af biomasse'!C18&lt;&gt;"",'Forbrug af biomasse'!C18,"")</f>
        <v>Kartofler</v>
      </c>
      <c r="D618" s="103">
        <f>IF('Forbrug af biomasse'!D18&lt;&gt;"",'Forbrug af biomasse'!D18,"")</f>
        <v>2030</v>
      </c>
      <c r="E618" s="436">
        <f>IF('Forbrug af biomasse'!E18&lt;&gt;"",'Forbrug af biomasse'!E18,"")</f>
        <v>123531.68309679118</v>
      </c>
      <c r="F618" s="103" t="str">
        <f>IFERROR(VLOOKUP(A618,'Oversættelse til tabel'!$A$2:$B$14,2,FALSE),"")</f>
        <v>Andet</v>
      </c>
    </row>
    <row r="619" spans="1:6" s="103" customFormat="1" x14ac:dyDescent="0.25">
      <c r="A619" s="103" t="str">
        <f>IF('Forbrug af biomasse'!A19&lt;&gt;"",'Forbrug af biomasse'!A19,"")</f>
        <v>Fødevarer</v>
      </c>
      <c r="B619" s="103" t="str">
        <f>IF('Forbrug af biomasse'!B19&lt;&gt;"",'Forbrug af biomasse'!B19,"")</f>
        <v>Vestdanmark</v>
      </c>
      <c r="C619" s="103" t="str">
        <f>IF('Forbrug af biomasse'!C19&lt;&gt;"",'Forbrug af biomasse'!C19,"")</f>
        <v>Svinekød</v>
      </c>
      <c r="D619" s="103">
        <f>IF('Forbrug af biomasse'!D19&lt;&gt;"",'Forbrug af biomasse'!D19,"")</f>
        <v>2030</v>
      </c>
      <c r="E619" s="436">
        <f>IF('Forbrug af biomasse'!E19&lt;&gt;"",'Forbrug af biomasse'!E19,"")</f>
        <v>121875.54404868034</v>
      </c>
      <c r="F619" s="103" t="str">
        <f>IFERROR(VLOOKUP(A619,'Oversættelse til tabel'!$A$2:$B$14,2,FALSE),"")</f>
        <v>Andet</v>
      </c>
    </row>
    <row r="620" spans="1:6" s="103" customFormat="1" x14ac:dyDescent="0.25">
      <c r="A620" s="103" t="str">
        <f>IF('Forbrug af biomasse'!A20&lt;&gt;"",'Forbrug af biomasse'!A20,"")</f>
        <v>Fødevarer</v>
      </c>
      <c r="B620" s="103" t="str">
        <f>IF('Forbrug af biomasse'!B20&lt;&gt;"",'Forbrug af biomasse'!B20,"")</f>
        <v>Vestdanmark</v>
      </c>
      <c r="C620" s="103" t="str">
        <f>IF('Forbrug af biomasse'!C20&lt;&gt;"",'Forbrug af biomasse'!C20,"")</f>
        <v>Oksekød</v>
      </c>
      <c r="D620" s="103">
        <f>IF('Forbrug af biomasse'!D20&lt;&gt;"",'Forbrug af biomasse'!D20,"")</f>
        <v>2030</v>
      </c>
      <c r="E620" s="436">
        <f>IF('Forbrug af biomasse'!E20&lt;&gt;"",'Forbrug af biomasse'!E20,"")</f>
        <v>60028.253038902265</v>
      </c>
      <c r="F620" s="103" t="str">
        <f>IFERROR(VLOOKUP(A620,'Oversættelse til tabel'!$A$2:$B$14,2,FALSE),"")</f>
        <v>Andet</v>
      </c>
    </row>
    <row r="621" spans="1:6" s="103" customFormat="1" x14ac:dyDescent="0.25">
      <c r="A621" s="103" t="str">
        <f>IF('Forbrug af biomasse'!A21&lt;&gt;"",'Forbrug af biomasse'!A21,"")</f>
        <v>Fødevarer</v>
      </c>
      <c r="B621" s="103" t="str">
        <f>IF('Forbrug af biomasse'!B21&lt;&gt;"",'Forbrug af biomasse'!B21,"")</f>
        <v>Vestdanmark</v>
      </c>
      <c r="C621" s="103" t="str">
        <f>IF('Forbrug af biomasse'!C21&lt;&gt;"",'Forbrug af biomasse'!C21,"")</f>
        <v>Bælgsæd</v>
      </c>
      <c r="D621" s="103">
        <f>IF('Forbrug af biomasse'!D21&lt;&gt;"",'Forbrug af biomasse'!D21,"")</f>
        <v>2030</v>
      </c>
      <c r="E621" s="436">
        <f>IF('Forbrug af biomasse'!E21&lt;&gt;"",'Forbrug af biomasse'!E21,"")</f>
        <v>0</v>
      </c>
      <c r="F621" s="103" t="str">
        <f>IFERROR(VLOOKUP(A621,'Oversættelse til tabel'!$A$2:$B$14,2,FALSE),"")</f>
        <v>Andet</v>
      </c>
    </row>
    <row r="622" spans="1:6" s="103" customFormat="1" x14ac:dyDescent="0.25">
      <c r="A622" s="103" t="str">
        <f>IF('Forbrug af biomasse'!A22&lt;&gt;"",'Forbrug af biomasse'!A22,"")</f>
        <v>Fødevarer</v>
      </c>
      <c r="B622" s="103" t="str">
        <f>IF('Forbrug af biomasse'!B22&lt;&gt;"",'Forbrug af biomasse'!B22,"")</f>
        <v>Vestdanmark</v>
      </c>
      <c r="C622" s="103" t="str">
        <f>IF('Forbrug af biomasse'!C22&lt;&gt;"",'Forbrug af biomasse'!C22,"")</f>
        <v>Muslinger</v>
      </c>
      <c r="D622" s="103">
        <f>IF('Forbrug af biomasse'!D22&lt;&gt;"",'Forbrug af biomasse'!D22,"")</f>
        <v>2030</v>
      </c>
      <c r="E622" s="436">
        <f>IF('Forbrug af biomasse'!E22&lt;&gt;"",'Forbrug af biomasse'!E22,"")</f>
        <v>0</v>
      </c>
      <c r="F622" s="103" t="str">
        <f>IFERROR(VLOOKUP(A622,'Oversættelse til tabel'!$A$2:$B$14,2,FALSE),"")</f>
        <v>Andet</v>
      </c>
    </row>
    <row r="623" spans="1:6" s="103" customFormat="1" x14ac:dyDescent="0.25">
      <c r="A623" s="103" t="str">
        <f>IF('Forbrug af biomasse'!A23&lt;&gt;"",'Forbrug af biomasse'!A23,"")</f>
        <v>Fødevarer</v>
      </c>
      <c r="B623" s="103" t="str">
        <f>IF('Forbrug af biomasse'!B23&lt;&gt;"",'Forbrug af biomasse'!B23,"")</f>
        <v>Vestdanmark</v>
      </c>
      <c r="C623" s="103" t="str">
        <f>IF('Forbrug af biomasse'!C23&lt;&gt;"",'Forbrug af biomasse'!C23,"")</f>
        <v>Tang</v>
      </c>
      <c r="D623" s="103">
        <f>IF('Forbrug af biomasse'!D23&lt;&gt;"",'Forbrug af biomasse'!D23,"")</f>
        <v>2030</v>
      </c>
      <c r="E623" s="436">
        <f>IF('Forbrug af biomasse'!E23&lt;&gt;"",'Forbrug af biomasse'!E23,"")</f>
        <v>0</v>
      </c>
      <c r="F623" s="103" t="str">
        <f>IFERROR(VLOOKUP(A623,'Oversættelse til tabel'!$A$2:$B$14,2,FALSE),"")</f>
        <v>Andet</v>
      </c>
    </row>
    <row r="624" spans="1:6" s="103" customFormat="1" x14ac:dyDescent="0.25">
      <c r="A624" s="103" t="str">
        <f>IF('Forbrug af biomasse'!A24&lt;&gt;"",'Forbrug af biomasse'!A24,"")</f>
        <v>Fødevarer</v>
      </c>
      <c r="B624" s="103" t="str">
        <f>IF('Forbrug af biomasse'!B24&lt;&gt;"",'Forbrug af biomasse'!B24,"")</f>
        <v>Vestdanmark</v>
      </c>
      <c r="C624" s="103" t="str">
        <f>IF('Forbrug af biomasse'!C24&lt;&gt;"",'Forbrug af biomasse'!C24,"")</f>
        <v>Kunstigt kød</v>
      </c>
      <c r="D624" s="103">
        <f>IF('Forbrug af biomasse'!D24&lt;&gt;"",'Forbrug af biomasse'!D24,"")</f>
        <v>2030</v>
      </c>
      <c r="E624" s="436">
        <f>IF('Forbrug af biomasse'!E24&lt;&gt;"",'Forbrug af biomasse'!E24,"")</f>
        <v>0</v>
      </c>
      <c r="F624" s="103" t="str">
        <f>IFERROR(VLOOKUP(A624,'Oversættelse til tabel'!$A$2:$B$14,2,FALSE),"")</f>
        <v>Andet</v>
      </c>
    </row>
    <row r="625" spans="1:6" s="103" customFormat="1" x14ac:dyDescent="0.25">
      <c r="A625" s="103" t="str">
        <f>IF('Forbrug af biomasse'!A25&lt;&gt;"",'Forbrug af biomasse'!A25,"")</f>
        <v>Fødevarer</v>
      </c>
      <c r="B625" s="103" t="str">
        <f>IF('Forbrug af biomasse'!B25&lt;&gt;"",'Forbrug af biomasse'!B25,"")</f>
        <v>Vestdanmark</v>
      </c>
      <c r="C625" s="103" t="str">
        <f>IF('Forbrug af biomasse'!C25&lt;&gt;"",'Forbrug af biomasse'!C25,"")</f>
        <v>Mejeriprodukter</v>
      </c>
      <c r="D625" s="103">
        <f>IF('Forbrug af biomasse'!D25&lt;&gt;"",'Forbrug af biomasse'!D25,"")</f>
        <v>2030</v>
      </c>
      <c r="E625" s="436">
        <f>IF('Forbrug af biomasse'!E25&lt;&gt;"",'Forbrug af biomasse'!E25,"")</f>
        <v>472406.87601849809</v>
      </c>
      <c r="F625" s="103" t="str">
        <f>IFERROR(VLOOKUP(A625,'Oversættelse til tabel'!$A$2:$B$14,2,FALSE),"")</f>
        <v>Andet</v>
      </c>
    </row>
    <row r="626" spans="1:6" s="103" customFormat="1" x14ac:dyDescent="0.25">
      <c r="A626" s="103" t="str">
        <f>IF('Forbrug af biomasse'!A26&lt;&gt;"",'Forbrug af biomasse'!A26,"")</f>
        <v>Fødevarer</v>
      </c>
      <c r="B626" s="103" t="str">
        <f>IF('Forbrug af biomasse'!B26&lt;&gt;"",'Forbrug af biomasse'!B26,"")</f>
        <v>Vestdanmark</v>
      </c>
      <c r="C626" s="103" t="str">
        <f>IF('Forbrug af biomasse'!C26&lt;&gt;"",'Forbrug af biomasse'!C26,"")</f>
        <v>Fjerkrækød</v>
      </c>
      <c r="D626" s="103">
        <f>IF('Forbrug af biomasse'!D26&lt;&gt;"",'Forbrug af biomasse'!D26,"")</f>
        <v>2030</v>
      </c>
      <c r="E626" s="436">
        <f>IF('Forbrug af biomasse'!E26&lt;&gt;"",'Forbrug af biomasse'!E26,"")</f>
        <v>35294.766599083188</v>
      </c>
      <c r="F626" s="103" t="str">
        <f>IFERROR(VLOOKUP(A626,'Oversættelse til tabel'!$A$2:$B$14,2,FALSE),"")</f>
        <v>Andet</v>
      </c>
    </row>
    <row r="627" spans="1:6" s="103" customFormat="1" x14ac:dyDescent="0.25">
      <c r="A627" s="103" t="str">
        <f>IF('Forbrug af biomasse'!A27&lt;&gt;"",'Forbrug af biomasse'!A27,"")</f>
        <v>Fødevarer</v>
      </c>
      <c r="B627" s="103" t="str">
        <f>IF('Forbrug af biomasse'!B27&lt;&gt;"",'Forbrug af biomasse'!B27,"")</f>
        <v>Vestdanmark</v>
      </c>
      <c r="C627" s="103" t="str">
        <f>IF('Forbrug af biomasse'!C27&lt;&gt;"",'Forbrug af biomasse'!C27,"")</f>
        <v>Æg</v>
      </c>
      <c r="D627" s="103">
        <f>IF('Forbrug af biomasse'!D27&lt;&gt;"",'Forbrug af biomasse'!D27,"")</f>
        <v>2030</v>
      </c>
      <c r="E627" s="436">
        <f>IF('Forbrug af biomasse'!E27&lt;&gt;"",'Forbrug af biomasse'!E27,"")</f>
        <v>32579.784552999867</v>
      </c>
      <c r="F627" s="103" t="str">
        <f>IFERROR(VLOOKUP(A627,'Oversættelse til tabel'!$A$2:$B$14,2,FALSE),"")</f>
        <v>Andet</v>
      </c>
    </row>
    <row r="628" spans="1:6" s="103" customFormat="1" x14ac:dyDescent="0.25">
      <c r="A628" s="103" t="str">
        <f>IF('Forbrug af biomasse'!A28&lt;&gt;"",'Forbrug af biomasse'!A28,"")</f>
        <v>Fødevarer</v>
      </c>
      <c r="B628" s="103" t="str">
        <f>IF('Forbrug af biomasse'!B28&lt;&gt;"",'Forbrug af biomasse'!B28,"")</f>
        <v>Vestdanmark</v>
      </c>
      <c r="C628" s="103" t="str">
        <f>IF('Forbrug af biomasse'!C28&lt;&gt;"",'Forbrug af biomasse'!C28,"")</f>
        <v>Frugt</v>
      </c>
      <c r="D628" s="103">
        <f>IF('Forbrug af biomasse'!D28&lt;&gt;"",'Forbrug af biomasse'!D28,"")</f>
        <v>2030</v>
      </c>
      <c r="E628" s="436">
        <f>IF('Forbrug af biomasse'!E28&lt;&gt;"",'Forbrug af biomasse'!E28,"")</f>
        <v>257923.29437791562</v>
      </c>
      <c r="F628" s="103" t="str">
        <f>IFERROR(VLOOKUP(A628,'Oversættelse til tabel'!$A$2:$B$14,2,FALSE),"")</f>
        <v>Andet</v>
      </c>
    </row>
    <row r="629" spans="1:6" s="103" customFormat="1" x14ac:dyDescent="0.25">
      <c r="A629" s="103" t="str">
        <f>IF('Forbrug af biomasse'!A29&lt;&gt;"",'Forbrug af biomasse'!A29,"")</f>
        <v>Fødevarer</v>
      </c>
      <c r="B629" s="103" t="str">
        <f>IF('Forbrug af biomasse'!B29&lt;&gt;"",'Forbrug af biomasse'!B29,"")</f>
        <v>Vestdanmark</v>
      </c>
      <c r="C629" s="103" t="str">
        <f>IF('Forbrug af biomasse'!C29&lt;&gt;"",'Forbrug af biomasse'!C29,"")</f>
        <v>Fisk</v>
      </c>
      <c r="D629" s="103">
        <f>IF('Forbrug af biomasse'!D29&lt;&gt;"",'Forbrug af biomasse'!D29,"")</f>
        <v>2030</v>
      </c>
      <c r="E629" s="436">
        <f>IF('Forbrug af biomasse'!E29&lt;&gt;"",'Forbrug af biomasse'!E29,"")</f>
        <v>50227.167852541468</v>
      </c>
      <c r="F629" s="103" t="str">
        <f>IFERROR(VLOOKUP(A629,'Oversættelse til tabel'!$A$2:$B$14,2,FALSE),"")</f>
        <v>Andet</v>
      </c>
    </row>
    <row r="630" spans="1:6" s="103" customFormat="1" x14ac:dyDescent="0.25">
      <c r="A630" s="103" t="str">
        <f>IF('Forbrug af biomasse'!A30&lt;&gt;"",'Forbrug af biomasse'!A30,"")</f>
        <v>Fødevarer</v>
      </c>
      <c r="B630" s="103" t="str">
        <f>IF('Forbrug af biomasse'!B30&lt;&gt;"",'Forbrug af biomasse'!B30,"")</f>
        <v>Vestdanmark</v>
      </c>
      <c r="C630" s="103" t="str">
        <f>IF('Forbrug af biomasse'!C30&lt;&gt;"",'Forbrug af biomasse'!C30,"")</f>
        <v>Korn</v>
      </c>
      <c r="D630" s="103">
        <f>IF('Forbrug af biomasse'!D30&lt;&gt;"",'Forbrug af biomasse'!D30,"")</f>
        <v>2050</v>
      </c>
      <c r="E630" s="436">
        <f>IF('Forbrug af biomasse'!E30&lt;&gt;"",'Forbrug af biomasse'!E30,"")</f>
        <v>307470.55071854044</v>
      </c>
      <c r="F630" s="103" t="str">
        <f>IFERROR(VLOOKUP(A630,'Oversættelse til tabel'!$A$2:$B$14,2,FALSE),"")</f>
        <v>Andet</v>
      </c>
    </row>
    <row r="631" spans="1:6" s="103" customFormat="1" x14ac:dyDescent="0.25">
      <c r="A631" s="103" t="str">
        <f>IF('Forbrug af biomasse'!A31&lt;&gt;"",'Forbrug af biomasse'!A31,"")</f>
        <v>Fødevarer</v>
      </c>
      <c r="B631" s="103" t="str">
        <f>IF('Forbrug af biomasse'!B31&lt;&gt;"",'Forbrug af biomasse'!B31,"")</f>
        <v>Vestdanmark</v>
      </c>
      <c r="C631" s="103" t="str">
        <f>IF('Forbrug af biomasse'!C31&lt;&gt;"",'Forbrug af biomasse'!C31,"")</f>
        <v>Grøntsager</v>
      </c>
      <c r="D631" s="103">
        <f>IF('Forbrug af biomasse'!D31&lt;&gt;"",'Forbrug af biomasse'!D31,"")</f>
        <v>2050</v>
      </c>
      <c r="E631" s="436">
        <f>IF('Forbrug af biomasse'!E31&lt;&gt;"",'Forbrug af biomasse'!E31,"")</f>
        <v>280672.65868343826</v>
      </c>
      <c r="F631" s="103" t="str">
        <f>IFERROR(VLOOKUP(A631,'Oversættelse til tabel'!$A$2:$B$14,2,FALSE),"")</f>
        <v>Andet</v>
      </c>
    </row>
    <row r="632" spans="1:6" s="103" customFormat="1" x14ac:dyDescent="0.25">
      <c r="A632" s="103" t="str">
        <f>IF('Forbrug af biomasse'!A32&lt;&gt;"",'Forbrug af biomasse'!A32,"")</f>
        <v>Fødevarer</v>
      </c>
      <c r="B632" s="103" t="str">
        <f>IF('Forbrug af biomasse'!B32&lt;&gt;"",'Forbrug af biomasse'!B32,"")</f>
        <v>Vestdanmark</v>
      </c>
      <c r="C632" s="103" t="str">
        <f>IF('Forbrug af biomasse'!C32&lt;&gt;"",'Forbrug af biomasse'!C32,"")</f>
        <v>Kartofler</v>
      </c>
      <c r="D632" s="103">
        <f>IF('Forbrug af biomasse'!D32&lt;&gt;"",'Forbrug af biomasse'!D32,"")</f>
        <v>2050</v>
      </c>
      <c r="E632" s="436">
        <f>IF('Forbrug af biomasse'!E32&lt;&gt;"",'Forbrug af biomasse'!E32,"")</f>
        <v>128347.79869443661</v>
      </c>
      <c r="F632" s="103" t="str">
        <f>IFERROR(VLOOKUP(A632,'Oversættelse til tabel'!$A$2:$B$14,2,FALSE),"")</f>
        <v>Andet</v>
      </c>
    </row>
    <row r="633" spans="1:6" s="103" customFormat="1" x14ac:dyDescent="0.25">
      <c r="A633" s="103" t="str">
        <f>IF('Forbrug af biomasse'!A33&lt;&gt;"",'Forbrug af biomasse'!A33,"")</f>
        <v>Fødevarer</v>
      </c>
      <c r="B633" s="103" t="str">
        <f>IF('Forbrug af biomasse'!B33&lt;&gt;"",'Forbrug af biomasse'!B33,"")</f>
        <v>Vestdanmark</v>
      </c>
      <c r="C633" s="103" t="str">
        <f>IF('Forbrug af biomasse'!C33&lt;&gt;"",'Forbrug af biomasse'!C33,"")</f>
        <v>Svinekød</v>
      </c>
      <c r="D633" s="103">
        <f>IF('Forbrug af biomasse'!D33&lt;&gt;"",'Forbrug af biomasse'!D33,"")</f>
        <v>2050</v>
      </c>
      <c r="E633" s="436">
        <f>IF('Forbrug af biomasse'!E33&lt;&gt;"",'Forbrug af biomasse'!E33,"")</f>
        <v>126627.09194270898</v>
      </c>
      <c r="F633" s="103" t="str">
        <f>IFERROR(VLOOKUP(A633,'Oversættelse til tabel'!$A$2:$B$14,2,FALSE),"")</f>
        <v>Andet</v>
      </c>
    </row>
    <row r="634" spans="1:6" s="103" customFormat="1" x14ac:dyDescent="0.25">
      <c r="A634" s="103" t="str">
        <f>IF('Forbrug af biomasse'!A34&lt;&gt;"",'Forbrug af biomasse'!A34,"")</f>
        <v>Fødevarer</v>
      </c>
      <c r="B634" s="103" t="str">
        <f>IF('Forbrug af biomasse'!B34&lt;&gt;"",'Forbrug af biomasse'!B34,"")</f>
        <v>Vestdanmark</v>
      </c>
      <c r="C634" s="103" t="str">
        <f>IF('Forbrug af biomasse'!C34&lt;&gt;"",'Forbrug af biomasse'!C34,"")</f>
        <v>Oksekød</v>
      </c>
      <c r="D634" s="103">
        <f>IF('Forbrug af biomasse'!D34&lt;&gt;"",'Forbrug af biomasse'!D34,"")</f>
        <v>2050</v>
      </c>
      <c r="E634" s="436">
        <f>IF('Forbrug af biomasse'!E34&lt;&gt;"",'Forbrug af biomasse'!E34,"")</f>
        <v>62368.567673274578</v>
      </c>
      <c r="F634" s="103" t="str">
        <f>IFERROR(VLOOKUP(A634,'Oversættelse til tabel'!$A$2:$B$14,2,FALSE),"")</f>
        <v>Andet</v>
      </c>
    </row>
    <row r="635" spans="1:6" s="103" customFormat="1" x14ac:dyDescent="0.25">
      <c r="A635" s="103" t="str">
        <f>IF('Forbrug af biomasse'!A35&lt;&gt;"",'Forbrug af biomasse'!A35,"")</f>
        <v>Fødevarer</v>
      </c>
      <c r="B635" s="103" t="str">
        <f>IF('Forbrug af biomasse'!B35&lt;&gt;"",'Forbrug af biomasse'!B35,"")</f>
        <v>Vestdanmark</v>
      </c>
      <c r="C635" s="103" t="str">
        <f>IF('Forbrug af biomasse'!C35&lt;&gt;"",'Forbrug af biomasse'!C35,"")</f>
        <v>Bælgsæd</v>
      </c>
      <c r="D635" s="103">
        <f>IF('Forbrug af biomasse'!D35&lt;&gt;"",'Forbrug af biomasse'!D35,"")</f>
        <v>2050</v>
      </c>
      <c r="E635" s="436">
        <f>IF('Forbrug af biomasse'!E35&lt;&gt;"",'Forbrug af biomasse'!E35,"")</f>
        <v>0</v>
      </c>
      <c r="F635" s="103" t="str">
        <f>IFERROR(VLOOKUP(A635,'Oversættelse til tabel'!$A$2:$B$14,2,FALSE),"")</f>
        <v>Andet</v>
      </c>
    </row>
    <row r="636" spans="1:6" s="103" customFormat="1" x14ac:dyDescent="0.25">
      <c r="A636" s="103" t="str">
        <f>IF('Forbrug af biomasse'!A36&lt;&gt;"",'Forbrug af biomasse'!A36,"")</f>
        <v>Fødevarer</v>
      </c>
      <c r="B636" s="103" t="str">
        <f>IF('Forbrug af biomasse'!B36&lt;&gt;"",'Forbrug af biomasse'!B36,"")</f>
        <v>Vestdanmark</v>
      </c>
      <c r="C636" s="103" t="str">
        <f>IF('Forbrug af biomasse'!C36&lt;&gt;"",'Forbrug af biomasse'!C36,"")</f>
        <v>Muslinger</v>
      </c>
      <c r="D636" s="103">
        <f>IF('Forbrug af biomasse'!D36&lt;&gt;"",'Forbrug af biomasse'!D36,"")</f>
        <v>2050</v>
      </c>
      <c r="E636" s="436">
        <f>IF('Forbrug af biomasse'!E36&lt;&gt;"",'Forbrug af biomasse'!E36,"")</f>
        <v>0</v>
      </c>
      <c r="F636" s="103" t="str">
        <f>IFERROR(VLOOKUP(A636,'Oversættelse til tabel'!$A$2:$B$14,2,FALSE),"")</f>
        <v>Andet</v>
      </c>
    </row>
    <row r="637" spans="1:6" s="103" customFormat="1" x14ac:dyDescent="0.25">
      <c r="A637" s="103" t="str">
        <f>IF('Forbrug af biomasse'!A37&lt;&gt;"",'Forbrug af biomasse'!A37,"")</f>
        <v>Fødevarer</v>
      </c>
      <c r="B637" s="103" t="str">
        <f>IF('Forbrug af biomasse'!B37&lt;&gt;"",'Forbrug af biomasse'!B37,"")</f>
        <v>Vestdanmark</v>
      </c>
      <c r="C637" s="103" t="str">
        <f>IF('Forbrug af biomasse'!C37&lt;&gt;"",'Forbrug af biomasse'!C37,"")</f>
        <v>Tang</v>
      </c>
      <c r="D637" s="103">
        <f>IF('Forbrug af biomasse'!D37&lt;&gt;"",'Forbrug af biomasse'!D37,"")</f>
        <v>2050</v>
      </c>
      <c r="E637" s="436">
        <f>IF('Forbrug af biomasse'!E37&lt;&gt;"",'Forbrug af biomasse'!E37,"")</f>
        <v>0</v>
      </c>
      <c r="F637" s="103" t="str">
        <f>IFERROR(VLOOKUP(A637,'Oversættelse til tabel'!$A$2:$B$14,2,FALSE),"")</f>
        <v>Andet</v>
      </c>
    </row>
    <row r="638" spans="1:6" s="103" customFormat="1" x14ac:dyDescent="0.25">
      <c r="A638" s="103" t="str">
        <f>IF('Forbrug af biomasse'!A38&lt;&gt;"",'Forbrug af biomasse'!A38,"")</f>
        <v>Fødevarer</v>
      </c>
      <c r="B638" s="103" t="str">
        <f>IF('Forbrug af biomasse'!B38&lt;&gt;"",'Forbrug af biomasse'!B38,"")</f>
        <v>Vestdanmark</v>
      </c>
      <c r="C638" s="103" t="str">
        <f>IF('Forbrug af biomasse'!C38&lt;&gt;"",'Forbrug af biomasse'!C38,"")</f>
        <v>Kunstigt kød</v>
      </c>
      <c r="D638" s="103">
        <f>IF('Forbrug af biomasse'!D38&lt;&gt;"",'Forbrug af biomasse'!D38,"")</f>
        <v>2050</v>
      </c>
      <c r="E638" s="436">
        <f>IF('Forbrug af biomasse'!E38&lt;&gt;"",'Forbrug af biomasse'!E38,"")</f>
        <v>0</v>
      </c>
      <c r="F638" s="103" t="str">
        <f>IFERROR(VLOOKUP(A638,'Oversættelse til tabel'!$A$2:$B$14,2,FALSE),"")</f>
        <v>Andet</v>
      </c>
    </row>
    <row r="639" spans="1:6" s="103" customFormat="1" x14ac:dyDescent="0.25">
      <c r="A639" s="103" t="str">
        <f>IF('Forbrug af biomasse'!A39&lt;&gt;"",'Forbrug af biomasse'!A39,"")</f>
        <v>Fødevarer</v>
      </c>
      <c r="B639" s="103" t="str">
        <f>IF('Forbrug af biomasse'!B39&lt;&gt;"",'Forbrug af biomasse'!B39,"")</f>
        <v>Vestdanmark</v>
      </c>
      <c r="C639" s="103" t="str">
        <f>IF('Forbrug af biomasse'!C39&lt;&gt;"",'Forbrug af biomasse'!C39,"")</f>
        <v>Mejeriprodukter</v>
      </c>
      <c r="D639" s="103">
        <f>IF('Forbrug af biomasse'!D39&lt;&gt;"",'Forbrug af biomasse'!D39,"")</f>
        <v>2050</v>
      </c>
      <c r="E639" s="436">
        <f>IF('Forbrug af biomasse'!E39&lt;&gt;"",'Forbrug af biomasse'!E39,"")</f>
        <v>490824.54885344987</v>
      </c>
      <c r="F639" s="103" t="str">
        <f>IFERROR(VLOOKUP(A639,'Oversættelse til tabel'!$A$2:$B$14,2,FALSE),"")</f>
        <v>Andet</v>
      </c>
    </row>
    <row r="640" spans="1:6" s="103" customFormat="1" x14ac:dyDescent="0.25">
      <c r="A640" s="103" t="str">
        <f>IF('Forbrug af biomasse'!A40&lt;&gt;"",'Forbrug af biomasse'!A40,"")</f>
        <v>Fødevarer</v>
      </c>
      <c r="B640" s="103" t="str">
        <f>IF('Forbrug af biomasse'!B40&lt;&gt;"",'Forbrug af biomasse'!B40,"")</f>
        <v>Vestdanmark</v>
      </c>
      <c r="C640" s="103" t="str">
        <f>IF('Forbrug af biomasse'!C40&lt;&gt;"",'Forbrug af biomasse'!C40,"")</f>
        <v>Fjerkrækød</v>
      </c>
      <c r="D640" s="103">
        <f>IF('Forbrug af biomasse'!D40&lt;&gt;"",'Forbrug af biomasse'!D40,"")</f>
        <v>2050</v>
      </c>
      <c r="E640" s="436">
        <f>IF('Forbrug af biomasse'!E40&lt;&gt;"",'Forbrug af biomasse'!E40,"")</f>
        <v>36670.799626981883</v>
      </c>
      <c r="F640" s="103" t="str">
        <f>IFERROR(VLOOKUP(A640,'Oversættelse til tabel'!$A$2:$B$14,2,FALSE),"")</f>
        <v>Andet</v>
      </c>
    </row>
    <row r="641" spans="1:6" s="103" customFormat="1" x14ac:dyDescent="0.25">
      <c r="A641" s="103" t="str">
        <f>IF('Forbrug af biomasse'!A41&lt;&gt;"",'Forbrug af biomasse'!A41,"")</f>
        <v>Fødevarer</v>
      </c>
      <c r="B641" s="103" t="str">
        <f>IF('Forbrug af biomasse'!B41&lt;&gt;"",'Forbrug af biomasse'!B41,"")</f>
        <v>Vestdanmark</v>
      </c>
      <c r="C641" s="103" t="str">
        <f>IF('Forbrug af biomasse'!C41&lt;&gt;"",'Forbrug af biomasse'!C41,"")</f>
        <v>Æg</v>
      </c>
      <c r="D641" s="103">
        <f>IF('Forbrug af biomasse'!D41&lt;&gt;"",'Forbrug af biomasse'!D41,"")</f>
        <v>2050</v>
      </c>
      <c r="E641" s="436">
        <f>IF('Forbrug af biomasse'!E41&lt;&gt;"",'Forbrug af biomasse'!E41,"")</f>
        <v>33849.968886444818</v>
      </c>
      <c r="F641" s="103" t="str">
        <f>IFERROR(VLOOKUP(A641,'Oversættelse til tabel'!$A$2:$B$14,2,FALSE),"")</f>
        <v>Andet</v>
      </c>
    </row>
    <row r="642" spans="1:6" s="103" customFormat="1" x14ac:dyDescent="0.25">
      <c r="A642" s="103" t="str">
        <f>IF('Forbrug af biomasse'!A42&lt;&gt;"",'Forbrug af biomasse'!A42,"")</f>
        <v>Fødevarer</v>
      </c>
      <c r="B642" s="103" t="str">
        <f>IF('Forbrug af biomasse'!B42&lt;&gt;"",'Forbrug af biomasse'!B42,"")</f>
        <v>Vestdanmark</v>
      </c>
      <c r="C642" s="103" t="str">
        <f>IF('Forbrug af biomasse'!C42&lt;&gt;"",'Forbrug af biomasse'!C42,"")</f>
        <v>Frugt</v>
      </c>
      <c r="D642" s="103">
        <f>IF('Forbrug af biomasse'!D42&lt;&gt;"",'Forbrug af biomasse'!D42,"")</f>
        <v>2050</v>
      </c>
      <c r="E642" s="436">
        <f>IF('Forbrug af biomasse'!E42&lt;&gt;"",'Forbrug af biomasse'!E42,"")</f>
        <v>267978.92035102146</v>
      </c>
      <c r="F642" s="103" t="str">
        <f>IFERROR(VLOOKUP(A642,'Oversættelse til tabel'!$A$2:$B$14,2,FALSE),"")</f>
        <v>Andet</v>
      </c>
    </row>
    <row r="643" spans="1:6" s="103" customFormat="1" x14ac:dyDescent="0.25">
      <c r="A643" s="103" t="str">
        <f>IF('Forbrug af biomasse'!A43&lt;&gt;"",'Forbrug af biomasse'!A43,"")</f>
        <v>Fødevarer</v>
      </c>
      <c r="B643" s="103" t="str">
        <f>IF('Forbrug af biomasse'!B43&lt;&gt;"",'Forbrug af biomasse'!B43,"")</f>
        <v>Vestdanmark</v>
      </c>
      <c r="C643" s="103" t="str">
        <f>IF('Forbrug af biomasse'!C43&lt;&gt;"",'Forbrug af biomasse'!C43,"")</f>
        <v>Fisk</v>
      </c>
      <c r="D643" s="103">
        <f>IF('Forbrug af biomasse'!D43&lt;&gt;"",'Forbrug af biomasse'!D43,"")</f>
        <v>2050</v>
      </c>
      <c r="E643" s="436">
        <f>IF('Forbrug af biomasse'!E43&lt;&gt;"",'Forbrug af biomasse'!E43,"")</f>
        <v>52185.36869993576</v>
      </c>
      <c r="F643" s="103" t="str">
        <f>IFERROR(VLOOKUP(A643,'Oversættelse til tabel'!$A$2:$B$14,2,FALSE),"")</f>
        <v>Andet</v>
      </c>
    </row>
    <row r="644" spans="1:6" s="103" customFormat="1" x14ac:dyDescent="0.25">
      <c r="A644" s="103" t="str">
        <f>IF('Forbrug af biomasse'!A44&lt;&gt;"",'Forbrug af biomasse'!A44,"")</f>
        <v>Fødevarer</v>
      </c>
      <c r="B644" s="103" t="str">
        <f>IF('Forbrug af biomasse'!B44&lt;&gt;"",'Forbrug af biomasse'!B44,"")</f>
        <v>Østdanmark</v>
      </c>
      <c r="C644" s="103" t="str">
        <f>IF('Forbrug af biomasse'!C44&lt;&gt;"",'Forbrug af biomasse'!C44,"")</f>
        <v>Korn</v>
      </c>
      <c r="D644" s="103">
        <f>IF('Forbrug af biomasse'!D44&lt;&gt;"",'Forbrug af biomasse'!D44,"")</f>
        <v>2019</v>
      </c>
      <c r="E644" s="436">
        <f>IF('Forbrug af biomasse'!E44&lt;&gt;"",'Forbrug af biomasse'!E44,"")</f>
        <v>244164.92559492172</v>
      </c>
      <c r="F644" s="103" t="str">
        <f>IFERROR(VLOOKUP(A644,'Oversættelse til tabel'!$A$2:$B$14,2,FALSE),"")</f>
        <v>Andet</v>
      </c>
    </row>
    <row r="645" spans="1:6" s="103" customFormat="1" x14ac:dyDescent="0.25">
      <c r="A645" s="103" t="str">
        <f>IF('Forbrug af biomasse'!A45&lt;&gt;"",'Forbrug af biomasse'!A45,"")</f>
        <v>Fødevarer</v>
      </c>
      <c r="B645" s="103" t="str">
        <f>IF('Forbrug af biomasse'!B45&lt;&gt;"",'Forbrug af biomasse'!B45,"")</f>
        <v>Østdanmark</v>
      </c>
      <c r="C645" s="103" t="str">
        <f>IF('Forbrug af biomasse'!C45&lt;&gt;"",'Forbrug af biomasse'!C45,"")</f>
        <v>Grøntsager</v>
      </c>
      <c r="D645" s="103">
        <f>IF('Forbrug af biomasse'!D45&lt;&gt;"",'Forbrug af biomasse'!D45,"")</f>
        <v>2019</v>
      </c>
      <c r="E645" s="436">
        <f>IF('Forbrug af biomasse'!E45&lt;&gt;"",'Forbrug af biomasse'!E45,"")</f>
        <v>222884.49629995148</v>
      </c>
      <c r="F645" s="103" t="str">
        <f>IFERROR(VLOOKUP(A645,'Oversættelse til tabel'!$A$2:$B$14,2,FALSE),"")</f>
        <v>Andet</v>
      </c>
    </row>
    <row r="646" spans="1:6" s="103" customFormat="1" x14ac:dyDescent="0.25">
      <c r="A646" s="103" t="str">
        <f>IF('Forbrug af biomasse'!A46&lt;&gt;"",'Forbrug af biomasse'!A46,"")</f>
        <v>Fødevarer</v>
      </c>
      <c r="B646" s="103" t="str">
        <f>IF('Forbrug af biomasse'!B46&lt;&gt;"",'Forbrug af biomasse'!B46,"")</f>
        <v>Østdanmark</v>
      </c>
      <c r="C646" s="103" t="str">
        <f>IF('Forbrug af biomasse'!C46&lt;&gt;"",'Forbrug af biomasse'!C46,"")</f>
        <v>Kartofler</v>
      </c>
      <c r="D646" s="103">
        <f>IF('Forbrug af biomasse'!D46&lt;&gt;"",'Forbrug af biomasse'!D46,"")</f>
        <v>2019</v>
      </c>
      <c r="E646" s="436">
        <f>IF('Forbrug af biomasse'!E46&lt;&gt;"",'Forbrug af biomasse'!E46,"")</f>
        <v>101922.05609696274</v>
      </c>
      <c r="F646" s="103" t="str">
        <f>IFERROR(VLOOKUP(A646,'Oversættelse til tabel'!$A$2:$B$14,2,FALSE),"")</f>
        <v>Andet</v>
      </c>
    </row>
    <row r="647" spans="1:6" s="103" customFormat="1" x14ac:dyDescent="0.25">
      <c r="A647" s="103" t="str">
        <f>IF('Forbrug af biomasse'!A47&lt;&gt;"",'Forbrug af biomasse'!A47,"")</f>
        <v>Fødevarer</v>
      </c>
      <c r="B647" s="103" t="str">
        <f>IF('Forbrug af biomasse'!B47&lt;&gt;"",'Forbrug af biomasse'!B47,"")</f>
        <v>Østdanmark</v>
      </c>
      <c r="C647" s="103" t="str">
        <f>IF('Forbrug af biomasse'!C47&lt;&gt;"",'Forbrug af biomasse'!C47,"")</f>
        <v>Svinekød</v>
      </c>
      <c r="D647" s="103">
        <f>IF('Forbrug af biomasse'!D47&lt;&gt;"",'Forbrug af biomasse'!D47,"")</f>
        <v>2019</v>
      </c>
      <c r="E647" s="436">
        <f>IF('Forbrug af biomasse'!E47&lt;&gt;"",'Forbrug af biomasse'!E47,"")</f>
        <v>100555.62853170674</v>
      </c>
      <c r="F647" s="103" t="str">
        <f>IFERROR(VLOOKUP(A647,'Oversættelse til tabel'!$A$2:$B$14,2,FALSE),"")</f>
        <v>Andet</v>
      </c>
    </row>
    <row r="648" spans="1:6" s="103" customFormat="1" x14ac:dyDescent="0.25">
      <c r="A648" s="103" t="str">
        <f>IF('Forbrug af biomasse'!A48&lt;&gt;"",'Forbrug af biomasse'!A48,"")</f>
        <v>Fødevarer</v>
      </c>
      <c r="B648" s="103" t="str">
        <f>IF('Forbrug af biomasse'!B48&lt;&gt;"",'Forbrug af biomasse'!B48,"")</f>
        <v>Østdanmark</v>
      </c>
      <c r="C648" s="103" t="str">
        <f>IF('Forbrug af biomasse'!C48&lt;&gt;"",'Forbrug af biomasse'!C48,"")</f>
        <v>Oksekød</v>
      </c>
      <c r="D648" s="103">
        <f>IF('Forbrug af biomasse'!D48&lt;&gt;"",'Forbrug af biomasse'!D48,"")</f>
        <v>2019</v>
      </c>
      <c r="E648" s="436">
        <f>IF('Forbrug af biomasse'!E48&lt;&gt;"",'Forbrug af biomasse'!E48,"")</f>
        <v>49527.399127557059</v>
      </c>
      <c r="F648" s="103" t="str">
        <f>IFERROR(VLOOKUP(A648,'Oversættelse til tabel'!$A$2:$B$14,2,FALSE),"")</f>
        <v>Andet</v>
      </c>
    </row>
    <row r="649" spans="1:6" s="103" customFormat="1" x14ac:dyDescent="0.25">
      <c r="A649" s="103" t="str">
        <f>IF('Forbrug af biomasse'!A49&lt;&gt;"",'Forbrug af biomasse'!A49,"")</f>
        <v>Fødevarer</v>
      </c>
      <c r="B649" s="103" t="str">
        <f>IF('Forbrug af biomasse'!B49&lt;&gt;"",'Forbrug af biomasse'!B49,"")</f>
        <v>Østdanmark</v>
      </c>
      <c r="C649" s="103" t="str">
        <f>IF('Forbrug af biomasse'!C49&lt;&gt;"",'Forbrug af biomasse'!C49,"")</f>
        <v>Bælgsæd</v>
      </c>
      <c r="D649" s="103">
        <f>IF('Forbrug af biomasse'!D49&lt;&gt;"",'Forbrug af biomasse'!D49,"")</f>
        <v>2019</v>
      </c>
      <c r="E649" s="436">
        <f>IF('Forbrug af biomasse'!E49&lt;&gt;"",'Forbrug af biomasse'!E49,"")</f>
        <v>0</v>
      </c>
      <c r="F649" s="103" t="str">
        <f>IFERROR(VLOOKUP(A649,'Oversættelse til tabel'!$A$2:$B$14,2,FALSE),"")</f>
        <v>Andet</v>
      </c>
    </row>
    <row r="650" spans="1:6" s="103" customFormat="1" x14ac:dyDescent="0.25">
      <c r="A650" s="103" t="str">
        <f>IF('Forbrug af biomasse'!A50&lt;&gt;"",'Forbrug af biomasse'!A50,"")</f>
        <v>Fødevarer</v>
      </c>
      <c r="B650" s="103" t="str">
        <f>IF('Forbrug af biomasse'!B50&lt;&gt;"",'Forbrug af biomasse'!B50,"")</f>
        <v>Østdanmark</v>
      </c>
      <c r="C650" s="103" t="str">
        <f>IF('Forbrug af biomasse'!C50&lt;&gt;"",'Forbrug af biomasse'!C50,"")</f>
        <v>Muslinger</v>
      </c>
      <c r="D650" s="103">
        <f>IF('Forbrug af biomasse'!D50&lt;&gt;"",'Forbrug af biomasse'!D50,"")</f>
        <v>2019</v>
      </c>
      <c r="E650" s="436">
        <f>IF('Forbrug af biomasse'!E50&lt;&gt;"",'Forbrug af biomasse'!E50,"")</f>
        <v>0</v>
      </c>
      <c r="F650" s="103" t="str">
        <f>IFERROR(VLOOKUP(A650,'Oversættelse til tabel'!$A$2:$B$14,2,FALSE),"")</f>
        <v>Andet</v>
      </c>
    </row>
    <row r="651" spans="1:6" s="103" customFormat="1" x14ac:dyDescent="0.25">
      <c r="A651" s="103" t="str">
        <f>IF('Forbrug af biomasse'!A51&lt;&gt;"",'Forbrug af biomasse'!A51,"")</f>
        <v>Fødevarer</v>
      </c>
      <c r="B651" s="103" t="str">
        <f>IF('Forbrug af biomasse'!B51&lt;&gt;"",'Forbrug af biomasse'!B51,"")</f>
        <v>Østdanmark</v>
      </c>
      <c r="C651" s="103" t="str">
        <f>IF('Forbrug af biomasse'!C51&lt;&gt;"",'Forbrug af biomasse'!C51,"")</f>
        <v>Tang</v>
      </c>
      <c r="D651" s="103">
        <f>IF('Forbrug af biomasse'!D51&lt;&gt;"",'Forbrug af biomasse'!D51,"")</f>
        <v>2019</v>
      </c>
      <c r="E651" s="436">
        <f>IF('Forbrug af biomasse'!E51&lt;&gt;"",'Forbrug af biomasse'!E51,"")</f>
        <v>0</v>
      </c>
      <c r="F651" s="103" t="str">
        <f>IFERROR(VLOOKUP(A651,'Oversættelse til tabel'!$A$2:$B$14,2,FALSE),"")</f>
        <v>Andet</v>
      </c>
    </row>
    <row r="652" spans="1:6" s="103" customFormat="1" x14ac:dyDescent="0.25">
      <c r="A652" s="103" t="str">
        <f>IF('Forbrug af biomasse'!A52&lt;&gt;"",'Forbrug af biomasse'!A52,"")</f>
        <v>Fødevarer</v>
      </c>
      <c r="B652" s="103" t="str">
        <f>IF('Forbrug af biomasse'!B52&lt;&gt;"",'Forbrug af biomasse'!B52,"")</f>
        <v>Østdanmark</v>
      </c>
      <c r="C652" s="103" t="str">
        <f>IF('Forbrug af biomasse'!C52&lt;&gt;"",'Forbrug af biomasse'!C52,"")</f>
        <v>Kunstigt kød</v>
      </c>
      <c r="D652" s="103">
        <f>IF('Forbrug af biomasse'!D52&lt;&gt;"",'Forbrug af biomasse'!D52,"")</f>
        <v>2019</v>
      </c>
      <c r="E652" s="436">
        <f>IF('Forbrug af biomasse'!E52&lt;&gt;"",'Forbrug af biomasse'!E52,"")</f>
        <v>0</v>
      </c>
      <c r="F652" s="103" t="str">
        <f>IFERROR(VLOOKUP(A652,'Oversættelse til tabel'!$A$2:$B$14,2,FALSE),"")</f>
        <v>Andet</v>
      </c>
    </row>
    <row r="653" spans="1:6" s="103" customFormat="1" x14ac:dyDescent="0.25">
      <c r="A653" s="103" t="str">
        <f>IF('Forbrug af biomasse'!A53&lt;&gt;"",'Forbrug af biomasse'!A53,"")</f>
        <v>Fødevarer</v>
      </c>
      <c r="B653" s="103" t="str">
        <f>IF('Forbrug af biomasse'!B53&lt;&gt;"",'Forbrug af biomasse'!B53,"")</f>
        <v>Østdanmark</v>
      </c>
      <c r="C653" s="103" t="str">
        <f>IF('Forbrug af biomasse'!C53&lt;&gt;"",'Forbrug af biomasse'!C53,"")</f>
        <v>Mejeriprodukter</v>
      </c>
      <c r="D653" s="103">
        <f>IF('Forbrug af biomasse'!D53&lt;&gt;"",'Forbrug af biomasse'!D53,"")</f>
        <v>2019</v>
      </c>
      <c r="E653" s="436">
        <f>IF('Forbrug af biomasse'!E53&lt;&gt;"",'Forbrug af biomasse'!E53,"")</f>
        <v>389767.86287629709</v>
      </c>
      <c r="F653" s="103" t="str">
        <f>IFERROR(VLOOKUP(A653,'Oversættelse til tabel'!$A$2:$B$14,2,FALSE),"")</f>
        <v>Andet</v>
      </c>
    </row>
    <row r="654" spans="1:6" s="103" customFormat="1" x14ac:dyDescent="0.25">
      <c r="A654" s="103" t="str">
        <f>IF('Forbrug af biomasse'!A54&lt;&gt;"",'Forbrug af biomasse'!A54,"")</f>
        <v>Fødevarer</v>
      </c>
      <c r="B654" s="103" t="str">
        <f>IF('Forbrug af biomasse'!B54&lt;&gt;"",'Forbrug af biomasse'!B54,"")</f>
        <v>Østdanmark</v>
      </c>
      <c r="C654" s="103" t="str">
        <f>IF('Forbrug af biomasse'!C54&lt;&gt;"",'Forbrug af biomasse'!C54,"")</f>
        <v>Fjerkrækød</v>
      </c>
      <c r="D654" s="103">
        <f>IF('Forbrug af biomasse'!D54&lt;&gt;"",'Forbrug af biomasse'!D54,"")</f>
        <v>2019</v>
      </c>
      <c r="E654" s="436">
        <f>IF('Forbrug af biomasse'!E54&lt;&gt;"",'Forbrug af biomasse'!E54,"")</f>
        <v>29120.587456275069</v>
      </c>
      <c r="F654" s="103" t="str">
        <f>IFERROR(VLOOKUP(A654,'Oversættelse til tabel'!$A$2:$B$14,2,FALSE),"")</f>
        <v>Andet</v>
      </c>
    </row>
    <row r="655" spans="1:6" s="103" customFormat="1" x14ac:dyDescent="0.25">
      <c r="A655" s="103" t="str">
        <f>IF('Forbrug af biomasse'!A55&lt;&gt;"",'Forbrug af biomasse'!A55,"")</f>
        <v>Fødevarer</v>
      </c>
      <c r="B655" s="103" t="str">
        <f>IF('Forbrug af biomasse'!B55&lt;&gt;"",'Forbrug af biomasse'!B55,"")</f>
        <v>Østdanmark</v>
      </c>
      <c r="C655" s="103" t="str">
        <f>IF('Forbrug af biomasse'!C55&lt;&gt;"",'Forbrug af biomasse'!C55,"")</f>
        <v>Æg</v>
      </c>
      <c r="D655" s="103">
        <f>IF('Forbrug af biomasse'!D55&lt;&gt;"",'Forbrug af biomasse'!D55,"")</f>
        <v>2019</v>
      </c>
      <c r="E655" s="436">
        <f>IF('Forbrug af biomasse'!E55&lt;&gt;"",'Forbrug af biomasse'!E55,"")</f>
        <v>26880.542267330831</v>
      </c>
      <c r="F655" s="103" t="str">
        <f>IFERROR(VLOOKUP(A655,'Oversættelse til tabel'!$A$2:$B$14,2,FALSE),"")</f>
        <v>Andet</v>
      </c>
    </row>
    <row r="656" spans="1:6" s="103" customFormat="1" x14ac:dyDescent="0.25">
      <c r="A656" s="103" t="str">
        <f>IF('Forbrug af biomasse'!A56&lt;&gt;"",'Forbrug af biomasse'!A56,"")</f>
        <v>Fødevarer</v>
      </c>
      <c r="B656" s="103" t="str">
        <f>IF('Forbrug af biomasse'!B56&lt;&gt;"",'Forbrug af biomasse'!B56,"")</f>
        <v>Østdanmark</v>
      </c>
      <c r="C656" s="103" t="str">
        <f>IF('Forbrug af biomasse'!C56&lt;&gt;"",'Forbrug af biomasse'!C56,"")</f>
        <v>Frugt</v>
      </c>
      <c r="D656" s="103">
        <f>IF('Forbrug af biomasse'!D56&lt;&gt;"",'Forbrug af biomasse'!D56,"")</f>
        <v>2019</v>
      </c>
      <c r="E656" s="436">
        <f>IF('Forbrug af biomasse'!E56&lt;&gt;"",'Forbrug af biomasse'!E56,"")</f>
        <v>212804.29294970242</v>
      </c>
      <c r="F656" s="103" t="str">
        <f>IFERROR(VLOOKUP(A656,'Oversættelse til tabel'!$A$2:$B$14,2,FALSE),"")</f>
        <v>Andet</v>
      </c>
    </row>
    <row r="657" spans="1:6" s="103" customFormat="1" x14ac:dyDescent="0.25">
      <c r="A657" s="103" t="str">
        <f>IF('Forbrug af biomasse'!A57&lt;&gt;"",'Forbrug af biomasse'!A57,"")</f>
        <v>Fødevarer</v>
      </c>
      <c r="B657" s="103" t="str">
        <f>IF('Forbrug af biomasse'!B57&lt;&gt;"",'Forbrug af biomasse'!B57,"")</f>
        <v>Østdanmark</v>
      </c>
      <c r="C657" s="103" t="str">
        <f>IF('Forbrug af biomasse'!C57&lt;&gt;"",'Forbrug af biomasse'!C57,"")</f>
        <v>Fisk</v>
      </c>
      <c r="D657" s="103">
        <f>IF('Forbrug af biomasse'!D57&lt;&gt;"",'Forbrug af biomasse'!D57,"")</f>
        <v>2019</v>
      </c>
      <c r="E657" s="436">
        <f>IF('Forbrug af biomasse'!E57&lt;&gt;"",'Forbrug af biomasse'!E57,"")</f>
        <v>41440.835995468369</v>
      </c>
      <c r="F657" s="103" t="str">
        <f>IFERROR(VLOOKUP(A657,'Oversættelse til tabel'!$A$2:$B$14,2,FALSE),"")</f>
        <v>Andet</v>
      </c>
    </row>
    <row r="658" spans="1:6" s="103" customFormat="1" x14ac:dyDescent="0.25">
      <c r="A658" s="103" t="str">
        <f>IF('Forbrug af biomasse'!A58&lt;&gt;"",'Forbrug af biomasse'!A58,"")</f>
        <v>Fødevarer</v>
      </c>
      <c r="B658" s="103" t="str">
        <f>IF('Forbrug af biomasse'!B58&lt;&gt;"",'Forbrug af biomasse'!B58,"")</f>
        <v>Østdanmark</v>
      </c>
      <c r="C658" s="103" t="str">
        <f>IF('Forbrug af biomasse'!C58&lt;&gt;"",'Forbrug af biomasse'!C58,"")</f>
        <v>Korn</v>
      </c>
      <c r="D658" s="103">
        <f>IF('Forbrug af biomasse'!D58&lt;&gt;"",'Forbrug af biomasse'!D58,"")</f>
        <v>2030</v>
      </c>
      <c r="E658" s="436">
        <f>IF('Forbrug af biomasse'!E58&lt;&gt;"",'Forbrug af biomasse'!E58,"")</f>
        <v>256234.83946537593</v>
      </c>
      <c r="F658" s="103" t="str">
        <f>IFERROR(VLOOKUP(A658,'Oversættelse til tabel'!$A$2:$B$14,2,FALSE),"")</f>
        <v>Andet</v>
      </c>
    </row>
    <row r="659" spans="1:6" s="103" customFormat="1" x14ac:dyDescent="0.25">
      <c r="A659" s="103" t="str">
        <f>IF('Forbrug af biomasse'!A59&lt;&gt;"",'Forbrug af biomasse'!A59,"")</f>
        <v>Fødevarer</v>
      </c>
      <c r="B659" s="103" t="str">
        <f>IF('Forbrug af biomasse'!B59&lt;&gt;"",'Forbrug af biomasse'!B59,"")</f>
        <v>Østdanmark</v>
      </c>
      <c r="C659" s="103" t="str">
        <f>IF('Forbrug af biomasse'!C59&lt;&gt;"",'Forbrug af biomasse'!C59,"")</f>
        <v>Grøntsager</v>
      </c>
      <c r="D659" s="103">
        <f>IF('Forbrug af biomasse'!D59&lt;&gt;"",'Forbrug af biomasse'!D59,"")</f>
        <v>2030</v>
      </c>
      <c r="E659" s="436">
        <f>IF('Forbrug af biomasse'!E59&lt;&gt;"",'Forbrug af biomasse'!E59,"")</f>
        <v>233902.44520004498</v>
      </c>
      <c r="F659" s="103" t="str">
        <f>IFERROR(VLOOKUP(A659,'Oversættelse til tabel'!$A$2:$B$14,2,FALSE),"")</f>
        <v>Andet</v>
      </c>
    </row>
    <row r="660" spans="1:6" s="103" customFormat="1" x14ac:dyDescent="0.25">
      <c r="A660" s="103" t="str">
        <f>IF('Forbrug af biomasse'!A60&lt;&gt;"",'Forbrug af biomasse'!A60,"")</f>
        <v>Fødevarer</v>
      </c>
      <c r="B660" s="103" t="str">
        <f>IF('Forbrug af biomasse'!B60&lt;&gt;"",'Forbrug af biomasse'!B60,"")</f>
        <v>Østdanmark</v>
      </c>
      <c r="C660" s="103" t="str">
        <f>IF('Forbrug af biomasse'!C60&lt;&gt;"",'Forbrug af biomasse'!C60,"")</f>
        <v>Kartofler</v>
      </c>
      <c r="D660" s="103">
        <f>IF('Forbrug af biomasse'!D60&lt;&gt;"",'Forbrug af biomasse'!D60,"")</f>
        <v>2030</v>
      </c>
      <c r="E660" s="436">
        <f>IF('Forbrug af biomasse'!E60&lt;&gt;"",'Forbrug af biomasse'!E60,"")</f>
        <v>106960.41463921656</v>
      </c>
      <c r="F660" s="103" t="str">
        <f>IFERROR(VLOOKUP(A660,'Oversættelse til tabel'!$A$2:$B$14,2,FALSE),"")</f>
        <v>Andet</v>
      </c>
    </row>
    <row r="661" spans="1:6" s="103" customFormat="1" x14ac:dyDescent="0.25">
      <c r="A661" s="103" t="str">
        <f>IF('Forbrug af biomasse'!A61&lt;&gt;"",'Forbrug af biomasse'!A61,"")</f>
        <v>Fødevarer</v>
      </c>
      <c r="B661" s="103" t="str">
        <f>IF('Forbrug af biomasse'!B61&lt;&gt;"",'Forbrug af biomasse'!B61,"")</f>
        <v>Østdanmark</v>
      </c>
      <c r="C661" s="103" t="str">
        <f>IF('Forbrug af biomasse'!C61&lt;&gt;"",'Forbrug af biomasse'!C61,"")</f>
        <v>Svinekød</v>
      </c>
      <c r="D661" s="103">
        <f>IF('Forbrug af biomasse'!D61&lt;&gt;"",'Forbrug af biomasse'!D61,"")</f>
        <v>2030</v>
      </c>
      <c r="E661" s="436">
        <f>IF('Forbrug af biomasse'!E61&lt;&gt;"",'Forbrug af biomasse'!E61,"")</f>
        <v>105526.43984954793</v>
      </c>
      <c r="F661" s="103" t="str">
        <f>IFERROR(VLOOKUP(A661,'Oversættelse til tabel'!$A$2:$B$14,2,FALSE),"")</f>
        <v>Andet</v>
      </c>
    </row>
    <row r="662" spans="1:6" s="103" customFormat="1" x14ac:dyDescent="0.25">
      <c r="A662" s="103" t="str">
        <f>IF('Forbrug af biomasse'!A62&lt;&gt;"",'Forbrug af biomasse'!A62,"")</f>
        <v>Fødevarer</v>
      </c>
      <c r="B662" s="103" t="str">
        <f>IF('Forbrug af biomasse'!B62&lt;&gt;"",'Forbrug af biomasse'!B62,"")</f>
        <v>Østdanmark</v>
      </c>
      <c r="C662" s="103" t="str">
        <f>IF('Forbrug af biomasse'!C62&lt;&gt;"",'Forbrug af biomasse'!C62,"")</f>
        <v>Oksekød</v>
      </c>
      <c r="D662" s="103">
        <f>IF('Forbrug af biomasse'!D62&lt;&gt;"",'Forbrug af biomasse'!D62,"")</f>
        <v>2030</v>
      </c>
      <c r="E662" s="436">
        <f>IF('Forbrug af biomasse'!E62&lt;&gt;"",'Forbrug af biomasse'!E62,"")</f>
        <v>51975.70917962808</v>
      </c>
      <c r="F662" s="103" t="str">
        <f>IFERROR(VLOOKUP(A662,'Oversættelse til tabel'!$A$2:$B$14,2,FALSE),"")</f>
        <v>Andet</v>
      </c>
    </row>
    <row r="663" spans="1:6" s="103" customFormat="1" x14ac:dyDescent="0.25">
      <c r="A663" s="103" t="str">
        <f>IF('Forbrug af biomasse'!A63&lt;&gt;"",'Forbrug af biomasse'!A63,"")</f>
        <v>Fødevarer</v>
      </c>
      <c r="B663" s="103" t="str">
        <f>IF('Forbrug af biomasse'!B63&lt;&gt;"",'Forbrug af biomasse'!B63,"")</f>
        <v>Østdanmark</v>
      </c>
      <c r="C663" s="103" t="str">
        <f>IF('Forbrug af biomasse'!C63&lt;&gt;"",'Forbrug af biomasse'!C63,"")</f>
        <v>Bælgsæd</v>
      </c>
      <c r="D663" s="103">
        <f>IF('Forbrug af biomasse'!D63&lt;&gt;"",'Forbrug af biomasse'!D63,"")</f>
        <v>2030</v>
      </c>
      <c r="E663" s="436">
        <f>IF('Forbrug af biomasse'!E63&lt;&gt;"",'Forbrug af biomasse'!E63,"")</f>
        <v>0</v>
      </c>
      <c r="F663" s="103" t="str">
        <f>IFERROR(VLOOKUP(A663,'Oversættelse til tabel'!$A$2:$B$14,2,FALSE),"")</f>
        <v>Andet</v>
      </c>
    </row>
    <row r="664" spans="1:6" s="103" customFormat="1" x14ac:dyDescent="0.25">
      <c r="A664" s="103" t="str">
        <f>IF('Forbrug af biomasse'!A64&lt;&gt;"",'Forbrug af biomasse'!A64,"")</f>
        <v>Fødevarer</v>
      </c>
      <c r="B664" s="103" t="str">
        <f>IF('Forbrug af biomasse'!B64&lt;&gt;"",'Forbrug af biomasse'!B64,"")</f>
        <v>Østdanmark</v>
      </c>
      <c r="C664" s="103" t="str">
        <f>IF('Forbrug af biomasse'!C64&lt;&gt;"",'Forbrug af biomasse'!C64,"")</f>
        <v>Muslinger</v>
      </c>
      <c r="D664" s="103">
        <f>IF('Forbrug af biomasse'!D64&lt;&gt;"",'Forbrug af biomasse'!D64,"")</f>
        <v>2030</v>
      </c>
      <c r="E664" s="436">
        <f>IF('Forbrug af biomasse'!E64&lt;&gt;"",'Forbrug af biomasse'!E64,"")</f>
        <v>0</v>
      </c>
      <c r="F664" s="103" t="str">
        <f>IFERROR(VLOOKUP(A664,'Oversættelse til tabel'!$A$2:$B$14,2,FALSE),"")</f>
        <v>Andet</v>
      </c>
    </row>
    <row r="665" spans="1:6" s="103" customFormat="1" x14ac:dyDescent="0.25">
      <c r="A665" s="103" t="str">
        <f>IF('Forbrug af biomasse'!A65&lt;&gt;"",'Forbrug af biomasse'!A65,"")</f>
        <v>Fødevarer</v>
      </c>
      <c r="B665" s="103" t="str">
        <f>IF('Forbrug af biomasse'!B65&lt;&gt;"",'Forbrug af biomasse'!B65,"")</f>
        <v>Østdanmark</v>
      </c>
      <c r="C665" s="103" t="str">
        <f>IF('Forbrug af biomasse'!C65&lt;&gt;"",'Forbrug af biomasse'!C65,"")</f>
        <v>Tang</v>
      </c>
      <c r="D665" s="103">
        <f>IF('Forbrug af biomasse'!D65&lt;&gt;"",'Forbrug af biomasse'!D65,"")</f>
        <v>2030</v>
      </c>
      <c r="E665" s="436">
        <f>IF('Forbrug af biomasse'!E65&lt;&gt;"",'Forbrug af biomasse'!E65,"")</f>
        <v>0</v>
      </c>
      <c r="F665" s="103" t="str">
        <f>IFERROR(VLOOKUP(A665,'Oversættelse til tabel'!$A$2:$B$14,2,FALSE),"")</f>
        <v>Andet</v>
      </c>
    </row>
    <row r="666" spans="1:6" s="103" customFormat="1" x14ac:dyDescent="0.25">
      <c r="A666" s="103" t="str">
        <f>IF('Forbrug af biomasse'!A66&lt;&gt;"",'Forbrug af biomasse'!A66,"")</f>
        <v>Fødevarer</v>
      </c>
      <c r="B666" s="103" t="str">
        <f>IF('Forbrug af biomasse'!B66&lt;&gt;"",'Forbrug af biomasse'!B66,"")</f>
        <v>Østdanmark</v>
      </c>
      <c r="C666" s="103" t="str">
        <f>IF('Forbrug af biomasse'!C66&lt;&gt;"",'Forbrug af biomasse'!C66,"")</f>
        <v>Kunstigt kød</v>
      </c>
      <c r="D666" s="103">
        <f>IF('Forbrug af biomasse'!D66&lt;&gt;"",'Forbrug af biomasse'!D66,"")</f>
        <v>2030</v>
      </c>
      <c r="E666" s="436">
        <f>IF('Forbrug af biomasse'!E66&lt;&gt;"",'Forbrug af biomasse'!E66,"")</f>
        <v>0</v>
      </c>
      <c r="F666" s="103" t="str">
        <f>IFERROR(VLOOKUP(A666,'Oversættelse til tabel'!$A$2:$B$14,2,FALSE),"")</f>
        <v>Andet</v>
      </c>
    </row>
    <row r="667" spans="1:6" s="103" customFormat="1" x14ac:dyDescent="0.25">
      <c r="A667" s="103" t="str">
        <f>IF('Forbrug af biomasse'!A67&lt;&gt;"",'Forbrug af biomasse'!A67,"")</f>
        <v>Fødevarer</v>
      </c>
      <c r="B667" s="103" t="str">
        <f>IF('Forbrug af biomasse'!B67&lt;&gt;"",'Forbrug af biomasse'!B67,"")</f>
        <v>Østdanmark</v>
      </c>
      <c r="C667" s="103" t="str">
        <f>IF('Forbrug af biomasse'!C67&lt;&gt;"",'Forbrug af biomasse'!C67,"")</f>
        <v>Mejeriprodukter</v>
      </c>
      <c r="D667" s="103">
        <f>IF('Forbrug af biomasse'!D67&lt;&gt;"",'Forbrug af biomasse'!D67,"")</f>
        <v>2030</v>
      </c>
      <c r="E667" s="436">
        <f>IF('Forbrug af biomasse'!E67&lt;&gt;"",'Forbrug af biomasse'!E67,"")</f>
        <v>409035.43180711387</v>
      </c>
      <c r="F667" s="103" t="str">
        <f>IFERROR(VLOOKUP(A667,'Oversættelse til tabel'!$A$2:$B$14,2,FALSE),"")</f>
        <v>Andet</v>
      </c>
    </row>
    <row r="668" spans="1:6" s="103" customFormat="1" x14ac:dyDescent="0.25">
      <c r="A668" s="103" t="str">
        <f>IF('Forbrug af biomasse'!A68&lt;&gt;"",'Forbrug af biomasse'!A68,"")</f>
        <v>Fødevarer</v>
      </c>
      <c r="B668" s="103" t="str">
        <f>IF('Forbrug af biomasse'!B68&lt;&gt;"",'Forbrug af biomasse'!B68,"")</f>
        <v>Østdanmark</v>
      </c>
      <c r="C668" s="103" t="str">
        <f>IF('Forbrug af biomasse'!C68&lt;&gt;"",'Forbrug af biomasse'!C68,"")</f>
        <v>Fjerkrækød</v>
      </c>
      <c r="D668" s="103">
        <f>IF('Forbrug af biomasse'!D68&lt;&gt;"",'Forbrug af biomasse'!D68,"")</f>
        <v>2030</v>
      </c>
      <c r="E668" s="436">
        <f>IF('Forbrug af biomasse'!E68&lt;&gt;"",'Forbrug af biomasse'!E68,"")</f>
        <v>30560.118468347584</v>
      </c>
      <c r="F668" s="103" t="str">
        <f>IFERROR(VLOOKUP(A668,'Oversættelse til tabel'!$A$2:$B$14,2,FALSE),"")</f>
        <v>Andet</v>
      </c>
    </row>
    <row r="669" spans="1:6" s="103" customFormat="1" x14ac:dyDescent="0.25">
      <c r="A669" s="103" t="str">
        <f>IF('Forbrug af biomasse'!A69&lt;&gt;"",'Forbrug af biomasse'!A69,"")</f>
        <v>Fødevarer</v>
      </c>
      <c r="B669" s="103" t="str">
        <f>IF('Forbrug af biomasse'!B69&lt;&gt;"",'Forbrug af biomasse'!B69,"")</f>
        <v>Østdanmark</v>
      </c>
      <c r="C669" s="103" t="str">
        <f>IF('Forbrug af biomasse'!C69&lt;&gt;"",'Forbrug af biomasse'!C69,"")</f>
        <v>Æg</v>
      </c>
      <c r="D669" s="103">
        <f>IF('Forbrug af biomasse'!D69&lt;&gt;"",'Forbrug af biomasse'!D69,"")</f>
        <v>2030</v>
      </c>
      <c r="E669" s="436">
        <f>IF('Forbrug af biomasse'!E69&lt;&gt;"",'Forbrug af biomasse'!E69,"")</f>
        <v>28209.340124628539</v>
      </c>
      <c r="F669" s="103" t="str">
        <f>IFERROR(VLOOKUP(A669,'Oversættelse til tabel'!$A$2:$B$14,2,FALSE),"")</f>
        <v>Andet</v>
      </c>
    </row>
    <row r="670" spans="1:6" s="103" customFormat="1" x14ac:dyDescent="0.25">
      <c r="A670" s="103" t="str">
        <f>IF('Forbrug af biomasse'!A70&lt;&gt;"",'Forbrug af biomasse'!A70,"")</f>
        <v>Fødevarer</v>
      </c>
      <c r="B670" s="103" t="str">
        <f>IF('Forbrug af biomasse'!B70&lt;&gt;"",'Forbrug af biomasse'!B70,"")</f>
        <v>Østdanmark</v>
      </c>
      <c r="C670" s="103" t="str">
        <f>IF('Forbrug af biomasse'!C70&lt;&gt;"",'Forbrug af biomasse'!C70,"")</f>
        <v>Frugt</v>
      </c>
      <c r="D670" s="103">
        <f>IF('Forbrug af biomasse'!D70&lt;&gt;"",'Forbrug af biomasse'!D70,"")</f>
        <v>2030</v>
      </c>
      <c r="E670" s="436">
        <f>IF('Forbrug af biomasse'!E70&lt;&gt;"",'Forbrug af biomasse'!E70,"")</f>
        <v>223323.94265330929</v>
      </c>
      <c r="F670" s="103" t="str">
        <f>IFERROR(VLOOKUP(A670,'Oversættelse til tabel'!$A$2:$B$14,2,FALSE),"")</f>
        <v>Andet</v>
      </c>
    </row>
    <row r="671" spans="1:6" s="103" customFormat="1" x14ac:dyDescent="0.25">
      <c r="A671" s="103" t="str">
        <f>IF('Forbrug af biomasse'!A71&lt;&gt;"",'Forbrug af biomasse'!A71,"")</f>
        <v>Fødevarer</v>
      </c>
      <c r="B671" s="103" t="str">
        <f>IF('Forbrug af biomasse'!B71&lt;&gt;"",'Forbrug af biomasse'!B71,"")</f>
        <v>Østdanmark</v>
      </c>
      <c r="C671" s="103" t="str">
        <f>IF('Forbrug af biomasse'!C71&lt;&gt;"",'Forbrug af biomasse'!C71,"")</f>
        <v>Fisk</v>
      </c>
      <c r="D671" s="103">
        <f>IF('Forbrug af biomasse'!D71&lt;&gt;"",'Forbrug af biomasse'!D71,"")</f>
        <v>2030</v>
      </c>
      <c r="E671" s="436">
        <f>IF('Forbrug af biomasse'!E71&lt;&gt;"",'Forbrug af biomasse'!E71,"")</f>
        <v>43489.39935880233</v>
      </c>
      <c r="F671" s="103" t="str">
        <f>IFERROR(VLOOKUP(A671,'Oversættelse til tabel'!$A$2:$B$14,2,FALSE),"")</f>
        <v>Andet</v>
      </c>
    </row>
    <row r="672" spans="1:6" s="103" customFormat="1" x14ac:dyDescent="0.25">
      <c r="A672" s="103" t="str">
        <f>IF('Forbrug af biomasse'!A72&lt;&gt;"",'Forbrug af biomasse'!A72,"")</f>
        <v>Fødevarer</v>
      </c>
      <c r="B672" s="103" t="str">
        <f>IF('Forbrug af biomasse'!B72&lt;&gt;"",'Forbrug af biomasse'!B72,"")</f>
        <v>Østdanmark</v>
      </c>
      <c r="C672" s="103" t="str">
        <f>IF('Forbrug af biomasse'!C72&lt;&gt;"",'Forbrug af biomasse'!C72,"")</f>
        <v>Korn</v>
      </c>
      <c r="D672" s="103">
        <f>IF('Forbrug af biomasse'!D72&lt;&gt;"",'Forbrug af biomasse'!D72,"")</f>
        <v>2050</v>
      </c>
      <c r="E672" s="436">
        <f>IF('Forbrug af biomasse'!E72&lt;&gt;"",'Forbrug af biomasse'!E72,"")</f>
        <v>268249.01834925939</v>
      </c>
      <c r="F672" s="103" t="str">
        <f>IFERROR(VLOOKUP(A672,'Oversættelse til tabel'!$A$2:$B$14,2,FALSE),"")</f>
        <v>Andet</v>
      </c>
    </row>
    <row r="673" spans="1:6" s="103" customFormat="1" x14ac:dyDescent="0.25">
      <c r="A673" s="103" t="str">
        <f>IF('Forbrug af biomasse'!A73&lt;&gt;"",'Forbrug af biomasse'!A73,"")</f>
        <v>Fødevarer</v>
      </c>
      <c r="B673" s="103" t="str">
        <f>IF('Forbrug af biomasse'!B73&lt;&gt;"",'Forbrug af biomasse'!B73,"")</f>
        <v>Østdanmark</v>
      </c>
      <c r="C673" s="103" t="str">
        <f>IF('Forbrug af biomasse'!C73&lt;&gt;"",'Forbrug af biomasse'!C73,"")</f>
        <v>Grøntsager</v>
      </c>
      <c r="D673" s="103">
        <f>IF('Forbrug af biomasse'!D73&lt;&gt;"",'Forbrug af biomasse'!D73,"")</f>
        <v>2050</v>
      </c>
      <c r="E673" s="436">
        <f>IF('Forbrug af biomasse'!E73&lt;&gt;"",'Forbrug af biomasse'!E73,"")</f>
        <v>244869.51675001203</v>
      </c>
      <c r="F673" s="103" t="str">
        <f>IFERROR(VLOOKUP(A673,'Oversættelse til tabel'!$A$2:$B$14,2,FALSE),"")</f>
        <v>Andet</v>
      </c>
    </row>
    <row r="674" spans="1:6" s="103" customFormat="1" x14ac:dyDescent="0.25">
      <c r="A674" s="103" t="str">
        <f>IF('Forbrug af biomasse'!A74&lt;&gt;"",'Forbrug af biomasse'!A74,"")</f>
        <v>Fødevarer</v>
      </c>
      <c r="B674" s="103" t="str">
        <f>IF('Forbrug af biomasse'!B74&lt;&gt;"",'Forbrug af biomasse'!B74,"")</f>
        <v>Østdanmark</v>
      </c>
      <c r="C674" s="103" t="str">
        <f>IF('Forbrug af biomasse'!C74&lt;&gt;"",'Forbrug af biomasse'!C74,"")</f>
        <v>Kartofler</v>
      </c>
      <c r="D674" s="103">
        <f>IF('Forbrug af biomasse'!D74&lt;&gt;"",'Forbrug af biomasse'!D74,"")</f>
        <v>2050</v>
      </c>
      <c r="E674" s="436">
        <f>IF('Forbrug af biomasse'!E74&lt;&gt;"",'Forbrug af biomasse'!E74,"")</f>
        <v>111975.50765955324</v>
      </c>
      <c r="F674" s="103" t="str">
        <f>IFERROR(VLOOKUP(A674,'Oversættelse til tabel'!$A$2:$B$14,2,FALSE),"")</f>
        <v>Andet</v>
      </c>
    </row>
    <row r="675" spans="1:6" s="103" customFormat="1" x14ac:dyDescent="0.25">
      <c r="A675" s="103" t="str">
        <f>IF('Forbrug af biomasse'!A75&lt;&gt;"",'Forbrug af biomasse'!A75,"")</f>
        <v>Fødevarer</v>
      </c>
      <c r="B675" s="103" t="str">
        <f>IF('Forbrug af biomasse'!B75&lt;&gt;"",'Forbrug af biomasse'!B75,"")</f>
        <v>Østdanmark</v>
      </c>
      <c r="C675" s="103" t="str">
        <f>IF('Forbrug af biomasse'!C75&lt;&gt;"",'Forbrug af biomasse'!C75,"")</f>
        <v>Svinekød</v>
      </c>
      <c r="D675" s="103">
        <f>IF('Forbrug af biomasse'!D75&lt;&gt;"",'Forbrug af biomasse'!D75,"")</f>
        <v>2050</v>
      </c>
      <c r="E675" s="436">
        <f>IF('Forbrug af biomasse'!E75&lt;&gt;"",'Forbrug af biomasse'!E75,"")</f>
        <v>110474.29755686472</v>
      </c>
      <c r="F675" s="103" t="str">
        <f>IFERROR(VLOOKUP(A675,'Oversættelse til tabel'!$A$2:$B$14,2,FALSE),"")</f>
        <v>Andet</v>
      </c>
    </row>
    <row r="676" spans="1:6" s="103" customFormat="1" x14ac:dyDescent="0.25">
      <c r="A676" s="103" t="str">
        <f>IF('Forbrug af biomasse'!A76&lt;&gt;"",'Forbrug af biomasse'!A76,"")</f>
        <v>Fødevarer</v>
      </c>
      <c r="B676" s="103" t="str">
        <f>IF('Forbrug af biomasse'!B76&lt;&gt;"",'Forbrug af biomasse'!B76,"")</f>
        <v>Østdanmark</v>
      </c>
      <c r="C676" s="103" t="str">
        <f>IF('Forbrug af biomasse'!C76&lt;&gt;"",'Forbrug af biomasse'!C76,"")</f>
        <v>Oksekød</v>
      </c>
      <c r="D676" s="103">
        <f>IF('Forbrug af biomasse'!D76&lt;&gt;"",'Forbrug af biomasse'!D76,"")</f>
        <v>2050</v>
      </c>
      <c r="E676" s="436">
        <f>IF('Forbrug af biomasse'!E76&lt;&gt;"",'Forbrug af biomasse'!E76,"")</f>
        <v>54412.71372203785</v>
      </c>
      <c r="F676" s="103" t="str">
        <f>IFERROR(VLOOKUP(A676,'Oversættelse til tabel'!$A$2:$B$14,2,FALSE),"")</f>
        <v>Andet</v>
      </c>
    </row>
    <row r="677" spans="1:6" s="103" customFormat="1" x14ac:dyDescent="0.25">
      <c r="A677" s="103" t="str">
        <f>IF('Forbrug af biomasse'!A77&lt;&gt;"",'Forbrug af biomasse'!A77,"")</f>
        <v>Fødevarer</v>
      </c>
      <c r="B677" s="103" t="str">
        <f>IF('Forbrug af biomasse'!B77&lt;&gt;"",'Forbrug af biomasse'!B77,"")</f>
        <v>Østdanmark</v>
      </c>
      <c r="C677" s="103" t="str">
        <f>IF('Forbrug af biomasse'!C77&lt;&gt;"",'Forbrug af biomasse'!C77,"")</f>
        <v>Bælgsæd</v>
      </c>
      <c r="D677" s="103">
        <f>IF('Forbrug af biomasse'!D77&lt;&gt;"",'Forbrug af biomasse'!D77,"")</f>
        <v>2050</v>
      </c>
      <c r="E677" s="436">
        <f>IF('Forbrug af biomasse'!E77&lt;&gt;"",'Forbrug af biomasse'!E77,"")</f>
        <v>0</v>
      </c>
      <c r="F677" s="103" t="str">
        <f>IFERROR(VLOOKUP(A677,'Oversættelse til tabel'!$A$2:$B$14,2,FALSE),"")</f>
        <v>Andet</v>
      </c>
    </row>
    <row r="678" spans="1:6" s="103" customFormat="1" x14ac:dyDescent="0.25">
      <c r="A678" s="103" t="str">
        <f>IF('Forbrug af biomasse'!A78&lt;&gt;"",'Forbrug af biomasse'!A78,"")</f>
        <v>Fødevarer</v>
      </c>
      <c r="B678" s="103" t="str">
        <f>IF('Forbrug af biomasse'!B78&lt;&gt;"",'Forbrug af biomasse'!B78,"")</f>
        <v>Østdanmark</v>
      </c>
      <c r="C678" s="103" t="str">
        <f>IF('Forbrug af biomasse'!C78&lt;&gt;"",'Forbrug af biomasse'!C78,"")</f>
        <v>Muslinger</v>
      </c>
      <c r="D678" s="103">
        <f>IF('Forbrug af biomasse'!D78&lt;&gt;"",'Forbrug af biomasse'!D78,"")</f>
        <v>2050</v>
      </c>
      <c r="E678" s="436">
        <f>IF('Forbrug af biomasse'!E78&lt;&gt;"",'Forbrug af biomasse'!E78,"")</f>
        <v>0</v>
      </c>
      <c r="F678" s="103" t="str">
        <f>IFERROR(VLOOKUP(A678,'Oversættelse til tabel'!$A$2:$B$14,2,FALSE),"")</f>
        <v>Andet</v>
      </c>
    </row>
    <row r="679" spans="1:6" s="103" customFormat="1" x14ac:dyDescent="0.25">
      <c r="A679" s="103" t="str">
        <f>IF('Forbrug af biomasse'!A79&lt;&gt;"",'Forbrug af biomasse'!A79,"")</f>
        <v>Fødevarer</v>
      </c>
      <c r="B679" s="103" t="str">
        <f>IF('Forbrug af biomasse'!B79&lt;&gt;"",'Forbrug af biomasse'!B79,"")</f>
        <v>Østdanmark</v>
      </c>
      <c r="C679" s="103" t="str">
        <f>IF('Forbrug af biomasse'!C79&lt;&gt;"",'Forbrug af biomasse'!C79,"")</f>
        <v>Tang</v>
      </c>
      <c r="D679" s="103">
        <f>IF('Forbrug af biomasse'!D79&lt;&gt;"",'Forbrug af biomasse'!D79,"")</f>
        <v>2050</v>
      </c>
      <c r="E679" s="436">
        <f>IF('Forbrug af biomasse'!E79&lt;&gt;"",'Forbrug af biomasse'!E79,"")</f>
        <v>0</v>
      </c>
      <c r="F679" s="103" t="str">
        <f>IFERROR(VLOOKUP(A679,'Oversættelse til tabel'!$A$2:$B$14,2,FALSE),"")</f>
        <v>Andet</v>
      </c>
    </row>
    <row r="680" spans="1:6" s="103" customFormat="1" x14ac:dyDescent="0.25">
      <c r="A680" s="103" t="str">
        <f>IF('Forbrug af biomasse'!A80&lt;&gt;"",'Forbrug af biomasse'!A80,"")</f>
        <v>Fødevarer</v>
      </c>
      <c r="B680" s="103" t="str">
        <f>IF('Forbrug af biomasse'!B80&lt;&gt;"",'Forbrug af biomasse'!B80,"")</f>
        <v>Østdanmark</v>
      </c>
      <c r="C680" s="103" t="str">
        <f>IF('Forbrug af biomasse'!C80&lt;&gt;"",'Forbrug af biomasse'!C80,"")</f>
        <v>Kunstigt kød</v>
      </c>
      <c r="D680" s="103">
        <f>IF('Forbrug af biomasse'!D80&lt;&gt;"",'Forbrug af biomasse'!D80,"")</f>
        <v>2050</v>
      </c>
      <c r="E680" s="436">
        <f>IF('Forbrug af biomasse'!E80&lt;&gt;"",'Forbrug af biomasse'!E80,"")</f>
        <v>0</v>
      </c>
      <c r="F680" s="103" t="str">
        <f>IFERROR(VLOOKUP(A680,'Oversættelse til tabel'!$A$2:$B$14,2,FALSE),"")</f>
        <v>Andet</v>
      </c>
    </row>
    <row r="681" spans="1:6" s="103" customFormat="1" x14ac:dyDescent="0.25">
      <c r="A681" s="103" t="str">
        <f>IF('Forbrug af biomasse'!A81&lt;&gt;"",'Forbrug af biomasse'!A81,"")</f>
        <v>Fødevarer</v>
      </c>
      <c r="B681" s="103" t="str">
        <f>IF('Forbrug af biomasse'!B81&lt;&gt;"",'Forbrug af biomasse'!B81,"")</f>
        <v>Østdanmark</v>
      </c>
      <c r="C681" s="103" t="str">
        <f>IF('Forbrug af biomasse'!C81&lt;&gt;"",'Forbrug af biomasse'!C81,"")</f>
        <v>Mejeriprodukter</v>
      </c>
      <c r="D681" s="103">
        <f>IF('Forbrug af biomasse'!D81&lt;&gt;"",'Forbrug af biomasse'!D81,"")</f>
        <v>2050</v>
      </c>
      <c r="E681" s="436">
        <f>IF('Forbrug af biomasse'!E81&lt;&gt;"",'Forbrug af biomasse'!E81,"")</f>
        <v>428214.02929147833</v>
      </c>
      <c r="F681" s="103" t="str">
        <f>IFERROR(VLOOKUP(A681,'Oversættelse til tabel'!$A$2:$B$14,2,FALSE),"")</f>
        <v>Andet</v>
      </c>
    </row>
    <row r="682" spans="1:6" s="103" customFormat="1" x14ac:dyDescent="0.25">
      <c r="A682" s="103" t="str">
        <f>IF('Forbrug af biomasse'!A82&lt;&gt;"",'Forbrug af biomasse'!A82,"")</f>
        <v>Fødevarer</v>
      </c>
      <c r="B682" s="103" t="str">
        <f>IF('Forbrug af biomasse'!B82&lt;&gt;"",'Forbrug af biomasse'!B82,"")</f>
        <v>Østdanmark</v>
      </c>
      <c r="C682" s="103" t="str">
        <f>IF('Forbrug af biomasse'!C82&lt;&gt;"",'Forbrug af biomasse'!C82,"")</f>
        <v>Fjerkrækød</v>
      </c>
      <c r="D682" s="103">
        <f>IF('Forbrug af biomasse'!D82&lt;&gt;"",'Forbrug af biomasse'!D82,"")</f>
        <v>2050</v>
      </c>
      <c r="E682" s="436">
        <f>IF('Forbrug af biomasse'!E82&lt;&gt;"",'Forbrug af biomasse'!E82,"")</f>
        <v>31993.002188443785</v>
      </c>
      <c r="F682" s="103" t="str">
        <f>IFERROR(VLOOKUP(A682,'Oversættelse til tabel'!$A$2:$B$14,2,FALSE),"")</f>
        <v>Andet</v>
      </c>
    </row>
    <row r="683" spans="1:6" s="103" customFormat="1" x14ac:dyDescent="0.25">
      <c r="A683" s="103" t="str">
        <f>IF('Forbrug af biomasse'!A83&lt;&gt;"",'Forbrug af biomasse'!A83,"")</f>
        <v>Fødevarer</v>
      </c>
      <c r="B683" s="103" t="str">
        <f>IF('Forbrug af biomasse'!B83&lt;&gt;"",'Forbrug af biomasse'!B83,"")</f>
        <v>Østdanmark</v>
      </c>
      <c r="C683" s="103" t="str">
        <f>IF('Forbrug af biomasse'!C83&lt;&gt;"",'Forbrug af biomasse'!C83,"")</f>
        <v>Æg</v>
      </c>
      <c r="D683" s="103">
        <f>IF('Forbrug af biomasse'!D83&lt;&gt;"",'Forbrug af biomasse'!D83,"")</f>
        <v>2050</v>
      </c>
      <c r="E683" s="436">
        <f>IF('Forbrug af biomasse'!E83&lt;&gt;"",'Forbrug af biomasse'!E83,"")</f>
        <v>29532.002020101954</v>
      </c>
      <c r="F683" s="103" t="str">
        <f>IFERROR(VLOOKUP(A683,'Oversættelse til tabel'!$A$2:$B$14,2,FALSE),"")</f>
        <v>Andet</v>
      </c>
    </row>
    <row r="684" spans="1:6" s="103" customFormat="1" x14ac:dyDescent="0.25">
      <c r="A684" s="103" t="str">
        <f>IF('Forbrug af biomasse'!A84&lt;&gt;"",'Forbrug af biomasse'!A84,"")</f>
        <v>Fødevarer</v>
      </c>
      <c r="B684" s="103" t="str">
        <f>IF('Forbrug af biomasse'!B84&lt;&gt;"",'Forbrug af biomasse'!B84,"")</f>
        <v>Østdanmark</v>
      </c>
      <c r="C684" s="103" t="str">
        <f>IF('Forbrug af biomasse'!C84&lt;&gt;"",'Forbrug af biomasse'!C84,"")</f>
        <v>Frugt</v>
      </c>
      <c r="D684" s="103">
        <f>IF('Forbrug af biomasse'!D84&lt;&gt;"",'Forbrug af biomasse'!D84,"")</f>
        <v>2050</v>
      </c>
      <c r="E684" s="436">
        <f>IF('Forbrug af biomasse'!E84&lt;&gt;"",'Forbrug af biomasse'!E84,"")</f>
        <v>233795.01599247381</v>
      </c>
      <c r="F684" s="103" t="str">
        <f>IFERROR(VLOOKUP(A684,'Oversættelse til tabel'!$A$2:$B$14,2,FALSE),"")</f>
        <v>Andet</v>
      </c>
    </row>
    <row r="685" spans="1:6" s="103" customFormat="1" x14ac:dyDescent="0.25">
      <c r="A685" s="103" t="str">
        <f>IF('Forbrug af biomasse'!A85&lt;&gt;"",'Forbrug af biomasse'!A85,"")</f>
        <v>Fødevarer</v>
      </c>
      <c r="B685" s="103" t="str">
        <f>IF('Forbrug af biomasse'!B85&lt;&gt;"",'Forbrug af biomasse'!B85,"")</f>
        <v>Østdanmark</v>
      </c>
      <c r="C685" s="103" t="str">
        <f>IF('Forbrug af biomasse'!C85&lt;&gt;"",'Forbrug af biomasse'!C85,"")</f>
        <v>Fisk</v>
      </c>
      <c r="D685" s="103">
        <f>IF('Forbrug af biomasse'!D85&lt;&gt;"",'Forbrug af biomasse'!D85,"")</f>
        <v>2050</v>
      </c>
      <c r="E685" s="436">
        <f>IF('Forbrug af biomasse'!E85&lt;&gt;"",'Forbrug af biomasse'!E85,"")</f>
        <v>45528.503114323845</v>
      </c>
      <c r="F685" s="103" t="str">
        <f>IFERROR(VLOOKUP(A685,'Oversættelse til tabel'!$A$2:$B$14,2,FALSE),"")</f>
        <v>Andet</v>
      </c>
    </row>
    <row r="686" spans="1:6" s="103" customFormat="1" x14ac:dyDescent="0.25">
      <c r="A686" s="103" t="str">
        <f>IF('Forbrug af biomasse'!A86&lt;&gt;"",'Forbrug af biomasse'!A86,"")</f>
        <v>Biogas</v>
      </c>
      <c r="B686" s="103" t="str">
        <f>IF('Forbrug af biomasse'!B86&lt;&gt;"",'Forbrug af biomasse'!B86,"")</f>
        <v>Vestdanmark</v>
      </c>
      <c r="C686" s="103" t="str">
        <f>IF('Forbrug af biomasse'!C86&lt;&gt;"",'Forbrug af biomasse'!C86,"")</f>
        <v>Svinegylle</v>
      </c>
      <c r="D686" s="103">
        <f>IF('Forbrug af biomasse'!D86&lt;&gt;"",'Forbrug af biomasse'!D86,"")</f>
        <v>2019</v>
      </c>
      <c r="E686" s="436">
        <f>IF('Forbrug af biomasse'!E86&lt;&gt;"",'Forbrug af biomasse'!E86,"")</f>
        <v>2534442.072977222</v>
      </c>
      <c r="F686" s="103" t="str">
        <f>IFERROR(VLOOKUP(A686,'Oversættelse til tabel'!$A$2:$B$14,2,FALSE),"")</f>
        <v>Biogas</v>
      </c>
    </row>
    <row r="687" spans="1:6" s="103" customFormat="1" x14ac:dyDescent="0.25">
      <c r="A687" s="103" t="str">
        <f>IF('Forbrug af biomasse'!A87&lt;&gt;"",'Forbrug af biomasse'!A87,"")</f>
        <v>Biogas</v>
      </c>
      <c r="B687" s="103" t="str">
        <f>IF('Forbrug af biomasse'!B87&lt;&gt;"",'Forbrug af biomasse'!B87,"")</f>
        <v>Vestdanmark</v>
      </c>
      <c r="C687" s="103" t="str">
        <f>IF('Forbrug af biomasse'!C87&lt;&gt;"",'Forbrug af biomasse'!C87,"")</f>
        <v>Kvæggylle</v>
      </c>
      <c r="D687" s="103">
        <f>IF('Forbrug af biomasse'!D87&lt;&gt;"",'Forbrug af biomasse'!D87,"")</f>
        <v>2019</v>
      </c>
      <c r="E687" s="436">
        <f>IF('Forbrug af biomasse'!E87&lt;&gt;"",'Forbrug af biomasse'!E87,"")</f>
        <v>4066864.6068164087</v>
      </c>
      <c r="F687" s="103" t="str">
        <f>IFERROR(VLOOKUP(A687,'Oversættelse til tabel'!$A$2:$B$14,2,FALSE),"")</f>
        <v>Biogas</v>
      </c>
    </row>
    <row r="688" spans="1:6" s="103" customFormat="1" x14ac:dyDescent="0.25">
      <c r="A688" s="103" t="str">
        <f>IF('Forbrug af biomasse'!A88&lt;&gt;"",'Forbrug af biomasse'!A88,"")</f>
        <v>Biogas</v>
      </c>
      <c r="B688" s="103" t="str">
        <f>IF('Forbrug af biomasse'!B88&lt;&gt;"",'Forbrug af biomasse'!B88,"")</f>
        <v>Vestdanmark</v>
      </c>
      <c r="C688" s="103" t="str">
        <f>IF('Forbrug af biomasse'!C88&lt;&gt;"",'Forbrug af biomasse'!C88,"")</f>
        <v>Fjerkrægylle</v>
      </c>
      <c r="D688" s="103">
        <f>IF('Forbrug af biomasse'!D88&lt;&gt;"",'Forbrug af biomasse'!D88,"")</f>
        <v>2019</v>
      </c>
      <c r="E688" s="436">
        <f>IF('Forbrug af biomasse'!E88&lt;&gt;"",'Forbrug af biomasse'!E88,"")</f>
        <v>4103.8061780475591</v>
      </c>
      <c r="F688" s="103" t="str">
        <f>IFERROR(VLOOKUP(A688,'Oversættelse til tabel'!$A$2:$B$14,2,FALSE),"")</f>
        <v>Biogas</v>
      </c>
    </row>
    <row r="689" spans="1:6" s="103" customFormat="1" x14ac:dyDescent="0.25">
      <c r="A689" s="103" t="str">
        <f>IF('Forbrug af biomasse'!A89&lt;&gt;"",'Forbrug af biomasse'!A89,"")</f>
        <v>Biogas</v>
      </c>
      <c r="B689" s="103" t="str">
        <f>IF('Forbrug af biomasse'!B89&lt;&gt;"",'Forbrug af biomasse'!B89,"")</f>
        <v>Vestdanmark</v>
      </c>
      <c r="C689" s="103" t="str">
        <f>IF('Forbrug af biomasse'!C89&lt;&gt;"",'Forbrug af biomasse'!C89,"")</f>
        <v>Spildevandsslam</v>
      </c>
      <c r="D689" s="103">
        <f>IF('Forbrug af biomasse'!D89&lt;&gt;"",'Forbrug af biomasse'!D89,"")</f>
        <v>2019</v>
      </c>
      <c r="E689" s="436">
        <f>IF('Forbrug af biomasse'!E89&lt;&gt;"",'Forbrug af biomasse'!E89,"")</f>
        <v>1460182.5874658169</v>
      </c>
      <c r="F689" s="103" t="str">
        <f>IFERROR(VLOOKUP(A689,'Oversættelse til tabel'!$A$2:$B$14,2,FALSE),"")</f>
        <v>Biogas</v>
      </c>
    </row>
    <row r="690" spans="1:6" s="103" customFormat="1" x14ac:dyDescent="0.25">
      <c r="A690" s="103" t="str">
        <f>IF('Forbrug af biomasse'!A90&lt;&gt;"",'Forbrug af biomasse'!A90,"")</f>
        <v>Biogas</v>
      </c>
      <c r="B690" s="103" t="str">
        <f>IF('Forbrug af biomasse'!B90&lt;&gt;"",'Forbrug af biomasse'!B90,"")</f>
        <v>Vestdanmark</v>
      </c>
      <c r="C690" s="103" t="str">
        <f>IF('Forbrug af biomasse'!C90&lt;&gt;"",'Forbrug af biomasse'!C90,"")</f>
        <v>Bioaffald</v>
      </c>
      <c r="D690" s="103">
        <f>IF('Forbrug af biomasse'!D90&lt;&gt;"",'Forbrug af biomasse'!D90,"")</f>
        <v>2019</v>
      </c>
      <c r="E690" s="436">
        <f ca="1">IF('Forbrug af biomasse'!E90&lt;&gt;"",'Forbrug af biomasse'!E90,"")</f>
        <v>393543.64426779439</v>
      </c>
      <c r="F690" s="103" t="str">
        <f>IFERROR(VLOOKUP(A690,'Oversættelse til tabel'!$A$2:$B$14,2,FALSE),"")</f>
        <v>Biogas</v>
      </c>
    </row>
    <row r="691" spans="1:6" s="103" customFormat="1" x14ac:dyDescent="0.25">
      <c r="A691" s="103" t="str">
        <f>IF('Forbrug af biomasse'!A91&lt;&gt;"",'Forbrug af biomasse'!A91,"")</f>
        <v>Biogas</v>
      </c>
      <c r="B691" s="103" t="str">
        <f>IF('Forbrug af biomasse'!B91&lt;&gt;"",'Forbrug af biomasse'!B91,"")</f>
        <v>Vestdanmark</v>
      </c>
      <c r="C691" s="103" t="str">
        <f>IF('Forbrug af biomasse'!C91&lt;&gt;"",'Forbrug af biomasse'!C91,"")</f>
        <v>Industriaffald</v>
      </c>
      <c r="D691" s="103">
        <f>IF('Forbrug af biomasse'!D91&lt;&gt;"",'Forbrug af biomasse'!D91,"")</f>
        <v>2019</v>
      </c>
      <c r="E691" s="436">
        <f>IF('Forbrug af biomasse'!E91&lt;&gt;"",'Forbrug af biomasse'!E91,"")</f>
        <v>716103.75203569303</v>
      </c>
      <c r="F691" s="103" t="str">
        <f>IFERROR(VLOOKUP(A691,'Oversættelse til tabel'!$A$2:$B$14,2,FALSE),"")</f>
        <v>Biogas</v>
      </c>
    </row>
    <row r="692" spans="1:6" s="103" customFormat="1" x14ac:dyDescent="0.25">
      <c r="A692" s="103" t="str">
        <f>IF('Forbrug af biomasse'!A92&lt;&gt;"",'Forbrug af biomasse'!A92,"")</f>
        <v>Biogas</v>
      </c>
      <c r="B692" s="103" t="str">
        <f>IF('Forbrug af biomasse'!B92&lt;&gt;"",'Forbrug af biomasse'!B92,"")</f>
        <v>Vestdanmark</v>
      </c>
      <c r="C692" s="103" t="str">
        <f>IF('Forbrug af biomasse'!C92&lt;&gt;"",'Forbrug af biomasse'!C92,"")</f>
        <v>Dybstrøelse</v>
      </c>
      <c r="D692" s="103">
        <f>IF('Forbrug af biomasse'!D92&lt;&gt;"",'Forbrug af biomasse'!D92,"")</f>
        <v>2019</v>
      </c>
      <c r="E692" s="436">
        <f>IF('Forbrug af biomasse'!E92&lt;&gt;"",'Forbrug af biomasse'!E92,"")</f>
        <v>671194.67155029252</v>
      </c>
      <c r="F692" s="103" t="str">
        <f>IFERROR(VLOOKUP(A692,'Oversættelse til tabel'!$A$2:$B$14,2,FALSE),"")</f>
        <v>Biogas</v>
      </c>
    </row>
    <row r="693" spans="1:6" s="103" customFormat="1" x14ac:dyDescent="0.25">
      <c r="A693" s="103" t="str">
        <f>IF('Forbrug af biomasse'!A93&lt;&gt;"",'Forbrug af biomasse'!A93,"")</f>
        <v>Biogas</v>
      </c>
      <c r="B693" s="103" t="str">
        <f>IF('Forbrug af biomasse'!B93&lt;&gt;"",'Forbrug af biomasse'!B93,"")</f>
        <v>Vestdanmark</v>
      </c>
      <c r="C693" s="103" t="str">
        <f>IF('Forbrug af biomasse'!C93&lt;&gt;"",'Forbrug af biomasse'!C93,"")</f>
        <v>Brun saft</v>
      </c>
      <c r="D693" s="103">
        <f>IF('Forbrug af biomasse'!D93&lt;&gt;"",'Forbrug af biomasse'!D93,"")</f>
        <v>2019</v>
      </c>
      <c r="E693" s="436">
        <f>IF('Forbrug af biomasse'!E93&lt;&gt;"",'Forbrug af biomasse'!E93,"")</f>
        <v>0</v>
      </c>
      <c r="F693" s="103" t="str">
        <f>IFERROR(VLOOKUP(A693,'Oversættelse til tabel'!$A$2:$B$14,2,FALSE),"")</f>
        <v>Biogas</v>
      </c>
    </row>
    <row r="694" spans="1:6" s="103" customFormat="1" x14ac:dyDescent="0.25">
      <c r="A694" s="103" t="str">
        <f>IF('Forbrug af biomasse'!A94&lt;&gt;"",'Forbrug af biomasse'!A94,"")</f>
        <v>Biogas</v>
      </c>
      <c r="B694" s="103" t="str">
        <f>IF('Forbrug af biomasse'!B94&lt;&gt;"",'Forbrug af biomasse'!B94,"")</f>
        <v>Vestdanmark</v>
      </c>
      <c r="C694" s="103" t="str">
        <f>IF('Forbrug af biomasse'!C94&lt;&gt;"",'Forbrug af biomasse'!C94,"")</f>
        <v>Halm</v>
      </c>
      <c r="D694" s="103">
        <f>IF('Forbrug af biomasse'!D94&lt;&gt;"",'Forbrug af biomasse'!D94,"")</f>
        <v>2019</v>
      </c>
      <c r="E694" s="436">
        <f>IF('Forbrug af biomasse'!E94&lt;&gt;"",'Forbrug af biomasse'!E94,"")</f>
        <v>53194.904606816119</v>
      </c>
      <c r="F694" s="103" t="str">
        <f>IFERROR(VLOOKUP(A694,'Oversættelse til tabel'!$A$2:$B$14,2,FALSE),"")</f>
        <v>Biogas</v>
      </c>
    </row>
    <row r="695" spans="1:6" s="103" customFormat="1" x14ac:dyDescent="0.25">
      <c r="A695" s="103" t="str">
        <f>IF('Forbrug af biomasse'!A95&lt;&gt;"",'Forbrug af biomasse'!A95,"")</f>
        <v>Biogas</v>
      </c>
      <c r="B695" s="103" t="str">
        <f>IF('Forbrug af biomasse'!B95&lt;&gt;"",'Forbrug af biomasse'!B95,"")</f>
        <v>Vestdanmark</v>
      </c>
      <c r="C695" s="103" t="str">
        <f>IF('Forbrug af biomasse'!C95&lt;&gt;"",'Forbrug af biomasse'!C95,"")</f>
        <v>Korn</v>
      </c>
      <c r="D695" s="103">
        <f>IF('Forbrug af biomasse'!D95&lt;&gt;"",'Forbrug af biomasse'!D95,"")</f>
        <v>2019</v>
      </c>
      <c r="E695" s="436">
        <f>IF('Forbrug af biomasse'!E95&lt;&gt;"",'Forbrug af biomasse'!E95,"")</f>
        <v>2843.3935258054057</v>
      </c>
      <c r="F695" s="103" t="str">
        <f>IFERROR(VLOOKUP(A695,'Oversættelse til tabel'!$A$2:$B$14,2,FALSE),"")</f>
        <v>Biogas</v>
      </c>
    </row>
    <row r="696" spans="1:6" s="103" customFormat="1" x14ac:dyDescent="0.25">
      <c r="A696" s="103" t="str">
        <f>IF('Forbrug af biomasse'!A96&lt;&gt;"",'Forbrug af biomasse'!A96,"")</f>
        <v>Biogas</v>
      </c>
      <c r="B696" s="103" t="str">
        <f>IF('Forbrug af biomasse'!B96&lt;&gt;"",'Forbrug af biomasse'!B96,"")</f>
        <v>Vestdanmark</v>
      </c>
      <c r="C696" s="103" t="str">
        <f>IF('Forbrug af biomasse'!C96&lt;&gt;"",'Forbrug af biomasse'!C96,"")</f>
        <v>Græs</v>
      </c>
      <c r="D696" s="103">
        <f>IF('Forbrug af biomasse'!D96&lt;&gt;"",'Forbrug af biomasse'!D96,"")</f>
        <v>2019</v>
      </c>
      <c r="E696" s="436">
        <f>IF('Forbrug af biomasse'!E96&lt;&gt;"",'Forbrug af biomasse'!E96,"")</f>
        <v>75399.16825098735</v>
      </c>
      <c r="F696" s="103" t="str">
        <f>IFERROR(VLOOKUP(A696,'Oversættelse til tabel'!$A$2:$B$14,2,FALSE),"")</f>
        <v>Biogas</v>
      </c>
    </row>
    <row r="697" spans="1:6" s="103" customFormat="1" x14ac:dyDescent="0.25">
      <c r="A697" s="103" t="str">
        <f>IF('Forbrug af biomasse'!A97&lt;&gt;"",'Forbrug af biomasse'!A97,"")</f>
        <v>Biogas</v>
      </c>
      <c r="B697" s="103" t="str">
        <f>IF('Forbrug af biomasse'!B97&lt;&gt;"",'Forbrug af biomasse'!B97,"")</f>
        <v>Vestdanmark</v>
      </c>
      <c r="C697" s="103" t="str">
        <f>IF('Forbrug af biomasse'!C97&lt;&gt;"",'Forbrug af biomasse'!C97,"")</f>
        <v>Majs</v>
      </c>
      <c r="D697" s="103">
        <f>IF('Forbrug af biomasse'!D97&lt;&gt;"",'Forbrug af biomasse'!D97,"")</f>
        <v>2019</v>
      </c>
      <c r="E697" s="436">
        <f>IF('Forbrug af biomasse'!E97&lt;&gt;"",'Forbrug af biomasse'!E97,"")</f>
        <v>314874.94627501385</v>
      </c>
      <c r="F697" s="103" t="str">
        <f>IFERROR(VLOOKUP(A697,'Oversættelse til tabel'!$A$2:$B$14,2,FALSE),"")</f>
        <v>Biogas</v>
      </c>
    </row>
    <row r="698" spans="1:6" s="103" customFormat="1" x14ac:dyDescent="0.25">
      <c r="A698" s="103" t="str">
        <f>IF('Forbrug af biomasse'!A98&lt;&gt;"",'Forbrug af biomasse'!A98,"")</f>
        <v>Biogas</v>
      </c>
      <c r="B698" s="103" t="str">
        <f>IF('Forbrug af biomasse'!B98&lt;&gt;"",'Forbrug af biomasse'!B98,"")</f>
        <v>Vestdanmark</v>
      </c>
      <c r="C698" s="103" t="str">
        <f>IF('Forbrug af biomasse'!C98&lt;&gt;"",'Forbrug af biomasse'!C98,"")</f>
        <v>Roer</v>
      </c>
      <c r="D698" s="103">
        <f>IF('Forbrug af biomasse'!D98&lt;&gt;"",'Forbrug af biomasse'!D98,"")</f>
        <v>2019</v>
      </c>
      <c r="E698" s="436">
        <f>IF('Forbrug af biomasse'!E98&lt;&gt;"",'Forbrug af biomasse'!E98,"")</f>
        <v>4141.9679702877811</v>
      </c>
      <c r="F698" s="103" t="str">
        <f>IFERROR(VLOOKUP(A698,'Oversættelse til tabel'!$A$2:$B$14,2,FALSE),"")</f>
        <v>Biogas</v>
      </c>
    </row>
    <row r="699" spans="1:6" s="103" customFormat="1" x14ac:dyDescent="0.25">
      <c r="A699" s="103" t="str">
        <f>IF('Forbrug af biomasse'!A99&lt;&gt;"",'Forbrug af biomasse'!A99,"")</f>
        <v>Biogas</v>
      </c>
      <c r="B699" s="103" t="str">
        <f>IF('Forbrug af biomasse'!B99&lt;&gt;"",'Forbrug af biomasse'!B99,"")</f>
        <v>Vestdanmark</v>
      </c>
      <c r="C699" s="103" t="str">
        <f>IF('Forbrug af biomasse'!C99&lt;&gt;"",'Forbrug af biomasse'!C99,"")</f>
        <v>Have/parkaffald</v>
      </c>
      <c r="D699" s="103">
        <f>IF('Forbrug af biomasse'!D99&lt;&gt;"",'Forbrug af biomasse'!D99,"")</f>
        <v>2019</v>
      </c>
      <c r="E699" s="436">
        <f>IF('Forbrug af biomasse'!E99&lt;&gt;"",'Forbrug af biomasse'!E99,"")</f>
        <v>42.099811904105366</v>
      </c>
      <c r="F699" s="103" t="str">
        <f>IFERROR(VLOOKUP(A699,'Oversættelse til tabel'!$A$2:$B$14,2,FALSE),"")</f>
        <v>Biogas</v>
      </c>
    </row>
    <row r="700" spans="1:6" s="103" customFormat="1" x14ac:dyDescent="0.25">
      <c r="A700" s="103" t="str">
        <f>IF('Forbrug af biomasse'!A100&lt;&gt;"",'Forbrug af biomasse'!A100,"")</f>
        <v>Biogas</v>
      </c>
      <c r="B700" s="103" t="str">
        <f>IF('Forbrug af biomasse'!B100&lt;&gt;"",'Forbrug af biomasse'!B100,"")</f>
        <v>Vestdanmark</v>
      </c>
      <c r="C700" s="103" t="str">
        <f>IF('Forbrug af biomasse'!C100&lt;&gt;"",'Forbrug af biomasse'!C100,"")</f>
        <v>Glycerin</v>
      </c>
      <c r="D700" s="103">
        <f>IF('Forbrug af biomasse'!D100&lt;&gt;"",'Forbrug af biomasse'!D100,"")</f>
        <v>2019</v>
      </c>
      <c r="E700" s="436">
        <f>IF('Forbrug af biomasse'!E100&lt;&gt;"",'Forbrug af biomasse'!E100,"")</f>
        <v>114193.60000000001</v>
      </c>
      <c r="F700" s="103" t="str">
        <f>IFERROR(VLOOKUP(A700,'Oversættelse til tabel'!$A$2:$B$14,2,FALSE),"")</f>
        <v>Biogas</v>
      </c>
    </row>
    <row r="701" spans="1:6" s="103" customFormat="1" x14ac:dyDescent="0.25">
      <c r="A701" s="103" t="str">
        <f>IF('Forbrug af biomasse'!A101&lt;&gt;"",'Forbrug af biomasse'!A101,"")</f>
        <v>Biogas</v>
      </c>
      <c r="B701" s="103" t="str">
        <f>IF('Forbrug af biomasse'!B101&lt;&gt;"",'Forbrug af biomasse'!B101,"")</f>
        <v>Vestdanmark</v>
      </c>
      <c r="C701" s="103" t="str">
        <f>IF('Forbrug af biomasse'!C101&lt;&gt;"",'Forbrug af biomasse'!C101,"")</f>
        <v>Muslinger</v>
      </c>
      <c r="D701" s="103">
        <f>IF('Forbrug af biomasse'!D101&lt;&gt;"",'Forbrug af biomasse'!D101,"")</f>
        <v>2019</v>
      </c>
      <c r="E701" s="436">
        <f>IF('Forbrug af biomasse'!E101&lt;&gt;"",'Forbrug af biomasse'!E101,"")</f>
        <v>0</v>
      </c>
      <c r="F701" s="103" t="str">
        <f>IFERROR(VLOOKUP(A701,'Oversættelse til tabel'!$A$2:$B$14,2,FALSE),"")</f>
        <v>Biogas</v>
      </c>
    </row>
    <row r="702" spans="1:6" s="103" customFormat="1" x14ac:dyDescent="0.25">
      <c r="A702" s="103" t="str">
        <f>IF('Forbrug af biomasse'!A102&lt;&gt;"",'Forbrug af biomasse'!A102,"")</f>
        <v>Biogas</v>
      </c>
      <c r="B702" s="103" t="str">
        <f>IF('Forbrug af biomasse'!B102&lt;&gt;"",'Forbrug af biomasse'!B102,"")</f>
        <v>Vestdanmark</v>
      </c>
      <c r="C702" s="103" t="str">
        <f>IF('Forbrug af biomasse'!C102&lt;&gt;"",'Forbrug af biomasse'!C102,"")</f>
        <v>Tang</v>
      </c>
      <c r="D702" s="103">
        <f>IF('Forbrug af biomasse'!D102&lt;&gt;"",'Forbrug af biomasse'!D102,"")</f>
        <v>2019</v>
      </c>
      <c r="E702" s="436">
        <f>IF('Forbrug af biomasse'!E102&lt;&gt;"",'Forbrug af biomasse'!E102,"")</f>
        <v>0</v>
      </c>
      <c r="F702" s="103" t="str">
        <f>IFERROR(VLOOKUP(A702,'Oversættelse til tabel'!$A$2:$B$14,2,FALSE),"")</f>
        <v>Biogas</v>
      </c>
    </row>
    <row r="703" spans="1:6" s="103" customFormat="1" x14ac:dyDescent="0.25">
      <c r="A703" s="103" t="str">
        <f>IF('Forbrug af biomasse'!A103&lt;&gt;"",'Forbrug af biomasse'!A103,"")</f>
        <v>Biogas</v>
      </c>
      <c r="B703" s="103" t="str">
        <f>IF('Forbrug af biomasse'!B103&lt;&gt;"",'Forbrug af biomasse'!B103,"")</f>
        <v>Vestdanmark</v>
      </c>
      <c r="C703" s="103" t="str">
        <f>IF('Forbrug af biomasse'!C103&lt;&gt;"",'Forbrug af biomasse'!C103,"")</f>
        <v>Svinegylle</v>
      </c>
      <c r="D703" s="103">
        <f>IF('Forbrug af biomasse'!D103&lt;&gt;"",'Forbrug af biomasse'!D103,"")</f>
        <v>2030</v>
      </c>
      <c r="E703" s="436">
        <f>IF('Forbrug af biomasse'!E103&lt;&gt;"",'Forbrug af biomasse'!E103,"")</f>
        <v>7989661.5832169671</v>
      </c>
      <c r="F703" s="103" t="str">
        <f>IFERROR(VLOOKUP(A703,'Oversættelse til tabel'!$A$2:$B$14,2,FALSE),"")</f>
        <v>Biogas</v>
      </c>
    </row>
    <row r="704" spans="1:6" s="103" customFormat="1" x14ac:dyDescent="0.25">
      <c r="A704" s="103" t="str">
        <f>IF('Forbrug af biomasse'!A104&lt;&gt;"",'Forbrug af biomasse'!A104,"")</f>
        <v>Biogas</v>
      </c>
      <c r="B704" s="103" t="str">
        <f>IF('Forbrug af biomasse'!B104&lt;&gt;"",'Forbrug af biomasse'!B104,"")</f>
        <v>Vestdanmark</v>
      </c>
      <c r="C704" s="103" t="str">
        <f>IF('Forbrug af biomasse'!C104&lt;&gt;"",'Forbrug af biomasse'!C104,"")</f>
        <v>Kvæggylle</v>
      </c>
      <c r="D704" s="103">
        <f>IF('Forbrug af biomasse'!D104&lt;&gt;"",'Forbrug af biomasse'!D104,"")</f>
        <v>2030</v>
      </c>
      <c r="E704" s="436">
        <f>IF('Forbrug af biomasse'!E104&lt;&gt;"",'Forbrug af biomasse'!E104,"")</f>
        <v>9867457.5006151944</v>
      </c>
      <c r="F704" s="103" t="str">
        <f>IFERROR(VLOOKUP(A704,'Oversættelse til tabel'!$A$2:$B$14,2,FALSE),"")</f>
        <v>Biogas</v>
      </c>
    </row>
    <row r="705" spans="1:6" s="103" customFormat="1" x14ac:dyDescent="0.25">
      <c r="A705" s="103" t="str">
        <f>IF('Forbrug af biomasse'!A105&lt;&gt;"",'Forbrug af biomasse'!A105,"")</f>
        <v>Biogas</v>
      </c>
      <c r="B705" s="103" t="str">
        <f>IF('Forbrug af biomasse'!B105&lt;&gt;"",'Forbrug af biomasse'!B105,"")</f>
        <v>Vestdanmark</v>
      </c>
      <c r="C705" s="103" t="str">
        <f>IF('Forbrug af biomasse'!C105&lt;&gt;"",'Forbrug af biomasse'!C105,"")</f>
        <v>Fjerkrægylle</v>
      </c>
      <c r="D705" s="103">
        <f>IF('Forbrug af biomasse'!D105&lt;&gt;"",'Forbrug af biomasse'!D105,"")</f>
        <v>2030</v>
      </c>
      <c r="E705" s="436">
        <f>IF('Forbrug af biomasse'!E105&lt;&gt;"",'Forbrug af biomasse'!E105,"")</f>
        <v>4171.3630677727415</v>
      </c>
      <c r="F705" s="103" t="str">
        <f>IFERROR(VLOOKUP(A705,'Oversættelse til tabel'!$A$2:$B$14,2,FALSE),"")</f>
        <v>Biogas</v>
      </c>
    </row>
    <row r="706" spans="1:6" s="103" customFormat="1" x14ac:dyDescent="0.25">
      <c r="A706" s="103" t="str">
        <f>IF('Forbrug af biomasse'!A106&lt;&gt;"",'Forbrug af biomasse'!A106,"")</f>
        <v>Biogas</v>
      </c>
      <c r="B706" s="103" t="str">
        <f>IF('Forbrug af biomasse'!B106&lt;&gt;"",'Forbrug af biomasse'!B106,"")</f>
        <v>Vestdanmark</v>
      </c>
      <c r="C706" s="103" t="str">
        <f>IF('Forbrug af biomasse'!C106&lt;&gt;"",'Forbrug af biomasse'!C106,"")</f>
        <v>Spildevandsslam</v>
      </c>
      <c r="D706" s="103">
        <f>IF('Forbrug af biomasse'!D106&lt;&gt;"",'Forbrug af biomasse'!D106,"")</f>
        <v>2030</v>
      </c>
      <c r="E706" s="436">
        <f>IF('Forbrug af biomasse'!E106&lt;&gt;"",'Forbrug af biomasse'!E106,"")</f>
        <v>1507101.1523820646</v>
      </c>
      <c r="F706" s="103" t="str">
        <f>IFERROR(VLOOKUP(A706,'Oversættelse til tabel'!$A$2:$B$14,2,FALSE),"")</f>
        <v>Biogas</v>
      </c>
    </row>
    <row r="707" spans="1:6" s="103" customFormat="1" x14ac:dyDescent="0.25">
      <c r="A707" s="103" t="str">
        <f>IF('Forbrug af biomasse'!A107&lt;&gt;"",'Forbrug af biomasse'!A107,"")</f>
        <v>Biogas</v>
      </c>
      <c r="B707" s="103" t="str">
        <f>IF('Forbrug af biomasse'!B107&lt;&gt;"",'Forbrug af biomasse'!B107,"")</f>
        <v>Vestdanmark</v>
      </c>
      <c r="C707" s="103" t="str">
        <f>IF('Forbrug af biomasse'!C107&lt;&gt;"",'Forbrug af biomasse'!C107,"")</f>
        <v>Bioaffald</v>
      </c>
      <c r="D707" s="103">
        <f>IF('Forbrug af biomasse'!D107&lt;&gt;"",'Forbrug af biomasse'!D107,"")</f>
        <v>2030</v>
      </c>
      <c r="E707" s="436">
        <f ca="1">IF('Forbrug af biomasse'!E107&lt;&gt;"",'Forbrug af biomasse'!E107,"")</f>
        <v>195082.24112879002</v>
      </c>
      <c r="F707" s="103" t="str">
        <f>IFERROR(VLOOKUP(A707,'Oversættelse til tabel'!$A$2:$B$14,2,FALSE),"")</f>
        <v>Biogas</v>
      </c>
    </row>
    <row r="708" spans="1:6" s="103" customFormat="1" x14ac:dyDescent="0.25">
      <c r="A708" s="103" t="str">
        <f>IF('Forbrug af biomasse'!A108&lt;&gt;"",'Forbrug af biomasse'!A108,"")</f>
        <v>Biogas</v>
      </c>
      <c r="B708" s="103" t="str">
        <f>IF('Forbrug af biomasse'!B108&lt;&gt;"",'Forbrug af biomasse'!B108,"")</f>
        <v>Vestdanmark</v>
      </c>
      <c r="C708" s="103" t="str">
        <f>IF('Forbrug af biomasse'!C108&lt;&gt;"",'Forbrug af biomasse'!C108,"")</f>
        <v>Industriaffald</v>
      </c>
      <c r="D708" s="103">
        <f>IF('Forbrug af biomasse'!D108&lt;&gt;"",'Forbrug af biomasse'!D108,"")</f>
        <v>2030</v>
      </c>
      <c r="E708" s="436">
        <f>IF('Forbrug af biomasse'!E108&lt;&gt;"",'Forbrug af biomasse'!E108,"")</f>
        <v>523057.13098607323</v>
      </c>
      <c r="F708" s="103" t="str">
        <f>IFERROR(VLOOKUP(A708,'Oversættelse til tabel'!$A$2:$B$14,2,FALSE),"")</f>
        <v>Biogas</v>
      </c>
    </row>
    <row r="709" spans="1:6" s="103" customFormat="1" x14ac:dyDescent="0.25">
      <c r="A709" s="103" t="str">
        <f>IF('Forbrug af biomasse'!A109&lt;&gt;"",'Forbrug af biomasse'!A109,"")</f>
        <v>Biogas</v>
      </c>
      <c r="B709" s="103" t="str">
        <f>IF('Forbrug af biomasse'!B109&lt;&gt;"",'Forbrug af biomasse'!B109,"")</f>
        <v>Vestdanmark</v>
      </c>
      <c r="C709" s="103" t="str">
        <f>IF('Forbrug af biomasse'!C109&lt;&gt;"",'Forbrug af biomasse'!C109,"")</f>
        <v>Dybstrøelse</v>
      </c>
      <c r="D709" s="103">
        <f>IF('Forbrug af biomasse'!D109&lt;&gt;"",'Forbrug af biomasse'!D109,"")</f>
        <v>2030</v>
      </c>
      <c r="E709" s="436">
        <f>IF('Forbrug af biomasse'!E109&lt;&gt;"",'Forbrug af biomasse'!E109,"")</f>
        <v>1326462.9092294232</v>
      </c>
      <c r="F709" s="103" t="str">
        <f>IFERROR(VLOOKUP(A709,'Oversættelse til tabel'!$A$2:$B$14,2,FALSE),"")</f>
        <v>Biogas</v>
      </c>
    </row>
    <row r="710" spans="1:6" s="103" customFormat="1" x14ac:dyDescent="0.25">
      <c r="A710" s="103" t="str">
        <f>IF('Forbrug af biomasse'!A110&lt;&gt;"",'Forbrug af biomasse'!A110,"")</f>
        <v>Biogas</v>
      </c>
      <c r="B710" s="103" t="str">
        <f>IF('Forbrug af biomasse'!B110&lt;&gt;"",'Forbrug af biomasse'!B110,"")</f>
        <v>Vestdanmark</v>
      </c>
      <c r="C710" s="103" t="str">
        <f>IF('Forbrug af biomasse'!C110&lt;&gt;"",'Forbrug af biomasse'!C110,"")</f>
        <v>Brun saft</v>
      </c>
      <c r="D710" s="103">
        <f>IF('Forbrug af biomasse'!D110&lt;&gt;"",'Forbrug af biomasse'!D110,"")</f>
        <v>2030</v>
      </c>
      <c r="E710" s="436">
        <f>IF('Forbrug af biomasse'!E110&lt;&gt;"",'Forbrug af biomasse'!E110,"")</f>
        <v>0</v>
      </c>
      <c r="F710" s="103" t="str">
        <f>IFERROR(VLOOKUP(A710,'Oversættelse til tabel'!$A$2:$B$14,2,FALSE),"")</f>
        <v>Biogas</v>
      </c>
    </row>
    <row r="711" spans="1:6" s="103" customFormat="1" x14ac:dyDescent="0.25">
      <c r="A711" s="103" t="str">
        <f>IF('Forbrug af biomasse'!A111&lt;&gt;"",'Forbrug af biomasse'!A111,"")</f>
        <v>Biogas</v>
      </c>
      <c r="B711" s="103" t="str">
        <f>IF('Forbrug af biomasse'!B111&lt;&gt;"",'Forbrug af biomasse'!B111,"")</f>
        <v>Vestdanmark</v>
      </c>
      <c r="C711" s="103" t="str">
        <f>IF('Forbrug af biomasse'!C111&lt;&gt;"",'Forbrug af biomasse'!C111,"")</f>
        <v>Halm</v>
      </c>
      <c r="D711" s="103">
        <f>IF('Forbrug af biomasse'!D111&lt;&gt;"",'Forbrug af biomasse'!D111,"")</f>
        <v>2030</v>
      </c>
      <c r="E711" s="436">
        <f>IF('Forbrug af biomasse'!E111&lt;&gt;"",'Forbrug af biomasse'!E111,"")</f>
        <v>52612.768387947704</v>
      </c>
      <c r="F711" s="103" t="str">
        <f>IFERROR(VLOOKUP(A711,'Oversættelse til tabel'!$A$2:$B$14,2,FALSE),"")</f>
        <v>Biogas</v>
      </c>
    </row>
    <row r="712" spans="1:6" s="103" customFormat="1" x14ac:dyDescent="0.25">
      <c r="A712" s="103" t="str">
        <f>IF('Forbrug af biomasse'!A112&lt;&gt;"",'Forbrug af biomasse'!A112,"")</f>
        <v>Biogas</v>
      </c>
      <c r="B712" s="103" t="str">
        <f>IF('Forbrug af biomasse'!B112&lt;&gt;"",'Forbrug af biomasse'!B112,"")</f>
        <v>Vestdanmark</v>
      </c>
      <c r="C712" s="103" t="str">
        <f>IF('Forbrug af biomasse'!C112&lt;&gt;"",'Forbrug af biomasse'!C112,"")</f>
        <v>Korn</v>
      </c>
      <c r="D712" s="103">
        <f>IF('Forbrug af biomasse'!D112&lt;&gt;"",'Forbrug af biomasse'!D112,"")</f>
        <v>2030</v>
      </c>
      <c r="E712" s="436">
        <f>IF('Forbrug af biomasse'!E112&lt;&gt;"",'Forbrug af biomasse'!E112,"")</f>
        <v>2829.7366026494124</v>
      </c>
      <c r="F712" s="103" t="str">
        <f>IFERROR(VLOOKUP(A712,'Oversættelse til tabel'!$A$2:$B$14,2,FALSE),"")</f>
        <v>Biogas</v>
      </c>
    </row>
    <row r="713" spans="1:6" s="103" customFormat="1" x14ac:dyDescent="0.25">
      <c r="A713" s="103" t="str">
        <f>IF('Forbrug af biomasse'!A113&lt;&gt;"",'Forbrug af biomasse'!A113,"")</f>
        <v>Biogas</v>
      </c>
      <c r="B713" s="103" t="str">
        <f>IF('Forbrug af biomasse'!B113&lt;&gt;"",'Forbrug af biomasse'!B113,"")</f>
        <v>Vestdanmark</v>
      </c>
      <c r="C713" s="103" t="str">
        <f>IF('Forbrug af biomasse'!C113&lt;&gt;"",'Forbrug af biomasse'!C113,"")</f>
        <v>Græs</v>
      </c>
      <c r="D713" s="103">
        <f>IF('Forbrug af biomasse'!D113&lt;&gt;"",'Forbrug af biomasse'!D113,"")</f>
        <v>2030</v>
      </c>
      <c r="E713" s="436">
        <f>IF('Forbrug af biomasse'!E113&lt;&gt;"",'Forbrug af biomasse'!E113,"")</f>
        <v>74848.566375167473</v>
      </c>
      <c r="F713" s="103" t="str">
        <f>IFERROR(VLOOKUP(A713,'Oversættelse til tabel'!$A$2:$B$14,2,FALSE),"")</f>
        <v>Biogas</v>
      </c>
    </row>
    <row r="714" spans="1:6" s="103" customFormat="1" x14ac:dyDescent="0.25">
      <c r="A714" s="103" t="str">
        <f>IF('Forbrug af biomasse'!A114&lt;&gt;"",'Forbrug af biomasse'!A114,"")</f>
        <v>Biogas</v>
      </c>
      <c r="B714" s="103" t="str">
        <f>IF('Forbrug af biomasse'!B114&lt;&gt;"",'Forbrug af biomasse'!B114,"")</f>
        <v>Vestdanmark</v>
      </c>
      <c r="C714" s="103" t="str">
        <f>IF('Forbrug af biomasse'!C114&lt;&gt;"",'Forbrug af biomasse'!C114,"")</f>
        <v>Majs</v>
      </c>
      <c r="D714" s="103">
        <f>IF('Forbrug af biomasse'!D114&lt;&gt;"",'Forbrug af biomasse'!D114,"")</f>
        <v>2030</v>
      </c>
      <c r="E714" s="436">
        <f>IF('Forbrug af biomasse'!E114&lt;&gt;"",'Forbrug af biomasse'!E114,"")</f>
        <v>314571.75459651783</v>
      </c>
      <c r="F714" s="103" t="str">
        <f>IFERROR(VLOOKUP(A714,'Oversættelse til tabel'!$A$2:$B$14,2,FALSE),"")</f>
        <v>Biogas</v>
      </c>
    </row>
    <row r="715" spans="1:6" s="103" customFormat="1" x14ac:dyDescent="0.25">
      <c r="A715" s="103" t="str">
        <f>IF('Forbrug af biomasse'!A115&lt;&gt;"",'Forbrug af biomasse'!A115,"")</f>
        <v>Biogas</v>
      </c>
      <c r="B715" s="103" t="str">
        <f>IF('Forbrug af biomasse'!B115&lt;&gt;"",'Forbrug af biomasse'!B115,"")</f>
        <v>Vestdanmark</v>
      </c>
      <c r="C715" s="103" t="str">
        <f>IF('Forbrug af biomasse'!C115&lt;&gt;"",'Forbrug af biomasse'!C115,"")</f>
        <v>Roer</v>
      </c>
      <c r="D715" s="103">
        <f>IF('Forbrug af biomasse'!D115&lt;&gt;"",'Forbrug af biomasse'!D115,"")</f>
        <v>2030</v>
      </c>
      <c r="E715" s="436">
        <f>IF('Forbrug af biomasse'!E115&lt;&gt;"",'Forbrug af biomasse'!E115,"")</f>
        <v>4106.4392978995693</v>
      </c>
      <c r="F715" s="103" t="str">
        <f>IFERROR(VLOOKUP(A715,'Oversættelse til tabel'!$A$2:$B$14,2,FALSE),"")</f>
        <v>Biogas</v>
      </c>
    </row>
    <row r="716" spans="1:6" s="103" customFormat="1" x14ac:dyDescent="0.25">
      <c r="A716" s="103" t="str">
        <f>IF('Forbrug af biomasse'!A116&lt;&gt;"",'Forbrug af biomasse'!A116,"")</f>
        <v>Biogas</v>
      </c>
      <c r="B716" s="103" t="str">
        <f>IF('Forbrug af biomasse'!B116&lt;&gt;"",'Forbrug af biomasse'!B116,"")</f>
        <v>Vestdanmark</v>
      </c>
      <c r="C716" s="103" t="str">
        <f>IF('Forbrug af biomasse'!C116&lt;&gt;"",'Forbrug af biomasse'!C116,"")</f>
        <v>Have/parkaffald</v>
      </c>
      <c r="D716" s="103">
        <f>IF('Forbrug af biomasse'!D116&lt;&gt;"",'Forbrug af biomasse'!D116,"")</f>
        <v>2030</v>
      </c>
      <c r="E716" s="436">
        <f>IF('Forbrug af biomasse'!E116&lt;&gt;"",'Forbrug af biomasse'!E116,"")</f>
        <v>41.80391161429587</v>
      </c>
      <c r="F716" s="103" t="str">
        <f>IFERROR(VLOOKUP(A716,'Oversættelse til tabel'!$A$2:$B$14,2,FALSE),"")</f>
        <v>Biogas</v>
      </c>
    </row>
    <row r="717" spans="1:6" s="103" customFormat="1" x14ac:dyDescent="0.25">
      <c r="A717" s="103" t="str">
        <f>IF('Forbrug af biomasse'!A117&lt;&gt;"",'Forbrug af biomasse'!A117,"")</f>
        <v>Biogas</v>
      </c>
      <c r="B717" s="103" t="str">
        <f>IF('Forbrug af biomasse'!B117&lt;&gt;"",'Forbrug af biomasse'!B117,"")</f>
        <v>Vestdanmark</v>
      </c>
      <c r="C717" s="103" t="str">
        <f>IF('Forbrug af biomasse'!C117&lt;&gt;"",'Forbrug af biomasse'!C117,"")</f>
        <v>Glycerin</v>
      </c>
      <c r="D717" s="103">
        <f>IF('Forbrug af biomasse'!D117&lt;&gt;"",'Forbrug af biomasse'!D117,"")</f>
        <v>2030</v>
      </c>
      <c r="E717" s="436">
        <f>IF('Forbrug af biomasse'!E117&lt;&gt;"",'Forbrug af biomasse'!E117,"")</f>
        <v>114193.60000000001</v>
      </c>
      <c r="F717" s="103" t="str">
        <f>IFERROR(VLOOKUP(A717,'Oversættelse til tabel'!$A$2:$B$14,2,FALSE),"")</f>
        <v>Biogas</v>
      </c>
    </row>
    <row r="718" spans="1:6" s="103" customFormat="1" x14ac:dyDescent="0.25">
      <c r="A718" s="103" t="str">
        <f>IF('Forbrug af biomasse'!A118&lt;&gt;"",'Forbrug af biomasse'!A118,"")</f>
        <v>Biogas</v>
      </c>
      <c r="B718" s="103" t="str">
        <f>IF('Forbrug af biomasse'!B118&lt;&gt;"",'Forbrug af biomasse'!B118,"")</f>
        <v>Vestdanmark</v>
      </c>
      <c r="C718" s="103" t="str">
        <f>IF('Forbrug af biomasse'!C118&lt;&gt;"",'Forbrug af biomasse'!C118,"")</f>
        <v>Muslinger</v>
      </c>
      <c r="D718" s="103">
        <f>IF('Forbrug af biomasse'!D118&lt;&gt;"",'Forbrug af biomasse'!D118,"")</f>
        <v>2030</v>
      </c>
      <c r="E718" s="436">
        <f>IF('Forbrug af biomasse'!E118&lt;&gt;"",'Forbrug af biomasse'!E118,"")</f>
        <v>0</v>
      </c>
      <c r="F718" s="103" t="str">
        <f>IFERROR(VLOOKUP(A718,'Oversættelse til tabel'!$A$2:$B$14,2,FALSE),"")</f>
        <v>Biogas</v>
      </c>
    </row>
    <row r="719" spans="1:6" s="103" customFormat="1" x14ac:dyDescent="0.25">
      <c r="A719" s="103" t="str">
        <f>IF('Forbrug af biomasse'!A119&lt;&gt;"",'Forbrug af biomasse'!A119,"")</f>
        <v>Biogas</v>
      </c>
      <c r="B719" s="103" t="str">
        <f>IF('Forbrug af biomasse'!B119&lt;&gt;"",'Forbrug af biomasse'!B119,"")</f>
        <v>Vestdanmark</v>
      </c>
      <c r="C719" s="103" t="str">
        <f>IF('Forbrug af biomasse'!C119&lt;&gt;"",'Forbrug af biomasse'!C119,"")</f>
        <v>Tang</v>
      </c>
      <c r="D719" s="103">
        <f>IF('Forbrug af biomasse'!D119&lt;&gt;"",'Forbrug af biomasse'!D119,"")</f>
        <v>2030</v>
      </c>
      <c r="E719" s="436">
        <f>IF('Forbrug af biomasse'!E119&lt;&gt;"",'Forbrug af biomasse'!E119,"")</f>
        <v>0</v>
      </c>
      <c r="F719" s="103" t="str">
        <f>IFERROR(VLOOKUP(A719,'Oversættelse til tabel'!$A$2:$B$14,2,FALSE),"")</f>
        <v>Biogas</v>
      </c>
    </row>
    <row r="720" spans="1:6" s="103" customFormat="1" x14ac:dyDescent="0.25">
      <c r="A720" s="103" t="str">
        <f>IF('Forbrug af biomasse'!A120&lt;&gt;"",'Forbrug af biomasse'!A120,"")</f>
        <v>Biogas</v>
      </c>
      <c r="B720" s="103" t="str">
        <f>IF('Forbrug af biomasse'!B120&lt;&gt;"",'Forbrug af biomasse'!B120,"")</f>
        <v>Vestdanmark</v>
      </c>
      <c r="C720" s="103" t="str">
        <f>IF('Forbrug af biomasse'!C120&lt;&gt;"",'Forbrug af biomasse'!C120,"")</f>
        <v>Svinegylle</v>
      </c>
      <c r="D720" s="103">
        <f>IF('Forbrug af biomasse'!D120&lt;&gt;"",'Forbrug af biomasse'!D120,"")</f>
        <v>2050</v>
      </c>
      <c r="E720" s="436">
        <f>IF('Forbrug af biomasse'!E120&lt;&gt;"",'Forbrug af biomasse'!E120,"")</f>
        <v>7649114.6368171675</v>
      </c>
      <c r="F720" s="103" t="str">
        <f>IFERROR(VLOOKUP(A720,'Oversættelse til tabel'!$A$2:$B$14,2,FALSE),"")</f>
        <v>Biogas</v>
      </c>
    </row>
    <row r="721" spans="1:6" s="103" customFormat="1" x14ac:dyDescent="0.25">
      <c r="A721" s="103" t="str">
        <f>IF('Forbrug af biomasse'!A121&lt;&gt;"",'Forbrug af biomasse'!A121,"")</f>
        <v>Biogas</v>
      </c>
      <c r="B721" s="103" t="str">
        <f>IF('Forbrug af biomasse'!B121&lt;&gt;"",'Forbrug af biomasse'!B121,"")</f>
        <v>Vestdanmark</v>
      </c>
      <c r="C721" s="103" t="str">
        <f>IF('Forbrug af biomasse'!C121&lt;&gt;"",'Forbrug af biomasse'!C121,"")</f>
        <v>Kvæggylle</v>
      </c>
      <c r="D721" s="103">
        <f>IF('Forbrug af biomasse'!D121&lt;&gt;"",'Forbrug af biomasse'!D121,"")</f>
        <v>2050</v>
      </c>
      <c r="E721" s="436">
        <f>IF('Forbrug af biomasse'!E121&lt;&gt;"",'Forbrug af biomasse'!E121,"")</f>
        <v>9678908.9419378657</v>
      </c>
      <c r="F721" s="103" t="str">
        <f>IFERROR(VLOOKUP(A721,'Oversættelse til tabel'!$A$2:$B$14,2,FALSE),"")</f>
        <v>Biogas</v>
      </c>
    </row>
    <row r="722" spans="1:6" s="103" customFormat="1" x14ac:dyDescent="0.25">
      <c r="A722" s="103" t="str">
        <f>IF('Forbrug af biomasse'!A122&lt;&gt;"",'Forbrug af biomasse'!A122,"")</f>
        <v>Biogas</v>
      </c>
      <c r="B722" s="103" t="str">
        <f>IF('Forbrug af biomasse'!B122&lt;&gt;"",'Forbrug af biomasse'!B122,"")</f>
        <v>Vestdanmark</v>
      </c>
      <c r="C722" s="103" t="str">
        <f>IF('Forbrug af biomasse'!C122&lt;&gt;"",'Forbrug af biomasse'!C122,"")</f>
        <v>Fjerkrægylle</v>
      </c>
      <c r="D722" s="103">
        <f>IF('Forbrug af biomasse'!D122&lt;&gt;"",'Forbrug af biomasse'!D122,"")</f>
        <v>2050</v>
      </c>
      <c r="E722" s="436">
        <f>IF('Forbrug af biomasse'!E122&lt;&gt;"",'Forbrug af biomasse'!E122,"")</f>
        <v>4307.7658612412106</v>
      </c>
      <c r="F722" s="103" t="str">
        <f>IFERROR(VLOOKUP(A722,'Oversættelse til tabel'!$A$2:$B$14,2,FALSE),"")</f>
        <v>Biogas</v>
      </c>
    </row>
    <row r="723" spans="1:6" s="103" customFormat="1" x14ac:dyDescent="0.25">
      <c r="A723" s="103" t="str">
        <f>IF('Forbrug af biomasse'!A123&lt;&gt;"",'Forbrug af biomasse'!A123,"")</f>
        <v>Biogas</v>
      </c>
      <c r="B723" s="103" t="str">
        <f>IF('Forbrug af biomasse'!B123&lt;&gt;"",'Forbrug af biomasse'!B123,"")</f>
        <v>Vestdanmark</v>
      </c>
      <c r="C723" s="103" t="str">
        <f>IF('Forbrug af biomasse'!C123&lt;&gt;"",'Forbrug af biomasse'!C123,"")</f>
        <v>Spildevandsslam</v>
      </c>
      <c r="D723" s="103">
        <f>IF('Forbrug af biomasse'!D123&lt;&gt;"",'Forbrug af biomasse'!D123,"")</f>
        <v>2050</v>
      </c>
      <c r="E723" s="436">
        <f>IF('Forbrug af biomasse'!E123&lt;&gt;"",'Forbrug af biomasse'!E123,"")</f>
        <v>1563200.2483061554</v>
      </c>
      <c r="F723" s="103" t="str">
        <f>IFERROR(VLOOKUP(A723,'Oversættelse til tabel'!$A$2:$B$14,2,FALSE),"")</f>
        <v>Biogas</v>
      </c>
    </row>
    <row r="724" spans="1:6" s="103" customFormat="1" x14ac:dyDescent="0.25">
      <c r="A724" s="103" t="str">
        <f>IF('Forbrug af biomasse'!A124&lt;&gt;"",'Forbrug af biomasse'!A124,"")</f>
        <v>Biogas</v>
      </c>
      <c r="B724" s="103" t="str">
        <f>IF('Forbrug af biomasse'!B124&lt;&gt;"",'Forbrug af biomasse'!B124,"")</f>
        <v>Vestdanmark</v>
      </c>
      <c r="C724" s="103" t="str">
        <f>IF('Forbrug af biomasse'!C124&lt;&gt;"",'Forbrug af biomasse'!C124,"")</f>
        <v>Bioaffald</v>
      </c>
      <c r="D724" s="103">
        <f>IF('Forbrug af biomasse'!D124&lt;&gt;"",'Forbrug af biomasse'!D124,"")</f>
        <v>2050</v>
      </c>
      <c r="E724" s="436">
        <f ca="1">IF('Forbrug af biomasse'!E124&lt;&gt;"",'Forbrug af biomasse'!E124,"")</f>
        <v>197484.23354298095</v>
      </c>
      <c r="F724" s="103" t="str">
        <f>IFERROR(VLOOKUP(A724,'Oversættelse til tabel'!$A$2:$B$14,2,FALSE),"")</f>
        <v>Biogas</v>
      </c>
    </row>
    <row r="725" spans="1:6" s="103" customFormat="1" x14ac:dyDescent="0.25">
      <c r="A725" s="103" t="str">
        <f>IF('Forbrug af biomasse'!A125&lt;&gt;"",'Forbrug af biomasse'!A125,"")</f>
        <v>Biogas</v>
      </c>
      <c r="B725" s="103" t="str">
        <f>IF('Forbrug af biomasse'!B125&lt;&gt;"",'Forbrug af biomasse'!B125,"")</f>
        <v>Vestdanmark</v>
      </c>
      <c r="C725" s="103" t="str">
        <f>IF('Forbrug af biomasse'!C125&lt;&gt;"",'Forbrug af biomasse'!C125,"")</f>
        <v>Industriaffald</v>
      </c>
      <c r="D725" s="103">
        <f>IF('Forbrug af biomasse'!D125&lt;&gt;"",'Forbrug af biomasse'!D125,"")</f>
        <v>2050</v>
      </c>
      <c r="E725" s="436">
        <f>IF('Forbrug af biomasse'!E125&lt;&gt;"",'Forbrug af biomasse'!E125,"")</f>
        <v>519697.15308066551</v>
      </c>
      <c r="F725" s="103" t="str">
        <f>IFERROR(VLOOKUP(A725,'Oversættelse til tabel'!$A$2:$B$14,2,FALSE),"")</f>
        <v>Biogas</v>
      </c>
    </row>
    <row r="726" spans="1:6" s="103" customFormat="1" x14ac:dyDescent="0.25">
      <c r="A726" s="103" t="str">
        <f>IF('Forbrug af biomasse'!A126&lt;&gt;"",'Forbrug af biomasse'!A126,"")</f>
        <v>Biogas</v>
      </c>
      <c r="B726" s="103" t="str">
        <f>IF('Forbrug af biomasse'!B126&lt;&gt;"",'Forbrug af biomasse'!B126,"")</f>
        <v>Vestdanmark</v>
      </c>
      <c r="C726" s="103" t="str">
        <f>IF('Forbrug af biomasse'!C126&lt;&gt;"",'Forbrug af biomasse'!C126,"")</f>
        <v>Dybstrøelse</v>
      </c>
      <c r="D726" s="103">
        <f>IF('Forbrug af biomasse'!D126&lt;&gt;"",'Forbrug af biomasse'!D126,"")</f>
        <v>2050</v>
      </c>
      <c r="E726" s="436">
        <f>IF('Forbrug af biomasse'!E126&lt;&gt;"",'Forbrug af biomasse'!E126,"")</f>
        <v>1388988.8638442878</v>
      </c>
      <c r="F726" s="103" t="str">
        <f>IFERROR(VLOOKUP(A726,'Oversættelse til tabel'!$A$2:$B$14,2,FALSE),"")</f>
        <v>Biogas</v>
      </c>
    </row>
    <row r="727" spans="1:6" s="103" customFormat="1" x14ac:dyDescent="0.25">
      <c r="A727" s="103" t="str">
        <f>IF('Forbrug af biomasse'!A127&lt;&gt;"",'Forbrug af biomasse'!A127,"")</f>
        <v>Biogas</v>
      </c>
      <c r="B727" s="103" t="str">
        <f>IF('Forbrug af biomasse'!B127&lt;&gt;"",'Forbrug af biomasse'!B127,"")</f>
        <v>Vestdanmark</v>
      </c>
      <c r="C727" s="103" t="str">
        <f>IF('Forbrug af biomasse'!C127&lt;&gt;"",'Forbrug af biomasse'!C127,"")</f>
        <v>Brun saft</v>
      </c>
      <c r="D727" s="103">
        <f>IF('Forbrug af biomasse'!D127&lt;&gt;"",'Forbrug af biomasse'!D127,"")</f>
        <v>2050</v>
      </c>
      <c r="E727" s="436">
        <f>IF('Forbrug af biomasse'!E127&lt;&gt;"",'Forbrug af biomasse'!E127,"")</f>
        <v>0</v>
      </c>
      <c r="F727" s="103" t="str">
        <f>IFERROR(VLOOKUP(A727,'Oversættelse til tabel'!$A$2:$B$14,2,FALSE),"")</f>
        <v>Biogas</v>
      </c>
    </row>
    <row r="728" spans="1:6" s="103" customFormat="1" x14ac:dyDescent="0.25">
      <c r="A728" s="103" t="str">
        <f>IF('Forbrug af biomasse'!A128&lt;&gt;"",'Forbrug af biomasse'!A128,"")</f>
        <v>Biogas</v>
      </c>
      <c r="B728" s="103" t="str">
        <f>IF('Forbrug af biomasse'!B128&lt;&gt;"",'Forbrug af biomasse'!B128,"")</f>
        <v>Vestdanmark</v>
      </c>
      <c r="C728" s="103" t="str">
        <f>IF('Forbrug af biomasse'!C128&lt;&gt;"",'Forbrug af biomasse'!C128,"")</f>
        <v>Halm</v>
      </c>
      <c r="D728" s="103">
        <f>IF('Forbrug af biomasse'!D128&lt;&gt;"",'Forbrug af biomasse'!D128,"")</f>
        <v>2050</v>
      </c>
      <c r="E728" s="436">
        <f>IF('Forbrug af biomasse'!E128&lt;&gt;"",'Forbrug af biomasse'!E128,"")</f>
        <v>52328.555353121381</v>
      </c>
      <c r="F728" s="103" t="str">
        <f>IFERROR(VLOOKUP(A728,'Oversættelse til tabel'!$A$2:$B$14,2,FALSE),"")</f>
        <v>Biogas</v>
      </c>
    </row>
    <row r="729" spans="1:6" s="103" customFormat="1" x14ac:dyDescent="0.25">
      <c r="A729" s="103" t="str">
        <f>IF('Forbrug af biomasse'!A129&lt;&gt;"",'Forbrug af biomasse'!A129,"")</f>
        <v>Biogas</v>
      </c>
      <c r="B729" s="103" t="str">
        <f>IF('Forbrug af biomasse'!B129&lt;&gt;"",'Forbrug af biomasse'!B129,"")</f>
        <v>Vestdanmark</v>
      </c>
      <c r="C729" s="103" t="str">
        <f>IF('Forbrug af biomasse'!C129&lt;&gt;"",'Forbrug af biomasse'!C129,"")</f>
        <v>Korn</v>
      </c>
      <c r="D729" s="103">
        <f>IF('Forbrug af biomasse'!D129&lt;&gt;"",'Forbrug af biomasse'!D129,"")</f>
        <v>2050</v>
      </c>
      <c r="E729" s="436">
        <f>IF('Forbrug af biomasse'!E129&lt;&gt;"",'Forbrug af biomasse'!E129,"")</f>
        <v>2823.5023894581141</v>
      </c>
      <c r="F729" s="103" t="str">
        <f>IFERROR(VLOOKUP(A729,'Oversættelse til tabel'!$A$2:$B$14,2,FALSE),"")</f>
        <v>Biogas</v>
      </c>
    </row>
    <row r="730" spans="1:6" s="103" customFormat="1" x14ac:dyDescent="0.25">
      <c r="A730" s="103" t="str">
        <f>IF('Forbrug af biomasse'!A130&lt;&gt;"",'Forbrug af biomasse'!A130,"")</f>
        <v>Biogas</v>
      </c>
      <c r="B730" s="103" t="str">
        <f>IF('Forbrug af biomasse'!B130&lt;&gt;"",'Forbrug af biomasse'!B130,"")</f>
        <v>Vestdanmark</v>
      </c>
      <c r="C730" s="103" t="str">
        <f>IF('Forbrug af biomasse'!C130&lt;&gt;"",'Forbrug af biomasse'!C130,"")</f>
        <v>Græs</v>
      </c>
      <c r="D730" s="103">
        <f>IF('Forbrug af biomasse'!D130&lt;&gt;"",'Forbrug af biomasse'!D130,"")</f>
        <v>2050</v>
      </c>
      <c r="E730" s="436">
        <f>IF('Forbrug af biomasse'!E130&lt;&gt;"",'Forbrug af biomasse'!E130,"")</f>
        <v>74769.822950919988</v>
      </c>
      <c r="F730" s="103" t="str">
        <f>IFERROR(VLOOKUP(A730,'Oversættelse til tabel'!$A$2:$B$14,2,FALSE),"")</f>
        <v>Biogas</v>
      </c>
    </row>
    <row r="731" spans="1:6" s="103" customFormat="1" x14ac:dyDescent="0.25">
      <c r="A731" s="103" t="str">
        <f>IF('Forbrug af biomasse'!A131&lt;&gt;"",'Forbrug af biomasse'!A131,"")</f>
        <v>Biogas</v>
      </c>
      <c r="B731" s="103" t="str">
        <f>IF('Forbrug af biomasse'!B131&lt;&gt;"",'Forbrug af biomasse'!B131,"")</f>
        <v>Vestdanmark</v>
      </c>
      <c r="C731" s="103" t="str">
        <f>IF('Forbrug af biomasse'!C131&lt;&gt;"",'Forbrug af biomasse'!C131,"")</f>
        <v>Majs</v>
      </c>
      <c r="D731" s="103">
        <f>IF('Forbrug af biomasse'!D131&lt;&gt;"",'Forbrug af biomasse'!D131,"")</f>
        <v>2050</v>
      </c>
      <c r="E731" s="436">
        <f>IF('Forbrug af biomasse'!E131&lt;&gt;"",'Forbrug af biomasse'!E131,"")</f>
        <v>314443.12263697549</v>
      </c>
      <c r="F731" s="103" t="str">
        <f>IFERROR(VLOOKUP(A731,'Oversættelse til tabel'!$A$2:$B$14,2,FALSE),"")</f>
        <v>Biogas</v>
      </c>
    </row>
    <row r="732" spans="1:6" s="103" customFormat="1" x14ac:dyDescent="0.25">
      <c r="A732" s="103" t="str">
        <f>IF('Forbrug af biomasse'!A132&lt;&gt;"",'Forbrug af biomasse'!A132,"")</f>
        <v>Biogas</v>
      </c>
      <c r="B732" s="103" t="str">
        <f>IF('Forbrug af biomasse'!B132&lt;&gt;"",'Forbrug af biomasse'!B132,"")</f>
        <v>Vestdanmark</v>
      </c>
      <c r="C732" s="103" t="str">
        <f>IF('Forbrug af biomasse'!C132&lt;&gt;"",'Forbrug af biomasse'!C132,"")</f>
        <v>Roer</v>
      </c>
      <c r="D732" s="103">
        <f>IF('Forbrug af biomasse'!D132&lt;&gt;"",'Forbrug af biomasse'!D132,"")</f>
        <v>2050</v>
      </c>
      <c r="E732" s="436">
        <f>IF('Forbrug af biomasse'!E132&lt;&gt;"",'Forbrug af biomasse'!E132,"")</f>
        <v>4075.4197367354768</v>
      </c>
      <c r="F732" s="103" t="str">
        <f>IFERROR(VLOOKUP(A732,'Oversættelse til tabel'!$A$2:$B$14,2,FALSE),"")</f>
        <v>Biogas</v>
      </c>
    </row>
    <row r="733" spans="1:6" s="103" customFormat="1" x14ac:dyDescent="0.25">
      <c r="A733" s="103" t="str">
        <f>IF('Forbrug af biomasse'!A133&lt;&gt;"",'Forbrug af biomasse'!A133,"")</f>
        <v>Biogas</v>
      </c>
      <c r="B733" s="103" t="str">
        <f>IF('Forbrug af biomasse'!B133&lt;&gt;"",'Forbrug af biomasse'!B133,"")</f>
        <v>Vestdanmark</v>
      </c>
      <c r="C733" s="103" t="str">
        <f>IF('Forbrug af biomasse'!C133&lt;&gt;"",'Forbrug af biomasse'!C133,"")</f>
        <v>Have/parkaffald</v>
      </c>
      <c r="D733" s="103">
        <f>IF('Forbrug af biomasse'!D133&lt;&gt;"",'Forbrug af biomasse'!D133,"")</f>
        <v>2050</v>
      </c>
      <c r="E733" s="436">
        <f>IF('Forbrug af biomasse'!E133&lt;&gt;"",'Forbrug af biomasse'!E133,"")</f>
        <v>41.656918132692169</v>
      </c>
      <c r="F733" s="103" t="str">
        <f>IFERROR(VLOOKUP(A733,'Oversættelse til tabel'!$A$2:$B$14,2,FALSE),"")</f>
        <v>Biogas</v>
      </c>
    </row>
    <row r="734" spans="1:6" s="103" customFormat="1" x14ac:dyDescent="0.25">
      <c r="A734" s="103" t="str">
        <f>IF('Forbrug af biomasse'!A134&lt;&gt;"",'Forbrug af biomasse'!A134,"")</f>
        <v>Biogas</v>
      </c>
      <c r="B734" s="103" t="str">
        <f>IF('Forbrug af biomasse'!B134&lt;&gt;"",'Forbrug af biomasse'!B134,"")</f>
        <v>Vestdanmark</v>
      </c>
      <c r="C734" s="103" t="str">
        <f>IF('Forbrug af biomasse'!C134&lt;&gt;"",'Forbrug af biomasse'!C134,"")</f>
        <v>Glycerin</v>
      </c>
      <c r="D734" s="103">
        <f>IF('Forbrug af biomasse'!D134&lt;&gt;"",'Forbrug af biomasse'!D134,"")</f>
        <v>2050</v>
      </c>
      <c r="E734" s="436">
        <f>IF('Forbrug af biomasse'!E134&lt;&gt;"",'Forbrug af biomasse'!E134,"")</f>
        <v>114193.60000000001</v>
      </c>
      <c r="F734" s="103" t="str">
        <f>IFERROR(VLOOKUP(A734,'Oversættelse til tabel'!$A$2:$B$14,2,FALSE),"")</f>
        <v>Biogas</v>
      </c>
    </row>
    <row r="735" spans="1:6" s="103" customFormat="1" x14ac:dyDescent="0.25">
      <c r="A735" s="103" t="str">
        <f>IF('Forbrug af biomasse'!A135&lt;&gt;"",'Forbrug af biomasse'!A135,"")</f>
        <v>Biogas</v>
      </c>
      <c r="B735" s="103" t="str">
        <f>IF('Forbrug af biomasse'!B135&lt;&gt;"",'Forbrug af biomasse'!B135,"")</f>
        <v>Vestdanmark</v>
      </c>
      <c r="C735" s="103" t="str">
        <f>IF('Forbrug af biomasse'!C135&lt;&gt;"",'Forbrug af biomasse'!C135,"")</f>
        <v>Muslinger</v>
      </c>
      <c r="D735" s="103">
        <f>IF('Forbrug af biomasse'!D135&lt;&gt;"",'Forbrug af biomasse'!D135,"")</f>
        <v>2050</v>
      </c>
      <c r="E735" s="436">
        <f>IF('Forbrug af biomasse'!E135&lt;&gt;"",'Forbrug af biomasse'!E135,"")</f>
        <v>0</v>
      </c>
      <c r="F735" s="103" t="str">
        <f>IFERROR(VLOOKUP(A735,'Oversættelse til tabel'!$A$2:$B$14,2,FALSE),"")</f>
        <v>Biogas</v>
      </c>
    </row>
    <row r="736" spans="1:6" s="103" customFormat="1" x14ac:dyDescent="0.25">
      <c r="A736" s="103" t="str">
        <f>IF('Forbrug af biomasse'!A136&lt;&gt;"",'Forbrug af biomasse'!A136,"")</f>
        <v>Biogas</v>
      </c>
      <c r="B736" s="103" t="str">
        <f>IF('Forbrug af biomasse'!B136&lt;&gt;"",'Forbrug af biomasse'!B136,"")</f>
        <v>Vestdanmark</v>
      </c>
      <c r="C736" s="103" t="str">
        <f>IF('Forbrug af biomasse'!C136&lt;&gt;"",'Forbrug af biomasse'!C136,"")</f>
        <v>Tang</v>
      </c>
      <c r="D736" s="103">
        <f>IF('Forbrug af biomasse'!D136&lt;&gt;"",'Forbrug af biomasse'!D136,"")</f>
        <v>2050</v>
      </c>
      <c r="E736" s="436">
        <f>IF('Forbrug af biomasse'!E136&lt;&gt;"",'Forbrug af biomasse'!E136,"")</f>
        <v>0</v>
      </c>
      <c r="F736" s="103" t="str">
        <f>IFERROR(VLOOKUP(A736,'Oversættelse til tabel'!$A$2:$B$14,2,FALSE),"")</f>
        <v>Biogas</v>
      </c>
    </row>
    <row r="737" spans="1:6" s="103" customFormat="1" x14ac:dyDescent="0.25">
      <c r="A737" s="103" t="str">
        <f>IF('Forbrug af biomasse'!A137&lt;&gt;"",'Forbrug af biomasse'!A137,"")</f>
        <v>Biogas</v>
      </c>
      <c r="B737" s="103" t="str">
        <f>IF('Forbrug af biomasse'!B137&lt;&gt;"",'Forbrug af biomasse'!B137,"")</f>
        <v>Østdanmark</v>
      </c>
      <c r="C737" s="103" t="str">
        <f>IF('Forbrug af biomasse'!C137&lt;&gt;"",'Forbrug af biomasse'!C137,"")</f>
        <v>Svinegylle</v>
      </c>
      <c r="D737" s="103">
        <f>IF('Forbrug af biomasse'!D137&lt;&gt;"",'Forbrug af biomasse'!D137,"")</f>
        <v>2019</v>
      </c>
      <c r="E737" s="436">
        <f>IF('Forbrug af biomasse'!E137&lt;&gt;"",'Forbrug af biomasse'!E137,"")</f>
        <v>380427.26035611134</v>
      </c>
      <c r="F737" s="103" t="str">
        <f>IFERROR(VLOOKUP(A737,'Oversættelse til tabel'!$A$2:$B$14,2,FALSE),"")</f>
        <v>Biogas</v>
      </c>
    </row>
    <row r="738" spans="1:6" s="103" customFormat="1" x14ac:dyDescent="0.25">
      <c r="A738" s="103" t="str">
        <f>IF('Forbrug af biomasse'!A138&lt;&gt;"",'Forbrug af biomasse'!A138,"")</f>
        <v>Biogas</v>
      </c>
      <c r="B738" s="103" t="str">
        <f>IF('Forbrug af biomasse'!B138&lt;&gt;"",'Forbrug af biomasse'!B138,"")</f>
        <v>Østdanmark</v>
      </c>
      <c r="C738" s="103" t="str">
        <f>IF('Forbrug af biomasse'!C138&lt;&gt;"",'Forbrug af biomasse'!C138,"")</f>
        <v>Kvæggylle</v>
      </c>
      <c r="D738" s="103">
        <f>IF('Forbrug af biomasse'!D138&lt;&gt;"",'Forbrug af biomasse'!D138,"")</f>
        <v>2019</v>
      </c>
      <c r="E738" s="436">
        <f>IF('Forbrug af biomasse'!E138&lt;&gt;"",'Forbrug af biomasse'!E138,"")</f>
        <v>286645.05985025823</v>
      </c>
      <c r="F738" s="103" t="str">
        <f>IFERROR(VLOOKUP(A738,'Oversættelse til tabel'!$A$2:$B$14,2,FALSE),"")</f>
        <v>Biogas</v>
      </c>
    </row>
    <row r="739" spans="1:6" s="103" customFormat="1" x14ac:dyDescent="0.25">
      <c r="A739" s="103" t="str">
        <f>IF('Forbrug af biomasse'!A139&lt;&gt;"",'Forbrug af biomasse'!A139,"")</f>
        <v>Biogas</v>
      </c>
      <c r="B739" s="103" t="str">
        <f>IF('Forbrug af biomasse'!B139&lt;&gt;"",'Forbrug af biomasse'!B139,"")</f>
        <v>Østdanmark</v>
      </c>
      <c r="C739" s="103" t="str">
        <f>IF('Forbrug af biomasse'!C139&lt;&gt;"",'Forbrug af biomasse'!C139,"")</f>
        <v>Fjerkrægylle</v>
      </c>
      <c r="D739" s="103">
        <f>IF('Forbrug af biomasse'!D139&lt;&gt;"",'Forbrug af biomasse'!D139,"")</f>
        <v>2019</v>
      </c>
      <c r="E739" s="436">
        <f>IF('Forbrug af biomasse'!E139&lt;&gt;"",'Forbrug af biomasse'!E139,"")</f>
        <v>337.693821952441</v>
      </c>
      <c r="F739" s="103" t="str">
        <f>IFERROR(VLOOKUP(A739,'Oversættelse til tabel'!$A$2:$B$14,2,FALSE),"")</f>
        <v>Biogas</v>
      </c>
    </row>
    <row r="740" spans="1:6" s="103" customFormat="1" x14ac:dyDescent="0.25">
      <c r="A740" s="103" t="str">
        <f>IF('Forbrug af biomasse'!A140&lt;&gt;"",'Forbrug af biomasse'!A140,"")</f>
        <v>Biogas</v>
      </c>
      <c r="B740" s="103" t="str">
        <f>IF('Forbrug af biomasse'!B140&lt;&gt;"",'Forbrug af biomasse'!B140,"")</f>
        <v>Østdanmark</v>
      </c>
      <c r="C740" s="103" t="str">
        <f>IF('Forbrug af biomasse'!C140&lt;&gt;"",'Forbrug af biomasse'!C140,"")</f>
        <v>Spildevandsslam</v>
      </c>
      <c r="D740" s="103">
        <f>IF('Forbrug af biomasse'!D140&lt;&gt;"",'Forbrug af biomasse'!D140,"")</f>
        <v>2019</v>
      </c>
      <c r="E740" s="436">
        <f>IF('Forbrug af biomasse'!E140&lt;&gt;"",'Forbrug af biomasse'!E140,"")</f>
        <v>1208651.4125341829</v>
      </c>
      <c r="F740" s="103" t="str">
        <f>IFERROR(VLOOKUP(A740,'Oversættelse til tabel'!$A$2:$B$14,2,FALSE),"")</f>
        <v>Biogas</v>
      </c>
    </row>
    <row r="741" spans="1:6" s="103" customFormat="1" x14ac:dyDescent="0.25">
      <c r="A741" s="103" t="str">
        <f>IF('Forbrug af biomasse'!A141&lt;&gt;"",'Forbrug af biomasse'!A141,"")</f>
        <v>Biogas</v>
      </c>
      <c r="B741" s="103" t="str">
        <f>IF('Forbrug af biomasse'!B141&lt;&gt;"",'Forbrug af biomasse'!B141,"")</f>
        <v>Østdanmark</v>
      </c>
      <c r="C741" s="103" t="str">
        <f>IF('Forbrug af biomasse'!C141&lt;&gt;"",'Forbrug af biomasse'!C141,"")</f>
        <v>Bioaffald</v>
      </c>
      <c r="D741" s="103">
        <f>IF('Forbrug af biomasse'!D141&lt;&gt;"",'Forbrug af biomasse'!D141,"")</f>
        <v>2019</v>
      </c>
      <c r="E741" s="436">
        <f ca="1">IF('Forbrug af biomasse'!E141&lt;&gt;"",'Forbrug af biomasse'!E141,"")</f>
        <v>335590.35573220561</v>
      </c>
      <c r="F741" s="103" t="str">
        <f>IFERROR(VLOOKUP(A741,'Oversættelse til tabel'!$A$2:$B$14,2,FALSE),"")</f>
        <v>Biogas</v>
      </c>
    </row>
    <row r="742" spans="1:6" s="103" customFormat="1" x14ac:dyDescent="0.25">
      <c r="A742" s="103" t="str">
        <f>IF('Forbrug af biomasse'!A142&lt;&gt;"",'Forbrug af biomasse'!A142,"")</f>
        <v>Biogas</v>
      </c>
      <c r="B742" s="103" t="str">
        <f>IF('Forbrug af biomasse'!B142&lt;&gt;"",'Forbrug af biomasse'!B142,"")</f>
        <v>Østdanmark</v>
      </c>
      <c r="C742" s="103" t="str">
        <f>IF('Forbrug af biomasse'!C142&lt;&gt;"",'Forbrug af biomasse'!C142,"")</f>
        <v>Industriaffald</v>
      </c>
      <c r="D742" s="103">
        <f>IF('Forbrug af biomasse'!D142&lt;&gt;"",'Forbrug af biomasse'!D142,"")</f>
        <v>2019</v>
      </c>
      <c r="E742" s="436">
        <f>IF('Forbrug af biomasse'!E142&lt;&gt;"",'Forbrug af biomasse'!E142,"")</f>
        <v>279550.24796430691</v>
      </c>
      <c r="F742" s="103" t="str">
        <f>IFERROR(VLOOKUP(A742,'Oversættelse til tabel'!$A$2:$B$14,2,FALSE),"")</f>
        <v>Biogas</v>
      </c>
    </row>
    <row r="743" spans="1:6" s="103" customFormat="1" x14ac:dyDescent="0.25">
      <c r="A743" s="103" t="str">
        <f>IF('Forbrug af biomasse'!A143&lt;&gt;"",'Forbrug af biomasse'!A143,"")</f>
        <v>Biogas</v>
      </c>
      <c r="B743" s="103" t="str">
        <f>IF('Forbrug af biomasse'!B143&lt;&gt;"",'Forbrug af biomasse'!B143,"")</f>
        <v>Østdanmark</v>
      </c>
      <c r="C743" s="103" t="str">
        <f>IF('Forbrug af biomasse'!C143&lt;&gt;"",'Forbrug af biomasse'!C143,"")</f>
        <v>Dybstrøelse</v>
      </c>
      <c r="D743" s="103">
        <f>IF('Forbrug af biomasse'!D143&lt;&gt;"",'Forbrug af biomasse'!D143,"")</f>
        <v>2019</v>
      </c>
      <c r="E743" s="436">
        <f>IF('Forbrug af biomasse'!E143&lt;&gt;"",'Forbrug af biomasse'!E143,"")</f>
        <v>85892.328449707566</v>
      </c>
      <c r="F743" s="103" t="str">
        <f>IFERROR(VLOOKUP(A743,'Oversættelse til tabel'!$A$2:$B$14,2,FALSE),"")</f>
        <v>Biogas</v>
      </c>
    </row>
    <row r="744" spans="1:6" s="103" customFormat="1" x14ac:dyDescent="0.25">
      <c r="A744" s="103" t="str">
        <f>IF('Forbrug af biomasse'!A144&lt;&gt;"",'Forbrug af biomasse'!A144,"")</f>
        <v>Biogas</v>
      </c>
      <c r="B744" s="103" t="str">
        <f>IF('Forbrug af biomasse'!B144&lt;&gt;"",'Forbrug af biomasse'!B144,"")</f>
        <v>Østdanmark</v>
      </c>
      <c r="C744" s="103" t="str">
        <f>IF('Forbrug af biomasse'!C144&lt;&gt;"",'Forbrug af biomasse'!C144,"")</f>
        <v>Brun saft</v>
      </c>
      <c r="D744" s="103">
        <f>IF('Forbrug af biomasse'!D144&lt;&gt;"",'Forbrug af biomasse'!D144,"")</f>
        <v>2019</v>
      </c>
      <c r="E744" s="436">
        <f>IF('Forbrug af biomasse'!E144&lt;&gt;"",'Forbrug af biomasse'!E144,"")</f>
        <v>0</v>
      </c>
      <c r="F744" s="103" t="str">
        <f>IFERROR(VLOOKUP(A744,'Oversættelse til tabel'!$A$2:$B$14,2,FALSE),"")</f>
        <v>Biogas</v>
      </c>
    </row>
    <row r="745" spans="1:6" s="103" customFormat="1" x14ac:dyDescent="0.25">
      <c r="A745" s="103" t="str">
        <f>IF('Forbrug af biomasse'!A145&lt;&gt;"",'Forbrug af biomasse'!A145,"")</f>
        <v>Biogas</v>
      </c>
      <c r="B745" s="103" t="str">
        <f>IF('Forbrug af biomasse'!B145&lt;&gt;"",'Forbrug af biomasse'!B145,"")</f>
        <v>Østdanmark</v>
      </c>
      <c r="C745" s="103" t="str">
        <f>IF('Forbrug af biomasse'!C145&lt;&gt;"",'Forbrug af biomasse'!C145,"")</f>
        <v>Halm</v>
      </c>
      <c r="D745" s="103">
        <f>IF('Forbrug af biomasse'!D145&lt;&gt;"",'Forbrug af biomasse'!D145,"")</f>
        <v>2019</v>
      </c>
      <c r="E745" s="436">
        <f>IF('Forbrug af biomasse'!E145&lt;&gt;"",'Forbrug af biomasse'!E145,"")</f>
        <v>22739.095393183845</v>
      </c>
      <c r="F745" s="103" t="str">
        <f>IFERROR(VLOOKUP(A745,'Oversættelse til tabel'!$A$2:$B$14,2,FALSE),"")</f>
        <v>Biogas</v>
      </c>
    </row>
    <row r="746" spans="1:6" s="103" customFormat="1" x14ac:dyDescent="0.25">
      <c r="A746" s="103" t="str">
        <f>IF('Forbrug af biomasse'!A146&lt;&gt;"",'Forbrug af biomasse'!A146,"")</f>
        <v>Biogas</v>
      </c>
      <c r="B746" s="103" t="str">
        <f>IF('Forbrug af biomasse'!B146&lt;&gt;"",'Forbrug af biomasse'!B146,"")</f>
        <v>Østdanmark</v>
      </c>
      <c r="C746" s="103" t="str">
        <f>IF('Forbrug af biomasse'!C146&lt;&gt;"",'Forbrug af biomasse'!C146,"")</f>
        <v>Korn</v>
      </c>
      <c r="D746" s="103">
        <f>IF('Forbrug af biomasse'!D146&lt;&gt;"",'Forbrug af biomasse'!D146,"")</f>
        <v>2019</v>
      </c>
      <c r="E746" s="436">
        <f>IF('Forbrug af biomasse'!E146&lt;&gt;"",'Forbrug af biomasse'!E146,"")</f>
        <v>942.6064741945944</v>
      </c>
      <c r="F746" s="103" t="str">
        <f>IFERROR(VLOOKUP(A746,'Oversættelse til tabel'!$A$2:$B$14,2,FALSE),"")</f>
        <v>Biogas</v>
      </c>
    </row>
    <row r="747" spans="1:6" s="103" customFormat="1" x14ac:dyDescent="0.25">
      <c r="A747" s="103" t="str">
        <f>IF('Forbrug af biomasse'!A147&lt;&gt;"",'Forbrug af biomasse'!A147,"")</f>
        <v>Biogas</v>
      </c>
      <c r="B747" s="103" t="str">
        <f>IF('Forbrug af biomasse'!B147&lt;&gt;"",'Forbrug af biomasse'!B147,"")</f>
        <v>Østdanmark</v>
      </c>
      <c r="C747" s="103" t="str">
        <f>IF('Forbrug af biomasse'!C147&lt;&gt;"",'Forbrug af biomasse'!C147,"")</f>
        <v>Græs</v>
      </c>
      <c r="D747" s="103">
        <f>IF('Forbrug af biomasse'!D147&lt;&gt;"",'Forbrug af biomasse'!D147,"")</f>
        <v>2019</v>
      </c>
      <c r="E747" s="436">
        <f>IF('Forbrug af biomasse'!E147&lt;&gt;"",'Forbrug af biomasse'!E147,"")</f>
        <v>10277.831749012612</v>
      </c>
      <c r="F747" s="103" t="str">
        <f>IFERROR(VLOOKUP(A747,'Oversættelse til tabel'!$A$2:$B$14,2,FALSE),"")</f>
        <v>Biogas</v>
      </c>
    </row>
    <row r="748" spans="1:6" s="103" customFormat="1" x14ac:dyDescent="0.25">
      <c r="A748" s="103" t="str">
        <f>IF('Forbrug af biomasse'!A148&lt;&gt;"",'Forbrug af biomasse'!A148,"")</f>
        <v>Biogas</v>
      </c>
      <c r="B748" s="103" t="str">
        <f>IF('Forbrug af biomasse'!B148&lt;&gt;"",'Forbrug af biomasse'!B148,"")</f>
        <v>Østdanmark</v>
      </c>
      <c r="C748" s="103" t="str">
        <f>IF('Forbrug af biomasse'!C148&lt;&gt;"",'Forbrug af biomasse'!C148,"")</f>
        <v>Majs</v>
      </c>
      <c r="D748" s="103">
        <f>IF('Forbrug af biomasse'!D148&lt;&gt;"",'Forbrug af biomasse'!D148,"")</f>
        <v>2019</v>
      </c>
      <c r="E748" s="436">
        <f>IF('Forbrug af biomasse'!E148&lt;&gt;"",'Forbrug af biomasse'!E148,"")</f>
        <v>15151.053724986185</v>
      </c>
      <c r="F748" s="103" t="str">
        <f>IFERROR(VLOOKUP(A748,'Oversættelse til tabel'!$A$2:$B$14,2,FALSE),"")</f>
        <v>Biogas</v>
      </c>
    </row>
    <row r="749" spans="1:6" s="103" customFormat="1" x14ac:dyDescent="0.25">
      <c r="A749" s="103" t="str">
        <f>IF('Forbrug af biomasse'!A149&lt;&gt;"",'Forbrug af biomasse'!A149,"")</f>
        <v>Biogas</v>
      </c>
      <c r="B749" s="103" t="str">
        <f>IF('Forbrug af biomasse'!B149&lt;&gt;"",'Forbrug af biomasse'!B149,"")</f>
        <v>Østdanmark</v>
      </c>
      <c r="C749" s="103" t="str">
        <f>IF('Forbrug af biomasse'!C149&lt;&gt;"",'Forbrug af biomasse'!C149,"")</f>
        <v>Roer</v>
      </c>
      <c r="D749" s="103">
        <f>IF('Forbrug af biomasse'!D149&lt;&gt;"",'Forbrug af biomasse'!D149,"")</f>
        <v>2019</v>
      </c>
      <c r="E749" s="436">
        <f>IF('Forbrug af biomasse'!E149&lt;&gt;"",'Forbrug af biomasse'!E149,"")</f>
        <v>24503.032029712213</v>
      </c>
      <c r="F749" s="103" t="str">
        <f>IFERROR(VLOOKUP(A749,'Oversættelse til tabel'!$A$2:$B$14,2,FALSE),"")</f>
        <v>Biogas</v>
      </c>
    </row>
    <row r="750" spans="1:6" s="103" customFormat="1" x14ac:dyDescent="0.25">
      <c r="A750" s="103" t="str">
        <f>IF('Forbrug af biomasse'!A150&lt;&gt;"",'Forbrug af biomasse'!A150,"")</f>
        <v>Biogas</v>
      </c>
      <c r="B750" s="103" t="str">
        <f>IF('Forbrug af biomasse'!B150&lt;&gt;"",'Forbrug af biomasse'!B150,"")</f>
        <v>Østdanmark</v>
      </c>
      <c r="C750" s="103" t="str">
        <f>IF('Forbrug af biomasse'!C150&lt;&gt;"",'Forbrug af biomasse'!C150,"")</f>
        <v>Have/parkaffald</v>
      </c>
      <c r="D750" s="103">
        <f>IF('Forbrug af biomasse'!D150&lt;&gt;"",'Forbrug af biomasse'!D150,"")</f>
        <v>2019</v>
      </c>
      <c r="E750" s="436">
        <f>IF('Forbrug af biomasse'!E150&lt;&gt;"",'Forbrug af biomasse'!E150,"")</f>
        <v>35.900188095894634</v>
      </c>
      <c r="F750" s="103" t="str">
        <f>IFERROR(VLOOKUP(A750,'Oversættelse til tabel'!$A$2:$B$14,2,FALSE),"")</f>
        <v>Biogas</v>
      </c>
    </row>
    <row r="751" spans="1:6" s="103" customFormat="1" x14ac:dyDescent="0.25">
      <c r="A751" s="103" t="str">
        <f>IF('Forbrug af biomasse'!A151&lt;&gt;"",'Forbrug af biomasse'!A151,"")</f>
        <v>Biogas</v>
      </c>
      <c r="B751" s="103" t="str">
        <f>IF('Forbrug af biomasse'!B151&lt;&gt;"",'Forbrug af biomasse'!B151,"")</f>
        <v>Østdanmark</v>
      </c>
      <c r="C751" s="103" t="str">
        <f>IF('Forbrug af biomasse'!C151&lt;&gt;"",'Forbrug af biomasse'!C151,"")</f>
        <v>Glycerin</v>
      </c>
      <c r="D751" s="103">
        <f>IF('Forbrug af biomasse'!D151&lt;&gt;"",'Forbrug af biomasse'!D151,"")</f>
        <v>2019</v>
      </c>
      <c r="E751" s="436">
        <f>IF('Forbrug af biomasse'!E151&lt;&gt;"",'Forbrug af biomasse'!E151,"")</f>
        <v>28548.400000000001</v>
      </c>
      <c r="F751" s="103" t="str">
        <f>IFERROR(VLOOKUP(A751,'Oversættelse til tabel'!$A$2:$B$14,2,FALSE),"")</f>
        <v>Biogas</v>
      </c>
    </row>
    <row r="752" spans="1:6" s="103" customFormat="1" x14ac:dyDescent="0.25">
      <c r="A752" s="103" t="str">
        <f>IF('Forbrug af biomasse'!A152&lt;&gt;"",'Forbrug af biomasse'!A152,"")</f>
        <v>Biogas</v>
      </c>
      <c r="B752" s="103" t="str">
        <f>IF('Forbrug af biomasse'!B152&lt;&gt;"",'Forbrug af biomasse'!B152,"")</f>
        <v>Østdanmark</v>
      </c>
      <c r="C752" s="103" t="str">
        <f>IF('Forbrug af biomasse'!C152&lt;&gt;"",'Forbrug af biomasse'!C152,"")</f>
        <v>Muslinger</v>
      </c>
      <c r="D752" s="103">
        <f>IF('Forbrug af biomasse'!D152&lt;&gt;"",'Forbrug af biomasse'!D152,"")</f>
        <v>2019</v>
      </c>
      <c r="E752" s="436">
        <f>IF('Forbrug af biomasse'!E152&lt;&gt;"",'Forbrug af biomasse'!E152,"")</f>
        <v>0</v>
      </c>
      <c r="F752" s="103" t="str">
        <f>IFERROR(VLOOKUP(A752,'Oversættelse til tabel'!$A$2:$B$14,2,FALSE),"")</f>
        <v>Biogas</v>
      </c>
    </row>
    <row r="753" spans="1:6" s="103" customFormat="1" x14ac:dyDescent="0.25">
      <c r="A753" s="103" t="str">
        <f>IF('Forbrug af biomasse'!A153&lt;&gt;"",'Forbrug af biomasse'!A153,"")</f>
        <v>Biogas</v>
      </c>
      <c r="B753" s="103" t="str">
        <f>IF('Forbrug af biomasse'!B153&lt;&gt;"",'Forbrug af biomasse'!B153,"")</f>
        <v>Østdanmark</v>
      </c>
      <c r="C753" s="103" t="str">
        <f>IF('Forbrug af biomasse'!C153&lt;&gt;"",'Forbrug af biomasse'!C153,"")</f>
        <v>Tang</v>
      </c>
      <c r="D753" s="103">
        <f>IF('Forbrug af biomasse'!D153&lt;&gt;"",'Forbrug af biomasse'!D153,"")</f>
        <v>2019</v>
      </c>
      <c r="E753" s="436">
        <f>IF('Forbrug af biomasse'!E153&lt;&gt;"",'Forbrug af biomasse'!E153,"")</f>
        <v>0</v>
      </c>
      <c r="F753" s="103" t="str">
        <f>IFERROR(VLOOKUP(A753,'Oversættelse til tabel'!$A$2:$B$14,2,FALSE),"")</f>
        <v>Biogas</v>
      </c>
    </row>
    <row r="754" spans="1:6" s="103" customFormat="1" x14ac:dyDescent="0.25">
      <c r="A754" s="103" t="str">
        <f>IF('Forbrug af biomasse'!A154&lt;&gt;"",'Forbrug af biomasse'!A154,"")</f>
        <v>Biogas</v>
      </c>
      <c r="B754" s="103" t="str">
        <f>IF('Forbrug af biomasse'!B154&lt;&gt;"",'Forbrug af biomasse'!B154,"")</f>
        <v>Østdanmark</v>
      </c>
      <c r="C754" s="103" t="str">
        <f>IF('Forbrug af biomasse'!C154&lt;&gt;"",'Forbrug af biomasse'!C154,"")</f>
        <v>Svinegylle</v>
      </c>
      <c r="D754" s="103">
        <f>IF('Forbrug af biomasse'!D154&lt;&gt;"",'Forbrug af biomasse'!D154,"")</f>
        <v>2030</v>
      </c>
      <c r="E754" s="436">
        <f>IF('Forbrug af biomasse'!E154&lt;&gt;"",'Forbrug af biomasse'!E154,"")</f>
        <v>1157678.9141627084</v>
      </c>
      <c r="F754" s="103" t="str">
        <f>IFERROR(VLOOKUP(A754,'Oversættelse til tabel'!$A$2:$B$14,2,FALSE),"")</f>
        <v>Biogas</v>
      </c>
    </row>
    <row r="755" spans="1:6" s="103" customFormat="1" x14ac:dyDescent="0.25">
      <c r="A755" s="103" t="str">
        <f>IF('Forbrug af biomasse'!A155&lt;&gt;"",'Forbrug af biomasse'!A155,"")</f>
        <v>Biogas</v>
      </c>
      <c r="B755" s="103" t="str">
        <f>IF('Forbrug af biomasse'!B155&lt;&gt;"",'Forbrug af biomasse'!B155,"")</f>
        <v>Østdanmark</v>
      </c>
      <c r="C755" s="103" t="str">
        <f>IF('Forbrug af biomasse'!C155&lt;&gt;"",'Forbrug af biomasse'!C155,"")</f>
        <v>Kvæggylle</v>
      </c>
      <c r="D755" s="103">
        <f>IF('Forbrug af biomasse'!D155&lt;&gt;"",'Forbrug af biomasse'!D155,"")</f>
        <v>2030</v>
      </c>
      <c r="E755" s="436">
        <f>IF('Forbrug af biomasse'!E155&lt;&gt;"",'Forbrug af biomasse'!E155,"")</f>
        <v>701319.77122631879</v>
      </c>
      <c r="F755" s="103" t="str">
        <f>IFERROR(VLOOKUP(A755,'Oversættelse til tabel'!$A$2:$B$14,2,FALSE),"")</f>
        <v>Biogas</v>
      </c>
    </row>
    <row r="756" spans="1:6" s="103" customFormat="1" x14ac:dyDescent="0.25">
      <c r="A756" s="103" t="str">
        <f>IF('Forbrug af biomasse'!A156&lt;&gt;"",'Forbrug af biomasse'!A156,"")</f>
        <v>Biogas</v>
      </c>
      <c r="B756" s="103" t="str">
        <f>IF('Forbrug af biomasse'!B156&lt;&gt;"",'Forbrug af biomasse'!B156,"")</f>
        <v>Østdanmark</v>
      </c>
      <c r="C756" s="103" t="str">
        <f>IF('Forbrug af biomasse'!C156&lt;&gt;"",'Forbrug af biomasse'!C156,"")</f>
        <v>Fjerkrægylle</v>
      </c>
      <c r="D756" s="103">
        <f>IF('Forbrug af biomasse'!D156&lt;&gt;"",'Forbrug af biomasse'!D156,"")</f>
        <v>2030</v>
      </c>
      <c r="E756" s="436">
        <f>IF('Forbrug af biomasse'!E156&lt;&gt;"",'Forbrug af biomasse'!E156,"")</f>
        <v>350.10096257642732</v>
      </c>
      <c r="F756" s="103" t="str">
        <f>IFERROR(VLOOKUP(A756,'Oversættelse til tabel'!$A$2:$B$14,2,FALSE),"")</f>
        <v>Biogas</v>
      </c>
    </row>
    <row r="757" spans="1:6" s="103" customFormat="1" x14ac:dyDescent="0.25">
      <c r="A757" s="103" t="str">
        <f>IF('Forbrug af biomasse'!A157&lt;&gt;"",'Forbrug af biomasse'!A157,"")</f>
        <v>Biogas</v>
      </c>
      <c r="B757" s="103" t="str">
        <f>IF('Forbrug af biomasse'!B157&lt;&gt;"",'Forbrug af biomasse'!B157,"")</f>
        <v>Østdanmark</v>
      </c>
      <c r="C757" s="103" t="str">
        <f>IF('Forbrug af biomasse'!C157&lt;&gt;"",'Forbrug af biomasse'!C157,"")</f>
        <v>Spildevandsslam</v>
      </c>
      <c r="D757" s="103">
        <f>IF('Forbrug af biomasse'!D157&lt;&gt;"",'Forbrug af biomasse'!D157,"")</f>
        <v>2030</v>
      </c>
      <c r="E757" s="436">
        <f>IF('Forbrug af biomasse'!E157&lt;&gt;"",'Forbrug af biomasse'!E157,"")</f>
        <v>1268228.6485488336</v>
      </c>
      <c r="F757" s="103" t="str">
        <f>IFERROR(VLOOKUP(A757,'Oversættelse til tabel'!$A$2:$B$14,2,FALSE),"")</f>
        <v>Biogas</v>
      </c>
    </row>
    <row r="758" spans="1:6" s="103" customFormat="1" x14ac:dyDescent="0.25">
      <c r="A758" s="103" t="str">
        <f>IF('Forbrug af biomasse'!A158&lt;&gt;"",'Forbrug af biomasse'!A158,"")</f>
        <v>Biogas</v>
      </c>
      <c r="B758" s="103" t="str">
        <f>IF('Forbrug af biomasse'!B158&lt;&gt;"",'Forbrug af biomasse'!B158,"")</f>
        <v>Østdanmark</v>
      </c>
      <c r="C758" s="103" t="str">
        <f>IF('Forbrug af biomasse'!C158&lt;&gt;"",'Forbrug af biomasse'!C158,"")</f>
        <v>Bioaffald</v>
      </c>
      <c r="D758" s="103">
        <f>IF('Forbrug af biomasse'!D158&lt;&gt;"",'Forbrug af biomasse'!D158,"")</f>
        <v>2030</v>
      </c>
      <c r="E758" s="436">
        <f ca="1">IF('Forbrug af biomasse'!E158&lt;&gt;"",'Forbrug af biomasse'!E158,"")</f>
        <v>168912.75887120995</v>
      </c>
      <c r="F758" s="103" t="str">
        <f>IFERROR(VLOOKUP(A758,'Oversættelse til tabel'!$A$2:$B$14,2,FALSE),"")</f>
        <v>Biogas</v>
      </c>
    </row>
    <row r="759" spans="1:6" s="103" customFormat="1" x14ac:dyDescent="0.25">
      <c r="A759" s="103" t="str">
        <f>IF('Forbrug af biomasse'!A159&lt;&gt;"",'Forbrug af biomasse'!A159,"")</f>
        <v>Biogas</v>
      </c>
      <c r="B759" s="103" t="str">
        <f>IF('Forbrug af biomasse'!B159&lt;&gt;"",'Forbrug af biomasse'!B159,"")</f>
        <v>Østdanmark</v>
      </c>
      <c r="C759" s="103" t="str">
        <f>IF('Forbrug af biomasse'!C159&lt;&gt;"",'Forbrug af biomasse'!C159,"")</f>
        <v>Industriaffald</v>
      </c>
      <c r="D759" s="103">
        <f>IF('Forbrug af biomasse'!D159&lt;&gt;"",'Forbrug af biomasse'!D159,"")</f>
        <v>2030</v>
      </c>
      <c r="E759" s="436">
        <f>IF('Forbrug af biomasse'!E159&lt;&gt;"",'Forbrug af biomasse'!E159,"")</f>
        <v>202910.8690139266</v>
      </c>
      <c r="F759" s="103" t="str">
        <f>IFERROR(VLOOKUP(A759,'Oversættelse til tabel'!$A$2:$B$14,2,FALSE),"")</f>
        <v>Biogas</v>
      </c>
    </row>
    <row r="760" spans="1:6" s="103" customFormat="1" x14ac:dyDescent="0.25">
      <c r="A760" s="103" t="str">
        <f>IF('Forbrug af biomasse'!A160&lt;&gt;"",'Forbrug af biomasse'!A160,"")</f>
        <v>Biogas</v>
      </c>
      <c r="B760" s="103" t="str">
        <f>IF('Forbrug af biomasse'!B160&lt;&gt;"",'Forbrug af biomasse'!B160,"")</f>
        <v>Østdanmark</v>
      </c>
      <c r="C760" s="103" t="str">
        <f>IF('Forbrug af biomasse'!C160&lt;&gt;"",'Forbrug af biomasse'!C160,"")</f>
        <v>Dybstrøelse</v>
      </c>
      <c r="D760" s="103">
        <f>IF('Forbrug af biomasse'!D160&lt;&gt;"",'Forbrug af biomasse'!D160,"")</f>
        <v>2030</v>
      </c>
      <c r="E760" s="436">
        <f>IF('Forbrug af biomasse'!E160&lt;&gt;"",'Forbrug af biomasse'!E160,"")</f>
        <v>179027.55479609076</v>
      </c>
      <c r="F760" s="103" t="str">
        <f>IFERROR(VLOOKUP(A760,'Oversættelse til tabel'!$A$2:$B$14,2,FALSE),"")</f>
        <v>Biogas</v>
      </c>
    </row>
    <row r="761" spans="1:6" s="103" customFormat="1" x14ac:dyDescent="0.25">
      <c r="A761" s="103" t="str">
        <f>IF('Forbrug af biomasse'!A161&lt;&gt;"",'Forbrug af biomasse'!A161,"")</f>
        <v>Biogas</v>
      </c>
      <c r="B761" s="103" t="str">
        <f>IF('Forbrug af biomasse'!B161&lt;&gt;"",'Forbrug af biomasse'!B161,"")</f>
        <v>Østdanmark</v>
      </c>
      <c r="C761" s="103" t="str">
        <f>IF('Forbrug af biomasse'!C161&lt;&gt;"",'Forbrug af biomasse'!C161,"")</f>
        <v>Brun saft</v>
      </c>
      <c r="D761" s="103">
        <f>IF('Forbrug af biomasse'!D161&lt;&gt;"",'Forbrug af biomasse'!D161,"")</f>
        <v>2030</v>
      </c>
      <c r="E761" s="436">
        <f>IF('Forbrug af biomasse'!E161&lt;&gt;"",'Forbrug af biomasse'!E161,"")</f>
        <v>0</v>
      </c>
      <c r="F761" s="103" t="str">
        <f>IFERROR(VLOOKUP(A761,'Oversættelse til tabel'!$A$2:$B$14,2,FALSE),"")</f>
        <v>Biogas</v>
      </c>
    </row>
    <row r="762" spans="1:6" s="103" customFormat="1" x14ac:dyDescent="0.25">
      <c r="A762" s="103" t="str">
        <f>IF('Forbrug af biomasse'!A162&lt;&gt;"",'Forbrug af biomasse'!A162,"")</f>
        <v>Biogas</v>
      </c>
      <c r="B762" s="103" t="str">
        <f>IF('Forbrug af biomasse'!B162&lt;&gt;"",'Forbrug af biomasse'!B162,"")</f>
        <v>Østdanmark</v>
      </c>
      <c r="C762" s="103" t="str">
        <f>IF('Forbrug af biomasse'!C162&lt;&gt;"",'Forbrug af biomasse'!C162,"")</f>
        <v>Halm</v>
      </c>
      <c r="D762" s="103">
        <f>IF('Forbrug af biomasse'!D162&lt;&gt;"",'Forbrug af biomasse'!D162,"")</f>
        <v>2030</v>
      </c>
      <c r="E762" s="436">
        <f>IF('Forbrug af biomasse'!E162&lt;&gt;"",'Forbrug af biomasse'!E162,"")</f>
        <v>23321.231612052248</v>
      </c>
      <c r="F762" s="103" t="str">
        <f>IFERROR(VLOOKUP(A762,'Oversættelse til tabel'!$A$2:$B$14,2,FALSE),"")</f>
        <v>Biogas</v>
      </c>
    </row>
    <row r="763" spans="1:6" s="103" customFormat="1" x14ac:dyDescent="0.25">
      <c r="A763" s="103" t="str">
        <f>IF('Forbrug af biomasse'!A163&lt;&gt;"",'Forbrug af biomasse'!A163,"")</f>
        <v>Biogas</v>
      </c>
      <c r="B763" s="103" t="str">
        <f>IF('Forbrug af biomasse'!B163&lt;&gt;"",'Forbrug af biomasse'!B163,"")</f>
        <v>Østdanmark</v>
      </c>
      <c r="C763" s="103" t="str">
        <f>IF('Forbrug af biomasse'!C163&lt;&gt;"",'Forbrug af biomasse'!C163,"")</f>
        <v>Korn</v>
      </c>
      <c r="D763" s="103">
        <f>IF('Forbrug af biomasse'!D163&lt;&gt;"",'Forbrug af biomasse'!D163,"")</f>
        <v>2030</v>
      </c>
      <c r="E763" s="436">
        <f>IF('Forbrug af biomasse'!E163&lt;&gt;"",'Forbrug af biomasse'!E163,"")</f>
        <v>956.26339735058798</v>
      </c>
      <c r="F763" s="103" t="str">
        <f>IFERROR(VLOOKUP(A763,'Oversættelse til tabel'!$A$2:$B$14,2,FALSE),"")</f>
        <v>Biogas</v>
      </c>
    </row>
    <row r="764" spans="1:6" s="103" customFormat="1" x14ac:dyDescent="0.25">
      <c r="A764" s="103" t="str">
        <f>IF('Forbrug af biomasse'!A164&lt;&gt;"",'Forbrug af biomasse'!A164,"")</f>
        <v>Biogas</v>
      </c>
      <c r="B764" s="103" t="str">
        <f>IF('Forbrug af biomasse'!B164&lt;&gt;"",'Forbrug af biomasse'!B164,"")</f>
        <v>Østdanmark</v>
      </c>
      <c r="C764" s="103" t="str">
        <f>IF('Forbrug af biomasse'!C164&lt;&gt;"",'Forbrug af biomasse'!C164,"")</f>
        <v>Græs</v>
      </c>
      <c r="D764" s="103">
        <f>IF('Forbrug af biomasse'!D164&lt;&gt;"",'Forbrug af biomasse'!D164,"")</f>
        <v>2030</v>
      </c>
      <c r="E764" s="436">
        <f>IF('Forbrug af biomasse'!E164&lt;&gt;"",'Forbrug af biomasse'!E164,"")</f>
        <v>10828.433624832505</v>
      </c>
      <c r="F764" s="103" t="str">
        <f>IFERROR(VLOOKUP(A764,'Oversættelse til tabel'!$A$2:$B$14,2,FALSE),"")</f>
        <v>Biogas</v>
      </c>
    </row>
    <row r="765" spans="1:6" s="103" customFormat="1" x14ac:dyDescent="0.25">
      <c r="A765" s="103" t="str">
        <f>IF('Forbrug af biomasse'!A165&lt;&gt;"",'Forbrug af biomasse'!A165,"")</f>
        <v>Biogas</v>
      </c>
      <c r="B765" s="103" t="str">
        <f>IF('Forbrug af biomasse'!B165&lt;&gt;"",'Forbrug af biomasse'!B165,"")</f>
        <v>Østdanmark</v>
      </c>
      <c r="C765" s="103" t="str">
        <f>IF('Forbrug af biomasse'!C165&lt;&gt;"",'Forbrug af biomasse'!C165,"")</f>
        <v>Majs</v>
      </c>
      <c r="D765" s="103">
        <f>IF('Forbrug af biomasse'!D165&lt;&gt;"",'Forbrug af biomasse'!D165,"")</f>
        <v>2030</v>
      </c>
      <c r="E765" s="436">
        <f>IF('Forbrug af biomasse'!E165&lt;&gt;"",'Forbrug af biomasse'!E165,"")</f>
        <v>15454.245403482159</v>
      </c>
      <c r="F765" s="103" t="str">
        <f>IFERROR(VLOOKUP(A765,'Oversættelse til tabel'!$A$2:$B$14,2,FALSE),"")</f>
        <v>Biogas</v>
      </c>
    </row>
    <row r="766" spans="1:6" s="103" customFormat="1" x14ac:dyDescent="0.25">
      <c r="A766" s="103" t="str">
        <f>IF('Forbrug af biomasse'!A166&lt;&gt;"",'Forbrug af biomasse'!A166,"")</f>
        <v>Biogas</v>
      </c>
      <c r="B766" s="103" t="str">
        <f>IF('Forbrug af biomasse'!B166&lt;&gt;"",'Forbrug af biomasse'!B166,"")</f>
        <v>Østdanmark</v>
      </c>
      <c r="C766" s="103" t="str">
        <f>IF('Forbrug af biomasse'!C166&lt;&gt;"",'Forbrug af biomasse'!C166,"")</f>
        <v>Roer</v>
      </c>
      <c r="D766" s="103">
        <f>IF('Forbrug af biomasse'!D166&lt;&gt;"",'Forbrug af biomasse'!D166,"")</f>
        <v>2030</v>
      </c>
      <c r="E766" s="436">
        <f>IF('Forbrug af biomasse'!E166&lt;&gt;"",'Forbrug af biomasse'!E166,"")</f>
        <v>24538.560702100436</v>
      </c>
      <c r="F766" s="103" t="str">
        <f>IFERROR(VLOOKUP(A766,'Oversættelse til tabel'!$A$2:$B$14,2,FALSE),"")</f>
        <v>Biogas</v>
      </c>
    </row>
    <row r="767" spans="1:6" s="103" customFormat="1" x14ac:dyDescent="0.25">
      <c r="A767" s="103" t="str">
        <f>IF('Forbrug af biomasse'!A167&lt;&gt;"",'Forbrug af biomasse'!A167,"")</f>
        <v>Biogas</v>
      </c>
      <c r="B767" s="103" t="str">
        <f>IF('Forbrug af biomasse'!B167&lt;&gt;"",'Forbrug af biomasse'!B167,"")</f>
        <v>Østdanmark</v>
      </c>
      <c r="C767" s="103" t="str">
        <f>IF('Forbrug af biomasse'!C167&lt;&gt;"",'Forbrug af biomasse'!C167,"")</f>
        <v>Have/parkaffald</v>
      </c>
      <c r="D767" s="103">
        <f>IF('Forbrug af biomasse'!D167&lt;&gt;"",'Forbrug af biomasse'!D167,"")</f>
        <v>2030</v>
      </c>
      <c r="E767" s="436">
        <f>IF('Forbrug af biomasse'!E167&lt;&gt;"",'Forbrug af biomasse'!E167,"")</f>
        <v>36.19608838570413</v>
      </c>
      <c r="F767" s="103" t="str">
        <f>IFERROR(VLOOKUP(A767,'Oversættelse til tabel'!$A$2:$B$14,2,FALSE),"")</f>
        <v>Biogas</v>
      </c>
    </row>
    <row r="768" spans="1:6" s="103" customFormat="1" x14ac:dyDescent="0.25">
      <c r="A768" s="103" t="str">
        <f>IF('Forbrug af biomasse'!A168&lt;&gt;"",'Forbrug af biomasse'!A168,"")</f>
        <v>Biogas</v>
      </c>
      <c r="B768" s="103" t="str">
        <f>IF('Forbrug af biomasse'!B168&lt;&gt;"",'Forbrug af biomasse'!B168,"")</f>
        <v>Østdanmark</v>
      </c>
      <c r="C768" s="103" t="str">
        <f>IF('Forbrug af biomasse'!C168&lt;&gt;"",'Forbrug af biomasse'!C168,"")</f>
        <v>Glycerin</v>
      </c>
      <c r="D768" s="103">
        <f>IF('Forbrug af biomasse'!D168&lt;&gt;"",'Forbrug af biomasse'!D168,"")</f>
        <v>2030</v>
      </c>
      <c r="E768" s="436">
        <f>IF('Forbrug af biomasse'!E168&lt;&gt;"",'Forbrug af biomasse'!E168,"")</f>
        <v>28548.400000000001</v>
      </c>
      <c r="F768" s="103" t="str">
        <f>IFERROR(VLOOKUP(A768,'Oversættelse til tabel'!$A$2:$B$14,2,FALSE),"")</f>
        <v>Biogas</v>
      </c>
    </row>
    <row r="769" spans="1:6" s="103" customFormat="1" x14ac:dyDescent="0.25">
      <c r="A769" s="103" t="str">
        <f>IF('Forbrug af biomasse'!A169&lt;&gt;"",'Forbrug af biomasse'!A169,"")</f>
        <v>Biogas</v>
      </c>
      <c r="B769" s="103" t="str">
        <f>IF('Forbrug af biomasse'!B169&lt;&gt;"",'Forbrug af biomasse'!B169,"")</f>
        <v>Østdanmark</v>
      </c>
      <c r="C769" s="103" t="str">
        <f>IF('Forbrug af biomasse'!C169&lt;&gt;"",'Forbrug af biomasse'!C169,"")</f>
        <v>Muslinger</v>
      </c>
      <c r="D769" s="103">
        <f>IF('Forbrug af biomasse'!D169&lt;&gt;"",'Forbrug af biomasse'!D169,"")</f>
        <v>2030</v>
      </c>
      <c r="E769" s="436">
        <f>IF('Forbrug af biomasse'!E169&lt;&gt;"",'Forbrug af biomasse'!E169,"")</f>
        <v>0</v>
      </c>
      <c r="F769" s="103" t="str">
        <f>IFERROR(VLOOKUP(A769,'Oversættelse til tabel'!$A$2:$B$14,2,FALSE),"")</f>
        <v>Biogas</v>
      </c>
    </row>
    <row r="770" spans="1:6" s="103" customFormat="1" x14ac:dyDescent="0.25">
      <c r="A770" s="103" t="str">
        <f>IF('Forbrug af biomasse'!A170&lt;&gt;"",'Forbrug af biomasse'!A170,"")</f>
        <v>Biogas</v>
      </c>
      <c r="B770" s="103" t="str">
        <f>IF('Forbrug af biomasse'!B170&lt;&gt;"",'Forbrug af biomasse'!B170,"")</f>
        <v>Østdanmark</v>
      </c>
      <c r="C770" s="103" t="str">
        <f>IF('Forbrug af biomasse'!C170&lt;&gt;"",'Forbrug af biomasse'!C170,"")</f>
        <v>Tang</v>
      </c>
      <c r="D770" s="103">
        <f>IF('Forbrug af biomasse'!D170&lt;&gt;"",'Forbrug af biomasse'!D170,"")</f>
        <v>2030</v>
      </c>
      <c r="E770" s="436">
        <f>IF('Forbrug af biomasse'!E170&lt;&gt;"",'Forbrug af biomasse'!E170,"")</f>
        <v>0</v>
      </c>
      <c r="F770" s="103" t="str">
        <f>IFERROR(VLOOKUP(A770,'Oversættelse til tabel'!$A$2:$B$14,2,FALSE),"")</f>
        <v>Biogas</v>
      </c>
    </row>
    <row r="771" spans="1:6" s="103" customFormat="1" x14ac:dyDescent="0.25">
      <c r="A771" s="103" t="str">
        <f>IF('Forbrug af biomasse'!A171&lt;&gt;"",'Forbrug af biomasse'!A171,"")</f>
        <v>Biogas</v>
      </c>
      <c r="B771" s="103" t="str">
        <f>IF('Forbrug af biomasse'!B171&lt;&gt;"",'Forbrug af biomasse'!B171,"")</f>
        <v>Østdanmark</v>
      </c>
      <c r="C771" s="103" t="str">
        <f>IF('Forbrug af biomasse'!C171&lt;&gt;"",'Forbrug af biomasse'!C171,"")</f>
        <v>Svinegylle</v>
      </c>
      <c r="D771" s="103">
        <f>IF('Forbrug af biomasse'!D171&lt;&gt;"",'Forbrug af biomasse'!D171,"")</f>
        <v>2050</v>
      </c>
      <c r="E771" s="436">
        <f>IF('Forbrug af biomasse'!E171&lt;&gt;"",'Forbrug af biomasse'!E171,"")</f>
        <v>1108334.6440677529</v>
      </c>
      <c r="F771" s="103" t="str">
        <f>IFERROR(VLOOKUP(A771,'Oversættelse til tabel'!$A$2:$B$14,2,FALSE),"")</f>
        <v>Biogas</v>
      </c>
    </row>
    <row r="772" spans="1:6" s="103" customFormat="1" x14ac:dyDescent="0.25">
      <c r="A772" s="103" t="str">
        <f>IF('Forbrug af biomasse'!A172&lt;&gt;"",'Forbrug af biomasse'!A172,"")</f>
        <v>Biogas</v>
      </c>
      <c r="B772" s="103" t="str">
        <f>IF('Forbrug af biomasse'!B172&lt;&gt;"",'Forbrug af biomasse'!B172,"")</f>
        <v>Østdanmark</v>
      </c>
      <c r="C772" s="103" t="str">
        <f>IF('Forbrug af biomasse'!C172&lt;&gt;"",'Forbrug af biomasse'!C172,"")</f>
        <v>Kvæggylle</v>
      </c>
      <c r="D772" s="103">
        <f>IF('Forbrug af biomasse'!D172&lt;&gt;"",'Forbrug af biomasse'!D172,"")</f>
        <v>2050</v>
      </c>
      <c r="E772" s="436">
        <f>IF('Forbrug af biomasse'!E172&lt;&gt;"",'Forbrug af biomasse'!E172,"")</f>
        <v>687918.86911669304</v>
      </c>
      <c r="F772" s="103" t="str">
        <f>IFERROR(VLOOKUP(A772,'Oversættelse til tabel'!$A$2:$B$14,2,FALSE),"")</f>
        <v>Biogas</v>
      </c>
    </row>
    <row r="773" spans="1:6" s="103" customFormat="1" x14ac:dyDescent="0.25">
      <c r="A773" s="103" t="str">
        <f>IF('Forbrug af biomasse'!A173&lt;&gt;"",'Forbrug af biomasse'!A173,"")</f>
        <v>Biogas</v>
      </c>
      <c r="B773" s="103" t="str">
        <f>IF('Forbrug af biomasse'!B173&lt;&gt;"",'Forbrug af biomasse'!B173,"")</f>
        <v>Østdanmark</v>
      </c>
      <c r="C773" s="103" t="str">
        <f>IF('Forbrug af biomasse'!C173&lt;&gt;"",'Forbrug af biomasse'!C173,"")</f>
        <v>Fjerkrægylle</v>
      </c>
      <c r="D773" s="103">
        <f>IF('Forbrug af biomasse'!D173&lt;&gt;"",'Forbrug af biomasse'!D173,"")</f>
        <v>2050</v>
      </c>
      <c r="E773" s="436">
        <f>IF('Forbrug af biomasse'!E173&lt;&gt;"",'Forbrug af biomasse'!E173,"")</f>
        <v>361.54919868427658</v>
      </c>
      <c r="F773" s="103" t="str">
        <f>IFERROR(VLOOKUP(A773,'Oversættelse til tabel'!$A$2:$B$14,2,FALSE),"")</f>
        <v>Biogas</v>
      </c>
    </row>
    <row r="774" spans="1:6" s="103" customFormat="1" x14ac:dyDescent="0.25">
      <c r="A774" s="103" t="str">
        <f>IF('Forbrug af biomasse'!A174&lt;&gt;"",'Forbrug af biomasse'!A174,"")</f>
        <v>Biogas</v>
      </c>
      <c r="B774" s="103" t="str">
        <f>IF('Forbrug af biomasse'!B174&lt;&gt;"",'Forbrug af biomasse'!B174,"")</f>
        <v>Østdanmark</v>
      </c>
      <c r="C774" s="103" t="str">
        <f>IF('Forbrug af biomasse'!C174&lt;&gt;"",'Forbrug af biomasse'!C174,"")</f>
        <v>Spildevandsslam</v>
      </c>
      <c r="D774" s="103">
        <f>IF('Forbrug af biomasse'!D174&lt;&gt;"",'Forbrug af biomasse'!D174,"")</f>
        <v>2050</v>
      </c>
      <c r="E774" s="436">
        <f>IF('Forbrug af biomasse'!E174&lt;&gt;"",'Forbrug af biomasse'!E174,"")</f>
        <v>1327477.7098236387</v>
      </c>
      <c r="F774" s="103" t="str">
        <f>IFERROR(VLOOKUP(A774,'Oversættelse til tabel'!$A$2:$B$14,2,FALSE),"")</f>
        <v>Biogas</v>
      </c>
    </row>
    <row r="775" spans="1:6" s="103" customFormat="1" x14ac:dyDescent="0.25">
      <c r="A775" s="103" t="str">
        <f>IF('Forbrug af biomasse'!A175&lt;&gt;"",'Forbrug af biomasse'!A175,"")</f>
        <v>Biogas</v>
      </c>
      <c r="B775" s="103" t="str">
        <f>IF('Forbrug af biomasse'!B175&lt;&gt;"",'Forbrug af biomasse'!B175,"")</f>
        <v>Østdanmark</v>
      </c>
      <c r="C775" s="103" t="str">
        <f>IF('Forbrug af biomasse'!C175&lt;&gt;"",'Forbrug af biomasse'!C175,"")</f>
        <v>Bioaffald</v>
      </c>
      <c r="D775" s="103">
        <f>IF('Forbrug af biomasse'!D175&lt;&gt;"",'Forbrug af biomasse'!D175,"")</f>
        <v>2050</v>
      </c>
      <c r="E775" s="436">
        <f ca="1">IF('Forbrug af biomasse'!E175&lt;&gt;"",'Forbrug af biomasse'!E175,"")</f>
        <v>172292.76645701908</v>
      </c>
      <c r="F775" s="103" t="str">
        <f>IFERROR(VLOOKUP(A775,'Oversættelse til tabel'!$A$2:$B$14,2,FALSE),"")</f>
        <v>Biogas</v>
      </c>
    </row>
    <row r="776" spans="1:6" s="103" customFormat="1" x14ac:dyDescent="0.25">
      <c r="A776" s="103" t="str">
        <f>IF('Forbrug af biomasse'!A176&lt;&gt;"",'Forbrug af biomasse'!A176,"")</f>
        <v>Biogas</v>
      </c>
      <c r="B776" s="103" t="str">
        <f>IF('Forbrug af biomasse'!B176&lt;&gt;"",'Forbrug af biomasse'!B176,"")</f>
        <v>Østdanmark</v>
      </c>
      <c r="C776" s="103" t="str">
        <f>IF('Forbrug af biomasse'!C176&lt;&gt;"",'Forbrug af biomasse'!C176,"")</f>
        <v>Industriaffald</v>
      </c>
      <c r="D776" s="103">
        <f>IF('Forbrug af biomasse'!D176&lt;&gt;"",'Forbrug af biomasse'!D176,"")</f>
        <v>2050</v>
      </c>
      <c r="E776" s="436">
        <f>IF('Forbrug af biomasse'!E176&lt;&gt;"",'Forbrug af biomasse'!E176,"")</f>
        <v>203334.8469193347</v>
      </c>
      <c r="F776" s="103" t="str">
        <f>IFERROR(VLOOKUP(A776,'Oversættelse til tabel'!$A$2:$B$14,2,FALSE),"")</f>
        <v>Biogas</v>
      </c>
    </row>
    <row r="777" spans="1:6" s="103" customFormat="1" x14ac:dyDescent="0.25">
      <c r="A777" s="103" t="str">
        <f>IF('Forbrug af biomasse'!A177&lt;&gt;"",'Forbrug af biomasse'!A177,"")</f>
        <v>Biogas</v>
      </c>
      <c r="B777" s="103" t="str">
        <f>IF('Forbrug af biomasse'!B177&lt;&gt;"",'Forbrug af biomasse'!B177,"")</f>
        <v>Østdanmark</v>
      </c>
      <c r="C777" s="103" t="str">
        <f>IF('Forbrug af biomasse'!C177&lt;&gt;"",'Forbrug af biomasse'!C177,"")</f>
        <v>Dybstrøelse</v>
      </c>
      <c r="D777" s="103">
        <f>IF('Forbrug af biomasse'!D177&lt;&gt;"",'Forbrug af biomasse'!D177,"")</f>
        <v>2050</v>
      </c>
      <c r="E777" s="436">
        <f>IF('Forbrug af biomasse'!E177&lt;&gt;"",'Forbrug af biomasse'!E177,"")</f>
        <v>188529.05350799995</v>
      </c>
      <c r="F777" s="103" t="str">
        <f>IFERROR(VLOOKUP(A777,'Oversættelse til tabel'!$A$2:$B$14,2,FALSE),"")</f>
        <v>Biogas</v>
      </c>
    </row>
    <row r="778" spans="1:6" s="103" customFormat="1" x14ac:dyDescent="0.25">
      <c r="A778" s="103" t="str">
        <f>IF('Forbrug af biomasse'!A178&lt;&gt;"",'Forbrug af biomasse'!A178,"")</f>
        <v>Biogas</v>
      </c>
      <c r="B778" s="103" t="str">
        <f>IF('Forbrug af biomasse'!B178&lt;&gt;"",'Forbrug af biomasse'!B178,"")</f>
        <v>Østdanmark</v>
      </c>
      <c r="C778" s="103" t="str">
        <f>IF('Forbrug af biomasse'!C178&lt;&gt;"",'Forbrug af biomasse'!C178,"")</f>
        <v>Brun saft</v>
      </c>
      <c r="D778" s="103">
        <f>IF('Forbrug af biomasse'!D178&lt;&gt;"",'Forbrug af biomasse'!D178,"")</f>
        <v>2050</v>
      </c>
      <c r="E778" s="436">
        <f>IF('Forbrug af biomasse'!E178&lt;&gt;"",'Forbrug af biomasse'!E178,"")</f>
        <v>0</v>
      </c>
      <c r="F778" s="103" t="str">
        <f>IFERROR(VLOOKUP(A778,'Oversættelse til tabel'!$A$2:$B$14,2,FALSE),"")</f>
        <v>Biogas</v>
      </c>
    </row>
    <row r="779" spans="1:6" s="103" customFormat="1" x14ac:dyDescent="0.25">
      <c r="A779" s="103" t="str">
        <f>IF('Forbrug af biomasse'!A179&lt;&gt;"",'Forbrug af biomasse'!A179,"")</f>
        <v>Biogas</v>
      </c>
      <c r="B779" s="103" t="str">
        <f>IF('Forbrug af biomasse'!B179&lt;&gt;"",'Forbrug af biomasse'!B179,"")</f>
        <v>Østdanmark</v>
      </c>
      <c r="C779" s="103" t="str">
        <f>IF('Forbrug af biomasse'!C179&lt;&gt;"",'Forbrug af biomasse'!C179,"")</f>
        <v>Halm</v>
      </c>
      <c r="D779" s="103">
        <f>IF('Forbrug af biomasse'!D179&lt;&gt;"",'Forbrug af biomasse'!D179,"")</f>
        <v>2050</v>
      </c>
      <c r="E779" s="436">
        <f>IF('Forbrug af biomasse'!E179&lt;&gt;"",'Forbrug af biomasse'!E179,"")</f>
        <v>23605.444646878634</v>
      </c>
      <c r="F779" s="103" t="str">
        <f>IFERROR(VLOOKUP(A779,'Oversættelse til tabel'!$A$2:$B$14,2,FALSE),"")</f>
        <v>Biogas</v>
      </c>
    </row>
    <row r="780" spans="1:6" s="103" customFormat="1" x14ac:dyDescent="0.25">
      <c r="A780" s="103" t="str">
        <f>IF('Forbrug af biomasse'!A180&lt;&gt;"",'Forbrug af biomasse'!A180,"")</f>
        <v>Biogas</v>
      </c>
      <c r="B780" s="103" t="str">
        <f>IF('Forbrug af biomasse'!B180&lt;&gt;"",'Forbrug af biomasse'!B180,"")</f>
        <v>Østdanmark</v>
      </c>
      <c r="C780" s="103" t="str">
        <f>IF('Forbrug af biomasse'!C180&lt;&gt;"",'Forbrug af biomasse'!C180,"")</f>
        <v>Korn</v>
      </c>
      <c r="D780" s="103">
        <f>IF('Forbrug af biomasse'!D180&lt;&gt;"",'Forbrug af biomasse'!D180,"")</f>
        <v>2050</v>
      </c>
      <c r="E780" s="436">
        <f>IF('Forbrug af biomasse'!E180&lt;&gt;"",'Forbrug af biomasse'!E180,"")</f>
        <v>962.49761054188616</v>
      </c>
      <c r="F780" s="103" t="str">
        <f>IFERROR(VLOOKUP(A780,'Oversættelse til tabel'!$A$2:$B$14,2,FALSE),"")</f>
        <v>Biogas</v>
      </c>
    </row>
    <row r="781" spans="1:6" s="103" customFormat="1" x14ac:dyDescent="0.25">
      <c r="A781" s="103" t="str">
        <f>IF('Forbrug af biomasse'!A181&lt;&gt;"",'Forbrug af biomasse'!A181,"")</f>
        <v>Biogas</v>
      </c>
      <c r="B781" s="103" t="str">
        <f>IF('Forbrug af biomasse'!B181&lt;&gt;"",'Forbrug af biomasse'!B181,"")</f>
        <v>Østdanmark</v>
      </c>
      <c r="C781" s="103" t="str">
        <f>IF('Forbrug af biomasse'!C181&lt;&gt;"",'Forbrug af biomasse'!C181,"")</f>
        <v>Græs</v>
      </c>
      <c r="D781" s="103">
        <f>IF('Forbrug af biomasse'!D181&lt;&gt;"",'Forbrug af biomasse'!D181,"")</f>
        <v>2050</v>
      </c>
      <c r="E781" s="436">
        <f>IF('Forbrug af biomasse'!E181&lt;&gt;"",'Forbrug af biomasse'!E181,"")</f>
        <v>10907.177049080014</v>
      </c>
      <c r="F781" s="103" t="str">
        <f>IFERROR(VLOOKUP(A781,'Oversættelse til tabel'!$A$2:$B$14,2,FALSE),"")</f>
        <v>Biogas</v>
      </c>
    </row>
    <row r="782" spans="1:6" s="103" customFormat="1" x14ac:dyDescent="0.25">
      <c r="A782" s="103" t="str">
        <f>IF('Forbrug af biomasse'!A182&lt;&gt;"",'Forbrug af biomasse'!A182,"")</f>
        <v>Biogas</v>
      </c>
      <c r="B782" s="103" t="str">
        <f>IF('Forbrug af biomasse'!B182&lt;&gt;"",'Forbrug af biomasse'!B182,"")</f>
        <v>Østdanmark</v>
      </c>
      <c r="C782" s="103" t="str">
        <f>IF('Forbrug af biomasse'!C182&lt;&gt;"",'Forbrug af biomasse'!C182,"")</f>
        <v>Majs</v>
      </c>
      <c r="D782" s="103">
        <f>IF('Forbrug af biomasse'!D182&lt;&gt;"",'Forbrug af biomasse'!D182,"")</f>
        <v>2050</v>
      </c>
      <c r="E782" s="436">
        <f>IF('Forbrug af biomasse'!E182&lt;&gt;"",'Forbrug af biomasse'!E182,"")</f>
        <v>15582.87736302456</v>
      </c>
      <c r="F782" s="103" t="str">
        <f>IFERROR(VLOOKUP(A782,'Oversættelse til tabel'!$A$2:$B$14,2,FALSE),"")</f>
        <v>Biogas</v>
      </c>
    </row>
    <row r="783" spans="1:6" s="103" customFormat="1" x14ac:dyDescent="0.25">
      <c r="A783" s="103" t="str">
        <f>IF('Forbrug af biomasse'!A183&lt;&gt;"",'Forbrug af biomasse'!A183,"")</f>
        <v>Biogas</v>
      </c>
      <c r="B783" s="103" t="str">
        <f>IF('Forbrug af biomasse'!B183&lt;&gt;"",'Forbrug af biomasse'!B183,"")</f>
        <v>Østdanmark</v>
      </c>
      <c r="C783" s="103" t="str">
        <f>IF('Forbrug af biomasse'!C183&lt;&gt;"",'Forbrug af biomasse'!C183,"")</f>
        <v>Roer</v>
      </c>
      <c r="D783" s="103">
        <f>IF('Forbrug af biomasse'!D183&lt;&gt;"",'Forbrug af biomasse'!D183,"")</f>
        <v>2050</v>
      </c>
      <c r="E783" s="436">
        <f>IF('Forbrug af biomasse'!E183&lt;&gt;"",'Forbrug af biomasse'!E183,"")</f>
        <v>24569.580263264521</v>
      </c>
      <c r="F783" s="103" t="str">
        <f>IFERROR(VLOOKUP(A783,'Oversættelse til tabel'!$A$2:$B$14,2,FALSE),"")</f>
        <v>Biogas</v>
      </c>
    </row>
    <row r="784" spans="1:6" s="103" customFormat="1" x14ac:dyDescent="0.25">
      <c r="A784" s="103" t="str">
        <f>IF('Forbrug af biomasse'!A184&lt;&gt;"",'Forbrug af biomasse'!A184,"")</f>
        <v>Biogas</v>
      </c>
      <c r="B784" s="103" t="str">
        <f>IF('Forbrug af biomasse'!B184&lt;&gt;"",'Forbrug af biomasse'!B184,"")</f>
        <v>Østdanmark</v>
      </c>
      <c r="C784" s="103" t="str">
        <f>IF('Forbrug af biomasse'!C184&lt;&gt;"",'Forbrug af biomasse'!C184,"")</f>
        <v>Have/parkaffald</v>
      </c>
      <c r="D784" s="103">
        <f>IF('Forbrug af biomasse'!D184&lt;&gt;"",'Forbrug af biomasse'!D184,"")</f>
        <v>2050</v>
      </c>
      <c r="E784" s="436">
        <f>IF('Forbrug af biomasse'!E184&lt;&gt;"",'Forbrug af biomasse'!E184,"")</f>
        <v>36.343081867307831</v>
      </c>
      <c r="F784" s="103" t="str">
        <f>IFERROR(VLOOKUP(A784,'Oversættelse til tabel'!$A$2:$B$14,2,FALSE),"")</f>
        <v>Biogas</v>
      </c>
    </row>
    <row r="785" spans="1:6" s="103" customFormat="1" x14ac:dyDescent="0.25">
      <c r="A785" s="103" t="str">
        <f>IF('Forbrug af biomasse'!A185&lt;&gt;"",'Forbrug af biomasse'!A185,"")</f>
        <v>Biogas</v>
      </c>
      <c r="B785" s="103" t="str">
        <f>IF('Forbrug af biomasse'!B185&lt;&gt;"",'Forbrug af biomasse'!B185,"")</f>
        <v>Østdanmark</v>
      </c>
      <c r="C785" s="103" t="str">
        <f>IF('Forbrug af biomasse'!C185&lt;&gt;"",'Forbrug af biomasse'!C185,"")</f>
        <v>Glycerin</v>
      </c>
      <c r="D785" s="103">
        <f>IF('Forbrug af biomasse'!D185&lt;&gt;"",'Forbrug af biomasse'!D185,"")</f>
        <v>2050</v>
      </c>
      <c r="E785" s="436">
        <f>IF('Forbrug af biomasse'!E185&lt;&gt;"",'Forbrug af biomasse'!E185,"")</f>
        <v>28548.400000000001</v>
      </c>
      <c r="F785" s="103" t="str">
        <f>IFERROR(VLOOKUP(A785,'Oversættelse til tabel'!$A$2:$B$14,2,FALSE),"")</f>
        <v>Biogas</v>
      </c>
    </row>
    <row r="786" spans="1:6" s="103" customFormat="1" x14ac:dyDescent="0.25">
      <c r="A786" s="103" t="str">
        <f>IF('Forbrug af biomasse'!A186&lt;&gt;"",'Forbrug af biomasse'!A186,"")</f>
        <v>Biogas</v>
      </c>
      <c r="B786" s="103" t="str">
        <f>IF('Forbrug af biomasse'!B186&lt;&gt;"",'Forbrug af biomasse'!B186,"")</f>
        <v>Østdanmark</v>
      </c>
      <c r="C786" s="103" t="str">
        <f>IF('Forbrug af biomasse'!C186&lt;&gt;"",'Forbrug af biomasse'!C186,"")</f>
        <v>Muslinger</v>
      </c>
      <c r="D786" s="103">
        <f>IF('Forbrug af biomasse'!D186&lt;&gt;"",'Forbrug af biomasse'!D186,"")</f>
        <v>2050</v>
      </c>
      <c r="E786" s="436">
        <f>IF('Forbrug af biomasse'!E186&lt;&gt;"",'Forbrug af biomasse'!E186,"")</f>
        <v>0</v>
      </c>
      <c r="F786" s="103" t="str">
        <f>IFERROR(VLOOKUP(A786,'Oversættelse til tabel'!$A$2:$B$14,2,FALSE),"")</f>
        <v>Biogas</v>
      </c>
    </row>
    <row r="787" spans="1:6" s="103" customFormat="1" x14ac:dyDescent="0.25">
      <c r="A787" s="103" t="str">
        <f>IF('Forbrug af biomasse'!A187&lt;&gt;"",'Forbrug af biomasse'!A187,"")</f>
        <v>Biogas</v>
      </c>
      <c r="B787" s="103" t="str">
        <f>IF('Forbrug af biomasse'!B187&lt;&gt;"",'Forbrug af biomasse'!B187,"")</f>
        <v>Østdanmark</v>
      </c>
      <c r="C787" s="103" t="str">
        <f>IF('Forbrug af biomasse'!C187&lt;&gt;"",'Forbrug af biomasse'!C187,"")</f>
        <v>Tang</v>
      </c>
      <c r="D787" s="103">
        <f>IF('Forbrug af biomasse'!D187&lt;&gt;"",'Forbrug af biomasse'!D187,"")</f>
        <v>2050</v>
      </c>
      <c r="E787" s="436">
        <f>IF('Forbrug af biomasse'!E187&lt;&gt;"",'Forbrug af biomasse'!E187,"")</f>
        <v>0</v>
      </c>
      <c r="F787" s="103" t="str">
        <f>IFERROR(VLOOKUP(A787,'Oversættelse til tabel'!$A$2:$B$14,2,FALSE),"")</f>
        <v>Biogas</v>
      </c>
    </row>
    <row r="788" spans="1:6" s="103" customFormat="1" x14ac:dyDescent="0.25">
      <c r="A788" s="103" t="str">
        <f>IF('Forbrug af biomasse'!A188&lt;&gt;"",'Forbrug af biomasse'!A188,"")</f>
        <v>Strøelse</v>
      </c>
      <c r="B788" s="103" t="str">
        <f>IF('Forbrug af biomasse'!B188&lt;&gt;"",'Forbrug af biomasse'!B188,"")</f>
        <v>Vestdanmark</v>
      </c>
      <c r="C788" s="103" t="str">
        <f>IF('Forbrug af biomasse'!C188&lt;&gt;"",'Forbrug af biomasse'!C188,"")</f>
        <v>Halm</v>
      </c>
      <c r="D788" s="103">
        <f>IF('Forbrug af biomasse'!D188&lt;&gt;"",'Forbrug af biomasse'!D188,"")</f>
        <v>2019</v>
      </c>
      <c r="E788" s="436">
        <f>IF('Forbrug af biomasse'!E188&lt;&gt;"",'Forbrug af biomasse'!E188,"")</f>
        <v>728216.84089200001</v>
      </c>
      <c r="F788" s="103" t="str">
        <f>IFERROR(VLOOKUP(A788,'Oversættelse til tabel'!$A$2:$B$14,2,FALSE),"")</f>
        <v>Landbrug (foder, strøelse og gødning)</v>
      </c>
    </row>
    <row r="789" spans="1:6" s="103" customFormat="1" x14ac:dyDescent="0.25">
      <c r="A789" s="103" t="str">
        <f>IF('Forbrug af biomasse'!A189&lt;&gt;"",'Forbrug af biomasse'!A189,"")</f>
        <v>Strøelse</v>
      </c>
      <c r="B789" s="103" t="str">
        <f>IF('Forbrug af biomasse'!B189&lt;&gt;"",'Forbrug af biomasse'!B189,"")</f>
        <v>Vestdanmark</v>
      </c>
      <c r="C789" s="103" t="str">
        <f>IF('Forbrug af biomasse'!C189&lt;&gt;"",'Forbrug af biomasse'!C189,"")</f>
        <v>Halm</v>
      </c>
      <c r="D789" s="103">
        <f>IF('Forbrug af biomasse'!D189&lt;&gt;"",'Forbrug af biomasse'!D189,"")</f>
        <v>2030</v>
      </c>
      <c r="E789" s="436">
        <f>IF('Forbrug af biomasse'!E189&lt;&gt;"",'Forbrug af biomasse'!E189,"")</f>
        <v>726974.95402379602</v>
      </c>
      <c r="F789" s="103" t="str">
        <f>IFERROR(VLOOKUP(A789,'Oversættelse til tabel'!$A$2:$B$14,2,FALSE),"")</f>
        <v>Landbrug (foder, strøelse og gødning)</v>
      </c>
    </row>
    <row r="790" spans="1:6" s="103" customFormat="1" x14ac:dyDescent="0.25">
      <c r="A790" s="103" t="str">
        <f>IF('Forbrug af biomasse'!A190&lt;&gt;"",'Forbrug af biomasse'!A190,"")</f>
        <v>Strøelse</v>
      </c>
      <c r="B790" s="103" t="str">
        <f>IF('Forbrug af biomasse'!B190&lt;&gt;"",'Forbrug af biomasse'!B190,"")</f>
        <v>Vestdanmark</v>
      </c>
      <c r="C790" s="103" t="str">
        <f>IF('Forbrug af biomasse'!C190&lt;&gt;"",'Forbrug af biomasse'!C190,"")</f>
        <v>Halm</v>
      </c>
      <c r="D790" s="103">
        <f>IF('Forbrug af biomasse'!D190&lt;&gt;"",'Forbrug af biomasse'!D190,"")</f>
        <v>2050</v>
      </c>
      <c r="E790" s="436">
        <f>IF('Forbrug af biomasse'!E190&lt;&gt;"",'Forbrug af biomasse'!E190,"")</f>
        <v>724013.50560011622</v>
      </c>
      <c r="F790" s="103" t="str">
        <f>IFERROR(VLOOKUP(A790,'Oversættelse til tabel'!$A$2:$B$14,2,FALSE),"")</f>
        <v>Landbrug (foder, strøelse og gødning)</v>
      </c>
    </row>
    <row r="791" spans="1:6" s="103" customFormat="1" x14ac:dyDescent="0.25">
      <c r="A791" s="103" t="str">
        <f>IF('Forbrug af biomasse'!A191&lt;&gt;"",'Forbrug af biomasse'!A191,"")</f>
        <v>Strøelse</v>
      </c>
      <c r="B791" s="103" t="str">
        <f>IF('Forbrug af biomasse'!B191&lt;&gt;"",'Forbrug af biomasse'!B191,"")</f>
        <v>Østdanmark</v>
      </c>
      <c r="C791" s="103" t="str">
        <f>IF('Forbrug af biomasse'!C191&lt;&gt;"",'Forbrug af biomasse'!C191,"")</f>
        <v>Halm</v>
      </c>
      <c r="D791" s="103">
        <f>IF('Forbrug af biomasse'!D191&lt;&gt;"",'Forbrug af biomasse'!D191,"")</f>
        <v>2019</v>
      </c>
      <c r="E791" s="436">
        <f>IF('Forbrug af biomasse'!E191&lt;&gt;"",'Forbrug af biomasse'!E191,"")</f>
        <v>104128.58905499999</v>
      </c>
      <c r="F791" s="103" t="str">
        <f>IFERROR(VLOOKUP(A791,'Oversættelse til tabel'!$A$2:$B$14,2,FALSE),"")</f>
        <v>Landbrug (foder, strøelse og gødning)</v>
      </c>
    </row>
    <row r="792" spans="1:6" s="103" customFormat="1" x14ac:dyDescent="0.25">
      <c r="A792" s="103" t="str">
        <f>IF('Forbrug af biomasse'!A192&lt;&gt;"",'Forbrug af biomasse'!A192,"")</f>
        <v>Strøelse</v>
      </c>
      <c r="B792" s="103" t="str">
        <f>IF('Forbrug af biomasse'!B192&lt;&gt;"",'Forbrug af biomasse'!B192,"")</f>
        <v>Østdanmark</v>
      </c>
      <c r="C792" s="103" t="str">
        <f>IF('Forbrug af biomasse'!C192&lt;&gt;"",'Forbrug af biomasse'!C192,"")</f>
        <v>Halm</v>
      </c>
      <c r="D792" s="103">
        <f>IF('Forbrug af biomasse'!D192&lt;&gt;"",'Forbrug af biomasse'!D192,"")</f>
        <v>2030</v>
      </c>
      <c r="E792" s="436">
        <f>IF('Forbrug af biomasse'!E192&lt;&gt;"",'Forbrug af biomasse'!E192,"")</f>
        <v>103520.85960187271</v>
      </c>
      <c r="F792" s="103" t="str">
        <f>IFERROR(VLOOKUP(A792,'Oversættelse til tabel'!$A$2:$B$14,2,FALSE),"")</f>
        <v>Landbrug (foder, strøelse og gødning)</v>
      </c>
    </row>
    <row r="793" spans="1:6" s="103" customFormat="1" x14ac:dyDescent="0.25">
      <c r="A793" s="103" t="str">
        <f>IF('Forbrug af biomasse'!A193&lt;&gt;"",'Forbrug af biomasse'!A193,"")</f>
        <v>Strøelse</v>
      </c>
      <c r="B793" s="103" t="str">
        <f>IF('Forbrug af biomasse'!B193&lt;&gt;"",'Forbrug af biomasse'!B193,"")</f>
        <v>Østdanmark</v>
      </c>
      <c r="C793" s="103" t="str">
        <f>IF('Forbrug af biomasse'!C193&lt;&gt;"",'Forbrug af biomasse'!C193,"")</f>
        <v>Halm</v>
      </c>
      <c r="D793" s="103">
        <f>IF('Forbrug af biomasse'!D193&lt;&gt;"",'Forbrug af biomasse'!D193,"")</f>
        <v>2050</v>
      </c>
      <c r="E793" s="436">
        <f>IF('Forbrug af biomasse'!E193&lt;&gt;"",'Forbrug af biomasse'!E193,"")</f>
        <v>103062.42440743271</v>
      </c>
      <c r="F793" s="103" t="str">
        <f>IFERROR(VLOOKUP(A793,'Oversættelse til tabel'!$A$2:$B$14,2,FALSE),"")</f>
        <v>Landbrug (foder, strøelse og gødning)</v>
      </c>
    </row>
    <row r="794" spans="1:6" s="103" customFormat="1" x14ac:dyDescent="0.25">
      <c r="A794" s="103" t="str">
        <f>IF('Forbrug af biomasse'!A194&lt;&gt;"",'Forbrug af biomasse'!A194,"")</f>
        <v>Foder</v>
      </c>
      <c r="B794" s="103" t="str">
        <f>IF('Forbrug af biomasse'!B194&lt;&gt;"",'Forbrug af biomasse'!B194,"")</f>
        <v>Vestdanmark</v>
      </c>
      <c r="C794" s="103" t="str">
        <f>IF('Forbrug af biomasse'!C194&lt;&gt;"",'Forbrug af biomasse'!C194,"")</f>
        <v>Korn</v>
      </c>
      <c r="D794" s="103">
        <f>IF('Forbrug af biomasse'!D194&lt;&gt;"",'Forbrug af biomasse'!D194,"")</f>
        <v>2019</v>
      </c>
      <c r="E794" s="436">
        <f>IF('Forbrug af biomasse'!E194&lt;&gt;"",'Forbrug af biomasse'!E194,"")</f>
        <v>5879215.2019956242</v>
      </c>
      <c r="F794" s="103" t="str">
        <f>IFERROR(VLOOKUP(A794,'Oversættelse til tabel'!$A$2:$B$14,2,FALSE),"")</f>
        <v>Landbrug (foder, strøelse og gødning)</v>
      </c>
    </row>
    <row r="795" spans="1:6" s="103" customFormat="1" x14ac:dyDescent="0.25">
      <c r="A795" s="103" t="str">
        <f>IF('Forbrug af biomasse'!A195&lt;&gt;"",'Forbrug af biomasse'!A195,"")</f>
        <v>Foder</v>
      </c>
      <c r="B795" s="103" t="str">
        <f>IF('Forbrug af biomasse'!B195&lt;&gt;"",'Forbrug af biomasse'!B195,"")</f>
        <v>Vestdanmark</v>
      </c>
      <c r="C795" s="103" t="str">
        <f>IF('Forbrug af biomasse'!C195&lt;&gt;"",'Forbrug af biomasse'!C195,"")</f>
        <v>Halm</v>
      </c>
      <c r="D795" s="103">
        <f>IF('Forbrug af biomasse'!D195&lt;&gt;"",'Forbrug af biomasse'!D195,"")</f>
        <v>2019</v>
      </c>
      <c r="E795" s="436">
        <f>IF('Forbrug af biomasse'!E195&lt;&gt;"",'Forbrug af biomasse'!E195,"")</f>
        <v>773085.89354292618</v>
      </c>
      <c r="F795" s="103" t="str">
        <f>IFERROR(VLOOKUP(A795,'Oversættelse til tabel'!$A$2:$B$14,2,FALSE),"")</f>
        <v>Landbrug (foder, strøelse og gødning)</v>
      </c>
    </row>
    <row r="796" spans="1:6" s="103" customFormat="1" x14ac:dyDescent="0.25">
      <c r="A796" s="103" t="str">
        <f>IF('Forbrug af biomasse'!A196&lt;&gt;"",'Forbrug af biomasse'!A196,"")</f>
        <v>Foder</v>
      </c>
      <c r="B796" s="103" t="str">
        <f>IF('Forbrug af biomasse'!B196&lt;&gt;"",'Forbrug af biomasse'!B196,"")</f>
        <v>Vestdanmark</v>
      </c>
      <c r="C796" s="103" t="str">
        <f>IF('Forbrug af biomasse'!C196&lt;&gt;"",'Forbrug af biomasse'!C196,"")</f>
        <v>Kartofler</v>
      </c>
      <c r="D796" s="103">
        <f>IF('Forbrug af biomasse'!D196&lt;&gt;"",'Forbrug af biomasse'!D196,"")</f>
        <v>2019</v>
      </c>
      <c r="E796" s="436">
        <f>IF('Forbrug af biomasse'!E196&lt;&gt;"",'Forbrug af biomasse'!E196,"")</f>
        <v>0</v>
      </c>
      <c r="F796" s="103" t="str">
        <f>IFERROR(VLOOKUP(A796,'Oversættelse til tabel'!$A$2:$B$14,2,FALSE),"")</f>
        <v>Landbrug (foder, strøelse og gødning)</v>
      </c>
    </row>
    <row r="797" spans="1:6" s="103" customFormat="1" x14ac:dyDescent="0.25">
      <c r="A797" s="103" t="str">
        <f>IF('Forbrug af biomasse'!A197&lt;&gt;"",'Forbrug af biomasse'!A197,"")</f>
        <v>Foder</v>
      </c>
      <c r="B797" s="103" t="str">
        <f>IF('Forbrug af biomasse'!B197&lt;&gt;"",'Forbrug af biomasse'!B197,"")</f>
        <v>Vestdanmark</v>
      </c>
      <c r="C797" s="103" t="str">
        <f>IF('Forbrug af biomasse'!C197&lt;&gt;"",'Forbrug af biomasse'!C197,"")</f>
        <v>Bælgsæd</v>
      </c>
      <c r="D797" s="103">
        <f>IF('Forbrug af biomasse'!D197&lt;&gt;"",'Forbrug af biomasse'!D197,"")</f>
        <v>2019</v>
      </c>
      <c r="E797" s="436">
        <f>IF('Forbrug af biomasse'!E197&lt;&gt;"",'Forbrug af biomasse'!E197,"")</f>
        <v>64498.47547519199</v>
      </c>
      <c r="F797" s="103" t="str">
        <f>IFERROR(VLOOKUP(A797,'Oversættelse til tabel'!$A$2:$B$14,2,FALSE),"")</f>
        <v>Landbrug (foder, strøelse og gødning)</v>
      </c>
    </row>
    <row r="798" spans="1:6" s="103" customFormat="1" x14ac:dyDescent="0.25">
      <c r="A798" s="103" t="str">
        <f>IF('Forbrug af biomasse'!A198&lt;&gt;"",'Forbrug af biomasse'!A198,"")</f>
        <v>Foder</v>
      </c>
      <c r="B798" s="103" t="str">
        <f>IF('Forbrug af biomasse'!B198&lt;&gt;"",'Forbrug af biomasse'!B198,"")</f>
        <v>Vestdanmark</v>
      </c>
      <c r="C798" s="103" t="str">
        <f>IF('Forbrug af biomasse'!C198&lt;&gt;"",'Forbrug af biomasse'!C198,"")</f>
        <v>Roer</v>
      </c>
      <c r="D798" s="103">
        <f>IF('Forbrug af biomasse'!D198&lt;&gt;"",'Forbrug af biomasse'!D198,"")</f>
        <v>2019</v>
      </c>
      <c r="E798" s="436">
        <f>IF('Forbrug af biomasse'!E198&lt;&gt;"",'Forbrug af biomasse'!E198,"")</f>
        <v>841167.61765562883</v>
      </c>
      <c r="F798" s="103" t="str">
        <f>IFERROR(VLOOKUP(A798,'Oversættelse til tabel'!$A$2:$B$14,2,FALSE),"")</f>
        <v>Landbrug (foder, strøelse og gødning)</v>
      </c>
    </row>
    <row r="799" spans="1:6" s="103" customFormat="1" x14ac:dyDescent="0.25">
      <c r="A799" s="103" t="str">
        <f>IF('Forbrug af biomasse'!A199&lt;&gt;"",'Forbrug af biomasse'!A199,"")</f>
        <v>Foder</v>
      </c>
      <c r="B799" s="103" t="str">
        <f>IF('Forbrug af biomasse'!B199&lt;&gt;"",'Forbrug af biomasse'!B199,"")</f>
        <v>Vestdanmark</v>
      </c>
      <c r="C799" s="103" t="str">
        <f>IF('Forbrug af biomasse'!C199&lt;&gt;"",'Forbrug af biomasse'!C199,"")</f>
        <v>Majs</v>
      </c>
      <c r="D799" s="103">
        <f>IF('Forbrug af biomasse'!D199&lt;&gt;"",'Forbrug af biomasse'!D199,"")</f>
        <v>2019</v>
      </c>
      <c r="E799" s="436">
        <f>IF('Forbrug af biomasse'!E199&lt;&gt;"",'Forbrug af biomasse'!E199,"")</f>
        <v>5657053.7864699634</v>
      </c>
      <c r="F799" s="103" t="str">
        <f>IFERROR(VLOOKUP(A799,'Oversættelse til tabel'!$A$2:$B$14,2,FALSE),"")</f>
        <v>Landbrug (foder, strøelse og gødning)</v>
      </c>
    </row>
    <row r="800" spans="1:6" s="103" customFormat="1" x14ac:dyDescent="0.25">
      <c r="A800" s="103" t="str">
        <f>IF('Forbrug af biomasse'!A200&lt;&gt;"",'Forbrug af biomasse'!A200,"")</f>
        <v>Foder</v>
      </c>
      <c r="B800" s="103" t="str">
        <f>IF('Forbrug af biomasse'!B200&lt;&gt;"",'Forbrug af biomasse'!B200,"")</f>
        <v>Vestdanmark</v>
      </c>
      <c r="C800" s="103" t="str">
        <f>IF('Forbrug af biomasse'!C200&lt;&gt;"",'Forbrug af biomasse'!C200,"")</f>
        <v>Rapskage</v>
      </c>
      <c r="D800" s="103">
        <f>IF('Forbrug af biomasse'!D200&lt;&gt;"",'Forbrug af biomasse'!D200,"")</f>
        <v>2019</v>
      </c>
      <c r="E800" s="436">
        <f>IF('Forbrug af biomasse'!E200&lt;&gt;"",'Forbrug af biomasse'!E200,"")</f>
        <v>214099.10609126228</v>
      </c>
      <c r="F800" s="103" t="str">
        <f>IFERROR(VLOOKUP(A800,'Oversættelse til tabel'!$A$2:$B$14,2,FALSE),"")</f>
        <v>Landbrug (foder, strøelse og gødning)</v>
      </c>
    </row>
    <row r="801" spans="1:6" s="103" customFormat="1" x14ac:dyDescent="0.25">
      <c r="A801" s="103" t="str">
        <f>IF('Forbrug af biomasse'!A201&lt;&gt;"",'Forbrug af biomasse'!A201,"")</f>
        <v>Foder</v>
      </c>
      <c r="B801" s="103" t="str">
        <f>IF('Forbrug af biomasse'!B201&lt;&gt;"",'Forbrug af biomasse'!B201,"")</f>
        <v>Vestdanmark</v>
      </c>
      <c r="C801" s="103" t="str">
        <f>IF('Forbrug af biomasse'!C201&lt;&gt;"",'Forbrug af biomasse'!C201,"")</f>
        <v>Tang</v>
      </c>
      <c r="D801" s="103">
        <f>IF('Forbrug af biomasse'!D201&lt;&gt;"",'Forbrug af biomasse'!D201,"")</f>
        <v>2019</v>
      </c>
      <c r="E801" s="436">
        <f>IF('Forbrug af biomasse'!E201&lt;&gt;"",'Forbrug af biomasse'!E201,"")</f>
        <v>0</v>
      </c>
      <c r="F801" s="103" t="str">
        <f>IFERROR(VLOOKUP(A801,'Oversættelse til tabel'!$A$2:$B$14,2,FALSE),"")</f>
        <v>Landbrug (foder, strøelse og gødning)</v>
      </c>
    </row>
    <row r="802" spans="1:6" s="103" customFormat="1" x14ac:dyDescent="0.25">
      <c r="A802" s="103" t="str">
        <f>IF('Forbrug af biomasse'!A202&lt;&gt;"",'Forbrug af biomasse'!A202,"")</f>
        <v>Foder</v>
      </c>
      <c r="B802" s="103" t="str">
        <f>IF('Forbrug af biomasse'!B202&lt;&gt;"",'Forbrug af biomasse'!B202,"")</f>
        <v>Vestdanmark</v>
      </c>
      <c r="C802" s="103" t="str">
        <f>IF('Forbrug af biomasse'!C202&lt;&gt;"",'Forbrug af biomasse'!C202,"")</f>
        <v>Muslinger</v>
      </c>
      <c r="D802" s="103">
        <f>IF('Forbrug af biomasse'!D202&lt;&gt;"",'Forbrug af biomasse'!D202,"")</f>
        <v>2019</v>
      </c>
      <c r="E802" s="436">
        <f>IF('Forbrug af biomasse'!E202&lt;&gt;"",'Forbrug af biomasse'!E202,"")</f>
        <v>0</v>
      </c>
      <c r="F802" s="103" t="str">
        <f>IFERROR(VLOOKUP(A802,'Oversættelse til tabel'!$A$2:$B$14,2,FALSE),"")</f>
        <v>Landbrug (foder, strøelse og gødning)</v>
      </c>
    </row>
    <row r="803" spans="1:6" s="103" customFormat="1" x14ac:dyDescent="0.25">
      <c r="A803" s="103" t="str">
        <f>IF('Forbrug af biomasse'!A203&lt;&gt;"",'Forbrug af biomasse'!A203,"")</f>
        <v>Foder</v>
      </c>
      <c r="B803" s="103" t="str">
        <f>IF('Forbrug af biomasse'!B203&lt;&gt;"",'Forbrug af biomasse'!B203,"")</f>
        <v>Vestdanmark</v>
      </c>
      <c r="C803" s="103" t="str">
        <f>IF('Forbrug af biomasse'!C203&lt;&gt;"",'Forbrug af biomasse'!C203,"")</f>
        <v>Græs</v>
      </c>
      <c r="D803" s="103">
        <f>IF('Forbrug af biomasse'!D203&lt;&gt;"",'Forbrug af biomasse'!D203,"")</f>
        <v>2019</v>
      </c>
      <c r="E803" s="436">
        <f>IF('Forbrug af biomasse'!E203&lt;&gt;"",'Forbrug af biomasse'!E203,"")</f>
        <v>12237689.9092583</v>
      </c>
      <c r="F803" s="103" t="str">
        <f>IFERROR(VLOOKUP(A803,'Oversættelse til tabel'!$A$2:$B$14,2,FALSE),"")</f>
        <v>Landbrug (foder, strøelse og gødning)</v>
      </c>
    </row>
    <row r="804" spans="1:6" s="103" customFormat="1" x14ac:dyDescent="0.25">
      <c r="A804" s="103" t="str">
        <f>IF('Forbrug af biomasse'!A204&lt;&gt;"",'Forbrug af biomasse'!A204,"")</f>
        <v>Foder</v>
      </c>
      <c r="B804" s="103" t="str">
        <f>IF('Forbrug af biomasse'!B204&lt;&gt;"",'Forbrug af biomasse'!B204,"")</f>
        <v>Vestdanmark</v>
      </c>
      <c r="C804" s="103" t="str">
        <f>IF('Forbrug af biomasse'!C204&lt;&gt;"",'Forbrug af biomasse'!C204,"")</f>
        <v>Mælk til foder</v>
      </c>
      <c r="D804" s="103">
        <f>IF('Forbrug af biomasse'!D204&lt;&gt;"",'Forbrug af biomasse'!D204,"")</f>
        <v>2019</v>
      </c>
      <c r="E804" s="436">
        <f>IF('Forbrug af biomasse'!E204&lt;&gt;"",'Forbrug af biomasse'!E204,"")</f>
        <v>1515714.1736670118</v>
      </c>
      <c r="F804" s="103" t="str">
        <f>IFERROR(VLOOKUP(A804,'Oversættelse til tabel'!$A$2:$B$14,2,FALSE),"")</f>
        <v>Landbrug (foder, strøelse og gødning)</v>
      </c>
    </row>
    <row r="805" spans="1:6" s="103" customFormat="1" x14ac:dyDescent="0.25">
      <c r="A805" s="103" t="str">
        <f>IF('Forbrug af biomasse'!A205&lt;&gt;"",'Forbrug af biomasse'!A205,"")</f>
        <v>Foder</v>
      </c>
      <c r="B805" s="103" t="str">
        <f>IF('Forbrug af biomasse'!B205&lt;&gt;"",'Forbrug af biomasse'!B205,"")</f>
        <v>Vestdanmark</v>
      </c>
      <c r="C805" s="103" t="str">
        <f>IF('Forbrug af biomasse'!C205&lt;&gt;"",'Forbrug af biomasse'!C205,"")</f>
        <v>Fiberfraktion</v>
      </c>
      <c r="D805" s="103">
        <f>IF('Forbrug af biomasse'!D205&lt;&gt;"",'Forbrug af biomasse'!D205,"")</f>
        <v>2019</v>
      </c>
      <c r="E805" s="436">
        <f>IF('Forbrug af biomasse'!E205&lt;&gt;"",'Forbrug af biomasse'!E205,"")</f>
        <v>0</v>
      </c>
      <c r="F805" s="103" t="str">
        <f>IFERROR(VLOOKUP(A805,'Oversættelse til tabel'!$A$2:$B$14,2,FALSE),"")</f>
        <v>Landbrug (foder, strøelse og gødning)</v>
      </c>
    </row>
    <row r="806" spans="1:6" s="103" customFormat="1" x14ac:dyDescent="0.25">
      <c r="A806" s="103" t="str">
        <f>IF('Forbrug af biomasse'!A206&lt;&gt;"",'Forbrug af biomasse'!A206,"")</f>
        <v>Foder</v>
      </c>
      <c r="B806" s="103" t="str">
        <f>IF('Forbrug af biomasse'!B206&lt;&gt;"",'Forbrug af biomasse'!B206,"")</f>
        <v>Vestdanmark</v>
      </c>
      <c r="C806" s="103" t="str">
        <f>IF('Forbrug af biomasse'!C206&lt;&gt;"",'Forbrug af biomasse'!C206,"")</f>
        <v>Græsprotein</v>
      </c>
      <c r="D806" s="103">
        <f>IF('Forbrug af biomasse'!D206&lt;&gt;"",'Forbrug af biomasse'!D206,"")</f>
        <v>2019</v>
      </c>
      <c r="E806" s="436">
        <f>IF('Forbrug af biomasse'!E206&lt;&gt;"",'Forbrug af biomasse'!E206,"")</f>
        <v>0</v>
      </c>
      <c r="F806" s="103" t="str">
        <f>IFERROR(VLOOKUP(A806,'Oversættelse til tabel'!$A$2:$B$14,2,FALSE),"")</f>
        <v>Landbrug (foder, strøelse og gødning)</v>
      </c>
    </row>
    <row r="807" spans="1:6" s="103" customFormat="1" x14ac:dyDescent="0.25">
      <c r="A807" s="103" t="str">
        <f>IF('Forbrug af biomasse'!A207&lt;&gt;"",'Forbrug af biomasse'!A207,"")</f>
        <v>Foder</v>
      </c>
      <c r="B807" s="103" t="str">
        <f>IF('Forbrug af biomasse'!B207&lt;&gt;"",'Forbrug af biomasse'!B207,"")</f>
        <v>Vestdanmark</v>
      </c>
      <c r="C807" s="103" t="str">
        <f>IF('Forbrug af biomasse'!C207&lt;&gt;"",'Forbrug af biomasse'!C207,"")</f>
        <v>Slagteriaffald til foder</v>
      </c>
      <c r="D807" s="103">
        <f>IF('Forbrug af biomasse'!D207&lt;&gt;"",'Forbrug af biomasse'!D207,"")</f>
        <v>2019</v>
      </c>
      <c r="E807" s="436">
        <f>IF('Forbrug af biomasse'!E207&lt;&gt;"",'Forbrug af biomasse'!E207,"")</f>
        <v>39415.735012617326</v>
      </c>
      <c r="F807" s="103" t="str">
        <f>IFERROR(VLOOKUP(A807,'Oversættelse til tabel'!$A$2:$B$14,2,FALSE),"")</f>
        <v>Landbrug (foder, strøelse og gødning)</v>
      </c>
    </row>
    <row r="808" spans="1:6" s="103" customFormat="1" x14ac:dyDescent="0.25">
      <c r="A808" s="103" t="str">
        <f>IF('Forbrug af biomasse'!A208&lt;&gt;"",'Forbrug af biomasse'!A208,"")</f>
        <v>Foder</v>
      </c>
      <c r="B808" s="103" t="str">
        <f>IF('Forbrug af biomasse'!B208&lt;&gt;"",'Forbrug af biomasse'!B208,"")</f>
        <v>Vestdanmark</v>
      </c>
      <c r="C808" s="103" t="str">
        <f>IF('Forbrug af biomasse'!C208&lt;&gt;"",'Forbrug af biomasse'!C208,"")</f>
        <v>Import af foder</v>
      </c>
      <c r="D808" s="103">
        <f>IF('Forbrug af biomasse'!D208&lt;&gt;"",'Forbrug af biomasse'!D208,"")</f>
        <v>2019</v>
      </c>
      <c r="E808" s="436">
        <f>IF('Forbrug af biomasse'!E208&lt;&gt;"",'Forbrug af biomasse'!E208,"")</f>
        <v>4828427.5390456235</v>
      </c>
      <c r="F808" s="103" t="str">
        <f>IFERROR(VLOOKUP(A808,'Oversættelse til tabel'!$A$2:$B$14,2,FALSE),"")</f>
        <v>Landbrug (foder, strøelse og gødning)</v>
      </c>
    </row>
    <row r="809" spans="1:6" s="103" customFormat="1" x14ac:dyDescent="0.25">
      <c r="A809" s="103" t="str">
        <f>IF('Forbrug af biomasse'!A209&lt;&gt;"",'Forbrug af biomasse'!A209,"")</f>
        <v>Foder</v>
      </c>
      <c r="B809" s="103" t="str">
        <f>IF('Forbrug af biomasse'!B209&lt;&gt;"",'Forbrug af biomasse'!B209,"")</f>
        <v>Vestdanmark</v>
      </c>
      <c r="C809" s="103" t="str">
        <f>IF('Forbrug af biomasse'!C209&lt;&gt;"",'Forbrug af biomasse'!C209,"")</f>
        <v>Korn</v>
      </c>
      <c r="D809" s="103">
        <f>IF('Forbrug af biomasse'!D209&lt;&gt;"",'Forbrug af biomasse'!D209,"")</f>
        <v>2030</v>
      </c>
      <c r="E809" s="436">
        <f>IF('Forbrug af biomasse'!E209&lt;&gt;"",'Forbrug af biomasse'!E209,"")</f>
        <v>5879215.2019956233</v>
      </c>
      <c r="F809" s="103" t="str">
        <f>IFERROR(VLOOKUP(A809,'Oversættelse til tabel'!$A$2:$B$14,2,FALSE),"")</f>
        <v>Landbrug (foder, strøelse og gødning)</v>
      </c>
    </row>
    <row r="810" spans="1:6" s="103" customFormat="1" x14ac:dyDescent="0.25">
      <c r="A810" s="103" t="str">
        <f>IF('Forbrug af biomasse'!A210&lt;&gt;"",'Forbrug af biomasse'!A210,"")</f>
        <v>Foder</v>
      </c>
      <c r="B810" s="103" t="str">
        <f>IF('Forbrug af biomasse'!B210&lt;&gt;"",'Forbrug af biomasse'!B210,"")</f>
        <v>Vestdanmark</v>
      </c>
      <c r="C810" s="103" t="str">
        <f>IF('Forbrug af biomasse'!C210&lt;&gt;"",'Forbrug af biomasse'!C210,"")</f>
        <v>Halm</v>
      </c>
      <c r="D810" s="103">
        <f>IF('Forbrug af biomasse'!D210&lt;&gt;"",'Forbrug af biomasse'!D210,"")</f>
        <v>2030</v>
      </c>
      <c r="E810" s="436">
        <f>IF('Forbrug af biomasse'!E210&lt;&gt;"",'Forbrug af biomasse'!E210,"")</f>
        <v>773085.89354292606</v>
      </c>
      <c r="F810" s="103" t="str">
        <f>IFERROR(VLOOKUP(A810,'Oversættelse til tabel'!$A$2:$B$14,2,FALSE),"")</f>
        <v>Landbrug (foder, strøelse og gødning)</v>
      </c>
    </row>
    <row r="811" spans="1:6" s="103" customFormat="1" x14ac:dyDescent="0.25">
      <c r="A811" s="103" t="str">
        <f>IF('Forbrug af biomasse'!A211&lt;&gt;"",'Forbrug af biomasse'!A211,"")</f>
        <v>Foder</v>
      </c>
      <c r="B811" s="103" t="str">
        <f>IF('Forbrug af biomasse'!B211&lt;&gt;"",'Forbrug af biomasse'!B211,"")</f>
        <v>Vestdanmark</v>
      </c>
      <c r="C811" s="103" t="str">
        <f>IF('Forbrug af biomasse'!C211&lt;&gt;"",'Forbrug af biomasse'!C211,"")</f>
        <v>Kartofler</v>
      </c>
      <c r="D811" s="103">
        <f>IF('Forbrug af biomasse'!D211&lt;&gt;"",'Forbrug af biomasse'!D211,"")</f>
        <v>2030</v>
      </c>
      <c r="E811" s="436">
        <f>IF('Forbrug af biomasse'!E211&lt;&gt;"",'Forbrug af biomasse'!E211,"")</f>
        <v>0</v>
      </c>
      <c r="F811" s="103" t="str">
        <f>IFERROR(VLOOKUP(A811,'Oversættelse til tabel'!$A$2:$B$14,2,FALSE),"")</f>
        <v>Landbrug (foder, strøelse og gødning)</v>
      </c>
    </row>
    <row r="812" spans="1:6" s="103" customFormat="1" x14ac:dyDescent="0.25">
      <c r="A812" s="103" t="str">
        <f>IF('Forbrug af biomasse'!A212&lt;&gt;"",'Forbrug af biomasse'!A212,"")</f>
        <v>Foder</v>
      </c>
      <c r="B812" s="103" t="str">
        <f>IF('Forbrug af biomasse'!B212&lt;&gt;"",'Forbrug af biomasse'!B212,"")</f>
        <v>Vestdanmark</v>
      </c>
      <c r="C812" s="103" t="str">
        <f>IF('Forbrug af biomasse'!C212&lt;&gt;"",'Forbrug af biomasse'!C212,"")</f>
        <v>Bælgsæd</v>
      </c>
      <c r="D812" s="103">
        <f>IF('Forbrug af biomasse'!D212&lt;&gt;"",'Forbrug af biomasse'!D212,"")</f>
        <v>2030</v>
      </c>
      <c r="E812" s="436">
        <f>IF('Forbrug af biomasse'!E212&lt;&gt;"",'Forbrug af biomasse'!E212,"")</f>
        <v>64498.475475191975</v>
      </c>
      <c r="F812" s="103" t="str">
        <f>IFERROR(VLOOKUP(A812,'Oversættelse til tabel'!$A$2:$B$14,2,FALSE),"")</f>
        <v>Landbrug (foder, strøelse og gødning)</v>
      </c>
    </row>
    <row r="813" spans="1:6" s="103" customFormat="1" x14ac:dyDescent="0.25">
      <c r="A813" s="103" t="str">
        <f>IF('Forbrug af biomasse'!A213&lt;&gt;"",'Forbrug af biomasse'!A213,"")</f>
        <v>Foder</v>
      </c>
      <c r="B813" s="103" t="str">
        <f>IF('Forbrug af biomasse'!B213&lt;&gt;"",'Forbrug af biomasse'!B213,"")</f>
        <v>Vestdanmark</v>
      </c>
      <c r="C813" s="103" t="str">
        <f>IF('Forbrug af biomasse'!C213&lt;&gt;"",'Forbrug af biomasse'!C213,"")</f>
        <v>Roer</v>
      </c>
      <c r="D813" s="103">
        <f>IF('Forbrug af biomasse'!D213&lt;&gt;"",'Forbrug af biomasse'!D213,"")</f>
        <v>2030</v>
      </c>
      <c r="E813" s="436">
        <f>IF('Forbrug af biomasse'!E213&lt;&gt;"",'Forbrug af biomasse'!E213,"")</f>
        <v>841167.61765562883</v>
      </c>
      <c r="F813" s="103" t="str">
        <f>IFERROR(VLOOKUP(A813,'Oversættelse til tabel'!$A$2:$B$14,2,FALSE),"")</f>
        <v>Landbrug (foder, strøelse og gødning)</v>
      </c>
    </row>
    <row r="814" spans="1:6" s="103" customFormat="1" x14ac:dyDescent="0.25">
      <c r="A814" s="103" t="str">
        <f>IF('Forbrug af biomasse'!A214&lt;&gt;"",'Forbrug af biomasse'!A214,"")</f>
        <v>Foder</v>
      </c>
      <c r="B814" s="103" t="str">
        <f>IF('Forbrug af biomasse'!B214&lt;&gt;"",'Forbrug af biomasse'!B214,"")</f>
        <v>Vestdanmark</v>
      </c>
      <c r="C814" s="103" t="str">
        <f>IF('Forbrug af biomasse'!C214&lt;&gt;"",'Forbrug af biomasse'!C214,"")</f>
        <v>Majs</v>
      </c>
      <c r="D814" s="103">
        <f>IF('Forbrug af biomasse'!D214&lt;&gt;"",'Forbrug af biomasse'!D214,"")</f>
        <v>2030</v>
      </c>
      <c r="E814" s="436">
        <f>IF('Forbrug af biomasse'!E214&lt;&gt;"",'Forbrug af biomasse'!E214,"")</f>
        <v>5657053.7864699624</v>
      </c>
      <c r="F814" s="103" t="str">
        <f>IFERROR(VLOOKUP(A814,'Oversættelse til tabel'!$A$2:$B$14,2,FALSE),"")</f>
        <v>Landbrug (foder, strøelse og gødning)</v>
      </c>
    </row>
    <row r="815" spans="1:6" s="103" customFormat="1" x14ac:dyDescent="0.25">
      <c r="A815" s="103" t="str">
        <f>IF('Forbrug af biomasse'!A215&lt;&gt;"",'Forbrug af biomasse'!A215,"")</f>
        <v>Foder</v>
      </c>
      <c r="B815" s="103" t="str">
        <f>IF('Forbrug af biomasse'!B215&lt;&gt;"",'Forbrug af biomasse'!B215,"")</f>
        <v>Vestdanmark</v>
      </c>
      <c r="C815" s="103" t="str">
        <f>IF('Forbrug af biomasse'!C215&lt;&gt;"",'Forbrug af biomasse'!C215,"")</f>
        <v>Rapskage</v>
      </c>
      <c r="D815" s="103">
        <f>IF('Forbrug af biomasse'!D215&lt;&gt;"",'Forbrug af biomasse'!D215,"")</f>
        <v>2030</v>
      </c>
      <c r="E815" s="436">
        <f>IF('Forbrug af biomasse'!E215&lt;&gt;"",'Forbrug af biomasse'!E215,"")</f>
        <v>214099.10609126225</v>
      </c>
      <c r="F815" s="103" t="str">
        <f>IFERROR(VLOOKUP(A815,'Oversættelse til tabel'!$A$2:$B$14,2,FALSE),"")</f>
        <v>Landbrug (foder, strøelse og gødning)</v>
      </c>
    </row>
    <row r="816" spans="1:6" s="103" customFormat="1" x14ac:dyDescent="0.25">
      <c r="A816" s="103" t="str">
        <f>IF('Forbrug af biomasse'!A216&lt;&gt;"",'Forbrug af biomasse'!A216,"")</f>
        <v>Foder</v>
      </c>
      <c r="B816" s="103" t="str">
        <f>IF('Forbrug af biomasse'!B216&lt;&gt;"",'Forbrug af biomasse'!B216,"")</f>
        <v>Vestdanmark</v>
      </c>
      <c r="C816" s="103" t="str">
        <f>IF('Forbrug af biomasse'!C216&lt;&gt;"",'Forbrug af biomasse'!C216,"")</f>
        <v>Tang</v>
      </c>
      <c r="D816" s="103">
        <f>IF('Forbrug af biomasse'!D216&lt;&gt;"",'Forbrug af biomasse'!D216,"")</f>
        <v>2030</v>
      </c>
      <c r="E816" s="436">
        <f>IF('Forbrug af biomasse'!E216&lt;&gt;"",'Forbrug af biomasse'!E216,"")</f>
        <v>0</v>
      </c>
      <c r="F816" s="103" t="str">
        <f>IFERROR(VLOOKUP(A816,'Oversættelse til tabel'!$A$2:$B$14,2,FALSE),"")</f>
        <v>Landbrug (foder, strøelse og gødning)</v>
      </c>
    </row>
    <row r="817" spans="1:6" s="103" customFormat="1" x14ac:dyDescent="0.25">
      <c r="A817" s="103" t="str">
        <f>IF('Forbrug af biomasse'!A217&lt;&gt;"",'Forbrug af biomasse'!A217,"")</f>
        <v>Foder</v>
      </c>
      <c r="B817" s="103" t="str">
        <f>IF('Forbrug af biomasse'!B217&lt;&gt;"",'Forbrug af biomasse'!B217,"")</f>
        <v>Vestdanmark</v>
      </c>
      <c r="C817" s="103" t="str">
        <f>IF('Forbrug af biomasse'!C217&lt;&gt;"",'Forbrug af biomasse'!C217,"")</f>
        <v>Muslinger</v>
      </c>
      <c r="D817" s="103">
        <f>IF('Forbrug af biomasse'!D217&lt;&gt;"",'Forbrug af biomasse'!D217,"")</f>
        <v>2030</v>
      </c>
      <c r="E817" s="436">
        <f>IF('Forbrug af biomasse'!E217&lt;&gt;"",'Forbrug af biomasse'!E217,"")</f>
        <v>0</v>
      </c>
      <c r="F817" s="103" t="str">
        <f>IFERROR(VLOOKUP(A817,'Oversættelse til tabel'!$A$2:$B$14,2,FALSE),"")</f>
        <v>Landbrug (foder, strøelse og gødning)</v>
      </c>
    </row>
    <row r="818" spans="1:6" s="103" customFormat="1" x14ac:dyDescent="0.25">
      <c r="A818" s="103" t="str">
        <f>IF('Forbrug af biomasse'!A218&lt;&gt;"",'Forbrug af biomasse'!A218,"")</f>
        <v>Foder</v>
      </c>
      <c r="B818" s="103" t="str">
        <f>IF('Forbrug af biomasse'!B218&lt;&gt;"",'Forbrug af biomasse'!B218,"")</f>
        <v>Vestdanmark</v>
      </c>
      <c r="C818" s="103" t="str">
        <f>IF('Forbrug af biomasse'!C218&lt;&gt;"",'Forbrug af biomasse'!C218,"")</f>
        <v>Græs</v>
      </c>
      <c r="D818" s="103">
        <f>IF('Forbrug af biomasse'!D218&lt;&gt;"",'Forbrug af biomasse'!D218,"")</f>
        <v>2030</v>
      </c>
      <c r="E818" s="436">
        <f>IF('Forbrug af biomasse'!E218&lt;&gt;"",'Forbrug af biomasse'!E218,"")</f>
        <v>12237689.909258299</v>
      </c>
      <c r="F818" s="103" t="str">
        <f>IFERROR(VLOOKUP(A818,'Oversættelse til tabel'!$A$2:$B$14,2,FALSE),"")</f>
        <v>Landbrug (foder, strøelse og gødning)</v>
      </c>
    </row>
    <row r="819" spans="1:6" s="103" customFormat="1" x14ac:dyDescent="0.25">
      <c r="A819" s="103" t="str">
        <f>IF('Forbrug af biomasse'!A219&lt;&gt;"",'Forbrug af biomasse'!A219,"")</f>
        <v>Foder</v>
      </c>
      <c r="B819" s="103" t="str">
        <f>IF('Forbrug af biomasse'!B219&lt;&gt;"",'Forbrug af biomasse'!B219,"")</f>
        <v>Vestdanmark</v>
      </c>
      <c r="C819" s="103" t="str">
        <f>IF('Forbrug af biomasse'!C219&lt;&gt;"",'Forbrug af biomasse'!C219,"")</f>
        <v>Mælk til foder</v>
      </c>
      <c r="D819" s="103">
        <f>IF('Forbrug af biomasse'!D219&lt;&gt;"",'Forbrug af biomasse'!D219,"")</f>
        <v>2030</v>
      </c>
      <c r="E819" s="436">
        <f>IF('Forbrug af biomasse'!E219&lt;&gt;"",'Forbrug af biomasse'!E219,"")</f>
        <v>1515714.1736670113</v>
      </c>
      <c r="F819" s="103" t="str">
        <f>IFERROR(VLOOKUP(A819,'Oversættelse til tabel'!$A$2:$B$14,2,FALSE),"")</f>
        <v>Landbrug (foder, strøelse og gødning)</v>
      </c>
    </row>
    <row r="820" spans="1:6" s="103" customFormat="1" x14ac:dyDescent="0.25">
      <c r="A820" s="103" t="str">
        <f>IF('Forbrug af biomasse'!A220&lt;&gt;"",'Forbrug af biomasse'!A220,"")</f>
        <v>Foder</v>
      </c>
      <c r="B820" s="103" t="str">
        <f>IF('Forbrug af biomasse'!B220&lt;&gt;"",'Forbrug af biomasse'!B220,"")</f>
        <v>Vestdanmark</v>
      </c>
      <c r="C820" s="103" t="str">
        <f>IF('Forbrug af biomasse'!C220&lt;&gt;"",'Forbrug af biomasse'!C220,"")</f>
        <v>Fiberfraktion</v>
      </c>
      <c r="D820" s="103">
        <f>IF('Forbrug af biomasse'!D220&lt;&gt;"",'Forbrug af biomasse'!D220,"")</f>
        <v>2030</v>
      </c>
      <c r="E820" s="436">
        <f>IF('Forbrug af biomasse'!E220&lt;&gt;"",'Forbrug af biomasse'!E220,"")</f>
        <v>0</v>
      </c>
      <c r="F820" s="103" t="str">
        <f>IFERROR(VLOOKUP(A820,'Oversættelse til tabel'!$A$2:$B$14,2,FALSE),"")</f>
        <v>Landbrug (foder, strøelse og gødning)</v>
      </c>
    </row>
    <row r="821" spans="1:6" s="103" customFormat="1" x14ac:dyDescent="0.25">
      <c r="A821" s="103" t="str">
        <f>IF('Forbrug af biomasse'!A221&lt;&gt;"",'Forbrug af biomasse'!A221,"")</f>
        <v>Foder</v>
      </c>
      <c r="B821" s="103" t="str">
        <f>IF('Forbrug af biomasse'!B221&lt;&gt;"",'Forbrug af biomasse'!B221,"")</f>
        <v>Vestdanmark</v>
      </c>
      <c r="C821" s="103" t="str">
        <f>IF('Forbrug af biomasse'!C221&lt;&gt;"",'Forbrug af biomasse'!C221,"")</f>
        <v>Græsprotein</v>
      </c>
      <c r="D821" s="103">
        <f>IF('Forbrug af biomasse'!D221&lt;&gt;"",'Forbrug af biomasse'!D221,"")</f>
        <v>2030</v>
      </c>
      <c r="E821" s="436">
        <f>IF('Forbrug af biomasse'!E221&lt;&gt;"",'Forbrug af biomasse'!E221,"")</f>
        <v>0</v>
      </c>
      <c r="F821" s="103" t="str">
        <f>IFERROR(VLOOKUP(A821,'Oversættelse til tabel'!$A$2:$B$14,2,FALSE),"")</f>
        <v>Landbrug (foder, strøelse og gødning)</v>
      </c>
    </row>
    <row r="822" spans="1:6" s="103" customFormat="1" x14ac:dyDescent="0.25">
      <c r="A822" s="103" t="str">
        <f>IF('Forbrug af biomasse'!A222&lt;&gt;"",'Forbrug af biomasse'!A222,"")</f>
        <v>Foder</v>
      </c>
      <c r="B822" s="103" t="str">
        <f>IF('Forbrug af biomasse'!B222&lt;&gt;"",'Forbrug af biomasse'!B222,"")</f>
        <v>Vestdanmark</v>
      </c>
      <c r="C822" s="103" t="str">
        <f>IF('Forbrug af biomasse'!C222&lt;&gt;"",'Forbrug af biomasse'!C222,"")</f>
        <v>Slagteriaffald til foder</v>
      </c>
      <c r="D822" s="103">
        <f>IF('Forbrug af biomasse'!D222&lt;&gt;"",'Forbrug af biomasse'!D222,"")</f>
        <v>2030</v>
      </c>
      <c r="E822" s="436">
        <f>IF('Forbrug af biomasse'!E222&lt;&gt;"",'Forbrug af biomasse'!E222,"")</f>
        <v>39415.735012617326</v>
      </c>
      <c r="F822" s="103" t="str">
        <f>IFERROR(VLOOKUP(A822,'Oversættelse til tabel'!$A$2:$B$14,2,FALSE),"")</f>
        <v>Landbrug (foder, strøelse og gødning)</v>
      </c>
    </row>
    <row r="823" spans="1:6" s="103" customFormat="1" x14ac:dyDescent="0.25">
      <c r="A823" s="103" t="str">
        <f>IF('Forbrug af biomasse'!A223&lt;&gt;"",'Forbrug af biomasse'!A223,"")</f>
        <v>Foder</v>
      </c>
      <c r="B823" s="103" t="str">
        <f>IF('Forbrug af biomasse'!B223&lt;&gt;"",'Forbrug af biomasse'!B223,"")</f>
        <v>Vestdanmark</v>
      </c>
      <c r="C823" s="103" t="str">
        <f>IF('Forbrug af biomasse'!C223&lt;&gt;"",'Forbrug af biomasse'!C223,"")</f>
        <v>Import af foder</v>
      </c>
      <c r="D823" s="103">
        <f>IF('Forbrug af biomasse'!D223&lt;&gt;"",'Forbrug af biomasse'!D223,"")</f>
        <v>2030</v>
      </c>
      <c r="E823" s="436">
        <f>IF('Forbrug af biomasse'!E223&lt;&gt;"",'Forbrug af biomasse'!E223,"")</f>
        <v>4828427.5390456226</v>
      </c>
      <c r="F823" s="103" t="str">
        <f>IFERROR(VLOOKUP(A823,'Oversættelse til tabel'!$A$2:$B$14,2,FALSE),"")</f>
        <v>Landbrug (foder, strøelse og gødning)</v>
      </c>
    </row>
    <row r="824" spans="1:6" s="103" customFormat="1" x14ac:dyDescent="0.25">
      <c r="A824" s="103" t="str">
        <f>IF('Forbrug af biomasse'!A224&lt;&gt;"",'Forbrug af biomasse'!A224,"")</f>
        <v>Foder</v>
      </c>
      <c r="B824" s="103" t="str">
        <f>IF('Forbrug af biomasse'!B224&lt;&gt;"",'Forbrug af biomasse'!B224,"")</f>
        <v>Vestdanmark</v>
      </c>
      <c r="C824" s="103" t="str">
        <f>IF('Forbrug af biomasse'!C224&lt;&gt;"",'Forbrug af biomasse'!C224,"")</f>
        <v>Korn</v>
      </c>
      <c r="D824" s="103">
        <f>IF('Forbrug af biomasse'!D224&lt;&gt;"",'Forbrug af biomasse'!D224,"")</f>
        <v>2050</v>
      </c>
      <c r="E824" s="436">
        <f>IF('Forbrug af biomasse'!E224&lt;&gt;"",'Forbrug af biomasse'!E224,"")</f>
        <v>5879215.2019956233</v>
      </c>
      <c r="F824" s="103" t="str">
        <f>IFERROR(VLOOKUP(A824,'Oversættelse til tabel'!$A$2:$B$14,2,FALSE),"")</f>
        <v>Landbrug (foder, strøelse og gødning)</v>
      </c>
    </row>
    <row r="825" spans="1:6" s="103" customFormat="1" x14ac:dyDescent="0.25">
      <c r="A825" s="103" t="str">
        <f>IF('Forbrug af biomasse'!A225&lt;&gt;"",'Forbrug af biomasse'!A225,"")</f>
        <v>Foder</v>
      </c>
      <c r="B825" s="103" t="str">
        <f>IF('Forbrug af biomasse'!B225&lt;&gt;"",'Forbrug af biomasse'!B225,"")</f>
        <v>Vestdanmark</v>
      </c>
      <c r="C825" s="103" t="str">
        <f>IF('Forbrug af biomasse'!C225&lt;&gt;"",'Forbrug af biomasse'!C225,"")</f>
        <v>Halm</v>
      </c>
      <c r="D825" s="103">
        <f>IF('Forbrug af biomasse'!D225&lt;&gt;"",'Forbrug af biomasse'!D225,"")</f>
        <v>2050</v>
      </c>
      <c r="E825" s="436">
        <f>IF('Forbrug af biomasse'!E225&lt;&gt;"",'Forbrug af biomasse'!E225,"")</f>
        <v>773085.89354292606</v>
      </c>
      <c r="F825" s="103" t="str">
        <f>IFERROR(VLOOKUP(A825,'Oversættelse til tabel'!$A$2:$B$14,2,FALSE),"")</f>
        <v>Landbrug (foder, strøelse og gødning)</v>
      </c>
    </row>
    <row r="826" spans="1:6" s="103" customFormat="1" x14ac:dyDescent="0.25">
      <c r="A826" s="103" t="str">
        <f>IF('Forbrug af biomasse'!A226&lt;&gt;"",'Forbrug af biomasse'!A226,"")</f>
        <v>Foder</v>
      </c>
      <c r="B826" s="103" t="str">
        <f>IF('Forbrug af biomasse'!B226&lt;&gt;"",'Forbrug af biomasse'!B226,"")</f>
        <v>Vestdanmark</v>
      </c>
      <c r="C826" s="103" t="str">
        <f>IF('Forbrug af biomasse'!C226&lt;&gt;"",'Forbrug af biomasse'!C226,"")</f>
        <v>Kartofler</v>
      </c>
      <c r="D826" s="103">
        <f>IF('Forbrug af biomasse'!D226&lt;&gt;"",'Forbrug af biomasse'!D226,"")</f>
        <v>2050</v>
      </c>
      <c r="E826" s="436">
        <f>IF('Forbrug af biomasse'!E226&lt;&gt;"",'Forbrug af biomasse'!E226,"")</f>
        <v>0</v>
      </c>
      <c r="F826" s="103" t="str">
        <f>IFERROR(VLOOKUP(A826,'Oversættelse til tabel'!$A$2:$B$14,2,FALSE),"")</f>
        <v>Landbrug (foder, strøelse og gødning)</v>
      </c>
    </row>
    <row r="827" spans="1:6" s="103" customFormat="1" x14ac:dyDescent="0.25">
      <c r="A827" s="103" t="str">
        <f>IF('Forbrug af biomasse'!A227&lt;&gt;"",'Forbrug af biomasse'!A227,"")</f>
        <v>Foder</v>
      </c>
      <c r="B827" s="103" t="str">
        <f>IF('Forbrug af biomasse'!B227&lt;&gt;"",'Forbrug af biomasse'!B227,"")</f>
        <v>Vestdanmark</v>
      </c>
      <c r="C827" s="103" t="str">
        <f>IF('Forbrug af biomasse'!C227&lt;&gt;"",'Forbrug af biomasse'!C227,"")</f>
        <v>Bælgsæd</v>
      </c>
      <c r="D827" s="103">
        <f>IF('Forbrug af biomasse'!D227&lt;&gt;"",'Forbrug af biomasse'!D227,"")</f>
        <v>2050</v>
      </c>
      <c r="E827" s="436">
        <f>IF('Forbrug af biomasse'!E227&lt;&gt;"",'Forbrug af biomasse'!E227,"")</f>
        <v>64498.475475191975</v>
      </c>
      <c r="F827" s="103" t="str">
        <f>IFERROR(VLOOKUP(A827,'Oversættelse til tabel'!$A$2:$B$14,2,FALSE),"")</f>
        <v>Landbrug (foder, strøelse og gødning)</v>
      </c>
    </row>
    <row r="828" spans="1:6" s="103" customFormat="1" x14ac:dyDescent="0.25">
      <c r="A828" s="103" t="str">
        <f>IF('Forbrug af biomasse'!A228&lt;&gt;"",'Forbrug af biomasse'!A228,"")</f>
        <v>Foder</v>
      </c>
      <c r="B828" s="103" t="str">
        <f>IF('Forbrug af biomasse'!B228&lt;&gt;"",'Forbrug af biomasse'!B228,"")</f>
        <v>Vestdanmark</v>
      </c>
      <c r="C828" s="103" t="str">
        <f>IF('Forbrug af biomasse'!C228&lt;&gt;"",'Forbrug af biomasse'!C228,"")</f>
        <v>Roer</v>
      </c>
      <c r="D828" s="103">
        <f>IF('Forbrug af biomasse'!D228&lt;&gt;"",'Forbrug af biomasse'!D228,"")</f>
        <v>2050</v>
      </c>
      <c r="E828" s="436">
        <f>IF('Forbrug af biomasse'!E228&lt;&gt;"",'Forbrug af biomasse'!E228,"")</f>
        <v>841167.61765562883</v>
      </c>
      <c r="F828" s="103" t="str">
        <f>IFERROR(VLOOKUP(A828,'Oversættelse til tabel'!$A$2:$B$14,2,FALSE),"")</f>
        <v>Landbrug (foder, strøelse og gødning)</v>
      </c>
    </row>
    <row r="829" spans="1:6" s="103" customFormat="1" x14ac:dyDescent="0.25">
      <c r="A829" s="103" t="str">
        <f>IF('Forbrug af biomasse'!A229&lt;&gt;"",'Forbrug af biomasse'!A229,"")</f>
        <v>Foder</v>
      </c>
      <c r="B829" s="103" t="str">
        <f>IF('Forbrug af biomasse'!B229&lt;&gt;"",'Forbrug af biomasse'!B229,"")</f>
        <v>Vestdanmark</v>
      </c>
      <c r="C829" s="103" t="str">
        <f>IF('Forbrug af biomasse'!C229&lt;&gt;"",'Forbrug af biomasse'!C229,"")</f>
        <v>Majs</v>
      </c>
      <c r="D829" s="103">
        <f>IF('Forbrug af biomasse'!D229&lt;&gt;"",'Forbrug af biomasse'!D229,"")</f>
        <v>2050</v>
      </c>
      <c r="E829" s="436">
        <f>IF('Forbrug af biomasse'!E229&lt;&gt;"",'Forbrug af biomasse'!E229,"")</f>
        <v>5657053.7864699624</v>
      </c>
      <c r="F829" s="103" t="str">
        <f>IFERROR(VLOOKUP(A829,'Oversættelse til tabel'!$A$2:$B$14,2,FALSE),"")</f>
        <v>Landbrug (foder, strøelse og gødning)</v>
      </c>
    </row>
    <row r="830" spans="1:6" s="103" customFormat="1" x14ac:dyDescent="0.25">
      <c r="A830" s="103" t="str">
        <f>IF('Forbrug af biomasse'!A230&lt;&gt;"",'Forbrug af biomasse'!A230,"")</f>
        <v>Foder</v>
      </c>
      <c r="B830" s="103" t="str">
        <f>IF('Forbrug af biomasse'!B230&lt;&gt;"",'Forbrug af biomasse'!B230,"")</f>
        <v>Vestdanmark</v>
      </c>
      <c r="C830" s="103" t="str">
        <f>IF('Forbrug af biomasse'!C230&lt;&gt;"",'Forbrug af biomasse'!C230,"")</f>
        <v>Rapskage</v>
      </c>
      <c r="D830" s="103">
        <f>IF('Forbrug af biomasse'!D230&lt;&gt;"",'Forbrug af biomasse'!D230,"")</f>
        <v>2050</v>
      </c>
      <c r="E830" s="436">
        <f>IF('Forbrug af biomasse'!E230&lt;&gt;"",'Forbrug af biomasse'!E230,"")</f>
        <v>214099.10609126225</v>
      </c>
      <c r="F830" s="103" t="str">
        <f>IFERROR(VLOOKUP(A830,'Oversættelse til tabel'!$A$2:$B$14,2,FALSE),"")</f>
        <v>Landbrug (foder, strøelse og gødning)</v>
      </c>
    </row>
    <row r="831" spans="1:6" s="103" customFormat="1" x14ac:dyDescent="0.25">
      <c r="A831" s="103" t="str">
        <f>IF('Forbrug af biomasse'!A231&lt;&gt;"",'Forbrug af biomasse'!A231,"")</f>
        <v>Foder</v>
      </c>
      <c r="B831" s="103" t="str">
        <f>IF('Forbrug af biomasse'!B231&lt;&gt;"",'Forbrug af biomasse'!B231,"")</f>
        <v>Vestdanmark</v>
      </c>
      <c r="C831" s="103" t="str">
        <f>IF('Forbrug af biomasse'!C231&lt;&gt;"",'Forbrug af biomasse'!C231,"")</f>
        <v>Tang</v>
      </c>
      <c r="D831" s="103">
        <f>IF('Forbrug af biomasse'!D231&lt;&gt;"",'Forbrug af biomasse'!D231,"")</f>
        <v>2050</v>
      </c>
      <c r="E831" s="436">
        <f>IF('Forbrug af biomasse'!E231&lt;&gt;"",'Forbrug af biomasse'!E231,"")</f>
        <v>0</v>
      </c>
      <c r="F831" s="103" t="str">
        <f>IFERROR(VLOOKUP(A831,'Oversættelse til tabel'!$A$2:$B$14,2,FALSE),"")</f>
        <v>Landbrug (foder, strøelse og gødning)</v>
      </c>
    </row>
    <row r="832" spans="1:6" s="103" customFormat="1" x14ac:dyDescent="0.25">
      <c r="A832" s="103" t="str">
        <f>IF('Forbrug af biomasse'!A232&lt;&gt;"",'Forbrug af biomasse'!A232,"")</f>
        <v>Foder</v>
      </c>
      <c r="B832" s="103" t="str">
        <f>IF('Forbrug af biomasse'!B232&lt;&gt;"",'Forbrug af biomasse'!B232,"")</f>
        <v>Vestdanmark</v>
      </c>
      <c r="C832" s="103" t="str">
        <f>IF('Forbrug af biomasse'!C232&lt;&gt;"",'Forbrug af biomasse'!C232,"")</f>
        <v>Muslinger</v>
      </c>
      <c r="D832" s="103">
        <f>IF('Forbrug af biomasse'!D232&lt;&gt;"",'Forbrug af biomasse'!D232,"")</f>
        <v>2050</v>
      </c>
      <c r="E832" s="436">
        <f>IF('Forbrug af biomasse'!E232&lt;&gt;"",'Forbrug af biomasse'!E232,"")</f>
        <v>0</v>
      </c>
      <c r="F832" s="103" t="str">
        <f>IFERROR(VLOOKUP(A832,'Oversættelse til tabel'!$A$2:$B$14,2,FALSE),"")</f>
        <v>Landbrug (foder, strøelse og gødning)</v>
      </c>
    </row>
    <row r="833" spans="1:6" s="103" customFormat="1" x14ac:dyDescent="0.25">
      <c r="A833" s="103" t="str">
        <f>IF('Forbrug af biomasse'!A233&lt;&gt;"",'Forbrug af biomasse'!A233,"")</f>
        <v>Foder</v>
      </c>
      <c r="B833" s="103" t="str">
        <f>IF('Forbrug af biomasse'!B233&lt;&gt;"",'Forbrug af biomasse'!B233,"")</f>
        <v>Vestdanmark</v>
      </c>
      <c r="C833" s="103" t="str">
        <f>IF('Forbrug af biomasse'!C233&lt;&gt;"",'Forbrug af biomasse'!C233,"")</f>
        <v>Græs</v>
      </c>
      <c r="D833" s="103">
        <f>IF('Forbrug af biomasse'!D233&lt;&gt;"",'Forbrug af biomasse'!D233,"")</f>
        <v>2050</v>
      </c>
      <c r="E833" s="436">
        <f>IF('Forbrug af biomasse'!E233&lt;&gt;"",'Forbrug af biomasse'!E233,"")</f>
        <v>12237689.909258299</v>
      </c>
      <c r="F833" s="103" t="str">
        <f>IFERROR(VLOOKUP(A833,'Oversættelse til tabel'!$A$2:$B$14,2,FALSE),"")</f>
        <v>Landbrug (foder, strøelse og gødning)</v>
      </c>
    </row>
    <row r="834" spans="1:6" s="103" customFormat="1" x14ac:dyDescent="0.25">
      <c r="A834" s="103" t="str">
        <f>IF('Forbrug af biomasse'!A234&lt;&gt;"",'Forbrug af biomasse'!A234,"")</f>
        <v>Foder</v>
      </c>
      <c r="B834" s="103" t="str">
        <f>IF('Forbrug af biomasse'!B234&lt;&gt;"",'Forbrug af biomasse'!B234,"")</f>
        <v>Vestdanmark</v>
      </c>
      <c r="C834" s="103" t="str">
        <f>IF('Forbrug af biomasse'!C234&lt;&gt;"",'Forbrug af biomasse'!C234,"")</f>
        <v>Mælk til foder</v>
      </c>
      <c r="D834" s="103">
        <f>IF('Forbrug af biomasse'!D234&lt;&gt;"",'Forbrug af biomasse'!D234,"")</f>
        <v>2050</v>
      </c>
      <c r="E834" s="436">
        <f>IF('Forbrug af biomasse'!E234&lt;&gt;"",'Forbrug af biomasse'!E234,"")</f>
        <v>1515714.1736670113</v>
      </c>
      <c r="F834" s="103" t="str">
        <f>IFERROR(VLOOKUP(A834,'Oversættelse til tabel'!$A$2:$B$14,2,FALSE),"")</f>
        <v>Landbrug (foder, strøelse og gødning)</v>
      </c>
    </row>
    <row r="835" spans="1:6" s="103" customFormat="1" x14ac:dyDescent="0.25">
      <c r="A835" s="103" t="str">
        <f>IF('Forbrug af biomasse'!A235&lt;&gt;"",'Forbrug af biomasse'!A235,"")</f>
        <v>Foder</v>
      </c>
      <c r="B835" s="103" t="str">
        <f>IF('Forbrug af biomasse'!B235&lt;&gt;"",'Forbrug af biomasse'!B235,"")</f>
        <v>Vestdanmark</v>
      </c>
      <c r="C835" s="103" t="str">
        <f>IF('Forbrug af biomasse'!C235&lt;&gt;"",'Forbrug af biomasse'!C235,"")</f>
        <v>Fiberfraktion</v>
      </c>
      <c r="D835" s="103">
        <f>IF('Forbrug af biomasse'!D235&lt;&gt;"",'Forbrug af biomasse'!D235,"")</f>
        <v>2050</v>
      </c>
      <c r="E835" s="436">
        <f>IF('Forbrug af biomasse'!E235&lt;&gt;"",'Forbrug af biomasse'!E235,"")</f>
        <v>0</v>
      </c>
      <c r="F835" s="103" t="str">
        <f>IFERROR(VLOOKUP(A835,'Oversættelse til tabel'!$A$2:$B$14,2,FALSE),"")</f>
        <v>Landbrug (foder, strøelse og gødning)</v>
      </c>
    </row>
    <row r="836" spans="1:6" s="103" customFormat="1" x14ac:dyDescent="0.25">
      <c r="A836" s="103" t="str">
        <f>IF('Forbrug af biomasse'!A236&lt;&gt;"",'Forbrug af biomasse'!A236,"")</f>
        <v>Foder</v>
      </c>
      <c r="B836" s="103" t="str">
        <f>IF('Forbrug af biomasse'!B236&lt;&gt;"",'Forbrug af biomasse'!B236,"")</f>
        <v>Vestdanmark</v>
      </c>
      <c r="C836" s="103" t="str">
        <f>IF('Forbrug af biomasse'!C236&lt;&gt;"",'Forbrug af biomasse'!C236,"")</f>
        <v>Græsprotein</v>
      </c>
      <c r="D836" s="103">
        <f>IF('Forbrug af biomasse'!D236&lt;&gt;"",'Forbrug af biomasse'!D236,"")</f>
        <v>2050</v>
      </c>
      <c r="E836" s="436">
        <f>IF('Forbrug af biomasse'!E236&lt;&gt;"",'Forbrug af biomasse'!E236,"")</f>
        <v>0</v>
      </c>
      <c r="F836" s="103" t="str">
        <f>IFERROR(VLOOKUP(A836,'Oversættelse til tabel'!$A$2:$B$14,2,FALSE),"")</f>
        <v>Landbrug (foder, strøelse og gødning)</v>
      </c>
    </row>
    <row r="837" spans="1:6" s="103" customFormat="1" x14ac:dyDescent="0.25">
      <c r="A837" s="103" t="str">
        <f>IF('Forbrug af biomasse'!A237&lt;&gt;"",'Forbrug af biomasse'!A237,"")</f>
        <v>Foder</v>
      </c>
      <c r="B837" s="103" t="str">
        <f>IF('Forbrug af biomasse'!B237&lt;&gt;"",'Forbrug af biomasse'!B237,"")</f>
        <v>Vestdanmark</v>
      </c>
      <c r="C837" s="103" t="str">
        <f>IF('Forbrug af biomasse'!C237&lt;&gt;"",'Forbrug af biomasse'!C237,"")</f>
        <v>Slagteriaffald til foder</v>
      </c>
      <c r="D837" s="103">
        <f>IF('Forbrug af biomasse'!D237&lt;&gt;"",'Forbrug af biomasse'!D237,"")</f>
        <v>2050</v>
      </c>
      <c r="E837" s="436">
        <f>IF('Forbrug af biomasse'!E237&lt;&gt;"",'Forbrug af biomasse'!E237,"")</f>
        <v>39415.735012617326</v>
      </c>
      <c r="F837" s="103" t="str">
        <f>IFERROR(VLOOKUP(A837,'Oversættelse til tabel'!$A$2:$B$14,2,FALSE),"")</f>
        <v>Landbrug (foder, strøelse og gødning)</v>
      </c>
    </row>
    <row r="838" spans="1:6" s="103" customFormat="1" x14ac:dyDescent="0.25">
      <c r="A838" s="103" t="str">
        <f>IF('Forbrug af biomasse'!A238&lt;&gt;"",'Forbrug af biomasse'!A238,"")</f>
        <v>Foder</v>
      </c>
      <c r="B838" s="103" t="str">
        <f>IF('Forbrug af biomasse'!B238&lt;&gt;"",'Forbrug af biomasse'!B238,"")</f>
        <v>Vestdanmark</v>
      </c>
      <c r="C838" s="103" t="str">
        <f>IF('Forbrug af biomasse'!C238&lt;&gt;"",'Forbrug af biomasse'!C238,"")</f>
        <v>Import af foder</v>
      </c>
      <c r="D838" s="103">
        <f>IF('Forbrug af biomasse'!D238&lt;&gt;"",'Forbrug af biomasse'!D238,"")</f>
        <v>2050</v>
      </c>
      <c r="E838" s="436">
        <f>IF('Forbrug af biomasse'!E238&lt;&gt;"",'Forbrug af biomasse'!E238,"")</f>
        <v>4828427.5390456226</v>
      </c>
      <c r="F838" s="103" t="str">
        <f>IFERROR(VLOOKUP(A838,'Oversættelse til tabel'!$A$2:$B$14,2,FALSE),"")</f>
        <v>Landbrug (foder, strøelse og gødning)</v>
      </c>
    </row>
    <row r="839" spans="1:6" s="103" customFormat="1" x14ac:dyDescent="0.25">
      <c r="A839" s="103" t="str">
        <f>IF('Forbrug af biomasse'!A239&lt;&gt;"",'Forbrug af biomasse'!A239,"")</f>
        <v>Foder</v>
      </c>
      <c r="B839" s="103" t="str">
        <f>IF('Forbrug af biomasse'!B239&lt;&gt;"",'Forbrug af biomasse'!B239,"")</f>
        <v>Østdanmark</v>
      </c>
      <c r="C839" s="103" t="str">
        <f>IF('Forbrug af biomasse'!C239&lt;&gt;"",'Forbrug af biomasse'!C239,"")</f>
        <v>Korn</v>
      </c>
      <c r="D839" s="103">
        <f>IF('Forbrug af biomasse'!D239&lt;&gt;"",'Forbrug af biomasse'!D239,"")</f>
        <v>2019</v>
      </c>
      <c r="E839" s="436">
        <f>IF('Forbrug af biomasse'!E239&lt;&gt;"",'Forbrug af biomasse'!E239,"")</f>
        <v>721621.60770550335</v>
      </c>
      <c r="F839" s="103" t="str">
        <f>IFERROR(VLOOKUP(A839,'Oversættelse til tabel'!$A$2:$B$14,2,FALSE),"")</f>
        <v>Landbrug (foder, strøelse og gødning)</v>
      </c>
    </row>
    <row r="840" spans="1:6" s="103" customFormat="1" x14ac:dyDescent="0.25">
      <c r="A840" s="103" t="str">
        <f>IF('Forbrug af biomasse'!A240&lt;&gt;"",'Forbrug af biomasse'!A240,"")</f>
        <v>Foder</v>
      </c>
      <c r="B840" s="103" t="str">
        <f>IF('Forbrug af biomasse'!B240&lt;&gt;"",'Forbrug af biomasse'!B240,"")</f>
        <v>Østdanmark</v>
      </c>
      <c r="C840" s="103" t="str">
        <f>IF('Forbrug af biomasse'!C240&lt;&gt;"",'Forbrug af biomasse'!C240,"")</f>
        <v>Halm</v>
      </c>
      <c r="D840" s="103">
        <f>IF('Forbrug af biomasse'!D240&lt;&gt;"",'Forbrug af biomasse'!D240,"")</f>
        <v>2019</v>
      </c>
      <c r="E840" s="436">
        <f>IF('Forbrug af biomasse'!E240&lt;&gt;"",'Forbrug af biomasse'!E240,"")</f>
        <v>94889.448034412548</v>
      </c>
      <c r="F840" s="103" t="str">
        <f>IFERROR(VLOOKUP(A840,'Oversættelse til tabel'!$A$2:$B$14,2,FALSE),"")</f>
        <v>Landbrug (foder, strøelse og gødning)</v>
      </c>
    </row>
    <row r="841" spans="1:6" s="103" customFormat="1" x14ac:dyDescent="0.25">
      <c r="A841" s="103" t="str">
        <f>IF('Forbrug af biomasse'!A241&lt;&gt;"",'Forbrug af biomasse'!A241,"")</f>
        <v>Foder</v>
      </c>
      <c r="B841" s="103" t="str">
        <f>IF('Forbrug af biomasse'!B241&lt;&gt;"",'Forbrug af biomasse'!B241,"")</f>
        <v>Østdanmark</v>
      </c>
      <c r="C841" s="103" t="str">
        <f>IF('Forbrug af biomasse'!C241&lt;&gt;"",'Forbrug af biomasse'!C241,"")</f>
        <v>Kartofler</v>
      </c>
      <c r="D841" s="103">
        <f>IF('Forbrug af biomasse'!D241&lt;&gt;"",'Forbrug af biomasse'!D241,"")</f>
        <v>2019</v>
      </c>
      <c r="E841" s="436">
        <f>IF('Forbrug af biomasse'!E241&lt;&gt;"",'Forbrug af biomasse'!E241,"")</f>
        <v>0</v>
      </c>
      <c r="F841" s="103" t="str">
        <f>IFERROR(VLOOKUP(A841,'Oversættelse til tabel'!$A$2:$B$14,2,FALSE),"")</f>
        <v>Landbrug (foder, strøelse og gødning)</v>
      </c>
    </row>
    <row r="842" spans="1:6" s="103" customFormat="1" x14ac:dyDescent="0.25">
      <c r="A842" s="103" t="str">
        <f>IF('Forbrug af biomasse'!A242&lt;&gt;"",'Forbrug af biomasse'!A242,"")</f>
        <v>Foder</v>
      </c>
      <c r="B842" s="103" t="str">
        <f>IF('Forbrug af biomasse'!B242&lt;&gt;"",'Forbrug af biomasse'!B242,"")</f>
        <v>Østdanmark</v>
      </c>
      <c r="C842" s="103" t="str">
        <f>IF('Forbrug af biomasse'!C242&lt;&gt;"",'Forbrug af biomasse'!C242,"")</f>
        <v>Bælgsæd</v>
      </c>
      <c r="D842" s="103">
        <f>IF('Forbrug af biomasse'!D242&lt;&gt;"",'Forbrug af biomasse'!D242,"")</f>
        <v>2019</v>
      </c>
      <c r="E842" s="436">
        <f>IF('Forbrug af biomasse'!E242&lt;&gt;"",'Forbrug af biomasse'!E242,"")</f>
        <v>7916.616753740097</v>
      </c>
      <c r="F842" s="103" t="str">
        <f>IFERROR(VLOOKUP(A842,'Oversættelse til tabel'!$A$2:$B$14,2,FALSE),"")</f>
        <v>Landbrug (foder, strøelse og gødning)</v>
      </c>
    </row>
    <row r="843" spans="1:6" s="103" customFormat="1" x14ac:dyDescent="0.25">
      <c r="A843" s="103" t="str">
        <f>IF('Forbrug af biomasse'!A243&lt;&gt;"",'Forbrug af biomasse'!A243,"")</f>
        <v>Foder</v>
      </c>
      <c r="B843" s="103" t="str">
        <f>IF('Forbrug af biomasse'!B243&lt;&gt;"",'Forbrug af biomasse'!B243,"")</f>
        <v>Østdanmark</v>
      </c>
      <c r="C843" s="103" t="str">
        <f>IF('Forbrug af biomasse'!C243&lt;&gt;"",'Forbrug af biomasse'!C243,"")</f>
        <v>Roer</v>
      </c>
      <c r="D843" s="103">
        <f>IF('Forbrug af biomasse'!D243&lt;&gt;"",'Forbrug af biomasse'!D243,"")</f>
        <v>2019</v>
      </c>
      <c r="E843" s="436">
        <f>IF('Forbrug af biomasse'!E243&lt;&gt;"",'Forbrug af biomasse'!E243,"")</f>
        <v>103245.87683002709</v>
      </c>
      <c r="F843" s="103" t="str">
        <f>IFERROR(VLOOKUP(A843,'Oversættelse til tabel'!$A$2:$B$14,2,FALSE),"")</f>
        <v>Landbrug (foder, strøelse og gødning)</v>
      </c>
    </row>
    <row r="844" spans="1:6" s="103" customFormat="1" x14ac:dyDescent="0.25">
      <c r="A844" s="103" t="str">
        <f>IF('Forbrug af biomasse'!A244&lt;&gt;"",'Forbrug af biomasse'!A244,"")</f>
        <v>Foder</v>
      </c>
      <c r="B844" s="103" t="str">
        <f>IF('Forbrug af biomasse'!B244&lt;&gt;"",'Forbrug af biomasse'!B244,"")</f>
        <v>Østdanmark</v>
      </c>
      <c r="C844" s="103" t="str">
        <f>IF('Forbrug af biomasse'!C244&lt;&gt;"",'Forbrug af biomasse'!C244,"")</f>
        <v>Majs</v>
      </c>
      <c r="D844" s="103">
        <f>IF('Forbrug af biomasse'!D244&lt;&gt;"",'Forbrug af biomasse'!D244,"")</f>
        <v>2019</v>
      </c>
      <c r="E844" s="436">
        <f>IF('Forbrug af biomasse'!E244&lt;&gt;"",'Forbrug af biomasse'!E244,"")</f>
        <v>694353.2611092875</v>
      </c>
      <c r="F844" s="103" t="str">
        <f>IFERROR(VLOOKUP(A844,'Oversættelse til tabel'!$A$2:$B$14,2,FALSE),"")</f>
        <v>Landbrug (foder, strøelse og gødning)</v>
      </c>
    </row>
    <row r="845" spans="1:6" s="103" customFormat="1" x14ac:dyDescent="0.25">
      <c r="A845" s="103" t="str">
        <f>IF('Forbrug af biomasse'!A245&lt;&gt;"",'Forbrug af biomasse'!A245,"")</f>
        <v>Foder</v>
      </c>
      <c r="B845" s="103" t="str">
        <f>IF('Forbrug af biomasse'!B245&lt;&gt;"",'Forbrug af biomasse'!B245,"")</f>
        <v>Østdanmark</v>
      </c>
      <c r="C845" s="103" t="str">
        <f>IF('Forbrug af biomasse'!C245&lt;&gt;"",'Forbrug af biomasse'!C245,"")</f>
        <v>Rapskage</v>
      </c>
      <c r="D845" s="103">
        <f>IF('Forbrug af biomasse'!D245&lt;&gt;"",'Forbrug af biomasse'!D245,"")</f>
        <v>2019</v>
      </c>
      <c r="E845" s="436">
        <f>IF('Forbrug af biomasse'!E245&lt;&gt;"",'Forbrug af biomasse'!E245,"")</f>
        <v>26278.769501998373</v>
      </c>
      <c r="F845" s="103" t="str">
        <f>IFERROR(VLOOKUP(A845,'Oversættelse til tabel'!$A$2:$B$14,2,FALSE),"")</f>
        <v>Landbrug (foder, strøelse og gødning)</v>
      </c>
    </row>
    <row r="846" spans="1:6" s="103" customFormat="1" x14ac:dyDescent="0.25">
      <c r="A846" s="103" t="str">
        <f>IF('Forbrug af biomasse'!A246&lt;&gt;"",'Forbrug af biomasse'!A246,"")</f>
        <v>Foder</v>
      </c>
      <c r="B846" s="103" t="str">
        <f>IF('Forbrug af biomasse'!B246&lt;&gt;"",'Forbrug af biomasse'!B246,"")</f>
        <v>Østdanmark</v>
      </c>
      <c r="C846" s="103" t="str">
        <f>IF('Forbrug af biomasse'!C246&lt;&gt;"",'Forbrug af biomasse'!C246,"")</f>
        <v>Tang</v>
      </c>
      <c r="D846" s="103">
        <f>IF('Forbrug af biomasse'!D246&lt;&gt;"",'Forbrug af biomasse'!D246,"")</f>
        <v>2019</v>
      </c>
      <c r="E846" s="436">
        <f>IF('Forbrug af biomasse'!E246&lt;&gt;"",'Forbrug af biomasse'!E246,"")</f>
        <v>0</v>
      </c>
      <c r="F846" s="103" t="str">
        <f>IFERROR(VLOOKUP(A846,'Oversættelse til tabel'!$A$2:$B$14,2,FALSE),"")</f>
        <v>Landbrug (foder, strøelse og gødning)</v>
      </c>
    </row>
    <row r="847" spans="1:6" s="103" customFormat="1" x14ac:dyDescent="0.25">
      <c r="A847" s="103" t="str">
        <f>IF('Forbrug af biomasse'!A247&lt;&gt;"",'Forbrug af biomasse'!A247,"")</f>
        <v>Foder</v>
      </c>
      <c r="B847" s="103" t="str">
        <f>IF('Forbrug af biomasse'!B247&lt;&gt;"",'Forbrug af biomasse'!B247,"")</f>
        <v>Østdanmark</v>
      </c>
      <c r="C847" s="103" t="str">
        <f>IF('Forbrug af biomasse'!C247&lt;&gt;"",'Forbrug af biomasse'!C247,"")</f>
        <v>Muslinger</v>
      </c>
      <c r="D847" s="103">
        <f>IF('Forbrug af biomasse'!D247&lt;&gt;"",'Forbrug af biomasse'!D247,"")</f>
        <v>2019</v>
      </c>
      <c r="E847" s="436">
        <f>IF('Forbrug af biomasse'!E247&lt;&gt;"",'Forbrug af biomasse'!E247,"")</f>
        <v>0</v>
      </c>
      <c r="F847" s="103" t="str">
        <f>IFERROR(VLOOKUP(A847,'Oversættelse til tabel'!$A$2:$B$14,2,FALSE),"")</f>
        <v>Landbrug (foder, strøelse og gødning)</v>
      </c>
    </row>
    <row r="848" spans="1:6" s="103" customFormat="1" x14ac:dyDescent="0.25">
      <c r="A848" s="103" t="str">
        <f>IF('Forbrug af biomasse'!A248&lt;&gt;"",'Forbrug af biomasse'!A248,"")</f>
        <v>Foder</v>
      </c>
      <c r="B848" s="103" t="str">
        <f>IF('Forbrug af biomasse'!B248&lt;&gt;"",'Forbrug af biomasse'!B248,"")</f>
        <v>Østdanmark</v>
      </c>
      <c r="C848" s="103" t="str">
        <f>IF('Forbrug af biomasse'!C248&lt;&gt;"",'Forbrug af biomasse'!C248,"")</f>
        <v>Græs</v>
      </c>
      <c r="D848" s="103">
        <f>IF('Forbrug af biomasse'!D248&lt;&gt;"",'Forbrug af biomasse'!D248,"")</f>
        <v>2019</v>
      </c>
      <c r="E848" s="436">
        <f>IF('Forbrug af biomasse'!E248&lt;&gt;"",'Forbrug af biomasse'!E248,"")</f>
        <v>1502068.0760117143</v>
      </c>
      <c r="F848" s="103" t="str">
        <f>IFERROR(VLOOKUP(A848,'Oversættelse til tabel'!$A$2:$B$14,2,FALSE),"")</f>
        <v>Landbrug (foder, strøelse og gødning)</v>
      </c>
    </row>
    <row r="849" spans="1:6" s="103" customFormat="1" x14ac:dyDescent="0.25">
      <c r="A849" s="103" t="str">
        <f>IF('Forbrug af biomasse'!A249&lt;&gt;"",'Forbrug af biomasse'!A249,"")</f>
        <v>Foder</v>
      </c>
      <c r="B849" s="103" t="str">
        <f>IF('Forbrug af biomasse'!B249&lt;&gt;"",'Forbrug af biomasse'!B249,"")</f>
        <v>Østdanmark</v>
      </c>
      <c r="C849" s="103" t="str">
        <f>IF('Forbrug af biomasse'!C249&lt;&gt;"",'Forbrug af biomasse'!C249,"")</f>
        <v>Mælk til foder</v>
      </c>
      <c r="D849" s="103">
        <f>IF('Forbrug af biomasse'!D249&lt;&gt;"",'Forbrug af biomasse'!D249,"")</f>
        <v>2019</v>
      </c>
      <c r="E849" s="436">
        <f>IF('Forbrug af biomasse'!E249&lt;&gt;"",'Forbrug af biomasse'!E249,"")</f>
        <v>186040.49371289223</v>
      </c>
      <c r="F849" s="103" t="str">
        <f>IFERROR(VLOOKUP(A849,'Oversættelse til tabel'!$A$2:$B$14,2,FALSE),"")</f>
        <v>Landbrug (foder, strøelse og gødning)</v>
      </c>
    </row>
    <row r="850" spans="1:6" s="103" customFormat="1" x14ac:dyDescent="0.25">
      <c r="A850" s="103" t="str">
        <f>IF('Forbrug af biomasse'!A250&lt;&gt;"",'Forbrug af biomasse'!A250,"")</f>
        <v>Foder</v>
      </c>
      <c r="B850" s="103" t="str">
        <f>IF('Forbrug af biomasse'!B250&lt;&gt;"",'Forbrug af biomasse'!B250,"")</f>
        <v>Østdanmark</v>
      </c>
      <c r="C850" s="103" t="str">
        <f>IF('Forbrug af biomasse'!C250&lt;&gt;"",'Forbrug af biomasse'!C250,"")</f>
        <v>Fiberfraktion</v>
      </c>
      <c r="D850" s="103">
        <f>IF('Forbrug af biomasse'!D250&lt;&gt;"",'Forbrug af biomasse'!D250,"")</f>
        <v>2019</v>
      </c>
      <c r="E850" s="436">
        <f>IF('Forbrug af biomasse'!E250&lt;&gt;"",'Forbrug af biomasse'!E250,"")</f>
        <v>0</v>
      </c>
      <c r="F850" s="103" t="str">
        <f>IFERROR(VLOOKUP(A850,'Oversættelse til tabel'!$A$2:$B$14,2,FALSE),"")</f>
        <v>Landbrug (foder, strøelse og gødning)</v>
      </c>
    </row>
    <row r="851" spans="1:6" s="103" customFormat="1" x14ac:dyDescent="0.25">
      <c r="A851" s="103" t="str">
        <f>IF('Forbrug af biomasse'!A251&lt;&gt;"",'Forbrug af biomasse'!A251,"")</f>
        <v>Foder</v>
      </c>
      <c r="B851" s="103" t="str">
        <f>IF('Forbrug af biomasse'!B251&lt;&gt;"",'Forbrug af biomasse'!B251,"")</f>
        <v>Østdanmark</v>
      </c>
      <c r="C851" s="103" t="str">
        <f>IF('Forbrug af biomasse'!C251&lt;&gt;"",'Forbrug af biomasse'!C251,"")</f>
        <v>Græsprotein</v>
      </c>
      <c r="D851" s="103">
        <f>IF('Forbrug af biomasse'!D251&lt;&gt;"",'Forbrug af biomasse'!D251,"")</f>
        <v>2019</v>
      </c>
      <c r="E851" s="436">
        <f>IF('Forbrug af biomasse'!E251&lt;&gt;"",'Forbrug af biomasse'!E251,"")</f>
        <v>0</v>
      </c>
      <c r="F851" s="103" t="str">
        <f>IFERROR(VLOOKUP(A851,'Oversættelse til tabel'!$A$2:$B$14,2,FALSE),"")</f>
        <v>Landbrug (foder, strøelse og gødning)</v>
      </c>
    </row>
    <row r="852" spans="1:6" s="103" customFormat="1" x14ac:dyDescent="0.25">
      <c r="A852" s="103" t="str">
        <f>IF('Forbrug af biomasse'!A252&lt;&gt;"",'Forbrug af biomasse'!A252,"")</f>
        <v>Foder</v>
      </c>
      <c r="B852" s="103" t="str">
        <f>IF('Forbrug af biomasse'!B252&lt;&gt;"",'Forbrug af biomasse'!B252,"")</f>
        <v>Østdanmark</v>
      </c>
      <c r="C852" s="103" t="str">
        <f>IF('Forbrug af biomasse'!C252&lt;&gt;"",'Forbrug af biomasse'!C252,"")</f>
        <v>Slagteriaffald til foder</v>
      </c>
      <c r="D852" s="103">
        <f>IF('Forbrug af biomasse'!D252&lt;&gt;"",'Forbrug af biomasse'!D252,"")</f>
        <v>2019</v>
      </c>
      <c r="E852" s="436">
        <f>IF('Forbrug af biomasse'!E252&lt;&gt;"",'Forbrug af biomasse'!E252,"")</f>
        <v>4837.9324606189475</v>
      </c>
      <c r="F852" s="103" t="str">
        <f>IFERROR(VLOOKUP(A852,'Oversættelse til tabel'!$A$2:$B$14,2,FALSE),"")</f>
        <v>Landbrug (foder, strøelse og gødning)</v>
      </c>
    </row>
    <row r="853" spans="1:6" s="103" customFormat="1" x14ac:dyDescent="0.25">
      <c r="A853" s="103" t="str">
        <f>IF('Forbrug af biomasse'!A253&lt;&gt;"",'Forbrug af biomasse'!A253,"")</f>
        <v>Foder</v>
      </c>
      <c r="B853" s="103" t="str">
        <f>IF('Forbrug af biomasse'!B253&lt;&gt;"",'Forbrug af biomasse'!B253,"")</f>
        <v>Østdanmark</v>
      </c>
      <c r="C853" s="103" t="str">
        <f>IF('Forbrug af biomasse'!C253&lt;&gt;"",'Forbrug af biomasse'!C253,"")</f>
        <v>Import af foder</v>
      </c>
      <c r="D853" s="103">
        <f>IF('Forbrug af biomasse'!D253&lt;&gt;"",'Forbrug af biomasse'!D253,"")</f>
        <v>2019</v>
      </c>
      <c r="E853" s="436">
        <f>IF('Forbrug af biomasse'!E253&lt;&gt;"",'Forbrug af biomasse'!E253,"")</f>
        <v>592646.72642582108</v>
      </c>
      <c r="F853" s="103" t="str">
        <f>IFERROR(VLOOKUP(A853,'Oversættelse til tabel'!$A$2:$B$14,2,FALSE),"")</f>
        <v>Landbrug (foder, strøelse og gødning)</v>
      </c>
    </row>
    <row r="854" spans="1:6" s="103" customFormat="1" x14ac:dyDescent="0.25">
      <c r="A854" s="103" t="str">
        <f>IF('Forbrug af biomasse'!A254&lt;&gt;"",'Forbrug af biomasse'!A254,"")</f>
        <v>Foder</v>
      </c>
      <c r="B854" s="103" t="str">
        <f>IF('Forbrug af biomasse'!B254&lt;&gt;"",'Forbrug af biomasse'!B254,"")</f>
        <v>Østdanmark</v>
      </c>
      <c r="C854" s="103" t="str">
        <f>IF('Forbrug af biomasse'!C254&lt;&gt;"",'Forbrug af biomasse'!C254,"")</f>
        <v>Korn</v>
      </c>
      <c r="D854" s="103">
        <f>IF('Forbrug af biomasse'!D254&lt;&gt;"",'Forbrug af biomasse'!D254,"")</f>
        <v>2030</v>
      </c>
      <c r="E854" s="436">
        <f>IF('Forbrug af biomasse'!E254&lt;&gt;"",'Forbrug af biomasse'!E254,"")</f>
        <v>721621.60770550347</v>
      </c>
      <c r="F854" s="103" t="str">
        <f>IFERROR(VLOOKUP(A854,'Oversættelse til tabel'!$A$2:$B$14,2,FALSE),"")</f>
        <v>Landbrug (foder, strøelse og gødning)</v>
      </c>
    </row>
    <row r="855" spans="1:6" s="103" customFormat="1" x14ac:dyDescent="0.25">
      <c r="A855" s="103" t="str">
        <f>IF('Forbrug af biomasse'!A255&lt;&gt;"",'Forbrug af biomasse'!A255,"")</f>
        <v>Foder</v>
      </c>
      <c r="B855" s="103" t="str">
        <f>IF('Forbrug af biomasse'!B255&lt;&gt;"",'Forbrug af biomasse'!B255,"")</f>
        <v>Østdanmark</v>
      </c>
      <c r="C855" s="103" t="str">
        <f>IF('Forbrug af biomasse'!C255&lt;&gt;"",'Forbrug af biomasse'!C255,"")</f>
        <v>Halm</v>
      </c>
      <c r="D855" s="103">
        <f>IF('Forbrug af biomasse'!D255&lt;&gt;"",'Forbrug af biomasse'!D255,"")</f>
        <v>2030</v>
      </c>
      <c r="E855" s="436">
        <f>IF('Forbrug af biomasse'!E255&lt;&gt;"",'Forbrug af biomasse'!E255,"")</f>
        <v>94889.448034412562</v>
      </c>
      <c r="F855" s="103" t="str">
        <f>IFERROR(VLOOKUP(A855,'Oversættelse til tabel'!$A$2:$B$14,2,FALSE),"")</f>
        <v>Landbrug (foder, strøelse og gødning)</v>
      </c>
    </row>
    <row r="856" spans="1:6" s="103" customFormat="1" x14ac:dyDescent="0.25">
      <c r="A856" s="103" t="str">
        <f>IF('Forbrug af biomasse'!A256&lt;&gt;"",'Forbrug af biomasse'!A256,"")</f>
        <v>Foder</v>
      </c>
      <c r="B856" s="103" t="str">
        <f>IF('Forbrug af biomasse'!B256&lt;&gt;"",'Forbrug af biomasse'!B256,"")</f>
        <v>Østdanmark</v>
      </c>
      <c r="C856" s="103" t="str">
        <f>IF('Forbrug af biomasse'!C256&lt;&gt;"",'Forbrug af biomasse'!C256,"")</f>
        <v>Kartofler</v>
      </c>
      <c r="D856" s="103">
        <f>IF('Forbrug af biomasse'!D256&lt;&gt;"",'Forbrug af biomasse'!D256,"")</f>
        <v>2030</v>
      </c>
      <c r="E856" s="436">
        <f>IF('Forbrug af biomasse'!E256&lt;&gt;"",'Forbrug af biomasse'!E256,"")</f>
        <v>0</v>
      </c>
      <c r="F856" s="103" t="str">
        <f>IFERROR(VLOOKUP(A856,'Oversættelse til tabel'!$A$2:$B$14,2,FALSE),"")</f>
        <v>Landbrug (foder, strøelse og gødning)</v>
      </c>
    </row>
    <row r="857" spans="1:6" s="103" customFormat="1" x14ac:dyDescent="0.25">
      <c r="A857" s="103" t="str">
        <f>IF('Forbrug af biomasse'!A257&lt;&gt;"",'Forbrug af biomasse'!A257,"")</f>
        <v>Foder</v>
      </c>
      <c r="B857" s="103" t="str">
        <f>IF('Forbrug af biomasse'!B257&lt;&gt;"",'Forbrug af biomasse'!B257,"")</f>
        <v>Østdanmark</v>
      </c>
      <c r="C857" s="103" t="str">
        <f>IF('Forbrug af biomasse'!C257&lt;&gt;"",'Forbrug af biomasse'!C257,"")</f>
        <v>Bælgsæd</v>
      </c>
      <c r="D857" s="103">
        <f>IF('Forbrug af biomasse'!D257&lt;&gt;"",'Forbrug af biomasse'!D257,"")</f>
        <v>2030</v>
      </c>
      <c r="E857" s="436">
        <f>IF('Forbrug af biomasse'!E257&lt;&gt;"",'Forbrug af biomasse'!E257,"")</f>
        <v>7916.616753740097</v>
      </c>
      <c r="F857" s="103" t="str">
        <f>IFERROR(VLOOKUP(A857,'Oversættelse til tabel'!$A$2:$B$14,2,FALSE),"")</f>
        <v>Landbrug (foder, strøelse og gødning)</v>
      </c>
    </row>
    <row r="858" spans="1:6" s="103" customFormat="1" x14ac:dyDescent="0.25">
      <c r="A858" s="103" t="str">
        <f>IF('Forbrug af biomasse'!A258&lt;&gt;"",'Forbrug af biomasse'!A258,"")</f>
        <v>Foder</v>
      </c>
      <c r="B858" s="103" t="str">
        <f>IF('Forbrug af biomasse'!B258&lt;&gt;"",'Forbrug af biomasse'!B258,"")</f>
        <v>Østdanmark</v>
      </c>
      <c r="C858" s="103" t="str">
        <f>IF('Forbrug af biomasse'!C258&lt;&gt;"",'Forbrug af biomasse'!C258,"")</f>
        <v>Roer</v>
      </c>
      <c r="D858" s="103">
        <f>IF('Forbrug af biomasse'!D258&lt;&gt;"",'Forbrug af biomasse'!D258,"")</f>
        <v>2030</v>
      </c>
      <c r="E858" s="436">
        <f>IF('Forbrug af biomasse'!E258&lt;&gt;"",'Forbrug af biomasse'!E258,"")</f>
        <v>103245.8768300271</v>
      </c>
      <c r="F858" s="103" t="str">
        <f>IFERROR(VLOOKUP(A858,'Oversættelse til tabel'!$A$2:$B$14,2,FALSE),"")</f>
        <v>Landbrug (foder, strøelse og gødning)</v>
      </c>
    </row>
    <row r="859" spans="1:6" s="103" customFormat="1" x14ac:dyDescent="0.25">
      <c r="A859" s="103" t="str">
        <f>IF('Forbrug af biomasse'!A259&lt;&gt;"",'Forbrug af biomasse'!A259,"")</f>
        <v>Foder</v>
      </c>
      <c r="B859" s="103" t="str">
        <f>IF('Forbrug af biomasse'!B259&lt;&gt;"",'Forbrug af biomasse'!B259,"")</f>
        <v>Østdanmark</v>
      </c>
      <c r="C859" s="103" t="str">
        <f>IF('Forbrug af biomasse'!C259&lt;&gt;"",'Forbrug af biomasse'!C259,"")</f>
        <v>Majs</v>
      </c>
      <c r="D859" s="103">
        <f>IF('Forbrug af biomasse'!D259&lt;&gt;"",'Forbrug af biomasse'!D259,"")</f>
        <v>2030</v>
      </c>
      <c r="E859" s="436">
        <f>IF('Forbrug af biomasse'!E259&lt;&gt;"",'Forbrug af biomasse'!E259,"")</f>
        <v>694353.26110928762</v>
      </c>
      <c r="F859" s="103" t="str">
        <f>IFERROR(VLOOKUP(A859,'Oversættelse til tabel'!$A$2:$B$14,2,FALSE),"")</f>
        <v>Landbrug (foder, strøelse og gødning)</v>
      </c>
    </row>
    <row r="860" spans="1:6" s="103" customFormat="1" x14ac:dyDescent="0.25">
      <c r="A860" s="103" t="str">
        <f>IF('Forbrug af biomasse'!A260&lt;&gt;"",'Forbrug af biomasse'!A260,"")</f>
        <v>Foder</v>
      </c>
      <c r="B860" s="103" t="str">
        <f>IF('Forbrug af biomasse'!B260&lt;&gt;"",'Forbrug af biomasse'!B260,"")</f>
        <v>Østdanmark</v>
      </c>
      <c r="C860" s="103" t="str">
        <f>IF('Forbrug af biomasse'!C260&lt;&gt;"",'Forbrug af biomasse'!C260,"")</f>
        <v>Rapskage</v>
      </c>
      <c r="D860" s="103">
        <f>IF('Forbrug af biomasse'!D260&lt;&gt;"",'Forbrug af biomasse'!D260,"")</f>
        <v>2030</v>
      </c>
      <c r="E860" s="436">
        <f>IF('Forbrug af biomasse'!E260&lt;&gt;"",'Forbrug af biomasse'!E260,"")</f>
        <v>26278.769501998377</v>
      </c>
      <c r="F860" s="103" t="str">
        <f>IFERROR(VLOOKUP(A860,'Oversættelse til tabel'!$A$2:$B$14,2,FALSE),"")</f>
        <v>Landbrug (foder, strøelse og gødning)</v>
      </c>
    </row>
    <row r="861" spans="1:6" s="103" customFormat="1" x14ac:dyDescent="0.25">
      <c r="A861" s="103" t="str">
        <f>IF('Forbrug af biomasse'!A261&lt;&gt;"",'Forbrug af biomasse'!A261,"")</f>
        <v>Foder</v>
      </c>
      <c r="B861" s="103" t="str">
        <f>IF('Forbrug af biomasse'!B261&lt;&gt;"",'Forbrug af biomasse'!B261,"")</f>
        <v>Østdanmark</v>
      </c>
      <c r="C861" s="103" t="str">
        <f>IF('Forbrug af biomasse'!C261&lt;&gt;"",'Forbrug af biomasse'!C261,"")</f>
        <v>Tang</v>
      </c>
      <c r="D861" s="103">
        <f>IF('Forbrug af biomasse'!D261&lt;&gt;"",'Forbrug af biomasse'!D261,"")</f>
        <v>2030</v>
      </c>
      <c r="E861" s="436">
        <f>IF('Forbrug af biomasse'!E261&lt;&gt;"",'Forbrug af biomasse'!E261,"")</f>
        <v>0</v>
      </c>
      <c r="F861" s="103" t="str">
        <f>IFERROR(VLOOKUP(A861,'Oversættelse til tabel'!$A$2:$B$14,2,FALSE),"")</f>
        <v>Landbrug (foder, strøelse og gødning)</v>
      </c>
    </row>
    <row r="862" spans="1:6" s="103" customFormat="1" x14ac:dyDescent="0.25">
      <c r="A862" s="103" t="str">
        <f>IF('Forbrug af biomasse'!A262&lt;&gt;"",'Forbrug af biomasse'!A262,"")</f>
        <v>Foder</v>
      </c>
      <c r="B862" s="103" t="str">
        <f>IF('Forbrug af biomasse'!B262&lt;&gt;"",'Forbrug af biomasse'!B262,"")</f>
        <v>Østdanmark</v>
      </c>
      <c r="C862" s="103" t="str">
        <f>IF('Forbrug af biomasse'!C262&lt;&gt;"",'Forbrug af biomasse'!C262,"")</f>
        <v>Muslinger</v>
      </c>
      <c r="D862" s="103">
        <f>IF('Forbrug af biomasse'!D262&lt;&gt;"",'Forbrug af biomasse'!D262,"")</f>
        <v>2030</v>
      </c>
      <c r="E862" s="436">
        <f>IF('Forbrug af biomasse'!E262&lt;&gt;"",'Forbrug af biomasse'!E262,"")</f>
        <v>0</v>
      </c>
      <c r="F862" s="103" t="str">
        <f>IFERROR(VLOOKUP(A862,'Oversættelse til tabel'!$A$2:$B$14,2,FALSE),"")</f>
        <v>Landbrug (foder, strøelse og gødning)</v>
      </c>
    </row>
    <row r="863" spans="1:6" s="103" customFormat="1" x14ac:dyDescent="0.25">
      <c r="A863" s="103" t="str">
        <f>IF('Forbrug af biomasse'!A263&lt;&gt;"",'Forbrug af biomasse'!A263,"")</f>
        <v>Foder</v>
      </c>
      <c r="B863" s="103" t="str">
        <f>IF('Forbrug af biomasse'!B263&lt;&gt;"",'Forbrug af biomasse'!B263,"")</f>
        <v>Østdanmark</v>
      </c>
      <c r="C863" s="103" t="str">
        <f>IF('Forbrug af biomasse'!C263&lt;&gt;"",'Forbrug af biomasse'!C263,"")</f>
        <v>Græs</v>
      </c>
      <c r="D863" s="103">
        <f>IF('Forbrug af biomasse'!D263&lt;&gt;"",'Forbrug af biomasse'!D263,"")</f>
        <v>2030</v>
      </c>
      <c r="E863" s="436">
        <f>IF('Forbrug af biomasse'!E263&lt;&gt;"",'Forbrug af biomasse'!E263,"")</f>
        <v>1502068.0760117145</v>
      </c>
      <c r="F863" s="103" t="str">
        <f>IFERROR(VLOOKUP(A863,'Oversættelse til tabel'!$A$2:$B$14,2,FALSE),"")</f>
        <v>Landbrug (foder, strøelse og gødning)</v>
      </c>
    </row>
    <row r="864" spans="1:6" s="103" customFormat="1" x14ac:dyDescent="0.25">
      <c r="A864" s="103" t="str">
        <f>IF('Forbrug af biomasse'!A264&lt;&gt;"",'Forbrug af biomasse'!A264,"")</f>
        <v>Foder</v>
      </c>
      <c r="B864" s="103" t="str">
        <f>IF('Forbrug af biomasse'!B264&lt;&gt;"",'Forbrug af biomasse'!B264,"")</f>
        <v>Østdanmark</v>
      </c>
      <c r="C864" s="103" t="str">
        <f>IF('Forbrug af biomasse'!C264&lt;&gt;"",'Forbrug af biomasse'!C264,"")</f>
        <v>Mælk til foder</v>
      </c>
      <c r="D864" s="103">
        <f>IF('Forbrug af biomasse'!D264&lt;&gt;"",'Forbrug af biomasse'!D264,"")</f>
        <v>2030</v>
      </c>
      <c r="E864" s="436">
        <f>IF('Forbrug af biomasse'!E264&lt;&gt;"",'Forbrug af biomasse'!E264,"")</f>
        <v>186040.49371289229</v>
      </c>
      <c r="F864" s="103" t="str">
        <f>IFERROR(VLOOKUP(A864,'Oversættelse til tabel'!$A$2:$B$14,2,FALSE),"")</f>
        <v>Landbrug (foder, strøelse og gødning)</v>
      </c>
    </row>
    <row r="865" spans="1:6" s="103" customFormat="1" x14ac:dyDescent="0.25">
      <c r="A865" s="103" t="str">
        <f>IF('Forbrug af biomasse'!A265&lt;&gt;"",'Forbrug af biomasse'!A265,"")</f>
        <v>Foder</v>
      </c>
      <c r="B865" s="103" t="str">
        <f>IF('Forbrug af biomasse'!B265&lt;&gt;"",'Forbrug af biomasse'!B265,"")</f>
        <v>Østdanmark</v>
      </c>
      <c r="C865" s="103" t="str">
        <f>IF('Forbrug af biomasse'!C265&lt;&gt;"",'Forbrug af biomasse'!C265,"")</f>
        <v>Fiberfraktion</v>
      </c>
      <c r="D865" s="103">
        <f>IF('Forbrug af biomasse'!D265&lt;&gt;"",'Forbrug af biomasse'!D265,"")</f>
        <v>2030</v>
      </c>
      <c r="E865" s="436">
        <f>IF('Forbrug af biomasse'!E265&lt;&gt;"",'Forbrug af biomasse'!E265,"")</f>
        <v>0</v>
      </c>
      <c r="F865" s="103" t="str">
        <f>IFERROR(VLOOKUP(A865,'Oversættelse til tabel'!$A$2:$B$14,2,FALSE),"")</f>
        <v>Landbrug (foder, strøelse og gødning)</v>
      </c>
    </row>
    <row r="866" spans="1:6" s="103" customFormat="1" x14ac:dyDescent="0.25">
      <c r="A866" s="103" t="str">
        <f>IF('Forbrug af biomasse'!A266&lt;&gt;"",'Forbrug af biomasse'!A266,"")</f>
        <v>Foder</v>
      </c>
      <c r="B866" s="103" t="str">
        <f>IF('Forbrug af biomasse'!B266&lt;&gt;"",'Forbrug af biomasse'!B266,"")</f>
        <v>Østdanmark</v>
      </c>
      <c r="C866" s="103" t="str">
        <f>IF('Forbrug af biomasse'!C266&lt;&gt;"",'Forbrug af biomasse'!C266,"")</f>
        <v>Græsprotein</v>
      </c>
      <c r="D866" s="103">
        <f>IF('Forbrug af biomasse'!D266&lt;&gt;"",'Forbrug af biomasse'!D266,"")</f>
        <v>2030</v>
      </c>
      <c r="E866" s="436">
        <f>IF('Forbrug af biomasse'!E266&lt;&gt;"",'Forbrug af biomasse'!E266,"")</f>
        <v>0</v>
      </c>
      <c r="F866" s="103" t="str">
        <f>IFERROR(VLOOKUP(A866,'Oversættelse til tabel'!$A$2:$B$14,2,FALSE),"")</f>
        <v>Landbrug (foder, strøelse og gødning)</v>
      </c>
    </row>
    <row r="867" spans="1:6" s="103" customFormat="1" x14ac:dyDescent="0.25">
      <c r="A867" s="103" t="str">
        <f>IF('Forbrug af biomasse'!A267&lt;&gt;"",'Forbrug af biomasse'!A267,"")</f>
        <v>Foder</v>
      </c>
      <c r="B867" s="103" t="str">
        <f>IF('Forbrug af biomasse'!B267&lt;&gt;"",'Forbrug af biomasse'!B267,"")</f>
        <v>Østdanmark</v>
      </c>
      <c r="C867" s="103" t="str">
        <f>IF('Forbrug af biomasse'!C267&lt;&gt;"",'Forbrug af biomasse'!C267,"")</f>
        <v>Slagteriaffald til foder</v>
      </c>
      <c r="D867" s="103">
        <f>IF('Forbrug af biomasse'!D267&lt;&gt;"",'Forbrug af biomasse'!D267,"")</f>
        <v>2030</v>
      </c>
      <c r="E867" s="436">
        <f>IF('Forbrug af biomasse'!E267&lt;&gt;"",'Forbrug af biomasse'!E267,"")</f>
        <v>4837.9324606189484</v>
      </c>
      <c r="F867" s="103" t="str">
        <f>IFERROR(VLOOKUP(A867,'Oversættelse til tabel'!$A$2:$B$14,2,FALSE),"")</f>
        <v>Landbrug (foder, strøelse og gødning)</v>
      </c>
    </row>
    <row r="868" spans="1:6" s="103" customFormat="1" x14ac:dyDescent="0.25">
      <c r="A868" s="103" t="str">
        <f>IF('Forbrug af biomasse'!A268&lt;&gt;"",'Forbrug af biomasse'!A268,"")</f>
        <v>Foder</v>
      </c>
      <c r="B868" s="103" t="str">
        <f>IF('Forbrug af biomasse'!B268&lt;&gt;"",'Forbrug af biomasse'!B268,"")</f>
        <v>Østdanmark</v>
      </c>
      <c r="C868" s="103" t="str">
        <f>IF('Forbrug af biomasse'!C268&lt;&gt;"",'Forbrug af biomasse'!C268,"")</f>
        <v>Import af foder</v>
      </c>
      <c r="D868" s="103">
        <f>IF('Forbrug af biomasse'!D268&lt;&gt;"",'Forbrug af biomasse'!D268,"")</f>
        <v>2030</v>
      </c>
      <c r="E868" s="436">
        <f>IF('Forbrug af biomasse'!E268&lt;&gt;"",'Forbrug af biomasse'!E268,"")</f>
        <v>592646.72642582119</v>
      </c>
      <c r="F868" s="103" t="str">
        <f>IFERROR(VLOOKUP(A868,'Oversættelse til tabel'!$A$2:$B$14,2,FALSE),"")</f>
        <v>Landbrug (foder, strøelse og gødning)</v>
      </c>
    </row>
    <row r="869" spans="1:6" s="103" customFormat="1" x14ac:dyDescent="0.25">
      <c r="A869" s="103" t="str">
        <f>IF('Forbrug af biomasse'!A269&lt;&gt;"",'Forbrug af biomasse'!A269,"")</f>
        <v>Foder</v>
      </c>
      <c r="B869" s="103" t="str">
        <f>IF('Forbrug af biomasse'!B269&lt;&gt;"",'Forbrug af biomasse'!B269,"")</f>
        <v>Østdanmark</v>
      </c>
      <c r="C869" s="103" t="str">
        <f>IF('Forbrug af biomasse'!C269&lt;&gt;"",'Forbrug af biomasse'!C269,"")</f>
        <v>Korn</v>
      </c>
      <c r="D869" s="103">
        <f>IF('Forbrug af biomasse'!D269&lt;&gt;"",'Forbrug af biomasse'!D269,"")</f>
        <v>2050</v>
      </c>
      <c r="E869" s="436">
        <f>IF('Forbrug af biomasse'!E269&lt;&gt;"",'Forbrug af biomasse'!E269,"")</f>
        <v>721621.60770550335</v>
      </c>
      <c r="F869" s="103" t="str">
        <f>IFERROR(VLOOKUP(A869,'Oversættelse til tabel'!$A$2:$B$14,2,FALSE),"")</f>
        <v>Landbrug (foder, strøelse og gødning)</v>
      </c>
    </row>
    <row r="870" spans="1:6" s="103" customFormat="1" x14ac:dyDescent="0.25">
      <c r="A870" s="103" t="str">
        <f>IF('Forbrug af biomasse'!A270&lt;&gt;"",'Forbrug af biomasse'!A270,"")</f>
        <v>Foder</v>
      </c>
      <c r="B870" s="103" t="str">
        <f>IF('Forbrug af biomasse'!B270&lt;&gt;"",'Forbrug af biomasse'!B270,"")</f>
        <v>Østdanmark</v>
      </c>
      <c r="C870" s="103" t="str">
        <f>IF('Forbrug af biomasse'!C270&lt;&gt;"",'Forbrug af biomasse'!C270,"")</f>
        <v>Halm</v>
      </c>
      <c r="D870" s="103">
        <f>IF('Forbrug af biomasse'!D270&lt;&gt;"",'Forbrug af biomasse'!D270,"")</f>
        <v>2050</v>
      </c>
      <c r="E870" s="436">
        <f>IF('Forbrug af biomasse'!E270&lt;&gt;"",'Forbrug af biomasse'!E270,"")</f>
        <v>94889.448034412548</v>
      </c>
      <c r="F870" s="103" t="str">
        <f>IFERROR(VLOOKUP(A870,'Oversættelse til tabel'!$A$2:$B$14,2,FALSE),"")</f>
        <v>Landbrug (foder, strøelse og gødning)</v>
      </c>
    </row>
    <row r="871" spans="1:6" s="103" customFormat="1" x14ac:dyDescent="0.25">
      <c r="A871" s="103" t="str">
        <f>IF('Forbrug af biomasse'!A271&lt;&gt;"",'Forbrug af biomasse'!A271,"")</f>
        <v>Foder</v>
      </c>
      <c r="B871" s="103" t="str">
        <f>IF('Forbrug af biomasse'!B271&lt;&gt;"",'Forbrug af biomasse'!B271,"")</f>
        <v>Østdanmark</v>
      </c>
      <c r="C871" s="103" t="str">
        <f>IF('Forbrug af biomasse'!C271&lt;&gt;"",'Forbrug af biomasse'!C271,"")</f>
        <v>Kartofler</v>
      </c>
      <c r="D871" s="103">
        <f>IF('Forbrug af biomasse'!D271&lt;&gt;"",'Forbrug af biomasse'!D271,"")</f>
        <v>2050</v>
      </c>
      <c r="E871" s="436">
        <f>IF('Forbrug af biomasse'!E271&lt;&gt;"",'Forbrug af biomasse'!E271,"")</f>
        <v>0</v>
      </c>
      <c r="F871" s="103" t="str">
        <f>IFERROR(VLOOKUP(A871,'Oversættelse til tabel'!$A$2:$B$14,2,FALSE),"")</f>
        <v>Landbrug (foder, strøelse og gødning)</v>
      </c>
    </row>
    <row r="872" spans="1:6" s="103" customFormat="1" x14ac:dyDescent="0.25">
      <c r="A872" s="103" t="str">
        <f>IF('Forbrug af biomasse'!A272&lt;&gt;"",'Forbrug af biomasse'!A272,"")</f>
        <v>Foder</v>
      </c>
      <c r="B872" s="103" t="str">
        <f>IF('Forbrug af biomasse'!B272&lt;&gt;"",'Forbrug af biomasse'!B272,"")</f>
        <v>Østdanmark</v>
      </c>
      <c r="C872" s="103" t="str">
        <f>IF('Forbrug af biomasse'!C272&lt;&gt;"",'Forbrug af biomasse'!C272,"")</f>
        <v>Bælgsæd</v>
      </c>
      <c r="D872" s="103">
        <f>IF('Forbrug af biomasse'!D272&lt;&gt;"",'Forbrug af biomasse'!D272,"")</f>
        <v>2050</v>
      </c>
      <c r="E872" s="436">
        <f>IF('Forbrug af biomasse'!E272&lt;&gt;"",'Forbrug af biomasse'!E272,"")</f>
        <v>7916.616753740097</v>
      </c>
      <c r="F872" s="103" t="str">
        <f>IFERROR(VLOOKUP(A872,'Oversættelse til tabel'!$A$2:$B$14,2,FALSE),"")</f>
        <v>Landbrug (foder, strøelse og gødning)</v>
      </c>
    </row>
    <row r="873" spans="1:6" s="103" customFormat="1" x14ac:dyDescent="0.25">
      <c r="A873" s="103" t="str">
        <f>IF('Forbrug af biomasse'!A273&lt;&gt;"",'Forbrug af biomasse'!A273,"")</f>
        <v>Foder</v>
      </c>
      <c r="B873" s="103" t="str">
        <f>IF('Forbrug af biomasse'!B273&lt;&gt;"",'Forbrug af biomasse'!B273,"")</f>
        <v>Østdanmark</v>
      </c>
      <c r="C873" s="103" t="str">
        <f>IF('Forbrug af biomasse'!C273&lt;&gt;"",'Forbrug af biomasse'!C273,"")</f>
        <v>Roer</v>
      </c>
      <c r="D873" s="103">
        <f>IF('Forbrug af biomasse'!D273&lt;&gt;"",'Forbrug af biomasse'!D273,"")</f>
        <v>2050</v>
      </c>
      <c r="E873" s="436">
        <f>IF('Forbrug af biomasse'!E273&lt;&gt;"",'Forbrug af biomasse'!E273,"")</f>
        <v>103245.87683002709</v>
      </c>
      <c r="F873" s="103" t="str">
        <f>IFERROR(VLOOKUP(A873,'Oversættelse til tabel'!$A$2:$B$14,2,FALSE),"")</f>
        <v>Landbrug (foder, strøelse og gødning)</v>
      </c>
    </row>
    <row r="874" spans="1:6" s="103" customFormat="1" x14ac:dyDescent="0.25">
      <c r="A874" s="103" t="str">
        <f>IF('Forbrug af biomasse'!A274&lt;&gt;"",'Forbrug af biomasse'!A274,"")</f>
        <v>Foder</v>
      </c>
      <c r="B874" s="103" t="str">
        <f>IF('Forbrug af biomasse'!B274&lt;&gt;"",'Forbrug af biomasse'!B274,"")</f>
        <v>Østdanmark</v>
      </c>
      <c r="C874" s="103" t="str">
        <f>IF('Forbrug af biomasse'!C274&lt;&gt;"",'Forbrug af biomasse'!C274,"")</f>
        <v>Majs</v>
      </c>
      <c r="D874" s="103">
        <f>IF('Forbrug af biomasse'!D274&lt;&gt;"",'Forbrug af biomasse'!D274,"")</f>
        <v>2050</v>
      </c>
      <c r="E874" s="436">
        <f>IF('Forbrug af biomasse'!E274&lt;&gt;"",'Forbrug af biomasse'!E274,"")</f>
        <v>694353.2611092875</v>
      </c>
      <c r="F874" s="103" t="str">
        <f>IFERROR(VLOOKUP(A874,'Oversættelse til tabel'!$A$2:$B$14,2,FALSE),"")</f>
        <v>Landbrug (foder, strøelse og gødning)</v>
      </c>
    </row>
    <row r="875" spans="1:6" s="103" customFormat="1" x14ac:dyDescent="0.25">
      <c r="A875" s="103" t="str">
        <f>IF('Forbrug af biomasse'!A275&lt;&gt;"",'Forbrug af biomasse'!A275,"")</f>
        <v>Foder</v>
      </c>
      <c r="B875" s="103" t="str">
        <f>IF('Forbrug af biomasse'!B275&lt;&gt;"",'Forbrug af biomasse'!B275,"")</f>
        <v>Østdanmark</v>
      </c>
      <c r="C875" s="103" t="str">
        <f>IF('Forbrug af biomasse'!C275&lt;&gt;"",'Forbrug af biomasse'!C275,"")</f>
        <v>Rapskage</v>
      </c>
      <c r="D875" s="103">
        <f>IF('Forbrug af biomasse'!D275&lt;&gt;"",'Forbrug af biomasse'!D275,"")</f>
        <v>2050</v>
      </c>
      <c r="E875" s="436">
        <f>IF('Forbrug af biomasse'!E275&lt;&gt;"",'Forbrug af biomasse'!E275,"")</f>
        <v>26278.769501998373</v>
      </c>
      <c r="F875" s="103" t="str">
        <f>IFERROR(VLOOKUP(A875,'Oversættelse til tabel'!$A$2:$B$14,2,FALSE),"")</f>
        <v>Landbrug (foder, strøelse og gødning)</v>
      </c>
    </row>
    <row r="876" spans="1:6" s="103" customFormat="1" x14ac:dyDescent="0.25">
      <c r="A876" s="103" t="str">
        <f>IF('Forbrug af biomasse'!A276&lt;&gt;"",'Forbrug af biomasse'!A276,"")</f>
        <v>Foder</v>
      </c>
      <c r="B876" s="103" t="str">
        <f>IF('Forbrug af biomasse'!B276&lt;&gt;"",'Forbrug af biomasse'!B276,"")</f>
        <v>Østdanmark</v>
      </c>
      <c r="C876" s="103" t="str">
        <f>IF('Forbrug af biomasse'!C276&lt;&gt;"",'Forbrug af biomasse'!C276,"")</f>
        <v>Tang</v>
      </c>
      <c r="D876" s="103">
        <f>IF('Forbrug af biomasse'!D276&lt;&gt;"",'Forbrug af biomasse'!D276,"")</f>
        <v>2050</v>
      </c>
      <c r="E876" s="436">
        <f>IF('Forbrug af biomasse'!E276&lt;&gt;"",'Forbrug af biomasse'!E276,"")</f>
        <v>0</v>
      </c>
      <c r="F876" s="103" t="str">
        <f>IFERROR(VLOOKUP(A876,'Oversættelse til tabel'!$A$2:$B$14,2,FALSE),"")</f>
        <v>Landbrug (foder, strøelse og gødning)</v>
      </c>
    </row>
    <row r="877" spans="1:6" s="103" customFormat="1" x14ac:dyDescent="0.25">
      <c r="A877" s="103" t="str">
        <f>IF('Forbrug af biomasse'!A277&lt;&gt;"",'Forbrug af biomasse'!A277,"")</f>
        <v>Foder</v>
      </c>
      <c r="B877" s="103" t="str">
        <f>IF('Forbrug af biomasse'!B277&lt;&gt;"",'Forbrug af biomasse'!B277,"")</f>
        <v>Østdanmark</v>
      </c>
      <c r="C877" s="103" t="str">
        <f>IF('Forbrug af biomasse'!C277&lt;&gt;"",'Forbrug af biomasse'!C277,"")</f>
        <v>Muslinger</v>
      </c>
      <c r="D877" s="103">
        <f>IF('Forbrug af biomasse'!D277&lt;&gt;"",'Forbrug af biomasse'!D277,"")</f>
        <v>2050</v>
      </c>
      <c r="E877" s="436">
        <f>IF('Forbrug af biomasse'!E277&lt;&gt;"",'Forbrug af biomasse'!E277,"")</f>
        <v>0</v>
      </c>
      <c r="F877" s="103" t="str">
        <f>IFERROR(VLOOKUP(A877,'Oversættelse til tabel'!$A$2:$B$14,2,FALSE),"")</f>
        <v>Landbrug (foder, strøelse og gødning)</v>
      </c>
    </row>
    <row r="878" spans="1:6" s="103" customFormat="1" x14ac:dyDescent="0.25">
      <c r="A878" s="103" t="str">
        <f>IF('Forbrug af biomasse'!A278&lt;&gt;"",'Forbrug af biomasse'!A278,"")</f>
        <v>Foder</v>
      </c>
      <c r="B878" s="103" t="str">
        <f>IF('Forbrug af biomasse'!B278&lt;&gt;"",'Forbrug af biomasse'!B278,"")</f>
        <v>Østdanmark</v>
      </c>
      <c r="C878" s="103" t="str">
        <f>IF('Forbrug af biomasse'!C278&lt;&gt;"",'Forbrug af biomasse'!C278,"")</f>
        <v>Græs</v>
      </c>
      <c r="D878" s="103">
        <f>IF('Forbrug af biomasse'!D278&lt;&gt;"",'Forbrug af biomasse'!D278,"")</f>
        <v>2050</v>
      </c>
      <c r="E878" s="436">
        <f>IF('Forbrug af biomasse'!E278&lt;&gt;"",'Forbrug af biomasse'!E278,"")</f>
        <v>1502068.0760117143</v>
      </c>
      <c r="F878" s="103" t="str">
        <f>IFERROR(VLOOKUP(A878,'Oversættelse til tabel'!$A$2:$B$14,2,FALSE),"")</f>
        <v>Landbrug (foder, strøelse og gødning)</v>
      </c>
    </row>
    <row r="879" spans="1:6" s="103" customFormat="1" x14ac:dyDescent="0.25">
      <c r="A879" s="103" t="str">
        <f>IF('Forbrug af biomasse'!A279&lt;&gt;"",'Forbrug af biomasse'!A279,"")</f>
        <v>Foder</v>
      </c>
      <c r="B879" s="103" t="str">
        <f>IF('Forbrug af biomasse'!B279&lt;&gt;"",'Forbrug af biomasse'!B279,"")</f>
        <v>Østdanmark</v>
      </c>
      <c r="C879" s="103" t="str">
        <f>IF('Forbrug af biomasse'!C279&lt;&gt;"",'Forbrug af biomasse'!C279,"")</f>
        <v>Mælk til foder</v>
      </c>
      <c r="D879" s="103">
        <f>IF('Forbrug af biomasse'!D279&lt;&gt;"",'Forbrug af biomasse'!D279,"")</f>
        <v>2050</v>
      </c>
      <c r="E879" s="436">
        <f>IF('Forbrug af biomasse'!E279&lt;&gt;"",'Forbrug af biomasse'!E279,"")</f>
        <v>186040.49371289223</v>
      </c>
      <c r="F879" s="103" t="str">
        <f>IFERROR(VLOOKUP(A879,'Oversættelse til tabel'!$A$2:$B$14,2,FALSE),"")</f>
        <v>Landbrug (foder, strøelse og gødning)</v>
      </c>
    </row>
    <row r="880" spans="1:6" s="103" customFormat="1" x14ac:dyDescent="0.25">
      <c r="A880" s="103" t="str">
        <f>IF('Forbrug af biomasse'!A280&lt;&gt;"",'Forbrug af biomasse'!A280,"")</f>
        <v>Foder</v>
      </c>
      <c r="B880" s="103" t="str">
        <f>IF('Forbrug af biomasse'!B280&lt;&gt;"",'Forbrug af biomasse'!B280,"")</f>
        <v>Østdanmark</v>
      </c>
      <c r="C880" s="103" t="str">
        <f>IF('Forbrug af biomasse'!C280&lt;&gt;"",'Forbrug af biomasse'!C280,"")</f>
        <v>Fiberfraktion</v>
      </c>
      <c r="D880" s="103">
        <f>IF('Forbrug af biomasse'!D280&lt;&gt;"",'Forbrug af biomasse'!D280,"")</f>
        <v>2050</v>
      </c>
      <c r="E880" s="436">
        <f>IF('Forbrug af biomasse'!E280&lt;&gt;"",'Forbrug af biomasse'!E280,"")</f>
        <v>0</v>
      </c>
      <c r="F880" s="103" t="str">
        <f>IFERROR(VLOOKUP(A880,'Oversættelse til tabel'!$A$2:$B$14,2,FALSE),"")</f>
        <v>Landbrug (foder, strøelse og gødning)</v>
      </c>
    </row>
    <row r="881" spans="1:6" s="103" customFormat="1" x14ac:dyDescent="0.25">
      <c r="A881" s="103" t="str">
        <f>IF('Forbrug af biomasse'!A281&lt;&gt;"",'Forbrug af biomasse'!A281,"")</f>
        <v>Foder</v>
      </c>
      <c r="B881" s="103" t="str">
        <f>IF('Forbrug af biomasse'!B281&lt;&gt;"",'Forbrug af biomasse'!B281,"")</f>
        <v>Østdanmark</v>
      </c>
      <c r="C881" s="103" t="str">
        <f>IF('Forbrug af biomasse'!C281&lt;&gt;"",'Forbrug af biomasse'!C281,"")</f>
        <v>Græsprotein</v>
      </c>
      <c r="D881" s="103">
        <f>IF('Forbrug af biomasse'!D281&lt;&gt;"",'Forbrug af biomasse'!D281,"")</f>
        <v>2050</v>
      </c>
      <c r="E881" s="436">
        <f>IF('Forbrug af biomasse'!E281&lt;&gt;"",'Forbrug af biomasse'!E281,"")</f>
        <v>0</v>
      </c>
      <c r="F881" s="103" t="str">
        <f>IFERROR(VLOOKUP(A881,'Oversættelse til tabel'!$A$2:$B$14,2,FALSE),"")</f>
        <v>Landbrug (foder, strøelse og gødning)</v>
      </c>
    </row>
    <row r="882" spans="1:6" s="103" customFormat="1" x14ac:dyDescent="0.25">
      <c r="A882" s="103" t="str">
        <f>IF('Forbrug af biomasse'!A282&lt;&gt;"",'Forbrug af biomasse'!A282,"")</f>
        <v>Foder</v>
      </c>
      <c r="B882" s="103" t="str">
        <f>IF('Forbrug af biomasse'!B282&lt;&gt;"",'Forbrug af biomasse'!B282,"")</f>
        <v>Østdanmark</v>
      </c>
      <c r="C882" s="103" t="str">
        <f>IF('Forbrug af biomasse'!C282&lt;&gt;"",'Forbrug af biomasse'!C282,"")</f>
        <v>Slagteriaffald til foder</v>
      </c>
      <c r="D882" s="103">
        <f>IF('Forbrug af biomasse'!D282&lt;&gt;"",'Forbrug af biomasse'!D282,"")</f>
        <v>2050</v>
      </c>
      <c r="E882" s="436">
        <f>IF('Forbrug af biomasse'!E282&lt;&gt;"",'Forbrug af biomasse'!E282,"")</f>
        <v>4837.9324606189475</v>
      </c>
      <c r="F882" s="103" t="str">
        <f>IFERROR(VLOOKUP(A882,'Oversættelse til tabel'!$A$2:$B$14,2,FALSE),"")</f>
        <v>Landbrug (foder, strøelse og gødning)</v>
      </c>
    </row>
    <row r="883" spans="1:6" s="103" customFormat="1" x14ac:dyDescent="0.25">
      <c r="A883" s="103" t="str">
        <f>IF('Forbrug af biomasse'!A283&lt;&gt;"",'Forbrug af biomasse'!A283,"")</f>
        <v>Foder</v>
      </c>
      <c r="B883" s="103" t="str">
        <f>IF('Forbrug af biomasse'!B283&lt;&gt;"",'Forbrug af biomasse'!B283,"")</f>
        <v>Østdanmark</v>
      </c>
      <c r="C883" s="103" t="str">
        <f>IF('Forbrug af biomasse'!C283&lt;&gt;"",'Forbrug af biomasse'!C283,"")</f>
        <v>Import af foder</v>
      </c>
      <c r="D883" s="103">
        <f>IF('Forbrug af biomasse'!D283&lt;&gt;"",'Forbrug af biomasse'!D283,"")</f>
        <v>2050</v>
      </c>
      <c r="E883" s="436">
        <f>IF('Forbrug af biomasse'!E283&lt;&gt;"",'Forbrug af biomasse'!E283,"")</f>
        <v>592646.72642582108</v>
      </c>
      <c r="F883" s="103" t="str">
        <f>IFERROR(VLOOKUP(A883,'Oversættelse til tabel'!$A$2:$B$14,2,FALSE),"")</f>
        <v>Landbrug (foder, strøelse og gødning)</v>
      </c>
    </row>
    <row r="884" spans="1:6" s="103" customFormat="1" x14ac:dyDescent="0.25">
      <c r="A884" s="103" t="str">
        <f>IF('Forbrug af biomasse'!A284&lt;&gt;"",'Forbrug af biomasse'!A284,"")</f>
        <v>Energi</v>
      </c>
      <c r="B884" s="103" t="str">
        <f>IF('Forbrug af biomasse'!B284&lt;&gt;"",'Forbrug af biomasse'!B284,"")</f>
        <v>Vestdanmark</v>
      </c>
      <c r="C884" s="103" t="str">
        <f>IF('Forbrug af biomasse'!C284&lt;&gt;"",'Forbrug af biomasse'!C284,"")</f>
        <v>Halm</v>
      </c>
      <c r="D884" s="103">
        <f>IF('Forbrug af biomasse'!D284&lt;&gt;"",'Forbrug af biomasse'!D284,"")</f>
        <v>2019</v>
      </c>
      <c r="E884" s="436">
        <f>IF('Forbrug af biomasse'!E284&lt;&gt;"",'Forbrug af biomasse'!E284,"")</f>
        <v>1162838.9310658486</v>
      </c>
      <c r="F884" s="103" t="str">
        <f>IFERROR(VLOOKUP(A884,'Oversættelse til tabel'!$A$2:$B$14,2,FALSE),"")</f>
        <v>Ubrugt</v>
      </c>
    </row>
    <row r="885" spans="1:6" s="103" customFormat="1" x14ac:dyDescent="0.25">
      <c r="A885" s="103" t="str">
        <f>IF('Forbrug af biomasse'!A285&lt;&gt;"",'Forbrug af biomasse'!A285,"")</f>
        <v>Energi</v>
      </c>
      <c r="B885" s="103" t="str">
        <f>IF('Forbrug af biomasse'!B285&lt;&gt;"",'Forbrug af biomasse'!B285,"")</f>
        <v>Vestdanmark</v>
      </c>
      <c r="C885" s="103" t="str">
        <f>IF('Forbrug af biomasse'!C285&lt;&gt;"",'Forbrug af biomasse'!C285,"")</f>
        <v>Rapsolie</v>
      </c>
      <c r="D885" s="103">
        <f>IF('Forbrug af biomasse'!D285&lt;&gt;"",'Forbrug af biomasse'!D285,"")</f>
        <v>2019</v>
      </c>
      <c r="E885" s="436">
        <f>IF('Forbrug af biomasse'!E285&lt;&gt;"",'Forbrug af biomasse'!E285,"")</f>
        <v>80830.79719489353</v>
      </c>
      <c r="F885" s="103" t="str">
        <f>IFERROR(VLOOKUP(A885,'Oversættelse til tabel'!$A$2:$B$14,2,FALSE),"")</f>
        <v>Ubrugt</v>
      </c>
    </row>
    <row r="886" spans="1:6" s="103" customFormat="1" x14ac:dyDescent="0.25">
      <c r="A886" s="103" t="str">
        <f>IF('Forbrug af biomasse'!A286&lt;&gt;"",'Forbrug af biomasse'!A286,"")</f>
        <v>Energi</v>
      </c>
      <c r="B886" s="103" t="str">
        <f>IF('Forbrug af biomasse'!B286&lt;&gt;"",'Forbrug af biomasse'!B286,"")</f>
        <v>Vestdanmark</v>
      </c>
      <c r="C886" s="103" t="str">
        <f>IF('Forbrug af biomasse'!C286&lt;&gt;"",'Forbrug af biomasse'!C286,"")</f>
        <v>Pil &amp; poppel</v>
      </c>
      <c r="D886" s="103">
        <f>IF('Forbrug af biomasse'!D286&lt;&gt;"",'Forbrug af biomasse'!D286,"")</f>
        <v>2019</v>
      </c>
      <c r="E886" s="436">
        <f>IF('Forbrug af biomasse'!E286&lt;&gt;"",'Forbrug af biomasse'!E286,"")</f>
        <v>171006.78248665464</v>
      </c>
      <c r="F886" s="103" t="str">
        <f>IFERROR(VLOOKUP(A886,'Oversættelse til tabel'!$A$2:$B$14,2,FALSE),"")</f>
        <v>Ubrugt</v>
      </c>
    </row>
    <row r="887" spans="1:6" s="103" customFormat="1" x14ac:dyDescent="0.25">
      <c r="A887" s="103" t="str">
        <f>IF('Forbrug af biomasse'!A287&lt;&gt;"",'Forbrug af biomasse'!A287,"")</f>
        <v>Energi</v>
      </c>
      <c r="B887" s="103" t="str">
        <f>IF('Forbrug af biomasse'!B287&lt;&gt;"",'Forbrug af biomasse'!B287,"")</f>
        <v>Vestdanmark</v>
      </c>
      <c r="C887" s="103" t="str">
        <f>IF('Forbrug af biomasse'!C287&lt;&gt;"",'Forbrug af biomasse'!C287,"")</f>
        <v>Træ til energi</v>
      </c>
      <c r="D887" s="103">
        <f>IF('Forbrug af biomasse'!D287&lt;&gt;"",'Forbrug af biomasse'!D287,"")</f>
        <v>2019</v>
      </c>
      <c r="E887" s="436">
        <f ca="1">IF('Forbrug af biomasse'!E287&lt;&gt;"",'Forbrug af biomasse'!E287,"")</f>
        <v>1246372.8717247061</v>
      </c>
      <c r="F887" s="103" t="str">
        <f>IFERROR(VLOOKUP(A887,'Oversættelse til tabel'!$A$2:$B$14,2,FALSE),"")</f>
        <v>Ubrugt</v>
      </c>
    </row>
    <row r="888" spans="1:6" s="103" customFormat="1" x14ac:dyDescent="0.25">
      <c r="A888" s="103" t="str">
        <f>IF('Forbrug af biomasse'!A288&lt;&gt;"",'Forbrug af biomasse'!A288,"")</f>
        <v>Energi</v>
      </c>
      <c r="B888" s="103" t="str">
        <f>IF('Forbrug af biomasse'!B288&lt;&gt;"",'Forbrug af biomasse'!B288,"")</f>
        <v>Vestdanmark</v>
      </c>
      <c r="C888" s="103" t="str">
        <f>IF('Forbrug af biomasse'!C288&lt;&gt;"",'Forbrug af biomasse'!C288,"")</f>
        <v>Have/parkaffald</v>
      </c>
      <c r="D888" s="103">
        <f>IF('Forbrug af biomasse'!D288&lt;&gt;"",'Forbrug af biomasse'!D288,"")</f>
        <v>2019</v>
      </c>
      <c r="E888" s="436">
        <f>IF('Forbrug af biomasse'!E288&lt;&gt;"",'Forbrug af biomasse'!E288,"")</f>
        <v>530420.38785042788</v>
      </c>
      <c r="F888" s="103" t="str">
        <f>IFERROR(VLOOKUP(A888,'Oversættelse til tabel'!$A$2:$B$14,2,FALSE),"")</f>
        <v>Ubrugt</v>
      </c>
    </row>
    <row r="889" spans="1:6" s="103" customFormat="1" x14ac:dyDescent="0.25">
      <c r="A889" s="103" t="str">
        <f>IF('Forbrug af biomasse'!A289&lt;&gt;"",'Forbrug af biomasse'!A289,"")</f>
        <v>Energi</v>
      </c>
      <c r="B889" s="103" t="str">
        <f>IF('Forbrug af biomasse'!B289&lt;&gt;"",'Forbrug af biomasse'!B289,"")</f>
        <v>Vestdanmark</v>
      </c>
      <c r="C889" s="103" t="str">
        <f>IF('Forbrug af biomasse'!C289&lt;&gt;"",'Forbrug af biomasse'!C289,"")</f>
        <v>Bioaffald</v>
      </c>
      <c r="D889" s="103">
        <f>IF('Forbrug af biomasse'!D289&lt;&gt;"",'Forbrug af biomasse'!D289,"")</f>
        <v>2019</v>
      </c>
      <c r="E889" s="436">
        <f ca="1">IF('Forbrug af biomasse'!E289&lt;&gt;"",'Forbrug af biomasse'!E289,"")</f>
        <v>0</v>
      </c>
      <c r="F889" s="103" t="str">
        <f>IFERROR(VLOOKUP(A889,'Oversættelse til tabel'!$A$2:$B$14,2,FALSE),"")</f>
        <v>Ubrugt</v>
      </c>
    </row>
    <row r="890" spans="1:6" s="103" customFormat="1" x14ac:dyDescent="0.25">
      <c r="A890" s="103" t="str">
        <f>IF('Forbrug af biomasse'!A290&lt;&gt;"",'Forbrug af biomasse'!A290,"")</f>
        <v>Materialer</v>
      </c>
      <c r="B890" s="103" t="str">
        <f>IF('Forbrug af biomasse'!B290&lt;&gt;"",'Forbrug af biomasse'!B290,"")</f>
        <v>Vestdanmark</v>
      </c>
      <c r="C890" s="103" t="str">
        <f>IF('Forbrug af biomasse'!C290&lt;&gt;"",'Forbrug af biomasse'!C290,"")</f>
        <v>Halm</v>
      </c>
      <c r="D890" s="103">
        <f>IF('Forbrug af biomasse'!D290&lt;&gt;"",'Forbrug af biomasse'!D290,"")</f>
        <v>2019</v>
      </c>
      <c r="E890" s="436">
        <f>IF('Forbrug af biomasse'!E290&lt;&gt;"",'Forbrug af biomasse'!E290,"")</f>
        <v>0</v>
      </c>
      <c r="F890" s="103" t="str">
        <f>IFERROR(VLOOKUP(A890,'Oversættelse til tabel'!$A$2:$B$14,2,FALSE),"")</f>
        <v>Andet</v>
      </c>
    </row>
    <row r="891" spans="1:6" s="103" customFormat="1" x14ac:dyDescent="0.25">
      <c r="A891" s="103" t="str">
        <f>IF('Forbrug af biomasse'!A291&lt;&gt;"",'Forbrug af biomasse'!A291,"")</f>
        <v>Materialer</v>
      </c>
      <c r="B891" s="103" t="str">
        <f>IF('Forbrug af biomasse'!B291&lt;&gt;"",'Forbrug af biomasse'!B291,"")</f>
        <v>Vestdanmark</v>
      </c>
      <c r="C891" s="103" t="str">
        <f>IF('Forbrug af biomasse'!C291&lt;&gt;"",'Forbrug af biomasse'!C291,"")</f>
        <v>Rapsolie</v>
      </c>
      <c r="D891" s="103">
        <f>IF('Forbrug af biomasse'!D291&lt;&gt;"",'Forbrug af biomasse'!D291,"")</f>
        <v>2019</v>
      </c>
      <c r="E891" s="436">
        <f>IF('Forbrug af biomasse'!E291&lt;&gt;"",'Forbrug af biomasse'!E291,"")</f>
        <v>74613.043564517109</v>
      </c>
      <c r="F891" s="103" t="str">
        <f>IFERROR(VLOOKUP(A891,'Oversættelse til tabel'!$A$2:$B$14,2,FALSE),"")</f>
        <v>Andet</v>
      </c>
    </row>
    <row r="892" spans="1:6" s="103" customFormat="1" x14ac:dyDescent="0.25">
      <c r="A892" s="103" t="str">
        <f>IF('Forbrug af biomasse'!A292&lt;&gt;"",'Forbrug af biomasse'!A292,"")</f>
        <v>Materialer</v>
      </c>
      <c r="B892" s="103" t="str">
        <f>IF('Forbrug af biomasse'!B292&lt;&gt;"",'Forbrug af biomasse'!B292,"")</f>
        <v>Vestdanmark</v>
      </c>
      <c r="C892" s="103" t="str">
        <f>IF('Forbrug af biomasse'!C292&lt;&gt;"",'Forbrug af biomasse'!C292,"")</f>
        <v>Pil &amp; poppel</v>
      </c>
      <c r="D892" s="103">
        <f>IF('Forbrug af biomasse'!D292&lt;&gt;"",'Forbrug af biomasse'!D292,"")</f>
        <v>2019</v>
      </c>
      <c r="E892" s="436">
        <f>IF('Forbrug af biomasse'!E292&lt;&gt;"",'Forbrug af biomasse'!E292,"")</f>
        <v>0</v>
      </c>
      <c r="F892" s="103" t="str">
        <f>IFERROR(VLOOKUP(A892,'Oversættelse til tabel'!$A$2:$B$14,2,FALSE),"")</f>
        <v>Andet</v>
      </c>
    </row>
    <row r="893" spans="1:6" s="103" customFormat="1" x14ac:dyDescent="0.25">
      <c r="A893" s="103" t="str">
        <f>IF('Forbrug af biomasse'!A293&lt;&gt;"",'Forbrug af biomasse'!A293,"")</f>
        <v>Materialer</v>
      </c>
      <c r="B893" s="103" t="str">
        <f>IF('Forbrug af biomasse'!B293&lt;&gt;"",'Forbrug af biomasse'!B293,"")</f>
        <v>Vestdanmark</v>
      </c>
      <c r="C893" s="103" t="str">
        <f>IF('Forbrug af biomasse'!C293&lt;&gt;"",'Forbrug af biomasse'!C293,"")</f>
        <v>Træmaterialer</v>
      </c>
      <c r="D893" s="103">
        <f>IF('Forbrug af biomasse'!D293&lt;&gt;"",'Forbrug af biomasse'!D293,"")</f>
        <v>2019</v>
      </c>
      <c r="E893" s="436">
        <f>IF('Forbrug af biomasse'!E293&lt;&gt;"",'Forbrug af biomasse'!E293,"")</f>
        <v>383772.68751608918</v>
      </c>
      <c r="F893" s="103" t="str">
        <f>IFERROR(VLOOKUP(A893,'Oversættelse til tabel'!$A$2:$B$14,2,FALSE),"")</f>
        <v>Andet</v>
      </c>
    </row>
    <row r="894" spans="1:6" s="103" customFormat="1" x14ac:dyDescent="0.25">
      <c r="A894" s="103" t="str">
        <f>IF('Forbrug af biomasse'!A294&lt;&gt;"",'Forbrug af biomasse'!A294,"")</f>
        <v>Materialer</v>
      </c>
      <c r="B894" s="103" t="str">
        <f>IF('Forbrug af biomasse'!B294&lt;&gt;"",'Forbrug af biomasse'!B294,"")</f>
        <v>Vestdanmark</v>
      </c>
      <c r="C894" s="103" t="str">
        <f>IF('Forbrug af biomasse'!C294&lt;&gt;"",'Forbrug af biomasse'!C294,"")</f>
        <v>Have/parkaffald</v>
      </c>
      <c r="D894" s="103">
        <f>IF('Forbrug af biomasse'!D294&lt;&gt;"",'Forbrug af biomasse'!D294,"")</f>
        <v>2019</v>
      </c>
      <c r="E894" s="436">
        <f>IF('Forbrug af biomasse'!E294&lt;&gt;"",'Forbrug af biomasse'!E294,"")</f>
        <v>0</v>
      </c>
      <c r="F894" s="103" t="str">
        <f>IFERROR(VLOOKUP(A894,'Oversættelse til tabel'!$A$2:$B$14,2,FALSE),"")</f>
        <v>Andet</v>
      </c>
    </row>
    <row r="895" spans="1:6" s="103" customFormat="1" x14ac:dyDescent="0.25">
      <c r="A895" s="103" t="str">
        <f>IF('Forbrug af biomasse'!A295&lt;&gt;"",'Forbrug af biomasse'!A295,"")</f>
        <v>Materialer</v>
      </c>
      <c r="B895" s="103" t="str">
        <f>IF('Forbrug af biomasse'!B295&lt;&gt;"",'Forbrug af biomasse'!B295,"")</f>
        <v>Vestdanmark</v>
      </c>
      <c r="C895" s="103" t="str">
        <f>IF('Forbrug af biomasse'!C295&lt;&gt;"",'Forbrug af biomasse'!C295,"")</f>
        <v>Bioaffald</v>
      </c>
      <c r="D895" s="103">
        <f>IF('Forbrug af biomasse'!D295&lt;&gt;"",'Forbrug af biomasse'!D295,"")</f>
        <v>2019</v>
      </c>
      <c r="E895" s="436">
        <f ca="1">IF('Forbrug af biomasse'!E295&lt;&gt;"",'Forbrug af biomasse'!E295,"")</f>
        <v>0</v>
      </c>
      <c r="F895" s="103" t="str">
        <f>IFERROR(VLOOKUP(A895,'Oversættelse til tabel'!$A$2:$B$14,2,FALSE),"")</f>
        <v>Andet</v>
      </c>
    </row>
    <row r="896" spans="1:6" s="103" customFormat="1" x14ac:dyDescent="0.25">
      <c r="A896" s="103" t="str">
        <f>IF('Forbrug af biomasse'!A296&lt;&gt;"",'Forbrug af biomasse'!A296,"")</f>
        <v>Energi</v>
      </c>
      <c r="B896" s="103" t="str">
        <f>IF('Forbrug af biomasse'!B296&lt;&gt;"",'Forbrug af biomasse'!B296,"")</f>
        <v>Østdanmark</v>
      </c>
      <c r="C896" s="103" t="str">
        <f>IF('Forbrug af biomasse'!C296&lt;&gt;"",'Forbrug af biomasse'!C296,"")</f>
        <v>Halm</v>
      </c>
      <c r="D896" s="103">
        <f>IF('Forbrug af biomasse'!D296&lt;&gt;"",'Forbrug af biomasse'!D296,"")</f>
        <v>2019</v>
      </c>
      <c r="E896" s="436">
        <f>IF('Forbrug af biomasse'!E296&lt;&gt;"",'Forbrug af biomasse'!E296,"")</f>
        <v>732655.58820898295</v>
      </c>
      <c r="F896" s="103" t="str">
        <f>IFERROR(VLOOKUP(A896,'Oversættelse til tabel'!$A$2:$B$14,2,FALSE),"")</f>
        <v>Ubrugt</v>
      </c>
    </row>
    <row r="897" spans="1:6" s="103" customFormat="1" x14ac:dyDescent="0.25">
      <c r="A897" s="103" t="str">
        <f>IF('Forbrug af biomasse'!A297&lt;&gt;"",'Forbrug af biomasse'!A297,"")</f>
        <v>Energi</v>
      </c>
      <c r="B897" s="103" t="str">
        <f>IF('Forbrug af biomasse'!B297&lt;&gt;"",'Forbrug af biomasse'!B297,"")</f>
        <v>Østdanmark</v>
      </c>
      <c r="C897" s="103" t="str">
        <f>IF('Forbrug af biomasse'!C297&lt;&gt;"",'Forbrug af biomasse'!C297,"")</f>
        <v>Rapsolie</v>
      </c>
      <c r="D897" s="103">
        <f>IF('Forbrug af biomasse'!D297&lt;&gt;"",'Forbrug af biomasse'!D297,"")</f>
        <v>2019</v>
      </c>
      <c r="E897" s="436">
        <f>IF('Forbrug af biomasse'!E297&lt;&gt;"",'Forbrug af biomasse'!E297,"")</f>
        <v>32042.520829377954</v>
      </c>
      <c r="F897" s="103" t="str">
        <f>IFERROR(VLOOKUP(A897,'Oversættelse til tabel'!$A$2:$B$14,2,FALSE),"")</f>
        <v>Ubrugt</v>
      </c>
    </row>
    <row r="898" spans="1:6" s="103" customFormat="1" x14ac:dyDescent="0.25">
      <c r="A898" s="103" t="str">
        <f>IF('Forbrug af biomasse'!A298&lt;&gt;"",'Forbrug af biomasse'!A298,"")</f>
        <v>Energi</v>
      </c>
      <c r="B898" s="103" t="str">
        <f>IF('Forbrug af biomasse'!B298&lt;&gt;"",'Forbrug af biomasse'!B298,"")</f>
        <v>Østdanmark</v>
      </c>
      <c r="C898" s="103" t="str">
        <f>IF('Forbrug af biomasse'!C298&lt;&gt;"",'Forbrug af biomasse'!C298,"")</f>
        <v>Pil &amp; poppel</v>
      </c>
      <c r="D898" s="103">
        <f>IF('Forbrug af biomasse'!D298&lt;&gt;"",'Forbrug af biomasse'!D298,"")</f>
        <v>2019</v>
      </c>
      <c r="E898" s="436">
        <f>IF('Forbrug af biomasse'!E298&lt;&gt;"",'Forbrug af biomasse'!E298,"")</f>
        <v>38860.356190289756</v>
      </c>
      <c r="F898" s="103" t="str">
        <f>IFERROR(VLOOKUP(A898,'Oversættelse til tabel'!$A$2:$B$14,2,FALSE),"")</f>
        <v>Ubrugt</v>
      </c>
    </row>
    <row r="899" spans="1:6" s="103" customFormat="1" x14ac:dyDescent="0.25">
      <c r="A899" s="103" t="str">
        <f>IF('Forbrug af biomasse'!A299&lt;&gt;"",'Forbrug af biomasse'!A299,"")</f>
        <v>Energi</v>
      </c>
      <c r="B899" s="103" t="str">
        <f>IF('Forbrug af biomasse'!B299&lt;&gt;"",'Forbrug af biomasse'!B299,"")</f>
        <v>Østdanmark</v>
      </c>
      <c r="C899" s="103" t="str">
        <f>IF('Forbrug af biomasse'!C299&lt;&gt;"",'Forbrug af biomasse'!C299,"")</f>
        <v>Træ til energi</v>
      </c>
      <c r="D899" s="103">
        <f>IF('Forbrug af biomasse'!D299&lt;&gt;"",'Forbrug af biomasse'!D299,"")</f>
        <v>2019</v>
      </c>
      <c r="E899" s="436">
        <f ca="1">IF('Forbrug af biomasse'!E299&lt;&gt;"",'Forbrug af biomasse'!E299,"")</f>
        <v>364819.33528776863</v>
      </c>
      <c r="F899" s="103" t="str">
        <f>IFERROR(VLOOKUP(A899,'Oversættelse til tabel'!$A$2:$B$14,2,FALSE),"")</f>
        <v>Ubrugt</v>
      </c>
    </row>
    <row r="900" spans="1:6" s="103" customFormat="1" x14ac:dyDescent="0.25">
      <c r="A900" s="103" t="str">
        <f>IF('Forbrug af biomasse'!A300&lt;&gt;"",'Forbrug af biomasse'!A300,"")</f>
        <v>Energi</v>
      </c>
      <c r="B900" s="103" t="str">
        <f>IF('Forbrug af biomasse'!B300&lt;&gt;"",'Forbrug af biomasse'!B300,"")</f>
        <v>Østdanmark</v>
      </c>
      <c r="C900" s="103" t="str">
        <f>IF('Forbrug af biomasse'!C300&lt;&gt;"",'Forbrug af biomasse'!C300,"")</f>
        <v>Have/parkaffald</v>
      </c>
      <c r="D900" s="103">
        <f>IF('Forbrug af biomasse'!D300&lt;&gt;"",'Forbrug af biomasse'!D300,"")</f>
        <v>2019</v>
      </c>
      <c r="E900" s="436">
        <f>IF('Forbrug af biomasse'!E300&lt;&gt;"",'Forbrug af biomasse'!E300,"")</f>
        <v>452310.61214957217</v>
      </c>
      <c r="F900" s="103" t="str">
        <f>IFERROR(VLOOKUP(A900,'Oversættelse til tabel'!$A$2:$B$14,2,FALSE),"")</f>
        <v>Ubrugt</v>
      </c>
    </row>
    <row r="901" spans="1:6" s="103" customFormat="1" x14ac:dyDescent="0.25">
      <c r="A901" s="103" t="str">
        <f>IF('Forbrug af biomasse'!A301&lt;&gt;"",'Forbrug af biomasse'!A301,"")</f>
        <v>Energi</v>
      </c>
      <c r="B901" s="103" t="str">
        <f>IF('Forbrug af biomasse'!B301&lt;&gt;"",'Forbrug af biomasse'!B301,"")</f>
        <v>Østdanmark</v>
      </c>
      <c r="C901" s="103" t="str">
        <f>IF('Forbrug af biomasse'!C301&lt;&gt;"",'Forbrug af biomasse'!C301,"")</f>
        <v>Bioaffald</v>
      </c>
      <c r="D901" s="103">
        <f>IF('Forbrug af biomasse'!D301&lt;&gt;"",'Forbrug af biomasse'!D301,"")</f>
        <v>2019</v>
      </c>
      <c r="E901" s="436">
        <f ca="1">IF('Forbrug af biomasse'!E301&lt;&gt;"",'Forbrug af biomasse'!E301,"")</f>
        <v>0</v>
      </c>
      <c r="F901" s="103" t="str">
        <f>IFERROR(VLOOKUP(A901,'Oversættelse til tabel'!$A$2:$B$14,2,FALSE),"")</f>
        <v>Ubrugt</v>
      </c>
    </row>
    <row r="902" spans="1:6" s="103" customFormat="1" x14ac:dyDescent="0.25">
      <c r="A902" s="103" t="str">
        <f>IF('Forbrug af biomasse'!A302&lt;&gt;"",'Forbrug af biomasse'!A302,"")</f>
        <v>Materialer</v>
      </c>
      <c r="B902" s="103" t="str">
        <f>IF('Forbrug af biomasse'!B302&lt;&gt;"",'Forbrug af biomasse'!B302,"")</f>
        <v>Østdanmark</v>
      </c>
      <c r="C902" s="103" t="str">
        <f>IF('Forbrug af biomasse'!C302&lt;&gt;"",'Forbrug af biomasse'!C302,"")</f>
        <v>Halm</v>
      </c>
      <c r="D902" s="103">
        <f>IF('Forbrug af biomasse'!D302&lt;&gt;"",'Forbrug af biomasse'!D302,"")</f>
        <v>2019</v>
      </c>
      <c r="E902" s="436">
        <f>IF('Forbrug af biomasse'!E302&lt;&gt;"",'Forbrug af biomasse'!E302,"")</f>
        <v>0</v>
      </c>
      <c r="F902" s="103" t="str">
        <f>IFERROR(VLOOKUP(A902,'Oversættelse til tabel'!$A$2:$B$14,2,FALSE),"")</f>
        <v>Andet</v>
      </c>
    </row>
    <row r="903" spans="1:6" s="103" customFormat="1" x14ac:dyDescent="0.25">
      <c r="A903" s="103" t="str">
        <f>IF('Forbrug af biomasse'!A303&lt;&gt;"",'Forbrug af biomasse'!A303,"")</f>
        <v>Materialer</v>
      </c>
      <c r="B903" s="103" t="str">
        <f>IF('Forbrug af biomasse'!B303&lt;&gt;"",'Forbrug af biomasse'!B303,"")</f>
        <v>Østdanmark</v>
      </c>
      <c r="C903" s="103" t="str">
        <f>IF('Forbrug af biomasse'!C303&lt;&gt;"",'Forbrug af biomasse'!C303,"")</f>
        <v>Rapsolie</v>
      </c>
      <c r="D903" s="103">
        <f>IF('Forbrug af biomasse'!D303&lt;&gt;"",'Forbrug af biomasse'!D303,"")</f>
        <v>2019</v>
      </c>
      <c r="E903" s="436">
        <f>IF('Forbrug af biomasse'!E303&lt;&gt;"",'Forbrug af biomasse'!E303,"")</f>
        <v>29577.711534810416</v>
      </c>
      <c r="F903" s="103" t="str">
        <f>IFERROR(VLOOKUP(A903,'Oversættelse til tabel'!$A$2:$B$14,2,FALSE),"")</f>
        <v>Andet</v>
      </c>
    </row>
    <row r="904" spans="1:6" s="103" customFormat="1" x14ac:dyDescent="0.25">
      <c r="A904" s="103" t="str">
        <f>IF('Forbrug af biomasse'!A304&lt;&gt;"",'Forbrug af biomasse'!A304,"")</f>
        <v>Materialer</v>
      </c>
      <c r="B904" s="103" t="str">
        <f>IF('Forbrug af biomasse'!B304&lt;&gt;"",'Forbrug af biomasse'!B304,"")</f>
        <v>Østdanmark</v>
      </c>
      <c r="C904" s="103" t="str">
        <f>IF('Forbrug af biomasse'!C304&lt;&gt;"",'Forbrug af biomasse'!C304,"")</f>
        <v>Pil &amp; poppel</v>
      </c>
      <c r="D904" s="103">
        <f>IF('Forbrug af biomasse'!D304&lt;&gt;"",'Forbrug af biomasse'!D304,"")</f>
        <v>2019</v>
      </c>
      <c r="E904" s="436">
        <f>IF('Forbrug af biomasse'!E304&lt;&gt;"",'Forbrug af biomasse'!E304,"")</f>
        <v>0</v>
      </c>
      <c r="F904" s="103" t="str">
        <f>IFERROR(VLOOKUP(A904,'Oversættelse til tabel'!$A$2:$B$14,2,FALSE),"")</f>
        <v>Andet</v>
      </c>
    </row>
    <row r="905" spans="1:6" s="103" customFormat="1" x14ac:dyDescent="0.25">
      <c r="A905" s="103" t="str">
        <f>IF('Forbrug af biomasse'!A305&lt;&gt;"",'Forbrug af biomasse'!A305,"")</f>
        <v>Materialer</v>
      </c>
      <c r="B905" s="103" t="str">
        <f>IF('Forbrug af biomasse'!B305&lt;&gt;"",'Forbrug af biomasse'!B305,"")</f>
        <v>Østdanmark</v>
      </c>
      <c r="C905" s="103" t="str">
        <f>IF('Forbrug af biomasse'!C305&lt;&gt;"",'Forbrug af biomasse'!C305,"")</f>
        <v>Træmaterialer</v>
      </c>
      <c r="D905" s="103">
        <f>IF('Forbrug af biomasse'!D305&lt;&gt;"",'Forbrug af biomasse'!D305,"")</f>
        <v>2019</v>
      </c>
      <c r="E905" s="436">
        <f ca="1">IF('Forbrug af biomasse'!E305&lt;&gt;"",'Forbrug af biomasse'!E305,"")</f>
        <v>112332.11179209981</v>
      </c>
      <c r="F905" s="103" t="str">
        <f>IFERROR(VLOOKUP(A905,'Oversættelse til tabel'!$A$2:$B$14,2,FALSE),"")</f>
        <v>Andet</v>
      </c>
    </row>
    <row r="906" spans="1:6" s="103" customFormat="1" x14ac:dyDescent="0.25">
      <c r="A906" s="103" t="str">
        <f>IF('Forbrug af biomasse'!A306&lt;&gt;"",'Forbrug af biomasse'!A306,"")</f>
        <v>Materialer</v>
      </c>
      <c r="B906" s="103" t="str">
        <f>IF('Forbrug af biomasse'!B306&lt;&gt;"",'Forbrug af biomasse'!B306,"")</f>
        <v>Østdanmark</v>
      </c>
      <c r="C906" s="103" t="str">
        <f>IF('Forbrug af biomasse'!C306&lt;&gt;"",'Forbrug af biomasse'!C306,"")</f>
        <v>Have/parkaffald</v>
      </c>
      <c r="D906" s="103">
        <f>IF('Forbrug af biomasse'!D306&lt;&gt;"",'Forbrug af biomasse'!D306,"")</f>
        <v>2019</v>
      </c>
      <c r="E906" s="436">
        <f>IF('Forbrug af biomasse'!E306&lt;&gt;"",'Forbrug af biomasse'!E306,"")</f>
        <v>0</v>
      </c>
      <c r="F906" s="103" t="str">
        <f>IFERROR(VLOOKUP(A906,'Oversættelse til tabel'!$A$2:$B$14,2,FALSE),"")</f>
        <v>Andet</v>
      </c>
    </row>
    <row r="907" spans="1:6" s="103" customFormat="1" x14ac:dyDescent="0.25">
      <c r="A907" s="103" t="str">
        <f>IF('Forbrug af biomasse'!A307&lt;&gt;"",'Forbrug af biomasse'!A307,"")</f>
        <v>Materialer</v>
      </c>
      <c r="B907" s="103" t="str">
        <f>IF('Forbrug af biomasse'!B307&lt;&gt;"",'Forbrug af biomasse'!B307,"")</f>
        <v>Østdanmark</v>
      </c>
      <c r="C907" s="103" t="str">
        <f>IF('Forbrug af biomasse'!C307&lt;&gt;"",'Forbrug af biomasse'!C307,"")</f>
        <v>Bioaffald</v>
      </c>
      <c r="D907" s="103">
        <f>IF('Forbrug af biomasse'!D307&lt;&gt;"",'Forbrug af biomasse'!D307,"")</f>
        <v>2019</v>
      </c>
      <c r="E907" s="436">
        <f ca="1">IF('Forbrug af biomasse'!E307&lt;&gt;"",'Forbrug af biomasse'!E307,"")</f>
        <v>0</v>
      </c>
      <c r="F907" s="103" t="str">
        <f>IFERROR(VLOOKUP(A907,'Oversættelse til tabel'!$A$2:$B$14,2,FALSE),"")</f>
        <v>Andet</v>
      </c>
    </row>
    <row r="908" spans="1:6" s="103" customFormat="1" x14ac:dyDescent="0.25">
      <c r="A908" s="103" t="str">
        <f>IF('Forbrug af biomasse'!A308&lt;&gt;"",'Forbrug af biomasse'!A308,"")</f>
        <v>Energi</v>
      </c>
      <c r="B908" s="103" t="str">
        <f>IF('Forbrug af biomasse'!B308&lt;&gt;"",'Forbrug af biomasse'!B308,"")</f>
        <v>Vestdanmark</v>
      </c>
      <c r="C908" s="103" t="str">
        <f>IF('Forbrug af biomasse'!C308&lt;&gt;"",'Forbrug af biomasse'!C308,"")</f>
        <v>Halm</v>
      </c>
      <c r="D908" s="103">
        <f>IF('Forbrug af biomasse'!D308&lt;&gt;"",'Forbrug af biomasse'!D308,"")</f>
        <v>2030</v>
      </c>
      <c r="E908" s="436">
        <f>IF('Forbrug af biomasse'!E308&lt;&gt;"",'Forbrug af biomasse'!E308,"")</f>
        <v>0</v>
      </c>
      <c r="F908" s="103" t="str">
        <f>IFERROR(VLOOKUP(A908,'Oversættelse til tabel'!$A$2:$B$14,2,FALSE),"")</f>
        <v>Ubrugt</v>
      </c>
    </row>
    <row r="909" spans="1:6" s="103" customFormat="1" x14ac:dyDescent="0.25">
      <c r="A909" s="103" t="str">
        <f>IF('Forbrug af biomasse'!A309&lt;&gt;"",'Forbrug af biomasse'!A309,"")</f>
        <v>Energi</v>
      </c>
      <c r="B909" s="103" t="str">
        <f>IF('Forbrug af biomasse'!B309&lt;&gt;"",'Forbrug af biomasse'!B309,"")</f>
        <v>Vestdanmark</v>
      </c>
      <c r="C909" s="103" t="str">
        <f>IF('Forbrug af biomasse'!C309&lt;&gt;"",'Forbrug af biomasse'!C309,"")</f>
        <v>Rapsolie</v>
      </c>
      <c r="D909" s="103">
        <f>IF('Forbrug af biomasse'!D309&lt;&gt;"",'Forbrug af biomasse'!D309,"")</f>
        <v>2030</v>
      </c>
      <c r="E909" s="436">
        <f>IF('Forbrug af biomasse'!E309&lt;&gt;"",'Forbrug af biomasse'!E309,"")</f>
        <v>158886.45699653446</v>
      </c>
      <c r="F909" s="103" t="str">
        <f>IFERROR(VLOOKUP(A909,'Oversættelse til tabel'!$A$2:$B$14,2,FALSE),"")</f>
        <v>Ubrugt</v>
      </c>
    </row>
    <row r="910" spans="1:6" s="103" customFormat="1" x14ac:dyDescent="0.25">
      <c r="A910" s="103" t="str">
        <f>IF('Forbrug af biomasse'!A310&lt;&gt;"",'Forbrug af biomasse'!A310,"")</f>
        <v>Energi</v>
      </c>
      <c r="B910" s="103" t="str">
        <f>IF('Forbrug af biomasse'!B310&lt;&gt;"",'Forbrug af biomasse'!B310,"")</f>
        <v>Vestdanmark</v>
      </c>
      <c r="C910" s="103" t="str">
        <f>IF('Forbrug af biomasse'!C310&lt;&gt;"",'Forbrug af biomasse'!C310,"")</f>
        <v>Pil &amp; poppel</v>
      </c>
      <c r="D910" s="103">
        <f>IF('Forbrug af biomasse'!D310&lt;&gt;"",'Forbrug af biomasse'!D310,"")</f>
        <v>2030</v>
      </c>
      <c r="E910" s="436">
        <f>IF('Forbrug af biomasse'!E310&lt;&gt;"",'Forbrug af biomasse'!E310,"")</f>
        <v>150770.56779806415</v>
      </c>
      <c r="F910" s="103" t="str">
        <f>IFERROR(VLOOKUP(A910,'Oversættelse til tabel'!$A$2:$B$14,2,FALSE),"")</f>
        <v>Ubrugt</v>
      </c>
    </row>
    <row r="911" spans="1:6" s="103" customFormat="1" x14ac:dyDescent="0.25">
      <c r="A911" s="103" t="str">
        <f>IF('Forbrug af biomasse'!A311&lt;&gt;"",'Forbrug af biomasse'!A311,"")</f>
        <v>Energi</v>
      </c>
      <c r="B911" s="103" t="str">
        <f>IF('Forbrug af biomasse'!B311&lt;&gt;"",'Forbrug af biomasse'!B311,"")</f>
        <v>Vestdanmark</v>
      </c>
      <c r="C911" s="103" t="str">
        <f>IF('Forbrug af biomasse'!C311&lt;&gt;"",'Forbrug af biomasse'!C311,"")</f>
        <v>Træ til energi</v>
      </c>
      <c r="D911" s="103">
        <f>IF('Forbrug af biomasse'!D311&lt;&gt;"",'Forbrug af biomasse'!D311,"")</f>
        <v>2030</v>
      </c>
      <c r="E911" s="436">
        <f ca="1">IF('Forbrug af biomasse'!E311&lt;&gt;"",'Forbrug af biomasse'!E311,"")</f>
        <v>814733.66742430395</v>
      </c>
      <c r="F911" s="103" t="str">
        <f>IFERROR(VLOOKUP(A911,'Oversættelse til tabel'!$A$2:$B$14,2,FALSE),"")</f>
        <v>Ubrugt</v>
      </c>
    </row>
    <row r="912" spans="1:6" s="103" customFormat="1" x14ac:dyDescent="0.25">
      <c r="A912" s="103" t="str">
        <f>IF('Forbrug af biomasse'!A312&lt;&gt;"",'Forbrug af biomasse'!A312,"")</f>
        <v>Energi</v>
      </c>
      <c r="B912" s="103" t="str">
        <f>IF('Forbrug af biomasse'!B312&lt;&gt;"",'Forbrug af biomasse'!B312,"")</f>
        <v>Vestdanmark</v>
      </c>
      <c r="C912" s="103" t="str">
        <f>IF('Forbrug af biomasse'!C312&lt;&gt;"",'Forbrug af biomasse'!C312,"")</f>
        <v>Have/parkaffald</v>
      </c>
      <c r="D912" s="103">
        <f>IF('Forbrug af biomasse'!D312&lt;&gt;"",'Forbrug af biomasse'!D312,"")</f>
        <v>2030</v>
      </c>
      <c r="E912" s="436">
        <f>IF('Forbrug af biomasse'!E312&lt;&gt;"",'Forbrug af biomasse'!E312,"")</f>
        <v>526692.30595677684</v>
      </c>
      <c r="F912" s="103" t="str">
        <f>IFERROR(VLOOKUP(A912,'Oversættelse til tabel'!$A$2:$B$14,2,FALSE),"")</f>
        <v>Ubrugt</v>
      </c>
    </row>
    <row r="913" spans="1:6" s="103" customFormat="1" x14ac:dyDescent="0.25">
      <c r="A913" s="103" t="str">
        <f>IF('Forbrug af biomasse'!A313&lt;&gt;"",'Forbrug af biomasse'!A313,"")</f>
        <v>Energi</v>
      </c>
      <c r="B913" s="103" t="str">
        <f>IF('Forbrug af biomasse'!B313&lt;&gt;"",'Forbrug af biomasse'!B313,"")</f>
        <v>Vestdanmark</v>
      </c>
      <c r="C913" s="103" t="str">
        <f>IF('Forbrug af biomasse'!C313&lt;&gt;"",'Forbrug af biomasse'!C313,"")</f>
        <v>Bioaffald</v>
      </c>
      <c r="D913" s="103">
        <f>IF('Forbrug af biomasse'!D313&lt;&gt;"",'Forbrug af biomasse'!D313,"")</f>
        <v>2030</v>
      </c>
      <c r="E913" s="436">
        <f ca="1">IF('Forbrug af biomasse'!E313&lt;&gt;"",'Forbrug af biomasse'!E313,"")</f>
        <v>0</v>
      </c>
      <c r="F913" s="103" t="str">
        <f>IFERROR(VLOOKUP(A913,'Oversættelse til tabel'!$A$2:$B$14,2,FALSE),"")</f>
        <v>Ubrugt</v>
      </c>
    </row>
    <row r="914" spans="1:6" s="103" customFormat="1" x14ac:dyDescent="0.25">
      <c r="A914" s="103" t="str">
        <f>IF('Forbrug af biomasse'!A314&lt;&gt;"",'Forbrug af biomasse'!A314,"")</f>
        <v>Materialer</v>
      </c>
      <c r="B914" s="103" t="str">
        <f>IF('Forbrug af biomasse'!B314&lt;&gt;"",'Forbrug af biomasse'!B314,"")</f>
        <v>Vestdanmark</v>
      </c>
      <c r="C914" s="103" t="str">
        <f>IF('Forbrug af biomasse'!C314&lt;&gt;"",'Forbrug af biomasse'!C314,"")</f>
        <v>Halm</v>
      </c>
      <c r="D914" s="103">
        <f>IF('Forbrug af biomasse'!D314&lt;&gt;"",'Forbrug af biomasse'!D314,"")</f>
        <v>2030</v>
      </c>
      <c r="E914" s="436">
        <f>IF('Forbrug af biomasse'!E314&lt;&gt;"",'Forbrug af biomasse'!E314,"")</f>
        <v>0</v>
      </c>
      <c r="F914" s="103" t="str">
        <f>IFERROR(VLOOKUP(A914,'Oversættelse til tabel'!$A$2:$B$14,2,FALSE),"")</f>
        <v>Andet</v>
      </c>
    </row>
    <row r="915" spans="1:6" s="103" customFormat="1" x14ac:dyDescent="0.25">
      <c r="A915" s="103" t="str">
        <f>IF('Forbrug af biomasse'!A315&lt;&gt;"",'Forbrug af biomasse'!A315,"")</f>
        <v>Materialer</v>
      </c>
      <c r="B915" s="103" t="str">
        <f>IF('Forbrug af biomasse'!B315&lt;&gt;"",'Forbrug af biomasse'!B315,"")</f>
        <v>Vestdanmark</v>
      </c>
      <c r="C915" s="103" t="str">
        <f>IF('Forbrug af biomasse'!C315&lt;&gt;"",'Forbrug af biomasse'!C315,"")</f>
        <v>Rapsolie</v>
      </c>
      <c r="D915" s="103">
        <f>IF('Forbrug af biomasse'!D315&lt;&gt;"",'Forbrug af biomasse'!D315,"")</f>
        <v>2030</v>
      </c>
      <c r="E915" s="436">
        <f>IF('Forbrug af biomasse'!E315&lt;&gt;"",'Forbrug af biomasse'!E315,"")</f>
        <v>0</v>
      </c>
      <c r="F915" s="103" t="str">
        <f>IFERROR(VLOOKUP(A915,'Oversættelse til tabel'!$A$2:$B$14,2,FALSE),"")</f>
        <v>Andet</v>
      </c>
    </row>
    <row r="916" spans="1:6" s="103" customFormat="1" x14ac:dyDescent="0.25">
      <c r="A916" s="103" t="str">
        <f>IF('Forbrug af biomasse'!A316&lt;&gt;"",'Forbrug af biomasse'!A316,"")</f>
        <v>Materialer</v>
      </c>
      <c r="B916" s="103" t="str">
        <f>IF('Forbrug af biomasse'!B316&lt;&gt;"",'Forbrug af biomasse'!B316,"")</f>
        <v>Vestdanmark</v>
      </c>
      <c r="C916" s="103" t="str">
        <f>IF('Forbrug af biomasse'!C316&lt;&gt;"",'Forbrug af biomasse'!C316,"")</f>
        <v>Pil &amp; poppel</v>
      </c>
      <c r="D916" s="103">
        <f>IF('Forbrug af biomasse'!D316&lt;&gt;"",'Forbrug af biomasse'!D316,"")</f>
        <v>2030</v>
      </c>
      <c r="E916" s="436">
        <f>IF('Forbrug af biomasse'!E316&lt;&gt;"",'Forbrug af biomasse'!E316,"")</f>
        <v>0</v>
      </c>
      <c r="F916" s="103" t="str">
        <f>IFERROR(VLOOKUP(A916,'Oversættelse til tabel'!$A$2:$B$14,2,FALSE),"")</f>
        <v>Andet</v>
      </c>
    </row>
    <row r="917" spans="1:6" s="103" customFormat="1" x14ac:dyDescent="0.25">
      <c r="A917" s="103" t="str">
        <f>IF('Forbrug af biomasse'!A317&lt;&gt;"",'Forbrug af biomasse'!A317,"")</f>
        <v>Materialer</v>
      </c>
      <c r="B917" s="103" t="str">
        <f>IF('Forbrug af biomasse'!B317&lt;&gt;"",'Forbrug af biomasse'!B317,"")</f>
        <v>Vestdanmark</v>
      </c>
      <c r="C917" s="103" t="str">
        <f>IF('Forbrug af biomasse'!C317&lt;&gt;"",'Forbrug af biomasse'!C317,"")</f>
        <v>Træmaterialer</v>
      </c>
      <c r="D917" s="103">
        <f>IF('Forbrug af biomasse'!D317&lt;&gt;"",'Forbrug af biomasse'!D317,"")</f>
        <v>2030</v>
      </c>
      <c r="E917" s="436">
        <f ca="1">IF('Forbrug af biomasse'!E317&lt;&gt;"",'Forbrug af biomasse'!E317,"")</f>
        <v>393797.26280683634</v>
      </c>
      <c r="F917" s="103" t="str">
        <f>IFERROR(VLOOKUP(A917,'Oversættelse til tabel'!$A$2:$B$14,2,FALSE),"")</f>
        <v>Andet</v>
      </c>
    </row>
    <row r="918" spans="1:6" s="103" customFormat="1" x14ac:dyDescent="0.25">
      <c r="A918" s="103" t="str">
        <f>IF('Forbrug af biomasse'!A318&lt;&gt;"",'Forbrug af biomasse'!A318,"")</f>
        <v>Materialer</v>
      </c>
      <c r="B918" s="103" t="str">
        <f>IF('Forbrug af biomasse'!B318&lt;&gt;"",'Forbrug af biomasse'!B318,"")</f>
        <v>Vestdanmark</v>
      </c>
      <c r="C918" s="103" t="str">
        <f>IF('Forbrug af biomasse'!C318&lt;&gt;"",'Forbrug af biomasse'!C318,"")</f>
        <v>Have/parkaffald</v>
      </c>
      <c r="D918" s="103">
        <f>IF('Forbrug af biomasse'!D318&lt;&gt;"",'Forbrug af biomasse'!D318,"")</f>
        <v>2030</v>
      </c>
      <c r="E918" s="436">
        <f>IF('Forbrug af biomasse'!E318&lt;&gt;"",'Forbrug af biomasse'!E318,"")</f>
        <v>0</v>
      </c>
      <c r="F918" s="103" t="str">
        <f>IFERROR(VLOOKUP(A918,'Oversættelse til tabel'!$A$2:$B$14,2,FALSE),"")</f>
        <v>Andet</v>
      </c>
    </row>
    <row r="919" spans="1:6" s="103" customFormat="1" x14ac:dyDescent="0.25">
      <c r="A919" s="103" t="str">
        <f>IF('Forbrug af biomasse'!A319&lt;&gt;"",'Forbrug af biomasse'!A319,"")</f>
        <v>Materialer</v>
      </c>
      <c r="B919" s="103" t="str">
        <f>IF('Forbrug af biomasse'!B319&lt;&gt;"",'Forbrug af biomasse'!B319,"")</f>
        <v>Vestdanmark</v>
      </c>
      <c r="C919" s="103" t="str">
        <f>IF('Forbrug af biomasse'!C319&lt;&gt;"",'Forbrug af biomasse'!C319,"")</f>
        <v>Bioaffald</v>
      </c>
      <c r="D919" s="103">
        <f>IF('Forbrug af biomasse'!D319&lt;&gt;"",'Forbrug af biomasse'!D319,"")</f>
        <v>2030</v>
      </c>
      <c r="E919" s="436">
        <f ca="1">IF('Forbrug af biomasse'!E319&lt;&gt;"",'Forbrug af biomasse'!E319,"")</f>
        <v>0</v>
      </c>
      <c r="F919" s="103" t="str">
        <f>IFERROR(VLOOKUP(A919,'Oversættelse til tabel'!$A$2:$B$14,2,FALSE),"")</f>
        <v>Andet</v>
      </c>
    </row>
    <row r="920" spans="1:6" s="103" customFormat="1" x14ac:dyDescent="0.25">
      <c r="A920" s="103" t="str">
        <f>IF('Forbrug af biomasse'!A320&lt;&gt;"",'Forbrug af biomasse'!A320,"")</f>
        <v>Energi</v>
      </c>
      <c r="B920" s="103" t="str">
        <f>IF('Forbrug af biomasse'!B320&lt;&gt;"",'Forbrug af biomasse'!B320,"")</f>
        <v>Østdanmark</v>
      </c>
      <c r="C920" s="103" t="str">
        <f>IF('Forbrug af biomasse'!C320&lt;&gt;"",'Forbrug af biomasse'!C320,"")</f>
        <v>Halm</v>
      </c>
      <c r="D920" s="103">
        <f>IF('Forbrug af biomasse'!D320&lt;&gt;"",'Forbrug af biomasse'!D320,"")</f>
        <v>2030</v>
      </c>
      <c r="E920" s="436">
        <f>IF('Forbrug af biomasse'!E320&lt;&gt;"",'Forbrug af biomasse'!E320,"")</f>
        <v>3257.3870612006867</v>
      </c>
      <c r="F920" s="103" t="str">
        <f>IFERROR(VLOOKUP(A920,'Oversættelse til tabel'!$A$2:$B$14,2,FALSE),"")</f>
        <v>Ubrugt</v>
      </c>
    </row>
    <row r="921" spans="1:6" s="103" customFormat="1" x14ac:dyDescent="0.25">
      <c r="A921" s="103" t="str">
        <f>IF('Forbrug af biomasse'!A321&lt;&gt;"",'Forbrug af biomasse'!A321,"")</f>
        <v>Energi</v>
      </c>
      <c r="B921" s="103" t="str">
        <f>IF('Forbrug af biomasse'!B321&lt;&gt;"",'Forbrug af biomasse'!B321,"")</f>
        <v>Østdanmark</v>
      </c>
      <c r="C921" s="103" t="str">
        <f>IF('Forbrug af biomasse'!C321&lt;&gt;"",'Forbrug af biomasse'!C321,"")</f>
        <v>Rapsolie</v>
      </c>
      <c r="D921" s="103">
        <f>IF('Forbrug af biomasse'!D321&lt;&gt;"",'Forbrug af biomasse'!D321,"")</f>
        <v>2030</v>
      </c>
      <c r="E921" s="436">
        <f>IF('Forbrug af biomasse'!E321&lt;&gt;"",'Forbrug af biomasse'!E321,"")</f>
        <v>63999.678437857991</v>
      </c>
      <c r="F921" s="103" t="str">
        <f>IFERROR(VLOOKUP(A921,'Oversættelse til tabel'!$A$2:$B$14,2,FALSE),"")</f>
        <v>Ubrugt</v>
      </c>
    </row>
    <row r="922" spans="1:6" s="103" customFormat="1" x14ac:dyDescent="0.25">
      <c r="A922" s="103" t="str">
        <f>IF('Forbrug af biomasse'!A322&lt;&gt;"",'Forbrug af biomasse'!A322,"")</f>
        <v>Energi</v>
      </c>
      <c r="B922" s="103" t="str">
        <f>IF('Forbrug af biomasse'!B322&lt;&gt;"",'Forbrug af biomasse'!B322,"")</f>
        <v>Østdanmark</v>
      </c>
      <c r="C922" s="103" t="str">
        <f>IF('Forbrug af biomasse'!C322&lt;&gt;"",'Forbrug af biomasse'!C322,"")</f>
        <v>Pil &amp; poppel</v>
      </c>
      <c r="D922" s="103">
        <f>IF('Forbrug af biomasse'!D322&lt;&gt;"",'Forbrug af biomasse'!D322,"")</f>
        <v>2030</v>
      </c>
      <c r="E922" s="436">
        <f>IF('Forbrug af biomasse'!E322&lt;&gt;"",'Forbrug af biomasse'!E322,"")</f>
        <v>36685.53498024369</v>
      </c>
      <c r="F922" s="103" t="str">
        <f>IFERROR(VLOOKUP(A922,'Oversættelse til tabel'!$A$2:$B$14,2,FALSE),"")</f>
        <v>Ubrugt</v>
      </c>
    </row>
    <row r="923" spans="1:6" s="103" customFormat="1" x14ac:dyDescent="0.25">
      <c r="A923" s="103" t="str">
        <f>IF('Forbrug af biomasse'!A323&lt;&gt;"",'Forbrug af biomasse'!A323,"")</f>
        <v>Energi</v>
      </c>
      <c r="B923" s="103" t="str">
        <f>IF('Forbrug af biomasse'!B323&lt;&gt;"",'Forbrug af biomasse'!B323,"")</f>
        <v>Østdanmark</v>
      </c>
      <c r="C923" s="103" t="str">
        <f>IF('Forbrug af biomasse'!C323&lt;&gt;"",'Forbrug af biomasse'!C323,"")</f>
        <v>Træ til energi</v>
      </c>
      <c r="D923" s="103">
        <f>IF('Forbrug af biomasse'!D323&lt;&gt;"",'Forbrug af biomasse'!D323,"")</f>
        <v>2030</v>
      </c>
      <c r="E923" s="436">
        <f ca="1">IF('Forbrug af biomasse'!E323&lt;&gt;"",'Forbrug af biomasse'!E323,"")</f>
        <v>238457.04460976622</v>
      </c>
      <c r="F923" s="103" t="str">
        <f>IFERROR(VLOOKUP(A923,'Oversættelse til tabel'!$A$2:$B$14,2,FALSE),"")</f>
        <v>Ubrugt</v>
      </c>
    </row>
    <row r="924" spans="1:6" s="103" customFormat="1" x14ac:dyDescent="0.25">
      <c r="A924" s="103" t="str">
        <f>IF('Forbrug af biomasse'!A324&lt;&gt;"",'Forbrug af biomasse'!A324,"")</f>
        <v>Energi</v>
      </c>
      <c r="B924" s="103" t="str">
        <f>IF('Forbrug af biomasse'!B324&lt;&gt;"",'Forbrug af biomasse'!B324,"")</f>
        <v>Østdanmark</v>
      </c>
      <c r="C924" s="103" t="str">
        <f>IF('Forbrug af biomasse'!C324&lt;&gt;"",'Forbrug af biomasse'!C324,"")</f>
        <v>Have/parkaffald</v>
      </c>
      <c r="D924" s="103">
        <f>IF('Forbrug af biomasse'!D324&lt;&gt;"",'Forbrug af biomasse'!D324,"")</f>
        <v>2030</v>
      </c>
      <c r="E924" s="436">
        <f>IF('Forbrug af biomasse'!E324&lt;&gt;"",'Forbrug af biomasse'!E324,"")</f>
        <v>456038.69404322316</v>
      </c>
      <c r="F924" s="103" t="str">
        <f>IFERROR(VLOOKUP(A924,'Oversættelse til tabel'!$A$2:$B$14,2,FALSE),"")</f>
        <v>Ubrugt</v>
      </c>
    </row>
    <row r="925" spans="1:6" s="103" customFormat="1" x14ac:dyDescent="0.25">
      <c r="A925" s="103" t="str">
        <f>IF('Forbrug af biomasse'!A325&lt;&gt;"",'Forbrug af biomasse'!A325,"")</f>
        <v>Energi</v>
      </c>
      <c r="B925" s="103" t="str">
        <f>IF('Forbrug af biomasse'!B325&lt;&gt;"",'Forbrug af biomasse'!B325,"")</f>
        <v>Østdanmark</v>
      </c>
      <c r="C925" s="103" t="str">
        <f>IF('Forbrug af biomasse'!C325&lt;&gt;"",'Forbrug af biomasse'!C325,"")</f>
        <v>Bioaffald</v>
      </c>
      <c r="D925" s="103">
        <f>IF('Forbrug af biomasse'!D325&lt;&gt;"",'Forbrug af biomasse'!D325,"")</f>
        <v>2030</v>
      </c>
      <c r="E925" s="436">
        <f ca="1">IF('Forbrug af biomasse'!E325&lt;&gt;"",'Forbrug af biomasse'!E325,"")</f>
        <v>0</v>
      </c>
      <c r="F925" s="103" t="str">
        <f>IFERROR(VLOOKUP(A925,'Oversættelse til tabel'!$A$2:$B$14,2,FALSE),"")</f>
        <v>Ubrugt</v>
      </c>
    </row>
    <row r="926" spans="1:6" s="103" customFormat="1" x14ac:dyDescent="0.25">
      <c r="A926" s="103" t="str">
        <f>IF('Forbrug af biomasse'!A326&lt;&gt;"",'Forbrug af biomasse'!A326,"")</f>
        <v>Materialer</v>
      </c>
      <c r="B926" s="103" t="str">
        <f>IF('Forbrug af biomasse'!B326&lt;&gt;"",'Forbrug af biomasse'!B326,"")</f>
        <v>Østdanmark</v>
      </c>
      <c r="C926" s="103" t="str">
        <f>IF('Forbrug af biomasse'!C326&lt;&gt;"",'Forbrug af biomasse'!C326,"")</f>
        <v>Halm</v>
      </c>
      <c r="D926" s="103">
        <f>IF('Forbrug af biomasse'!D326&lt;&gt;"",'Forbrug af biomasse'!D326,"")</f>
        <v>2030</v>
      </c>
      <c r="E926" s="436">
        <f>IF('Forbrug af biomasse'!E326&lt;&gt;"",'Forbrug af biomasse'!E326,"")</f>
        <v>0</v>
      </c>
      <c r="F926" s="103" t="str">
        <f>IFERROR(VLOOKUP(A926,'Oversættelse til tabel'!$A$2:$B$14,2,FALSE),"")</f>
        <v>Andet</v>
      </c>
    </row>
    <row r="927" spans="1:6" s="103" customFormat="1" x14ac:dyDescent="0.25">
      <c r="A927" s="103" t="str">
        <f>IF('Forbrug af biomasse'!A327&lt;&gt;"",'Forbrug af biomasse'!A327,"")</f>
        <v>Materialer</v>
      </c>
      <c r="B927" s="103" t="str">
        <f>IF('Forbrug af biomasse'!B327&lt;&gt;"",'Forbrug af biomasse'!B327,"")</f>
        <v>Østdanmark</v>
      </c>
      <c r="C927" s="103" t="str">
        <f>IF('Forbrug af biomasse'!C327&lt;&gt;"",'Forbrug af biomasse'!C327,"")</f>
        <v>Rapsolie</v>
      </c>
      <c r="D927" s="103">
        <f>IF('Forbrug af biomasse'!D327&lt;&gt;"",'Forbrug af biomasse'!D327,"")</f>
        <v>2030</v>
      </c>
      <c r="E927" s="436">
        <f>IF('Forbrug af biomasse'!E327&lt;&gt;"",'Forbrug af biomasse'!E327,"")</f>
        <v>0</v>
      </c>
      <c r="F927" s="103" t="str">
        <f>IFERROR(VLOOKUP(A927,'Oversættelse til tabel'!$A$2:$B$14,2,FALSE),"")</f>
        <v>Andet</v>
      </c>
    </row>
    <row r="928" spans="1:6" s="103" customFormat="1" x14ac:dyDescent="0.25">
      <c r="A928" s="103" t="str">
        <f>IF('Forbrug af biomasse'!A328&lt;&gt;"",'Forbrug af biomasse'!A328,"")</f>
        <v>Materialer</v>
      </c>
      <c r="B928" s="103" t="str">
        <f>IF('Forbrug af biomasse'!B328&lt;&gt;"",'Forbrug af biomasse'!B328,"")</f>
        <v>Østdanmark</v>
      </c>
      <c r="C928" s="103" t="str">
        <f>IF('Forbrug af biomasse'!C328&lt;&gt;"",'Forbrug af biomasse'!C328,"")</f>
        <v>Pil &amp; poppel</v>
      </c>
      <c r="D928" s="103">
        <f>IF('Forbrug af biomasse'!D328&lt;&gt;"",'Forbrug af biomasse'!D328,"")</f>
        <v>2030</v>
      </c>
      <c r="E928" s="436">
        <f>IF('Forbrug af biomasse'!E328&lt;&gt;"",'Forbrug af biomasse'!E328,"")</f>
        <v>0</v>
      </c>
      <c r="F928" s="103" t="str">
        <f>IFERROR(VLOOKUP(A928,'Oversættelse til tabel'!$A$2:$B$14,2,FALSE),"")</f>
        <v>Andet</v>
      </c>
    </row>
    <row r="929" spans="1:6" s="103" customFormat="1" x14ac:dyDescent="0.25">
      <c r="A929" s="103" t="str">
        <f>IF('Forbrug af biomasse'!A329&lt;&gt;"",'Forbrug af biomasse'!A329,"")</f>
        <v>Materialer</v>
      </c>
      <c r="B929" s="103" t="str">
        <f>IF('Forbrug af biomasse'!B329&lt;&gt;"",'Forbrug af biomasse'!B329,"")</f>
        <v>Østdanmark</v>
      </c>
      <c r="C929" s="103" t="str">
        <f>IF('Forbrug af biomasse'!C329&lt;&gt;"",'Forbrug af biomasse'!C329,"")</f>
        <v>Træmaterialer</v>
      </c>
      <c r="D929" s="103">
        <f>IF('Forbrug af biomasse'!D329&lt;&gt;"",'Forbrug af biomasse'!D329,"")</f>
        <v>2030</v>
      </c>
      <c r="E929" s="436">
        <f ca="1">IF('Forbrug af biomasse'!E329&lt;&gt;"",'Forbrug af biomasse'!E329,"")</f>
        <v>115255.93154350696</v>
      </c>
      <c r="F929" s="103" t="str">
        <f>IFERROR(VLOOKUP(A929,'Oversættelse til tabel'!$A$2:$B$14,2,FALSE),"")</f>
        <v>Andet</v>
      </c>
    </row>
    <row r="930" spans="1:6" s="103" customFormat="1" x14ac:dyDescent="0.25">
      <c r="A930" s="103" t="str">
        <f>IF('Forbrug af biomasse'!A330&lt;&gt;"",'Forbrug af biomasse'!A330,"")</f>
        <v>Materialer</v>
      </c>
      <c r="B930" s="103" t="str">
        <f>IF('Forbrug af biomasse'!B330&lt;&gt;"",'Forbrug af biomasse'!B330,"")</f>
        <v>Østdanmark</v>
      </c>
      <c r="C930" s="103" t="str">
        <f>IF('Forbrug af biomasse'!C330&lt;&gt;"",'Forbrug af biomasse'!C330,"")</f>
        <v>Have/parkaffald</v>
      </c>
      <c r="D930" s="103">
        <f>IF('Forbrug af biomasse'!D330&lt;&gt;"",'Forbrug af biomasse'!D330,"")</f>
        <v>2030</v>
      </c>
      <c r="E930" s="436">
        <f>IF('Forbrug af biomasse'!E330&lt;&gt;"",'Forbrug af biomasse'!E330,"")</f>
        <v>0</v>
      </c>
      <c r="F930" s="103" t="str">
        <f>IFERROR(VLOOKUP(A930,'Oversættelse til tabel'!$A$2:$B$14,2,FALSE),"")</f>
        <v>Andet</v>
      </c>
    </row>
    <row r="931" spans="1:6" s="103" customFormat="1" x14ac:dyDescent="0.25">
      <c r="A931" s="103" t="str">
        <f>IF('Forbrug af biomasse'!A331&lt;&gt;"",'Forbrug af biomasse'!A331,"")</f>
        <v>Materialer</v>
      </c>
      <c r="B931" s="103" t="str">
        <f>IF('Forbrug af biomasse'!B331&lt;&gt;"",'Forbrug af biomasse'!B331,"")</f>
        <v>Østdanmark</v>
      </c>
      <c r="C931" s="103" t="str">
        <f>IF('Forbrug af biomasse'!C331&lt;&gt;"",'Forbrug af biomasse'!C331,"")</f>
        <v>Bioaffald</v>
      </c>
      <c r="D931" s="103">
        <f>IF('Forbrug af biomasse'!D331&lt;&gt;"",'Forbrug af biomasse'!D331,"")</f>
        <v>2030</v>
      </c>
      <c r="E931" s="436">
        <f ca="1">IF('Forbrug af biomasse'!E331&lt;&gt;"",'Forbrug af biomasse'!E331,"")</f>
        <v>0</v>
      </c>
      <c r="F931" s="103" t="str">
        <f>IFERROR(VLOOKUP(A931,'Oversættelse til tabel'!$A$2:$B$14,2,FALSE),"")</f>
        <v>Andet</v>
      </c>
    </row>
    <row r="932" spans="1:6" s="103" customFormat="1" x14ac:dyDescent="0.25">
      <c r="A932" s="103" t="str">
        <f>IF('Forbrug af biomasse'!A332&lt;&gt;"",'Forbrug af biomasse'!A332,"")</f>
        <v>Energi</v>
      </c>
      <c r="B932" s="103" t="str">
        <f>IF('Forbrug af biomasse'!B332&lt;&gt;"",'Forbrug af biomasse'!B332,"")</f>
        <v>Vestdanmark</v>
      </c>
      <c r="C932" s="103" t="str">
        <f>IF('Forbrug af biomasse'!C332&lt;&gt;"",'Forbrug af biomasse'!C332,"")</f>
        <v>Halm</v>
      </c>
      <c r="D932" s="103">
        <f>IF('Forbrug af biomasse'!D332&lt;&gt;"",'Forbrug af biomasse'!D332,"")</f>
        <v>2050</v>
      </c>
      <c r="E932" s="436">
        <f>IF('Forbrug af biomasse'!E332&lt;&gt;"",'Forbrug af biomasse'!E332,"")</f>
        <v>0</v>
      </c>
      <c r="F932" s="103" t="str">
        <f>IFERROR(VLOOKUP(A932,'Oversættelse til tabel'!$A$2:$B$14,2,FALSE),"")</f>
        <v>Ubrugt</v>
      </c>
    </row>
    <row r="933" spans="1:6" s="103" customFormat="1" x14ac:dyDescent="0.25">
      <c r="A933" s="103" t="str">
        <f>IF('Forbrug af biomasse'!A333&lt;&gt;"",'Forbrug af biomasse'!A333,"")</f>
        <v>Energi</v>
      </c>
      <c r="B933" s="103" t="str">
        <f>IF('Forbrug af biomasse'!B333&lt;&gt;"",'Forbrug af biomasse'!B333,"")</f>
        <v>Vestdanmark</v>
      </c>
      <c r="C933" s="103" t="str">
        <f>IF('Forbrug af biomasse'!C333&lt;&gt;"",'Forbrug af biomasse'!C333,"")</f>
        <v>Rapsolie</v>
      </c>
      <c r="D933" s="103">
        <f>IF('Forbrug af biomasse'!D333&lt;&gt;"",'Forbrug af biomasse'!D333,"")</f>
        <v>2050</v>
      </c>
      <c r="E933" s="436">
        <f>IF('Forbrug af biomasse'!E333&lt;&gt;"",'Forbrug af biomasse'!E333,"")</f>
        <v>164203.0801208097</v>
      </c>
      <c r="F933" s="103" t="str">
        <f>IFERROR(VLOOKUP(A933,'Oversættelse til tabel'!$A$2:$B$14,2,FALSE),"")</f>
        <v>Ubrugt</v>
      </c>
    </row>
    <row r="934" spans="1:6" s="103" customFormat="1" x14ac:dyDescent="0.25">
      <c r="A934" s="103" t="str">
        <f>IF('Forbrug af biomasse'!A334&lt;&gt;"",'Forbrug af biomasse'!A334,"")</f>
        <v>Energi</v>
      </c>
      <c r="B934" s="103" t="str">
        <f>IF('Forbrug af biomasse'!B334&lt;&gt;"",'Forbrug af biomasse'!B334,"")</f>
        <v>Vestdanmark</v>
      </c>
      <c r="C934" s="103" t="str">
        <f>IF('Forbrug af biomasse'!C334&lt;&gt;"",'Forbrug af biomasse'!C334,"")</f>
        <v>Pil &amp; poppel</v>
      </c>
      <c r="D934" s="103">
        <f>IF('Forbrug af biomasse'!D334&lt;&gt;"",'Forbrug af biomasse'!D334,"")</f>
        <v>2050</v>
      </c>
      <c r="E934" s="436">
        <f>IF('Forbrug af biomasse'!E334&lt;&gt;"",'Forbrug af biomasse'!E334,"")</f>
        <v>156208.30290017457</v>
      </c>
      <c r="F934" s="103" t="str">
        <f>IFERROR(VLOOKUP(A934,'Oversættelse til tabel'!$A$2:$B$14,2,FALSE),"")</f>
        <v>Ubrugt</v>
      </c>
    </row>
    <row r="935" spans="1:6" s="103" customFormat="1" x14ac:dyDescent="0.25">
      <c r="A935" s="103" t="str">
        <f>IF('Forbrug af biomasse'!A335&lt;&gt;"",'Forbrug af biomasse'!A335,"")</f>
        <v>Energi</v>
      </c>
      <c r="B935" s="103" t="str">
        <f>IF('Forbrug af biomasse'!B335&lt;&gt;"",'Forbrug af biomasse'!B335,"")</f>
        <v>Vestdanmark</v>
      </c>
      <c r="C935" s="103" t="str">
        <f>IF('Forbrug af biomasse'!C335&lt;&gt;"",'Forbrug af biomasse'!C335,"")</f>
        <v>Træ til energi</v>
      </c>
      <c r="D935" s="103">
        <f>IF('Forbrug af biomasse'!D335&lt;&gt;"",'Forbrug af biomasse'!D335,"")</f>
        <v>2050</v>
      </c>
      <c r="E935" s="436">
        <f ca="1">IF('Forbrug af biomasse'!E335&lt;&gt;"",'Forbrug af biomasse'!E335,"")</f>
        <v>835760.35488128709</v>
      </c>
      <c r="F935" s="103" t="str">
        <f>IFERROR(VLOOKUP(A935,'Oversættelse til tabel'!$A$2:$B$14,2,FALSE),"")</f>
        <v>Ubrugt</v>
      </c>
    </row>
    <row r="936" spans="1:6" s="103" customFormat="1" x14ac:dyDescent="0.25">
      <c r="A936" s="103" t="str">
        <f>IF('Forbrug af biomasse'!A336&lt;&gt;"",'Forbrug af biomasse'!A336,"")</f>
        <v>Energi</v>
      </c>
      <c r="B936" s="103" t="str">
        <f>IF('Forbrug af biomasse'!B336&lt;&gt;"",'Forbrug af biomasse'!B336,"")</f>
        <v>Vestdanmark</v>
      </c>
      <c r="C936" s="103" t="str">
        <f>IF('Forbrug af biomasse'!C336&lt;&gt;"",'Forbrug af biomasse'!C336,"")</f>
        <v>Have/parkaffald</v>
      </c>
      <c r="D936" s="103">
        <f>IF('Forbrug af biomasse'!D336&lt;&gt;"",'Forbrug af biomasse'!D336,"")</f>
        <v>2050</v>
      </c>
      <c r="E936" s="436">
        <f>IF('Forbrug af biomasse'!E336&lt;&gt;"",'Forbrug af biomasse'!E336,"")</f>
        <v>524840.3181212655</v>
      </c>
      <c r="F936" s="103" t="str">
        <f>IFERROR(VLOOKUP(A936,'Oversættelse til tabel'!$A$2:$B$14,2,FALSE),"")</f>
        <v>Ubrugt</v>
      </c>
    </row>
    <row r="937" spans="1:6" s="103" customFormat="1" x14ac:dyDescent="0.25">
      <c r="A937" s="103" t="str">
        <f>IF('Forbrug af biomasse'!A337&lt;&gt;"",'Forbrug af biomasse'!A337,"")</f>
        <v>Energi</v>
      </c>
      <c r="B937" s="103" t="str">
        <f>IF('Forbrug af biomasse'!B337&lt;&gt;"",'Forbrug af biomasse'!B337,"")</f>
        <v>Vestdanmark</v>
      </c>
      <c r="C937" s="103" t="str">
        <f>IF('Forbrug af biomasse'!C337&lt;&gt;"",'Forbrug af biomasse'!C337,"")</f>
        <v>Bioaffald</v>
      </c>
      <c r="D937" s="103">
        <f>IF('Forbrug af biomasse'!D337&lt;&gt;"",'Forbrug af biomasse'!D337,"")</f>
        <v>2050</v>
      </c>
      <c r="E937" s="436">
        <f ca="1">IF('Forbrug af biomasse'!E337&lt;&gt;"",'Forbrug af biomasse'!E337,"")</f>
        <v>0</v>
      </c>
      <c r="F937" s="103" t="str">
        <f>IFERROR(VLOOKUP(A937,'Oversættelse til tabel'!$A$2:$B$14,2,FALSE),"")</f>
        <v>Ubrugt</v>
      </c>
    </row>
    <row r="938" spans="1:6" s="103" customFormat="1" x14ac:dyDescent="0.25">
      <c r="A938" s="103" t="str">
        <f>IF('Forbrug af biomasse'!A338&lt;&gt;"",'Forbrug af biomasse'!A338,"")</f>
        <v>Materialer</v>
      </c>
      <c r="B938" s="103" t="str">
        <f>IF('Forbrug af biomasse'!B338&lt;&gt;"",'Forbrug af biomasse'!B338,"")</f>
        <v>Vestdanmark</v>
      </c>
      <c r="C938" s="103" t="str">
        <f>IF('Forbrug af biomasse'!C338&lt;&gt;"",'Forbrug af biomasse'!C338,"")</f>
        <v>Halm</v>
      </c>
      <c r="D938" s="103">
        <f>IF('Forbrug af biomasse'!D338&lt;&gt;"",'Forbrug af biomasse'!D338,"")</f>
        <v>2050</v>
      </c>
      <c r="E938" s="436">
        <f>IF('Forbrug af biomasse'!E338&lt;&gt;"",'Forbrug af biomasse'!E338,"")</f>
        <v>0</v>
      </c>
      <c r="F938" s="103" t="str">
        <f>IFERROR(VLOOKUP(A938,'Oversættelse til tabel'!$A$2:$B$14,2,FALSE),"")</f>
        <v>Andet</v>
      </c>
    </row>
    <row r="939" spans="1:6" s="103" customFormat="1" x14ac:dyDescent="0.25">
      <c r="A939" s="103" t="str">
        <f>IF('Forbrug af biomasse'!A339&lt;&gt;"",'Forbrug af biomasse'!A339,"")</f>
        <v>Materialer</v>
      </c>
      <c r="B939" s="103" t="str">
        <f>IF('Forbrug af biomasse'!B339&lt;&gt;"",'Forbrug af biomasse'!B339,"")</f>
        <v>Vestdanmark</v>
      </c>
      <c r="C939" s="103" t="str">
        <f>IF('Forbrug af biomasse'!C339&lt;&gt;"",'Forbrug af biomasse'!C339,"")</f>
        <v>Rapsolie</v>
      </c>
      <c r="D939" s="103">
        <f>IF('Forbrug af biomasse'!D339&lt;&gt;"",'Forbrug af biomasse'!D339,"")</f>
        <v>2050</v>
      </c>
      <c r="E939" s="436">
        <f>IF('Forbrug af biomasse'!E339&lt;&gt;"",'Forbrug af biomasse'!E339,"")</f>
        <v>0</v>
      </c>
      <c r="F939" s="103" t="str">
        <f>IFERROR(VLOOKUP(A939,'Oversættelse til tabel'!$A$2:$B$14,2,FALSE),"")</f>
        <v>Andet</v>
      </c>
    </row>
    <row r="940" spans="1:6" s="103" customFormat="1" x14ac:dyDescent="0.25">
      <c r="A940" s="103" t="str">
        <f>IF('Forbrug af biomasse'!A340&lt;&gt;"",'Forbrug af biomasse'!A340,"")</f>
        <v>Materialer</v>
      </c>
      <c r="B940" s="103" t="str">
        <f>IF('Forbrug af biomasse'!B340&lt;&gt;"",'Forbrug af biomasse'!B340,"")</f>
        <v>Vestdanmark</v>
      </c>
      <c r="C940" s="103" t="str">
        <f>IF('Forbrug af biomasse'!C340&lt;&gt;"",'Forbrug af biomasse'!C340,"")</f>
        <v>Pil &amp; poppel</v>
      </c>
      <c r="D940" s="103">
        <f>IF('Forbrug af biomasse'!D340&lt;&gt;"",'Forbrug af biomasse'!D340,"")</f>
        <v>2050</v>
      </c>
      <c r="E940" s="436">
        <f>IF('Forbrug af biomasse'!E340&lt;&gt;"",'Forbrug af biomasse'!E340,"")</f>
        <v>0</v>
      </c>
      <c r="F940" s="103" t="str">
        <f>IFERROR(VLOOKUP(A940,'Oversættelse til tabel'!$A$2:$B$14,2,FALSE),"")</f>
        <v>Andet</v>
      </c>
    </row>
    <row r="941" spans="1:6" s="103" customFormat="1" x14ac:dyDescent="0.25">
      <c r="A941" s="103" t="str">
        <f>IF('Forbrug af biomasse'!A341&lt;&gt;"",'Forbrug af biomasse'!A341,"")</f>
        <v>Materialer</v>
      </c>
      <c r="B941" s="103" t="str">
        <f>IF('Forbrug af biomasse'!B341&lt;&gt;"",'Forbrug af biomasse'!B341,"")</f>
        <v>Vestdanmark</v>
      </c>
      <c r="C941" s="103" t="str">
        <f>IF('Forbrug af biomasse'!C341&lt;&gt;"",'Forbrug af biomasse'!C341,"")</f>
        <v>Træmaterialer</v>
      </c>
      <c r="D941" s="103">
        <f>IF('Forbrug af biomasse'!D341&lt;&gt;"",'Forbrug af biomasse'!D341,"")</f>
        <v>2050</v>
      </c>
      <c r="E941" s="436">
        <f ca="1">IF('Forbrug af biomasse'!E341&lt;&gt;"",'Forbrug af biomasse'!E341,"")</f>
        <v>402679.73456313973</v>
      </c>
      <c r="F941" s="103" t="str">
        <f>IFERROR(VLOOKUP(A941,'Oversættelse til tabel'!$A$2:$B$14,2,FALSE),"")</f>
        <v>Andet</v>
      </c>
    </row>
    <row r="942" spans="1:6" s="103" customFormat="1" x14ac:dyDescent="0.25">
      <c r="A942" s="103" t="str">
        <f>IF('Forbrug af biomasse'!A342&lt;&gt;"",'Forbrug af biomasse'!A342,"")</f>
        <v>Materialer</v>
      </c>
      <c r="B942" s="103" t="str">
        <f>IF('Forbrug af biomasse'!B342&lt;&gt;"",'Forbrug af biomasse'!B342,"")</f>
        <v>Vestdanmark</v>
      </c>
      <c r="C942" s="103" t="str">
        <f>IF('Forbrug af biomasse'!C342&lt;&gt;"",'Forbrug af biomasse'!C342,"")</f>
        <v>Have/parkaffald</v>
      </c>
      <c r="D942" s="103">
        <f>IF('Forbrug af biomasse'!D342&lt;&gt;"",'Forbrug af biomasse'!D342,"")</f>
        <v>2050</v>
      </c>
      <c r="E942" s="436">
        <f>IF('Forbrug af biomasse'!E342&lt;&gt;"",'Forbrug af biomasse'!E342,"")</f>
        <v>0</v>
      </c>
      <c r="F942" s="103" t="str">
        <f>IFERROR(VLOOKUP(A942,'Oversættelse til tabel'!$A$2:$B$14,2,FALSE),"")</f>
        <v>Andet</v>
      </c>
    </row>
    <row r="943" spans="1:6" s="103" customFormat="1" x14ac:dyDescent="0.25">
      <c r="A943" s="103" t="str">
        <f>IF('Forbrug af biomasse'!A343&lt;&gt;"",'Forbrug af biomasse'!A343,"")</f>
        <v>Materialer</v>
      </c>
      <c r="B943" s="103" t="str">
        <f>IF('Forbrug af biomasse'!B343&lt;&gt;"",'Forbrug af biomasse'!B343,"")</f>
        <v>Vestdanmark</v>
      </c>
      <c r="C943" s="103" t="str">
        <f>IF('Forbrug af biomasse'!C343&lt;&gt;"",'Forbrug af biomasse'!C343,"")</f>
        <v>Bioaffald</v>
      </c>
      <c r="D943" s="103">
        <f>IF('Forbrug af biomasse'!D343&lt;&gt;"",'Forbrug af biomasse'!D343,"")</f>
        <v>2050</v>
      </c>
      <c r="E943" s="436">
        <f ca="1">IF('Forbrug af biomasse'!E343&lt;&gt;"",'Forbrug af biomasse'!E343,"")</f>
        <v>0</v>
      </c>
      <c r="F943" s="103" t="str">
        <f>IFERROR(VLOOKUP(A943,'Oversættelse til tabel'!$A$2:$B$14,2,FALSE),"")</f>
        <v>Andet</v>
      </c>
    </row>
    <row r="944" spans="1:6" s="103" customFormat="1" x14ac:dyDescent="0.25">
      <c r="A944" s="103" t="str">
        <f>IF('Forbrug af biomasse'!A344&lt;&gt;"",'Forbrug af biomasse'!A344,"")</f>
        <v>Energi</v>
      </c>
      <c r="B944" s="103" t="str">
        <f>IF('Forbrug af biomasse'!B344&lt;&gt;"",'Forbrug af biomasse'!B344,"")</f>
        <v>Østdanmark</v>
      </c>
      <c r="C944" s="103" t="str">
        <f>IF('Forbrug af biomasse'!C344&lt;&gt;"",'Forbrug af biomasse'!C344,"")</f>
        <v>Halm</v>
      </c>
      <c r="D944" s="103">
        <f>IF('Forbrug af biomasse'!D344&lt;&gt;"",'Forbrug af biomasse'!D344,"")</f>
        <v>2050</v>
      </c>
      <c r="E944" s="436">
        <f>IF('Forbrug af biomasse'!E344&lt;&gt;"",'Forbrug af biomasse'!E344,"")</f>
        <v>2797.9866343690082</v>
      </c>
      <c r="F944" s="103" t="str">
        <f>IFERROR(VLOOKUP(A944,'Oversættelse til tabel'!$A$2:$B$14,2,FALSE),"")</f>
        <v>Ubrugt</v>
      </c>
    </row>
    <row r="945" spans="1:6" s="103" customFormat="1" x14ac:dyDescent="0.25">
      <c r="A945" s="103" t="str">
        <f>IF('Forbrug af biomasse'!A345&lt;&gt;"",'Forbrug af biomasse'!A345,"")</f>
        <v>Energi</v>
      </c>
      <c r="B945" s="103" t="str">
        <f>IF('Forbrug af biomasse'!B345&lt;&gt;"",'Forbrug af biomasse'!B345,"")</f>
        <v>Østdanmark</v>
      </c>
      <c r="C945" s="103" t="str">
        <f>IF('Forbrug af biomasse'!C345&lt;&gt;"",'Forbrug af biomasse'!C345,"")</f>
        <v>Rapsolie</v>
      </c>
      <c r="D945" s="103">
        <f>IF('Forbrug af biomasse'!D345&lt;&gt;"",'Forbrug af biomasse'!D345,"")</f>
        <v>2050</v>
      </c>
      <c r="E945" s="436">
        <f>IF('Forbrug af biomasse'!E345&lt;&gt;"",'Forbrug af biomasse'!E345,"")</f>
        <v>66723.142831922552</v>
      </c>
      <c r="F945" s="103" t="str">
        <f>IFERROR(VLOOKUP(A945,'Oversættelse til tabel'!$A$2:$B$14,2,FALSE),"")</f>
        <v>Ubrugt</v>
      </c>
    </row>
    <row r="946" spans="1:6" s="103" customFormat="1" x14ac:dyDescent="0.25">
      <c r="A946" s="103" t="str">
        <f>IF('Forbrug af biomasse'!A346&lt;&gt;"",'Forbrug af biomasse'!A346,"")</f>
        <v>Energi</v>
      </c>
      <c r="B946" s="103" t="str">
        <f>IF('Forbrug af biomasse'!B346&lt;&gt;"",'Forbrug af biomasse'!B346,"")</f>
        <v>Østdanmark</v>
      </c>
      <c r="C946" s="103" t="str">
        <f>IF('Forbrug af biomasse'!C346&lt;&gt;"",'Forbrug af biomasse'!C346,"")</f>
        <v>Pil &amp; poppel</v>
      </c>
      <c r="D946" s="103">
        <f>IF('Forbrug af biomasse'!D346&lt;&gt;"",'Forbrug af biomasse'!D346,"")</f>
        <v>2050</v>
      </c>
      <c r="E946" s="436">
        <f>IF('Forbrug af biomasse'!E346&lt;&gt;"",'Forbrug af biomasse'!E346,"")</f>
        <v>38302.056150445307</v>
      </c>
      <c r="F946" s="103" t="str">
        <f>IFERROR(VLOOKUP(A946,'Oversættelse til tabel'!$A$2:$B$14,2,FALSE),"")</f>
        <v>Ubrugt</v>
      </c>
    </row>
    <row r="947" spans="1:6" s="103" customFormat="1" x14ac:dyDescent="0.25">
      <c r="A947" s="103" t="str">
        <f>IF('Forbrug af biomasse'!A347&lt;&gt;"",'Forbrug af biomasse'!A347,"")</f>
        <v>Energi</v>
      </c>
      <c r="B947" s="103" t="str">
        <f>IF('Forbrug af biomasse'!B347&lt;&gt;"",'Forbrug af biomasse'!B347,"")</f>
        <v>Østdanmark</v>
      </c>
      <c r="C947" s="103" t="str">
        <f>IF('Forbrug af biomasse'!C347&lt;&gt;"",'Forbrug af biomasse'!C347,"")</f>
        <v>Træ til energi</v>
      </c>
      <c r="D947" s="103">
        <f>IF('Forbrug af biomasse'!D347&lt;&gt;"",'Forbrug af biomasse'!D347,"")</f>
        <v>2050</v>
      </c>
      <c r="E947" s="436">
        <f ca="1">IF('Forbrug af biomasse'!E347&lt;&gt;"",'Forbrug af biomasse'!E347,"")</f>
        <v>243414.36508927055</v>
      </c>
      <c r="F947" s="103" t="str">
        <f>IFERROR(VLOOKUP(A947,'Oversættelse til tabel'!$A$2:$B$14,2,FALSE),"")</f>
        <v>Ubrugt</v>
      </c>
    </row>
    <row r="948" spans="1:6" s="103" customFormat="1" x14ac:dyDescent="0.25">
      <c r="A948" s="103" t="str">
        <f>IF('Forbrug af biomasse'!A348&lt;&gt;"",'Forbrug af biomasse'!A348,"")</f>
        <v>Energi</v>
      </c>
      <c r="B948" s="103" t="str">
        <f>IF('Forbrug af biomasse'!B348&lt;&gt;"",'Forbrug af biomasse'!B348,"")</f>
        <v>Østdanmark</v>
      </c>
      <c r="C948" s="103" t="str">
        <f>IF('Forbrug af biomasse'!C348&lt;&gt;"",'Forbrug af biomasse'!C348,"")</f>
        <v>Have/parkaffald</v>
      </c>
      <c r="D948" s="103">
        <f>IF('Forbrug af biomasse'!D348&lt;&gt;"",'Forbrug af biomasse'!D348,"")</f>
        <v>2050</v>
      </c>
      <c r="E948" s="436">
        <f>IF('Forbrug af biomasse'!E348&lt;&gt;"",'Forbrug af biomasse'!E348,"")</f>
        <v>457890.6818787345</v>
      </c>
      <c r="F948" s="103" t="str">
        <f>IFERROR(VLOOKUP(A948,'Oversættelse til tabel'!$A$2:$B$14,2,FALSE),"")</f>
        <v>Ubrugt</v>
      </c>
    </row>
    <row r="949" spans="1:6" s="103" customFormat="1" x14ac:dyDescent="0.25">
      <c r="A949" s="103" t="str">
        <f>IF('Forbrug af biomasse'!A349&lt;&gt;"",'Forbrug af biomasse'!A349,"")</f>
        <v>Energi</v>
      </c>
      <c r="B949" s="103" t="str">
        <f>IF('Forbrug af biomasse'!B349&lt;&gt;"",'Forbrug af biomasse'!B349,"")</f>
        <v>Østdanmark</v>
      </c>
      <c r="C949" s="103" t="str">
        <f>IF('Forbrug af biomasse'!C349&lt;&gt;"",'Forbrug af biomasse'!C349,"")</f>
        <v>Bioaffald</v>
      </c>
      <c r="D949" s="103">
        <f>IF('Forbrug af biomasse'!D349&lt;&gt;"",'Forbrug af biomasse'!D349,"")</f>
        <v>2050</v>
      </c>
      <c r="E949" s="436">
        <f ca="1">IF('Forbrug af biomasse'!E349&lt;&gt;"",'Forbrug af biomasse'!E349,"")</f>
        <v>0</v>
      </c>
      <c r="F949" s="103" t="str">
        <f>IFERROR(VLOOKUP(A949,'Oversættelse til tabel'!$A$2:$B$14,2,FALSE),"")</f>
        <v>Ubrugt</v>
      </c>
    </row>
    <row r="950" spans="1:6" s="103" customFormat="1" x14ac:dyDescent="0.25">
      <c r="A950" s="103" t="str">
        <f>IF('Forbrug af biomasse'!A350&lt;&gt;"",'Forbrug af biomasse'!A350,"")</f>
        <v>Materialer</v>
      </c>
      <c r="B950" s="103" t="str">
        <f>IF('Forbrug af biomasse'!B350&lt;&gt;"",'Forbrug af biomasse'!B350,"")</f>
        <v>Østdanmark</v>
      </c>
      <c r="C950" s="103" t="str">
        <f>IF('Forbrug af biomasse'!C350&lt;&gt;"",'Forbrug af biomasse'!C350,"")</f>
        <v>Halm</v>
      </c>
      <c r="D950" s="103">
        <f>IF('Forbrug af biomasse'!D350&lt;&gt;"",'Forbrug af biomasse'!D350,"")</f>
        <v>2050</v>
      </c>
      <c r="E950" s="436">
        <f>IF('Forbrug af biomasse'!E350&lt;&gt;"",'Forbrug af biomasse'!E350,"")</f>
        <v>0</v>
      </c>
      <c r="F950" s="103" t="str">
        <f>IFERROR(VLOOKUP(A950,'Oversættelse til tabel'!$A$2:$B$14,2,FALSE),"")</f>
        <v>Andet</v>
      </c>
    </row>
    <row r="951" spans="1:6" s="103" customFormat="1" x14ac:dyDescent="0.25">
      <c r="A951" s="103" t="str">
        <f>IF('Forbrug af biomasse'!A351&lt;&gt;"",'Forbrug af biomasse'!A351,"")</f>
        <v>Materialer</v>
      </c>
      <c r="B951" s="103" t="str">
        <f>IF('Forbrug af biomasse'!B351&lt;&gt;"",'Forbrug af biomasse'!B351,"")</f>
        <v>Østdanmark</v>
      </c>
      <c r="C951" s="103" t="str">
        <f>IF('Forbrug af biomasse'!C351&lt;&gt;"",'Forbrug af biomasse'!C351,"")</f>
        <v>Rapsolie</v>
      </c>
      <c r="D951" s="103">
        <f>IF('Forbrug af biomasse'!D351&lt;&gt;"",'Forbrug af biomasse'!D351,"")</f>
        <v>2050</v>
      </c>
      <c r="E951" s="436">
        <f>IF('Forbrug af biomasse'!E351&lt;&gt;"",'Forbrug af biomasse'!E351,"")</f>
        <v>0</v>
      </c>
      <c r="F951" s="103" t="str">
        <f>IFERROR(VLOOKUP(A951,'Oversættelse til tabel'!$A$2:$B$14,2,FALSE),"")</f>
        <v>Andet</v>
      </c>
    </row>
    <row r="952" spans="1:6" s="103" customFormat="1" x14ac:dyDescent="0.25">
      <c r="A952" s="103" t="str">
        <f>IF('Forbrug af biomasse'!A352&lt;&gt;"",'Forbrug af biomasse'!A352,"")</f>
        <v>Materialer</v>
      </c>
      <c r="B952" s="103" t="str">
        <f>IF('Forbrug af biomasse'!B352&lt;&gt;"",'Forbrug af biomasse'!B352,"")</f>
        <v>Østdanmark</v>
      </c>
      <c r="C952" s="103" t="str">
        <f>IF('Forbrug af biomasse'!C352&lt;&gt;"",'Forbrug af biomasse'!C352,"")</f>
        <v>Pil &amp; poppel</v>
      </c>
      <c r="D952" s="103">
        <f>IF('Forbrug af biomasse'!D352&lt;&gt;"",'Forbrug af biomasse'!D352,"")</f>
        <v>2050</v>
      </c>
      <c r="E952" s="436">
        <f>IF('Forbrug af biomasse'!E352&lt;&gt;"",'Forbrug af biomasse'!E352,"")</f>
        <v>0</v>
      </c>
      <c r="F952" s="103" t="str">
        <f>IFERROR(VLOOKUP(A952,'Oversættelse til tabel'!$A$2:$B$14,2,FALSE),"")</f>
        <v>Andet</v>
      </c>
    </row>
    <row r="953" spans="1:6" s="103" customFormat="1" x14ac:dyDescent="0.25">
      <c r="A953" s="103" t="str">
        <f>IF('Forbrug af biomasse'!A353&lt;&gt;"",'Forbrug af biomasse'!A353,"")</f>
        <v>Materialer</v>
      </c>
      <c r="B953" s="103" t="str">
        <f>IF('Forbrug af biomasse'!B353&lt;&gt;"",'Forbrug af biomasse'!B353,"")</f>
        <v>Østdanmark</v>
      </c>
      <c r="C953" s="103" t="str">
        <f>IF('Forbrug af biomasse'!C353&lt;&gt;"",'Forbrug af biomasse'!C353,"")</f>
        <v>Træmaterialer</v>
      </c>
      <c r="D953" s="103">
        <f>IF('Forbrug af biomasse'!D353&lt;&gt;"",'Forbrug af biomasse'!D353,"")</f>
        <v>2050</v>
      </c>
      <c r="E953" s="436">
        <f ca="1">IF('Forbrug af biomasse'!E353&lt;&gt;"",'Forbrug af biomasse'!E353,"")</f>
        <v>117136.32021245168</v>
      </c>
      <c r="F953" s="103" t="str">
        <f>IFERROR(VLOOKUP(A953,'Oversættelse til tabel'!$A$2:$B$14,2,FALSE),"")</f>
        <v>Andet</v>
      </c>
    </row>
    <row r="954" spans="1:6" s="103" customFormat="1" x14ac:dyDescent="0.25">
      <c r="A954" s="103" t="str">
        <f>IF('Forbrug af biomasse'!A354&lt;&gt;"",'Forbrug af biomasse'!A354,"")</f>
        <v>Materialer</v>
      </c>
      <c r="B954" s="103" t="str">
        <f>IF('Forbrug af biomasse'!B354&lt;&gt;"",'Forbrug af biomasse'!B354,"")</f>
        <v>Østdanmark</v>
      </c>
      <c r="C954" s="103" t="str">
        <f>IF('Forbrug af biomasse'!C354&lt;&gt;"",'Forbrug af biomasse'!C354,"")</f>
        <v>Have/parkaffald</v>
      </c>
      <c r="D954" s="103">
        <f>IF('Forbrug af biomasse'!D354&lt;&gt;"",'Forbrug af biomasse'!D354,"")</f>
        <v>2050</v>
      </c>
      <c r="E954" s="436">
        <f>IF('Forbrug af biomasse'!E354&lt;&gt;"",'Forbrug af biomasse'!E354,"")</f>
        <v>0</v>
      </c>
      <c r="F954" s="103" t="str">
        <f>IFERROR(VLOOKUP(A954,'Oversættelse til tabel'!$A$2:$B$14,2,FALSE),"")</f>
        <v>Andet</v>
      </c>
    </row>
    <row r="955" spans="1:6" s="103" customFormat="1" x14ac:dyDescent="0.25">
      <c r="A955" s="103" t="str">
        <f>IF('Forbrug af biomasse'!A355&lt;&gt;"",'Forbrug af biomasse'!A355,"")</f>
        <v>Materialer</v>
      </c>
      <c r="B955" s="103" t="str">
        <f>IF('Forbrug af biomasse'!B355&lt;&gt;"",'Forbrug af biomasse'!B355,"")</f>
        <v>Østdanmark</v>
      </c>
      <c r="C955" s="103" t="str">
        <f>IF('Forbrug af biomasse'!C355&lt;&gt;"",'Forbrug af biomasse'!C355,"")</f>
        <v>Bioaffald</v>
      </c>
      <c r="D955" s="103">
        <f>IF('Forbrug af biomasse'!D355&lt;&gt;"",'Forbrug af biomasse'!D355,"")</f>
        <v>2050</v>
      </c>
      <c r="E955" s="436">
        <f ca="1">IF('Forbrug af biomasse'!E355&lt;&gt;"",'Forbrug af biomasse'!E355,"")</f>
        <v>0</v>
      </c>
      <c r="F955" s="103" t="str">
        <f>IFERROR(VLOOKUP(A955,'Oversættelse til tabel'!$A$2:$B$14,2,FALSE),"")</f>
        <v>Andet</v>
      </c>
    </row>
    <row r="956" spans="1:6" s="103" customFormat="1" x14ac:dyDescent="0.25">
      <c r="A956" s="103" t="str">
        <f>IF('Forbrug af biomasse'!A356&lt;&gt;"",'Forbrug af biomasse'!A356,"")</f>
        <v>Gødning</v>
      </c>
      <c r="B956" s="103" t="str">
        <f>IF('Forbrug af biomasse'!B356&lt;&gt;"",'Forbrug af biomasse'!B356,"")</f>
        <v>Vestdanmark</v>
      </c>
      <c r="C956" s="103" t="str">
        <f>IF('Forbrug af biomasse'!C356&lt;&gt;"",'Forbrug af biomasse'!C356,"")</f>
        <v>Svinegylle</v>
      </c>
      <c r="D956" s="103">
        <f>IF('Forbrug af biomasse'!D356&lt;&gt;"",'Forbrug af biomasse'!D356,"")</f>
        <v>2019</v>
      </c>
      <c r="E956" s="436">
        <f>IF('Forbrug af biomasse'!E356&lt;&gt;"",'Forbrug af biomasse'!E356,"")</f>
        <v>12818096.433914844</v>
      </c>
      <c r="F956" s="103" t="str">
        <f>IFERROR(VLOOKUP(A956,'Oversættelse til tabel'!$A$2:$B$14,2,FALSE),"")</f>
        <v>Landbrug (foder, strøelse og gødning)</v>
      </c>
    </row>
    <row r="957" spans="1:6" s="103" customFormat="1" x14ac:dyDescent="0.25">
      <c r="A957" s="103" t="str">
        <f>IF('Forbrug af biomasse'!A357&lt;&gt;"",'Forbrug af biomasse'!A357,"")</f>
        <v>Gødning</v>
      </c>
      <c r="B957" s="103" t="str">
        <f>IF('Forbrug af biomasse'!B357&lt;&gt;"",'Forbrug af biomasse'!B357,"")</f>
        <v>Vestdanmark</v>
      </c>
      <c r="C957" s="103" t="str">
        <f>IF('Forbrug af biomasse'!C357&lt;&gt;"",'Forbrug af biomasse'!C357,"")</f>
        <v>Kvæggylle</v>
      </c>
      <c r="D957" s="103">
        <f>IF('Forbrug af biomasse'!D357&lt;&gt;"",'Forbrug af biomasse'!D357,"")</f>
        <v>2019</v>
      </c>
      <c r="E957" s="436">
        <f>IF('Forbrug af biomasse'!E357&lt;&gt;"",'Forbrug af biomasse'!E357,"")</f>
        <v>9058051.1739541572</v>
      </c>
      <c r="F957" s="103" t="str">
        <f>IFERROR(VLOOKUP(A957,'Oversættelse til tabel'!$A$2:$B$14,2,FALSE),"")</f>
        <v>Landbrug (foder, strøelse og gødning)</v>
      </c>
    </row>
    <row r="958" spans="1:6" s="103" customFormat="1" x14ac:dyDescent="0.25">
      <c r="A958" s="103" t="str">
        <f>IF('Forbrug af biomasse'!A358&lt;&gt;"",'Forbrug af biomasse'!A358,"")</f>
        <v>Gødning</v>
      </c>
      <c r="B958" s="103" t="str">
        <f>IF('Forbrug af biomasse'!B358&lt;&gt;"",'Forbrug af biomasse'!B358,"")</f>
        <v>Vestdanmark</v>
      </c>
      <c r="C958" s="103" t="str">
        <f>IF('Forbrug af biomasse'!C358&lt;&gt;"",'Forbrug af biomasse'!C358,"")</f>
        <v>Fjerkrægylle</v>
      </c>
      <c r="D958" s="103">
        <f>IF('Forbrug af biomasse'!D358&lt;&gt;"",'Forbrug af biomasse'!D358,"")</f>
        <v>2019</v>
      </c>
      <c r="E958" s="436">
        <f>IF('Forbrug af biomasse'!E358&lt;&gt;"",'Forbrug af biomasse'!E358,"")</f>
        <v>4103.8061780475591</v>
      </c>
      <c r="F958" s="103" t="str">
        <f>IFERROR(VLOOKUP(A958,'Oversættelse til tabel'!$A$2:$B$14,2,FALSE),"")</f>
        <v>Landbrug (foder, strøelse og gødning)</v>
      </c>
    </row>
    <row r="959" spans="1:6" s="103" customFormat="1" x14ac:dyDescent="0.25">
      <c r="A959" s="103" t="str">
        <f>IF('Forbrug af biomasse'!A359&lt;&gt;"",'Forbrug af biomasse'!A359,"")</f>
        <v>Gødning</v>
      </c>
      <c r="B959" s="103" t="str">
        <f>IF('Forbrug af biomasse'!B359&lt;&gt;"",'Forbrug af biomasse'!B359,"")</f>
        <v>Vestdanmark</v>
      </c>
      <c r="C959" s="103" t="str">
        <f>IF('Forbrug af biomasse'!C359&lt;&gt;"",'Forbrug af biomasse'!C359,"")</f>
        <v>Dybstrøelse</v>
      </c>
      <c r="D959" s="103">
        <f>IF('Forbrug af biomasse'!D359&lt;&gt;"",'Forbrug af biomasse'!D359,"")</f>
        <v>2019</v>
      </c>
      <c r="E959" s="436">
        <f>IF('Forbrug af biomasse'!E359&lt;&gt;"",'Forbrug af biomasse'!E359,"")</f>
        <v>730307.97492940596</v>
      </c>
      <c r="F959" s="103" t="str">
        <f>IFERROR(VLOOKUP(A959,'Oversættelse til tabel'!$A$2:$B$14,2,FALSE),"")</f>
        <v>Landbrug (foder, strøelse og gødning)</v>
      </c>
    </row>
    <row r="960" spans="1:6" s="103" customFormat="1" x14ac:dyDescent="0.25">
      <c r="A960" s="103" t="str">
        <f>IF('Forbrug af biomasse'!A360&lt;&gt;"",'Forbrug af biomasse'!A360,"")</f>
        <v>Gødning</v>
      </c>
      <c r="B960" s="103" t="str">
        <f>IF('Forbrug af biomasse'!B360&lt;&gt;"",'Forbrug af biomasse'!B360,"")</f>
        <v>Vestdanmark</v>
      </c>
      <c r="C960" s="103" t="str">
        <f>IF('Forbrug af biomasse'!C360&lt;&gt;"",'Forbrug af biomasse'!C360,"")</f>
        <v>Biogasgylle</v>
      </c>
      <c r="D960" s="103">
        <f>IF('Forbrug af biomasse'!D360&lt;&gt;"",'Forbrug af biomasse'!D360,"")</f>
        <v>2019</v>
      </c>
      <c r="E960" s="436">
        <f ca="1">IF('Forbrug af biomasse'!E360&lt;&gt;"",'Forbrug af biomasse'!E360,"")</f>
        <v>7001629.6154696662</v>
      </c>
      <c r="F960" s="103" t="str">
        <f>IFERROR(VLOOKUP(A960,'Oversættelse til tabel'!$A$2:$B$14,2,FALSE),"")</f>
        <v>Landbrug (foder, strøelse og gødning)</v>
      </c>
    </row>
    <row r="961" spans="1:6" s="103" customFormat="1" x14ac:dyDescent="0.25">
      <c r="A961" s="103" t="str">
        <f>IF('Forbrug af biomasse'!A361&lt;&gt;"",'Forbrug af biomasse'!A361,"")</f>
        <v>Gødning</v>
      </c>
      <c r="B961" s="103" t="str">
        <f>IF('Forbrug af biomasse'!B361&lt;&gt;"",'Forbrug af biomasse'!B361,"")</f>
        <v>Vestdanmark</v>
      </c>
      <c r="C961" s="103" t="str">
        <f>IF('Forbrug af biomasse'!C361&lt;&gt;"",'Forbrug af biomasse'!C361,"")</f>
        <v>Kunstgødning</v>
      </c>
      <c r="D961" s="103">
        <f>IF('Forbrug af biomasse'!D361&lt;&gt;"",'Forbrug af biomasse'!D361,"")</f>
        <v>2019</v>
      </c>
      <c r="E961" s="436">
        <f ca="1">IF('Forbrug af biomasse'!E361&lt;&gt;"",'Forbrug af biomasse'!E361,"")</f>
        <v>569996.93502990273</v>
      </c>
      <c r="F961" s="103" t="str">
        <f>IFERROR(VLOOKUP(A961,'Oversættelse til tabel'!$A$2:$B$14,2,FALSE),"")</f>
        <v>Landbrug (foder, strøelse og gødning)</v>
      </c>
    </row>
    <row r="962" spans="1:6" s="103" customFormat="1" x14ac:dyDescent="0.25">
      <c r="A962" s="103" t="str">
        <f>IF('Forbrug af biomasse'!A362&lt;&gt;"",'Forbrug af biomasse'!A362,"")</f>
        <v>Gødning</v>
      </c>
      <c r="B962" s="103" t="str">
        <f>IF('Forbrug af biomasse'!B362&lt;&gt;"",'Forbrug af biomasse'!B362,"")</f>
        <v>Vestdanmark</v>
      </c>
      <c r="C962" s="103" t="str">
        <f>IF('Forbrug af biomasse'!C362&lt;&gt;"",'Forbrug af biomasse'!C362,"")</f>
        <v>Svinegylle</v>
      </c>
      <c r="D962" s="103">
        <f>IF('Forbrug af biomasse'!D362&lt;&gt;"",'Forbrug af biomasse'!D362,"")</f>
        <v>2030</v>
      </c>
      <c r="E962" s="436">
        <f>IF('Forbrug af biomasse'!E362&lt;&gt;"",'Forbrug af biomasse'!E362,"")</f>
        <v>7085171.5926641021</v>
      </c>
      <c r="F962" s="103" t="str">
        <f>IFERROR(VLOOKUP(A962,'Oversættelse til tabel'!$A$2:$B$14,2,FALSE),"")</f>
        <v>Landbrug (foder, strøelse og gødning)</v>
      </c>
    </row>
    <row r="963" spans="1:6" s="103" customFormat="1" x14ac:dyDescent="0.25">
      <c r="A963" s="103" t="str">
        <f>IF('Forbrug af biomasse'!A363&lt;&gt;"",'Forbrug af biomasse'!A363,"")</f>
        <v>Gødning</v>
      </c>
      <c r="B963" s="103" t="str">
        <f>IF('Forbrug af biomasse'!B363&lt;&gt;"",'Forbrug af biomasse'!B363,"")</f>
        <v>Vestdanmark</v>
      </c>
      <c r="C963" s="103" t="str">
        <f>IF('Forbrug af biomasse'!C363&lt;&gt;"",'Forbrug af biomasse'!C363,"")</f>
        <v>Kvæggylle</v>
      </c>
      <c r="D963" s="103">
        <f>IF('Forbrug af biomasse'!D363&lt;&gt;"",'Forbrug af biomasse'!D363,"")</f>
        <v>2030</v>
      </c>
      <c r="E963" s="436">
        <f>IF('Forbrug af biomasse'!E363&lt;&gt;"",'Forbrug af biomasse'!E363,"")</f>
        <v>3116039.2107205875</v>
      </c>
      <c r="F963" s="103" t="str">
        <f>IFERROR(VLOOKUP(A963,'Oversættelse til tabel'!$A$2:$B$14,2,FALSE),"")</f>
        <v>Landbrug (foder, strøelse og gødning)</v>
      </c>
    </row>
    <row r="964" spans="1:6" s="103" customFormat="1" x14ac:dyDescent="0.25">
      <c r="A964" s="103" t="str">
        <f>IF('Forbrug af biomasse'!A364&lt;&gt;"",'Forbrug af biomasse'!A364,"")</f>
        <v>Gødning</v>
      </c>
      <c r="B964" s="103" t="str">
        <f>IF('Forbrug af biomasse'!B364&lt;&gt;"",'Forbrug af biomasse'!B364,"")</f>
        <v>Vestdanmark</v>
      </c>
      <c r="C964" s="103" t="str">
        <f>IF('Forbrug af biomasse'!C364&lt;&gt;"",'Forbrug af biomasse'!C364,"")</f>
        <v>Fjerkrægylle</v>
      </c>
      <c r="D964" s="103">
        <f>IF('Forbrug af biomasse'!D364&lt;&gt;"",'Forbrug af biomasse'!D364,"")</f>
        <v>2030</v>
      </c>
      <c r="E964" s="436">
        <f>IF('Forbrug af biomasse'!E364&lt;&gt;"",'Forbrug af biomasse'!E364,"")</f>
        <v>4171.3630677727415</v>
      </c>
      <c r="F964" s="103" t="str">
        <f>IFERROR(VLOOKUP(A964,'Oversættelse til tabel'!$A$2:$B$14,2,FALSE),"")</f>
        <v>Landbrug (foder, strøelse og gødning)</v>
      </c>
    </row>
    <row r="965" spans="1:6" s="103" customFormat="1" x14ac:dyDescent="0.25">
      <c r="A965" s="103" t="str">
        <f>IF('Forbrug af biomasse'!A365&lt;&gt;"",'Forbrug af biomasse'!A365,"")</f>
        <v>Gødning</v>
      </c>
      <c r="B965" s="103" t="str">
        <f>IF('Forbrug af biomasse'!B365&lt;&gt;"",'Forbrug af biomasse'!B365,"")</f>
        <v>Vestdanmark</v>
      </c>
      <c r="C965" s="103" t="str">
        <f>IF('Forbrug af biomasse'!C365&lt;&gt;"",'Forbrug af biomasse'!C365,"")</f>
        <v>Dybstrøelse</v>
      </c>
      <c r="D965" s="103">
        <f>IF('Forbrug af biomasse'!D365&lt;&gt;"",'Forbrug af biomasse'!D365,"")</f>
        <v>2030</v>
      </c>
      <c r="E965" s="436">
        <f>IF('Forbrug af biomasse'!E365&lt;&gt;"",'Forbrug af biomasse'!E365,"")</f>
        <v>502160.95849399589</v>
      </c>
      <c r="F965" s="103" t="str">
        <f>IFERROR(VLOOKUP(A965,'Oversættelse til tabel'!$A$2:$B$14,2,FALSE),"")</f>
        <v>Landbrug (foder, strøelse og gødning)</v>
      </c>
    </row>
    <row r="966" spans="1:6" s="103" customFormat="1" x14ac:dyDescent="0.25">
      <c r="A966" s="103" t="str">
        <f>IF('Forbrug af biomasse'!A366&lt;&gt;"",'Forbrug af biomasse'!A366,"")</f>
        <v>Gødning</v>
      </c>
      <c r="B966" s="103" t="str">
        <f>IF('Forbrug af biomasse'!B366&lt;&gt;"",'Forbrug af biomasse'!B366,"")</f>
        <v>Vestdanmark</v>
      </c>
      <c r="C966" s="103" t="str">
        <f>IF('Forbrug af biomasse'!C366&lt;&gt;"",'Forbrug af biomasse'!C366,"")</f>
        <v>Biogasgylle</v>
      </c>
      <c r="D966" s="103">
        <f>IF('Forbrug af biomasse'!D366&lt;&gt;"",'Forbrug af biomasse'!D366,"")</f>
        <v>2030</v>
      </c>
      <c r="E966" s="436">
        <f ca="1">IF('Forbrug af biomasse'!E366&lt;&gt;"",'Forbrug af biomasse'!E366,"")</f>
        <v>17710307.956490289</v>
      </c>
      <c r="F966" s="103" t="str">
        <f>IFERROR(VLOOKUP(A966,'Oversættelse til tabel'!$A$2:$B$14,2,FALSE),"")</f>
        <v>Landbrug (foder, strøelse og gødning)</v>
      </c>
    </row>
    <row r="967" spans="1:6" s="103" customFormat="1" x14ac:dyDescent="0.25">
      <c r="A967" s="103" t="str">
        <f>IF('Forbrug af biomasse'!A367&lt;&gt;"",'Forbrug af biomasse'!A367,"")</f>
        <v>Gødning</v>
      </c>
      <c r="B967" s="103" t="str">
        <f>IF('Forbrug af biomasse'!B367&lt;&gt;"",'Forbrug af biomasse'!B367,"")</f>
        <v>Vestdanmark</v>
      </c>
      <c r="C967" s="103" t="str">
        <f>IF('Forbrug af biomasse'!C367&lt;&gt;"",'Forbrug af biomasse'!C367,"")</f>
        <v>Kunstgødning</v>
      </c>
      <c r="D967" s="103">
        <f>IF('Forbrug af biomasse'!D367&lt;&gt;"",'Forbrug af biomasse'!D367,"")</f>
        <v>2030</v>
      </c>
      <c r="E967" s="436">
        <f ca="1">IF('Forbrug af biomasse'!E367&lt;&gt;"",'Forbrug af biomasse'!E367,"")</f>
        <v>526030.44340698363</v>
      </c>
      <c r="F967" s="103" t="str">
        <f>IFERROR(VLOOKUP(A967,'Oversættelse til tabel'!$A$2:$B$14,2,FALSE),"")</f>
        <v>Landbrug (foder, strøelse og gødning)</v>
      </c>
    </row>
    <row r="968" spans="1:6" s="103" customFormat="1" x14ac:dyDescent="0.25">
      <c r="A968" s="103" t="str">
        <f>IF('Forbrug af biomasse'!A368&lt;&gt;"",'Forbrug af biomasse'!A368,"")</f>
        <v>Gødning</v>
      </c>
      <c r="B968" s="103" t="str">
        <f>IF('Forbrug af biomasse'!B368&lt;&gt;"",'Forbrug af biomasse'!B368,"")</f>
        <v>Vestdanmark</v>
      </c>
      <c r="C968" s="103" t="str">
        <f>IF('Forbrug af biomasse'!C368&lt;&gt;"",'Forbrug af biomasse'!C368,"")</f>
        <v>Svinegylle</v>
      </c>
      <c r="D968" s="103">
        <f>IF('Forbrug af biomasse'!D368&lt;&gt;"",'Forbrug af biomasse'!D368,"")</f>
        <v>2050</v>
      </c>
      <c r="E968" s="436">
        <f>IF('Forbrug af biomasse'!E368&lt;&gt;"",'Forbrug af biomasse'!E368,"")</f>
        <v>6783177.1307623936</v>
      </c>
      <c r="F968" s="103" t="str">
        <f>IFERROR(VLOOKUP(A968,'Oversættelse til tabel'!$A$2:$B$14,2,FALSE),"")</f>
        <v>Landbrug (foder, strøelse og gødning)</v>
      </c>
    </row>
    <row r="969" spans="1:6" s="103" customFormat="1" x14ac:dyDescent="0.25">
      <c r="A969" s="103" t="str">
        <f>IF('Forbrug af biomasse'!A369&lt;&gt;"",'Forbrug af biomasse'!A369,"")</f>
        <v>Gødning</v>
      </c>
      <c r="B969" s="103" t="str">
        <f>IF('Forbrug af biomasse'!B369&lt;&gt;"",'Forbrug af biomasse'!B369,"")</f>
        <v>Vestdanmark</v>
      </c>
      <c r="C969" s="103" t="str">
        <f>IF('Forbrug af biomasse'!C369&lt;&gt;"",'Forbrug af biomasse'!C369,"")</f>
        <v>Kvæggylle</v>
      </c>
      <c r="D969" s="103">
        <f>IF('Forbrug af biomasse'!D369&lt;&gt;"",'Forbrug af biomasse'!D369,"")</f>
        <v>2050</v>
      </c>
      <c r="E969" s="436">
        <f>IF('Forbrug af biomasse'!E369&lt;&gt;"",'Forbrug af biomasse'!E369,"")</f>
        <v>3056497.5606119577</v>
      </c>
      <c r="F969" s="103" t="str">
        <f>IFERROR(VLOOKUP(A969,'Oversættelse til tabel'!$A$2:$B$14,2,FALSE),"")</f>
        <v>Landbrug (foder, strøelse og gødning)</v>
      </c>
    </row>
    <row r="970" spans="1:6" s="103" customFormat="1" x14ac:dyDescent="0.25">
      <c r="A970" s="103" t="str">
        <f>IF('Forbrug af biomasse'!A370&lt;&gt;"",'Forbrug af biomasse'!A370,"")</f>
        <v>Gødning</v>
      </c>
      <c r="B970" s="103" t="str">
        <f>IF('Forbrug af biomasse'!B370&lt;&gt;"",'Forbrug af biomasse'!B370,"")</f>
        <v>Vestdanmark</v>
      </c>
      <c r="C970" s="103" t="str">
        <f>IF('Forbrug af biomasse'!C370&lt;&gt;"",'Forbrug af biomasse'!C370,"")</f>
        <v>Fjerkrægylle</v>
      </c>
      <c r="D970" s="103">
        <f>IF('Forbrug af biomasse'!D370&lt;&gt;"",'Forbrug af biomasse'!D370,"")</f>
        <v>2050</v>
      </c>
      <c r="E970" s="436">
        <f>IF('Forbrug af biomasse'!E370&lt;&gt;"",'Forbrug af biomasse'!E370,"")</f>
        <v>4307.7658612412106</v>
      </c>
      <c r="F970" s="103" t="str">
        <f>IFERROR(VLOOKUP(A970,'Oversættelse til tabel'!$A$2:$B$14,2,FALSE),"")</f>
        <v>Landbrug (foder, strøelse og gødning)</v>
      </c>
    </row>
    <row r="971" spans="1:6" s="103" customFormat="1" x14ac:dyDescent="0.25">
      <c r="A971" s="103" t="str">
        <f>IF('Forbrug af biomasse'!A371&lt;&gt;"",'Forbrug af biomasse'!A371,"")</f>
        <v>Gødning</v>
      </c>
      <c r="B971" s="103" t="str">
        <f>IF('Forbrug af biomasse'!B371&lt;&gt;"",'Forbrug af biomasse'!B371,"")</f>
        <v>Vestdanmark</v>
      </c>
      <c r="C971" s="103" t="str">
        <f>IF('Forbrug af biomasse'!C371&lt;&gt;"",'Forbrug af biomasse'!C371,"")</f>
        <v>Dybstrøelse</v>
      </c>
      <c r="D971" s="103">
        <f>IF('Forbrug af biomasse'!D371&lt;&gt;"",'Forbrug af biomasse'!D371,"")</f>
        <v>2050</v>
      </c>
      <c r="E971" s="436">
        <f>IF('Forbrug af biomasse'!E371&lt;&gt;"",'Forbrug af biomasse'!E371,"")</f>
        <v>525831.49845533748</v>
      </c>
      <c r="F971" s="103" t="str">
        <f>IFERROR(VLOOKUP(A971,'Oversættelse til tabel'!$A$2:$B$14,2,FALSE),"")</f>
        <v>Landbrug (foder, strøelse og gødning)</v>
      </c>
    </row>
    <row r="972" spans="1:6" s="103" customFormat="1" x14ac:dyDescent="0.25">
      <c r="A972" s="103" t="str">
        <f>IF('Forbrug af biomasse'!A372&lt;&gt;"",'Forbrug af biomasse'!A372,"")</f>
        <v>Gødning</v>
      </c>
      <c r="B972" s="103" t="str">
        <f>IF('Forbrug af biomasse'!B372&lt;&gt;"",'Forbrug af biomasse'!B372,"")</f>
        <v>Vestdanmark</v>
      </c>
      <c r="C972" s="103" t="str">
        <f>IF('Forbrug af biomasse'!C372&lt;&gt;"",'Forbrug af biomasse'!C372,"")</f>
        <v>Biogasgylle</v>
      </c>
      <c r="D972" s="103">
        <f>IF('Forbrug af biomasse'!D372&lt;&gt;"",'Forbrug af biomasse'!D372,"")</f>
        <v>2050</v>
      </c>
      <c r="E972" s="436">
        <f ca="1">IF('Forbrug af biomasse'!E372&lt;&gt;"",'Forbrug af biomasse'!E372,"")</f>
        <v>17221672.687320314</v>
      </c>
      <c r="F972" s="103" t="str">
        <f>IFERROR(VLOOKUP(A972,'Oversættelse til tabel'!$A$2:$B$14,2,FALSE),"")</f>
        <v>Landbrug (foder, strøelse og gødning)</v>
      </c>
    </row>
    <row r="973" spans="1:6" s="103" customFormat="1" x14ac:dyDescent="0.25">
      <c r="A973" s="103" t="str">
        <f>IF('Forbrug af biomasse'!A373&lt;&gt;"",'Forbrug af biomasse'!A373,"")</f>
        <v>Gødning</v>
      </c>
      <c r="B973" s="103" t="str">
        <f>IF('Forbrug af biomasse'!B373&lt;&gt;"",'Forbrug af biomasse'!B373,"")</f>
        <v>Vestdanmark</v>
      </c>
      <c r="C973" s="103" t="str">
        <f>IF('Forbrug af biomasse'!C373&lt;&gt;"",'Forbrug af biomasse'!C373,"")</f>
        <v>Kunstgødning</v>
      </c>
      <c r="D973" s="103">
        <f>IF('Forbrug af biomasse'!D373&lt;&gt;"",'Forbrug af biomasse'!D373,"")</f>
        <v>2050</v>
      </c>
      <c r="E973" s="436">
        <f ca="1">IF('Forbrug af biomasse'!E373&lt;&gt;"",'Forbrug af biomasse'!E373,"")</f>
        <v>505395.5229247805</v>
      </c>
      <c r="F973" s="103" t="str">
        <f>IFERROR(VLOOKUP(A973,'Oversættelse til tabel'!$A$2:$B$14,2,FALSE),"")</f>
        <v>Landbrug (foder, strøelse og gødning)</v>
      </c>
    </row>
    <row r="974" spans="1:6" s="103" customFormat="1" x14ac:dyDescent="0.25">
      <c r="A974" s="103" t="str">
        <f>IF('Forbrug af biomasse'!A374&lt;&gt;"",'Forbrug af biomasse'!A374,"")</f>
        <v>Gødning</v>
      </c>
      <c r="B974" s="103" t="str">
        <f>IF('Forbrug af biomasse'!B374&lt;&gt;"",'Forbrug af biomasse'!B374,"")</f>
        <v>Østdanmark</v>
      </c>
      <c r="C974" s="103" t="str">
        <f>IF('Forbrug af biomasse'!C374&lt;&gt;"",'Forbrug af biomasse'!C374,"")</f>
        <v>Svinegylle</v>
      </c>
      <c r="D974" s="103">
        <f>IF('Forbrug af biomasse'!D374&lt;&gt;"",'Forbrug af biomasse'!D374,"")</f>
        <v>2019</v>
      </c>
      <c r="E974" s="436">
        <f>IF('Forbrug af biomasse'!E374&lt;&gt;"",'Forbrug af biomasse'!E374,"")</f>
        <v>1924034.2327518209</v>
      </c>
      <c r="F974" s="103" t="str">
        <f>IFERROR(VLOOKUP(A974,'Oversættelse til tabel'!$A$2:$B$14,2,FALSE),"")</f>
        <v>Landbrug (foder, strøelse og gødning)</v>
      </c>
    </row>
    <row r="975" spans="1:6" s="103" customFormat="1" x14ac:dyDescent="0.25">
      <c r="A975" s="103" t="str">
        <f>IF('Forbrug af biomasse'!A375&lt;&gt;"",'Forbrug af biomasse'!A375,"")</f>
        <v>Gødning</v>
      </c>
      <c r="B975" s="103" t="str">
        <f>IF('Forbrug af biomasse'!B375&lt;&gt;"",'Forbrug af biomasse'!B375,"")</f>
        <v>Østdanmark</v>
      </c>
      <c r="C975" s="103" t="str">
        <f>IF('Forbrug af biomasse'!C375&lt;&gt;"",'Forbrug af biomasse'!C375,"")</f>
        <v>Kvæggylle</v>
      </c>
      <c r="D975" s="103">
        <f>IF('Forbrug af biomasse'!D375&lt;&gt;"",'Forbrug af biomasse'!D375,"")</f>
        <v>2019</v>
      </c>
      <c r="E975" s="436">
        <f>IF('Forbrug af biomasse'!E375&lt;&gt;"",'Forbrug af biomasse'!E375,"")</f>
        <v>638439.1593791761</v>
      </c>
      <c r="F975" s="103" t="str">
        <f>IFERROR(VLOOKUP(A975,'Oversættelse til tabel'!$A$2:$B$14,2,FALSE),"")</f>
        <v>Landbrug (foder, strøelse og gødning)</v>
      </c>
    </row>
    <row r="976" spans="1:6" s="103" customFormat="1" x14ac:dyDescent="0.25">
      <c r="A976" s="103" t="str">
        <f>IF('Forbrug af biomasse'!A376&lt;&gt;"",'Forbrug af biomasse'!A376,"")</f>
        <v>Gødning</v>
      </c>
      <c r="B976" s="103" t="str">
        <f>IF('Forbrug af biomasse'!B376&lt;&gt;"",'Forbrug af biomasse'!B376,"")</f>
        <v>Østdanmark</v>
      </c>
      <c r="C976" s="103" t="str">
        <f>IF('Forbrug af biomasse'!C376&lt;&gt;"",'Forbrug af biomasse'!C376,"")</f>
        <v>Fjerkrægylle</v>
      </c>
      <c r="D976" s="103">
        <f>IF('Forbrug af biomasse'!D376&lt;&gt;"",'Forbrug af biomasse'!D376,"")</f>
        <v>2019</v>
      </c>
      <c r="E976" s="436">
        <f>IF('Forbrug af biomasse'!E376&lt;&gt;"",'Forbrug af biomasse'!E376,"")</f>
        <v>337.693821952441</v>
      </c>
      <c r="F976" s="103" t="str">
        <f>IFERROR(VLOOKUP(A976,'Oversættelse til tabel'!$A$2:$B$14,2,FALSE),"")</f>
        <v>Landbrug (foder, strøelse og gødning)</v>
      </c>
    </row>
    <row r="977" spans="1:6" s="103" customFormat="1" x14ac:dyDescent="0.25">
      <c r="A977" s="103" t="str">
        <f>IF('Forbrug af biomasse'!A377&lt;&gt;"",'Forbrug af biomasse'!A377,"")</f>
        <v>Gødning</v>
      </c>
      <c r="B977" s="103" t="str">
        <f>IF('Forbrug af biomasse'!B377&lt;&gt;"",'Forbrug af biomasse'!B377,"")</f>
        <v>Østdanmark</v>
      </c>
      <c r="C977" s="103" t="str">
        <f>IF('Forbrug af biomasse'!C377&lt;&gt;"",'Forbrug af biomasse'!C377,"")</f>
        <v>Dybstrøelse</v>
      </c>
      <c r="D977" s="103">
        <f>IF('Forbrug af biomasse'!D377&lt;&gt;"",'Forbrug af biomasse'!D377,"")</f>
        <v>2019</v>
      </c>
      <c r="E977" s="436">
        <f>IF('Forbrug af biomasse'!E377&lt;&gt;"",'Forbrug af biomasse'!E377,"")</f>
        <v>93457.017927737121</v>
      </c>
      <c r="F977" s="103" t="str">
        <f>IFERROR(VLOOKUP(A977,'Oversættelse til tabel'!$A$2:$B$14,2,FALSE),"")</f>
        <v>Landbrug (foder, strøelse og gødning)</v>
      </c>
    </row>
    <row r="978" spans="1:6" s="103" customFormat="1" x14ac:dyDescent="0.25">
      <c r="A978" s="103" t="str">
        <f>IF('Forbrug af biomasse'!A378&lt;&gt;"",'Forbrug af biomasse'!A378,"")</f>
        <v>Gødning</v>
      </c>
      <c r="B978" s="103" t="str">
        <f>IF('Forbrug af biomasse'!B378&lt;&gt;"",'Forbrug af biomasse'!B378,"")</f>
        <v>Østdanmark</v>
      </c>
      <c r="C978" s="103" t="str">
        <f>IF('Forbrug af biomasse'!C378&lt;&gt;"",'Forbrug af biomasse'!C378,"")</f>
        <v>Biogasgylle</v>
      </c>
      <c r="D978" s="103">
        <f>IF('Forbrug af biomasse'!D378&lt;&gt;"",'Forbrug af biomasse'!D378,"")</f>
        <v>2019</v>
      </c>
      <c r="E978" s="436">
        <f ca="1">IF('Forbrug af biomasse'!E378&lt;&gt;"",'Forbrug af biomasse'!E378,"")</f>
        <v>1801862.1200388186</v>
      </c>
      <c r="F978" s="103" t="str">
        <f>IFERROR(VLOOKUP(A978,'Oversættelse til tabel'!$A$2:$B$14,2,FALSE),"")</f>
        <v>Landbrug (foder, strøelse og gødning)</v>
      </c>
    </row>
    <row r="979" spans="1:6" s="103" customFormat="1" x14ac:dyDescent="0.25">
      <c r="A979" s="103" t="str">
        <f>IF('Forbrug af biomasse'!A379&lt;&gt;"",'Forbrug af biomasse'!A379,"")</f>
        <v>Gødning</v>
      </c>
      <c r="B979" s="103" t="str">
        <f>IF('Forbrug af biomasse'!B379&lt;&gt;"",'Forbrug af biomasse'!B379,"")</f>
        <v>Østdanmark</v>
      </c>
      <c r="C979" s="103" t="str">
        <f>IF('Forbrug af biomasse'!C379&lt;&gt;"",'Forbrug af biomasse'!C379,"")</f>
        <v>Kunstgødning</v>
      </c>
      <c r="D979" s="103">
        <f>IF('Forbrug af biomasse'!D379&lt;&gt;"",'Forbrug af biomasse'!D379,"")</f>
        <v>2019</v>
      </c>
      <c r="E979" s="436">
        <f ca="1">IF('Forbrug af biomasse'!E379&lt;&gt;"",'Forbrug af biomasse'!E379,"")</f>
        <v>374820.3560243976</v>
      </c>
      <c r="F979" s="103" t="str">
        <f>IFERROR(VLOOKUP(A979,'Oversættelse til tabel'!$A$2:$B$14,2,FALSE),"")</f>
        <v>Landbrug (foder, strøelse og gødning)</v>
      </c>
    </row>
    <row r="980" spans="1:6" s="103" customFormat="1" x14ac:dyDescent="0.25">
      <c r="A980" s="103" t="str">
        <f>IF('Forbrug af biomasse'!A380&lt;&gt;"",'Forbrug af biomasse'!A380,"")</f>
        <v>Gødning</v>
      </c>
      <c r="B980" s="103" t="str">
        <f>IF('Forbrug af biomasse'!B380&lt;&gt;"",'Forbrug af biomasse'!B380,"")</f>
        <v>Østdanmark</v>
      </c>
      <c r="C980" s="103" t="str">
        <f>IF('Forbrug af biomasse'!C380&lt;&gt;"",'Forbrug af biomasse'!C380,"")</f>
        <v>Svinegylle</v>
      </c>
      <c r="D980" s="103">
        <f>IF('Forbrug af biomasse'!D380&lt;&gt;"",'Forbrug af biomasse'!D380,"")</f>
        <v>2030</v>
      </c>
      <c r="E980" s="436">
        <f>IF('Forbrug af biomasse'!E380&lt;&gt;"",'Forbrug af biomasse'!E380,"")</f>
        <v>1026620.9238801375</v>
      </c>
      <c r="F980" s="103" t="str">
        <f>IFERROR(VLOOKUP(A980,'Oversættelse til tabel'!$A$2:$B$14,2,FALSE),"")</f>
        <v>Landbrug (foder, strøelse og gødning)</v>
      </c>
    </row>
    <row r="981" spans="1:6" s="103" customFormat="1" x14ac:dyDescent="0.25">
      <c r="A981" s="103" t="str">
        <f>IF('Forbrug af biomasse'!A381&lt;&gt;"",'Forbrug af biomasse'!A381,"")</f>
        <v>Gødning</v>
      </c>
      <c r="B981" s="103" t="str">
        <f>IF('Forbrug af biomasse'!B381&lt;&gt;"",'Forbrug af biomasse'!B381,"")</f>
        <v>Østdanmark</v>
      </c>
      <c r="C981" s="103" t="str">
        <f>IF('Forbrug af biomasse'!C381&lt;&gt;"",'Forbrug af biomasse'!C381,"")</f>
        <v>Kvæggylle</v>
      </c>
      <c r="D981" s="103">
        <f>IF('Forbrug af biomasse'!D381&lt;&gt;"",'Forbrug af biomasse'!D381,"")</f>
        <v>2030</v>
      </c>
      <c r="E981" s="436">
        <f>IF('Forbrug af biomasse'!E381&lt;&gt;"",'Forbrug af biomasse'!E381,"")</f>
        <v>221469.40143989015</v>
      </c>
      <c r="F981" s="103" t="str">
        <f>IFERROR(VLOOKUP(A981,'Oversættelse til tabel'!$A$2:$B$14,2,FALSE),"")</f>
        <v>Landbrug (foder, strøelse og gødning)</v>
      </c>
    </row>
    <row r="982" spans="1:6" s="103" customFormat="1" x14ac:dyDescent="0.25">
      <c r="A982" s="103" t="str">
        <f>IF('Forbrug af biomasse'!A382&lt;&gt;"",'Forbrug af biomasse'!A382,"")</f>
        <v>Gødning</v>
      </c>
      <c r="B982" s="103" t="str">
        <f>IF('Forbrug af biomasse'!B382&lt;&gt;"",'Forbrug af biomasse'!B382,"")</f>
        <v>Østdanmark</v>
      </c>
      <c r="C982" s="103" t="str">
        <f>IF('Forbrug af biomasse'!C382&lt;&gt;"",'Forbrug af biomasse'!C382,"")</f>
        <v>Fjerkrægylle</v>
      </c>
      <c r="D982" s="103">
        <f>IF('Forbrug af biomasse'!D382&lt;&gt;"",'Forbrug af biomasse'!D382,"")</f>
        <v>2030</v>
      </c>
      <c r="E982" s="436">
        <f>IF('Forbrug af biomasse'!E382&lt;&gt;"",'Forbrug af biomasse'!E382,"")</f>
        <v>350.10096257642732</v>
      </c>
      <c r="F982" s="103" t="str">
        <f>IFERROR(VLOOKUP(A982,'Oversættelse til tabel'!$A$2:$B$14,2,FALSE),"")</f>
        <v>Landbrug (foder, strøelse og gødning)</v>
      </c>
    </row>
    <row r="983" spans="1:6" s="103" customFormat="1" x14ac:dyDescent="0.25">
      <c r="A983" s="103" t="str">
        <f>IF('Forbrug af biomasse'!A383&lt;&gt;"",'Forbrug af biomasse'!A383,"")</f>
        <v>Gødning</v>
      </c>
      <c r="B983" s="103" t="str">
        <f>IF('Forbrug af biomasse'!B383&lt;&gt;"",'Forbrug af biomasse'!B383,"")</f>
        <v>Østdanmark</v>
      </c>
      <c r="C983" s="103" t="str">
        <f>IF('Forbrug af biomasse'!C383&lt;&gt;"",'Forbrug af biomasse'!C383,"")</f>
        <v>Dybstrøelse</v>
      </c>
      <c r="D983" s="103">
        <f>IF('Forbrug af biomasse'!D383&lt;&gt;"",'Forbrug af biomasse'!D383,"")</f>
        <v>2030</v>
      </c>
      <c r="E983" s="436">
        <f>IF('Forbrug af biomasse'!E383&lt;&gt;"",'Forbrug af biomasse'!E383,"")</f>
        <v>67774.717172805787</v>
      </c>
      <c r="F983" s="103" t="str">
        <f>IFERROR(VLOOKUP(A983,'Oversættelse til tabel'!$A$2:$B$14,2,FALSE),"")</f>
        <v>Landbrug (foder, strøelse og gødning)</v>
      </c>
    </row>
    <row r="984" spans="1:6" s="103" customFormat="1" x14ac:dyDescent="0.25">
      <c r="A984" s="103" t="str">
        <f>IF('Forbrug af biomasse'!A384&lt;&gt;"",'Forbrug af biomasse'!A384,"")</f>
        <v>Gødning</v>
      </c>
      <c r="B984" s="103" t="str">
        <f>IF('Forbrug af biomasse'!B384&lt;&gt;"",'Forbrug af biomasse'!B384,"")</f>
        <v>Østdanmark</v>
      </c>
      <c r="C984" s="103" t="str">
        <f>IF('Forbrug af biomasse'!C384&lt;&gt;"",'Forbrug af biomasse'!C384,"")</f>
        <v>Biogasgylle</v>
      </c>
      <c r="D984" s="103">
        <f>IF('Forbrug af biomasse'!D384&lt;&gt;"",'Forbrug af biomasse'!D384,"")</f>
        <v>2030</v>
      </c>
      <c r="E984" s="436">
        <f ca="1">IF('Forbrug af biomasse'!E384&lt;&gt;"",'Forbrug af biomasse'!E384,"")</f>
        <v>3047950.5898382836</v>
      </c>
      <c r="F984" s="103" t="str">
        <f>IFERROR(VLOOKUP(A984,'Oversættelse til tabel'!$A$2:$B$14,2,FALSE),"")</f>
        <v>Landbrug (foder, strøelse og gødning)</v>
      </c>
    </row>
    <row r="985" spans="1:6" s="103" customFormat="1" x14ac:dyDescent="0.25">
      <c r="A985" s="103" t="str">
        <f>IF('Forbrug af biomasse'!A385&lt;&gt;"",'Forbrug af biomasse'!A385,"")</f>
        <v>Gødning</v>
      </c>
      <c r="B985" s="103" t="str">
        <f>IF('Forbrug af biomasse'!B385&lt;&gt;"",'Forbrug af biomasse'!B385,"")</f>
        <v>Østdanmark</v>
      </c>
      <c r="C985" s="103" t="str">
        <f>IF('Forbrug af biomasse'!C385&lt;&gt;"",'Forbrug af biomasse'!C385,"")</f>
        <v>Kunstgødning</v>
      </c>
      <c r="D985" s="103">
        <f>IF('Forbrug af biomasse'!D385&lt;&gt;"",'Forbrug af biomasse'!D385,"")</f>
        <v>2030</v>
      </c>
      <c r="E985" s="436">
        <f ca="1">IF('Forbrug af biomasse'!E385&lt;&gt;"",'Forbrug af biomasse'!E385,"")</f>
        <v>357676.21912352787</v>
      </c>
      <c r="F985" s="103" t="str">
        <f>IFERROR(VLOOKUP(A985,'Oversættelse til tabel'!$A$2:$B$14,2,FALSE),"")</f>
        <v>Landbrug (foder, strøelse og gødning)</v>
      </c>
    </row>
    <row r="986" spans="1:6" s="103" customFormat="1" x14ac:dyDescent="0.25">
      <c r="A986" s="103" t="str">
        <f>IF('Forbrug af biomasse'!A386&lt;&gt;"",'Forbrug af biomasse'!A386,"")</f>
        <v>Gødning</v>
      </c>
      <c r="B986" s="103" t="str">
        <f>IF('Forbrug af biomasse'!B386&lt;&gt;"",'Forbrug af biomasse'!B386,"")</f>
        <v>Østdanmark</v>
      </c>
      <c r="C986" s="103" t="str">
        <f>IF('Forbrug af biomasse'!C386&lt;&gt;"",'Forbrug af biomasse'!C386,"")</f>
        <v>Svinegylle</v>
      </c>
      <c r="D986" s="103">
        <f>IF('Forbrug af biomasse'!D386&lt;&gt;"",'Forbrug af biomasse'!D386,"")</f>
        <v>2050</v>
      </c>
      <c r="E986" s="436">
        <f>IF('Forbrug af biomasse'!E386&lt;&gt;"",'Forbrug af biomasse'!E386,"")</f>
        <v>982862.79756951681</v>
      </c>
      <c r="F986" s="103" t="str">
        <f>IFERROR(VLOOKUP(A986,'Oversættelse til tabel'!$A$2:$B$14,2,FALSE),"")</f>
        <v>Landbrug (foder, strøelse og gødning)</v>
      </c>
    </row>
    <row r="987" spans="1:6" s="103" customFormat="1" x14ac:dyDescent="0.25">
      <c r="A987" s="103" t="str">
        <f>IF('Forbrug af biomasse'!A387&lt;&gt;"",'Forbrug af biomasse'!A387,"")</f>
        <v>Gødning</v>
      </c>
      <c r="B987" s="103" t="str">
        <f>IF('Forbrug af biomasse'!B387&lt;&gt;"",'Forbrug af biomasse'!B387,"")</f>
        <v>Østdanmark</v>
      </c>
      <c r="C987" s="103" t="str">
        <f>IF('Forbrug af biomasse'!C387&lt;&gt;"",'Forbrug af biomasse'!C387,"")</f>
        <v>Kvæggylle</v>
      </c>
      <c r="D987" s="103">
        <f>IF('Forbrug af biomasse'!D387&lt;&gt;"",'Forbrug af biomasse'!D387,"")</f>
        <v>2050</v>
      </c>
      <c r="E987" s="436">
        <f>IF('Forbrug af biomasse'!E387&lt;&gt;"",'Forbrug af biomasse'!E387,"")</f>
        <v>217237.5376157978</v>
      </c>
      <c r="F987" s="103" t="str">
        <f>IFERROR(VLOOKUP(A987,'Oversættelse til tabel'!$A$2:$B$14,2,FALSE),"")</f>
        <v>Landbrug (foder, strøelse og gødning)</v>
      </c>
    </row>
    <row r="988" spans="1:6" s="103" customFormat="1" x14ac:dyDescent="0.25">
      <c r="A988" s="103" t="str">
        <f>IF('Forbrug af biomasse'!A388&lt;&gt;"",'Forbrug af biomasse'!A388,"")</f>
        <v>Gødning</v>
      </c>
      <c r="B988" s="103" t="str">
        <f>IF('Forbrug af biomasse'!B388&lt;&gt;"",'Forbrug af biomasse'!B388,"")</f>
        <v>Østdanmark</v>
      </c>
      <c r="C988" s="103" t="str">
        <f>IF('Forbrug af biomasse'!C388&lt;&gt;"",'Forbrug af biomasse'!C388,"")</f>
        <v>Fjerkrægylle</v>
      </c>
      <c r="D988" s="103">
        <f>IF('Forbrug af biomasse'!D388&lt;&gt;"",'Forbrug af biomasse'!D388,"")</f>
        <v>2050</v>
      </c>
      <c r="E988" s="436">
        <f>IF('Forbrug af biomasse'!E388&lt;&gt;"",'Forbrug af biomasse'!E388,"")</f>
        <v>361.54919868427658</v>
      </c>
      <c r="F988" s="103" t="str">
        <f>IFERROR(VLOOKUP(A988,'Oversættelse til tabel'!$A$2:$B$14,2,FALSE),"")</f>
        <v>Landbrug (foder, strøelse og gødning)</v>
      </c>
    </row>
    <row r="989" spans="1:6" s="103" customFormat="1" x14ac:dyDescent="0.25">
      <c r="A989" s="103" t="str">
        <f>IF('Forbrug af biomasse'!A389&lt;&gt;"",'Forbrug af biomasse'!A389,"")</f>
        <v>Gødning</v>
      </c>
      <c r="B989" s="103" t="str">
        <f>IF('Forbrug af biomasse'!B389&lt;&gt;"",'Forbrug af biomasse'!B389,"")</f>
        <v>Østdanmark</v>
      </c>
      <c r="C989" s="103" t="str">
        <f>IF('Forbrug af biomasse'!C389&lt;&gt;"",'Forbrug af biomasse'!C389,"")</f>
        <v>Dybstrøelse</v>
      </c>
      <c r="D989" s="103">
        <f>IF('Forbrug af biomasse'!D389&lt;&gt;"",'Forbrug af biomasse'!D389,"")</f>
        <v>2050</v>
      </c>
      <c r="E989" s="436">
        <f>IF('Forbrug af biomasse'!E389&lt;&gt;"",'Forbrug af biomasse'!E389,"")</f>
        <v>71371.713113742837</v>
      </c>
      <c r="F989" s="103" t="str">
        <f>IFERROR(VLOOKUP(A989,'Oversættelse til tabel'!$A$2:$B$14,2,FALSE),"")</f>
        <v>Landbrug (foder, strøelse og gødning)</v>
      </c>
    </row>
    <row r="990" spans="1:6" s="103" customFormat="1" x14ac:dyDescent="0.25">
      <c r="A990" s="103" t="str">
        <f>IF('Forbrug af biomasse'!A390&lt;&gt;"",'Forbrug af biomasse'!A390,"")</f>
        <v>Gødning</v>
      </c>
      <c r="B990" s="103" t="str">
        <f>IF('Forbrug af biomasse'!B390&lt;&gt;"",'Forbrug af biomasse'!B390,"")</f>
        <v>Østdanmark</v>
      </c>
      <c r="C990" s="103" t="str">
        <f>IF('Forbrug af biomasse'!C390&lt;&gt;"",'Forbrug af biomasse'!C390,"")</f>
        <v>Biogasgylle</v>
      </c>
      <c r="D990" s="103">
        <f>IF('Forbrug af biomasse'!D390&lt;&gt;"",'Forbrug af biomasse'!D390,"")</f>
        <v>2050</v>
      </c>
      <c r="E990" s="436">
        <f ca="1">IF('Forbrug af biomasse'!E390&lt;&gt;"",'Forbrug af biomasse'!E390,"")</f>
        <v>3028723.4131242698</v>
      </c>
      <c r="F990" s="103" t="str">
        <f>IFERROR(VLOOKUP(A990,'Oversættelse til tabel'!$A$2:$B$14,2,FALSE),"")</f>
        <v>Landbrug (foder, strøelse og gødning)</v>
      </c>
    </row>
    <row r="991" spans="1:6" s="103" customFormat="1" x14ac:dyDescent="0.25">
      <c r="A991" s="103" t="str">
        <f>IF('Forbrug af biomasse'!A391&lt;&gt;"",'Forbrug af biomasse'!A391,"")</f>
        <v>Gødning</v>
      </c>
      <c r="B991" s="103" t="str">
        <f>IF('Forbrug af biomasse'!B391&lt;&gt;"",'Forbrug af biomasse'!B391,"")</f>
        <v>Østdanmark</v>
      </c>
      <c r="C991" s="103" t="str">
        <f>IF('Forbrug af biomasse'!C391&lt;&gt;"",'Forbrug af biomasse'!C391,"")</f>
        <v>Kunstgødning</v>
      </c>
      <c r="D991" s="103">
        <f>IF('Forbrug af biomasse'!D391&lt;&gt;"",'Forbrug af biomasse'!D391,"")</f>
        <v>2050</v>
      </c>
      <c r="E991" s="436">
        <f ca="1">IF('Forbrug af biomasse'!E391&lt;&gt;"",'Forbrug af biomasse'!E391,"")</f>
        <v>347024.50444099988</v>
      </c>
      <c r="F991" s="103" t="str">
        <f>IFERROR(VLOOKUP(A991,'Oversættelse til tabel'!$A$2:$B$14,2,FALSE),"")</f>
        <v>Landbrug (foder, strøelse og gødning)</v>
      </c>
    </row>
    <row r="992" spans="1:6" s="103" customFormat="1" x14ac:dyDescent="0.25">
      <c r="A992" s="103" t="str">
        <f>IF('Forbrug af biomasse'!A392&lt;&gt;"",'Forbrug af biomasse'!A392,"")</f>
        <v>Proteinproces</v>
      </c>
      <c r="B992" s="103" t="str">
        <f>IF('Forbrug af biomasse'!B392&lt;&gt;"",'Forbrug af biomasse'!B392,"")</f>
        <v>Vestdanmark</v>
      </c>
      <c r="C992" s="103" t="str">
        <f>IF('Forbrug af biomasse'!C392&lt;&gt;"",'Forbrug af biomasse'!C392,"")</f>
        <v>Græs</v>
      </c>
      <c r="D992" s="103">
        <f>IF('Forbrug af biomasse'!D392&lt;&gt;"",'Forbrug af biomasse'!D392,"")</f>
        <v>2019</v>
      </c>
      <c r="E992" s="436">
        <f>IF('Forbrug af biomasse'!E392&lt;&gt;"",'Forbrug af biomasse'!E392,"")</f>
        <v>0</v>
      </c>
      <c r="F992" s="103" t="str">
        <f>IFERROR(VLOOKUP(A992,'Oversættelse til tabel'!$A$2:$B$14,2,FALSE),"")</f>
        <v>Grøn raffinering</v>
      </c>
    </row>
    <row r="993" spans="1:6" s="103" customFormat="1" x14ac:dyDescent="0.25">
      <c r="A993" s="103" t="str">
        <f>IF('Forbrug af biomasse'!A393&lt;&gt;"",'Forbrug af biomasse'!A393,"")</f>
        <v>Proteinproces</v>
      </c>
      <c r="B993" s="103" t="str">
        <f>IF('Forbrug af biomasse'!B393&lt;&gt;"",'Forbrug af biomasse'!B393,"")</f>
        <v>Vestdanmark</v>
      </c>
      <c r="C993" s="103" t="str">
        <f>IF('Forbrug af biomasse'!C393&lt;&gt;"",'Forbrug af biomasse'!C393,"")</f>
        <v>Græs</v>
      </c>
      <c r="D993" s="103">
        <f>IF('Forbrug af biomasse'!D393&lt;&gt;"",'Forbrug af biomasse'!D393,"")</f>
        <v>2030</v>
      </c>
      <c r="E993" s="436">
        <f>IF('Forbrug af biomasse'!E393&lt;&gt;"",'Forbrug af biomasse'!E393,"")</f>
        <v>0</v>
      </c>
      <c r="F993" s="103" t="str">
        <f>IFERROR(VLOOKUP(A993,'Oversættelse til tabel'!$A$2:$B$14,2,FALSE),"")</f>
        <v>Grøn raffinering</v>
      </c>
    </row>
    <row r="994" spans="1:6" s="103" customFormat="1" x14ac:dyDescent="0.25">
      <c r="A994" s="103" t="str">
        <f>IF('Forbrug af biomasse'!A394&lt;&gt;"",'Forbrug af biomasse'!A394,"")</f>
        <v>Proteinproces</v>
      </c>
      <c r="B994" s="103" t="str">
        <f>IF('Forbrug af biomasse'!B394&lt;&gt;"",'Forbrug af biomasse'!B394,"")</f>
        <v>Vestdanmark</v>
      </c>
      <c r="C994" s="103" t="str">
        <f>IF('Forbrug af biomasse'!C394&lt;&gt;"",'Forbrug af biomasse'!C394,"")</f>
        <v>Græs</v>
      </c>
      <c r="D994" s="103">
        <f>IF('Forbrug af biomasse'!D394&lt;&gt;"",'Forbrug af biomasse'!D394,"")</f>
        <v>2050</v>
      </c>
      <c r="E994" s="436">
        <f>IF('Forbrug af biomasse'!E394&lt;&gt;"",'Forbrug af biomasse'!E394,"")</f>
        <v>0</v>
      </c>
      <c r="F994" s="103" t="str">
        <f>IFERROR(VLOOKUP(A994,'Oversættelse til tabel'!$A$2:$B$14,2,FALSE),"")</f>
        <v>Grøn raffinering</v>
      </c>
    </row>
    <row r="995" spans="1:6" s="103" customFormat="1" x14ac:dyDescent="0.25">
      <c r="A995" s="103" t="str">
        <f>IF('Forbrug af biomasse'!A395&lt;&gt;"",'Forbrug af biomasse'!A395,"")</f>
        <v>Proteinproces</v>
      </c>
      <c r="B995" s="103" t="str">
        <f>IF('Forbrug af biomasse'!B395&lt;&gt;"",'Forbrug af biomasse'!B395,"")</f>
        <v>Østdanmark</v>
      </c>
      <c r="C995" s="103" t="str">
        <f>IF('Forbrug af biomasse'!C395&lt;&gt;"",'Forbrug af biomasse'!C395,"")</f>
        <v>Græs</v>
      </c>
      <c r="D995" s="103">
        <f>IF('Forbrug af biomasse'!D395&lt;&gt;"",'Forbrug af biomasse'!D395,"")</f>
        <v>2019</v>
      </c>
      <c r="E995" s="436">
        <f>IF('Forbrug af biomasse'!E395&lt;&gt;"",'Forbrug af biomasse'!E395,"")</f>
        <v>0</v>
      </c>
      <c r="F995" s="103" t="str">
        <f>IFERROR(VLOOKUP(A995,'Oversættelse til tabel'!$A$2:$B$14,2,FALSE),"")</f>
        <v>Grøn raffinering</v>
      </c>
    </row>
    <row r="996" spans="1:6" s="103" customFormat="1" x14ac:dyDescent="0.25">
      <c r="A996" s="103" t="str">
        <f>IF('Forbrug af biomasse'!A396&lt;&gt;"",'Forbrug af biomasse'!A396,"")</f>
        <v>Proteinproces</v>
      </c>
      <c r="B996" s="103" t="str">
        <f>IF('Forbrug af biomasse'!B396&lt;&gt;"",'Forbrug af biomasse'!B396,"")</f>
        <v>Østdanmark</v>
      </c>
      <c r="C996" s="103" t="str">
        <f>IF('Forbrug af biomasse'!C396&lt;&gt;"",'Forbrug af biomasse'!C396,"")</f>
        <v>Græs</v>
      </c>
      <c r="D996" s="103">
        <f>IF('Forbrug af biomasse'!D396&lt;&gt;"",'Forbrug af biomasse'!D396,"")</f>
        <v>2030</v>
      </c>
      <c r="E996" s="436">
        <f>IF('Forbrug af biomasse'!E396&lt;&gt;"",'Forbrug af biomasse'!E396,"")</f>
        <v>0</v>
      </c>
      <c r="F996" s="103" t="str">
        <f>IFERROR(VLOOKUP(A996,'Oversættelse til tabel'!$A$2:$B$14,2,FALSE),"")</f>
        <v>Grøn raffinering</v>
      </c>
    </row>
    <row r="997" spans="1:6" s="103" customFormat="1" x14ac:dyDescent="0.25">
      <c r="A997" s="103" t="str">
        <f>IF('Forbrug af biomasse'!A397&lt;&gt;"",'Forbrug af biomasse'!A397,"")</f>
        <v>Proteinproces</v>
      </c>
      <c r="B997" s="103" t="str">
        <f>IF('Forbrug af biomasse'!B397&lt;&gt;"",'Forbrug af biomasse'!B397,"")</f>
        <v>Østdanmark</v>
      </c>
      <c r="C997" s="103" t="str">
        <f>IF('Forbrug af biomasse'!C397&lt;&gt;"",'Forbrug af biomasse'!C397,"")</f>
        <v>Græs</v>
      </c>
      <c r="D997" s="103">
        <f>IF('Forbrug af biomasse'!D397&lt;&gt;"",'Forbrug af biomasse'!D397,"")</f>
        <v>2050</v>
      </c>
      <c r="E997" s="436">
        <f>IF('Forbrug af biomasse'!E397&lt;&gt;"",'Forbrug af biomasse'!E397,"")</f>
        <v>0</v>
      </c>
      <c r="F997" s="103" t="str">
        <f>IFERROR(VLOOKUP(A997,'Oversættelse til tabel'!$A$2:$B$14,2,FALSE),"")</f>
        <v>Grøn raffinering</v>
      </c>
    </row>
    <row r="998" spans="1:6" s="103" customFormat="1" x14ac:dyDescent="0.25">
      <c r="A998" s="103" t="str">
        <f>IF('Forbrug af biomasse'!A398&lt;&gt;"",'Forbrug af biomasse'!A398,"")</f>
        <v>Rapskageproduktion</v>
      </c>
      <c r="B998" s="103" t="str">
        <f>IF('Forbrug af biomasse'!B398&lt;&gt;"",'Forbrug af biomasse'!B398,"")</f>
        <v>Vestdanmark</v>
      </c>
      <c r="C998" s="103" t="str">
        <f>IF('Forbrug af biomasse'!C398&lt;&gt;"",'Forbrug af biomasse'!C398,"")</f>
        <v>Raps</v>
      </c>
      <c r="D998" s="103">
        <f>IF('Forbrug af biomasse'!D398&lt;&gt;"",'Forbrug af biomasse'!D398,"")</f>
        <v>2019</v>
      </c>
      <c r="E998" s="436">
        <f>IF('Forbrug af biomasse'!E398&lt;&gt;"",'Forbrug af biomasse'!E398,"")</f>
        <v>485762.00237315823</v>
      </c>
      <c r="F998" s="103" t="str">
        <f>IFERROR(VLOOKUP(A998,'Oversættelse til tabel'!$A$2:$B$14,2,FALSE),"")</f>
        <v>Andet</v>
      </c>
    </row>
    <row r="999" spans="1:6" s="103" customFormat="1" x14ac:dyDescent="0.25">
      <c r="A999" s="103" t="str">
        <f>IF('Forbrug af biomasse'!A399&lt;&gt;"",'Forbrug af biomasse'!A399,"")</f>
        <v>Rapskageproduktion</v>
      </c>
      <c r="B999" s="103" t="str">
        <f>IF('Forbrug af biomasse'!B399&lt;&gt;"",'Forbrug af biomasse'!B399,"")</f>
        <v>Vestdanmark</v>
      </c>
      <c r="C999" s="103" t="str">
        <f>IF('Forbrug af biomasse'!C399&lt;&gt;"",'Forbrug af biomasse'!C399,"")</f>
        <v>Raps</v>
      </c>
      <c r="D999" s="103">
        <f>IF('Forbrug af biomasse'!D399&lt;&gt;"",'Forbrug af biomasse'!D399,"")</f>
        <v>2030</v>
      </c>
      <c r="E999" s="436">
        <f>IF('Forbrug af biomasse'!E399&lt;&gt;"",'Forbrug af biomasse'!E399,"")</f>
        <v>496520.17811417021</v>
      </c>
      <c r="F999" s="103" t="str">
        <f>IFERROR(VLOOKUP(A999,'Oversættelse til tabel'!$A$2:$B$14,2,FALSE),"")</f>
        <v>Andet</v>
      </c>
    </row>
    <row r="1000" spans="1:6" s="103" customFormat="1" x14ac:dyDescent="0.25">
      <c r="A1000" s="103" t="str">
        <f>IF('Forbrug af biomasse'!A400&lt;&gt;"",'Forbrug af biomasse'!A400,"")</f>
        <v>Rapskageproduktion</v>
      </c>
      <c r="B1000" s="103" t="str">
        <f>IF('Forbrug af biomasse'!B400&lt;&gt;"",'Forbrug af biomasse'!B400,"")</f>
        <v>Vestdanmark</v>
      </c>
      <c r="C1000" s="103" t="str">
        <f>IF('Forbrug af biomasse'!C400&lt;&gt;"",'Forbrug af biomasse'!C400,"")</f>
        <v>Raps</v>
      </c>
      <c r="D1000" s="103">
        <f>IF('Forbrug af biomasse'!D400&lt;&gt;"",'Forbrug af biomasse'!D400,"")</f>
        <v>2050</v>
      </c>
      <c r="E1000" s="436">
        <f>IF('Forbrug af biomasse'!E400&lt;&gt;"",'Forbrug af biomasse'!E400,"")</f>
        <v>513134.62537753029</v>
      </c>
      <c r="F1000" s="103" t="str">
        <f>IFERROR(VLOOKUP(A1000,'Oversættelse til tabel'!$A$2:$B$14,2,FALSE),"")</f>
        <v>Andet</v>
      </c>
    </row>
    <row r="1001" spans="1:6" s="103" customFormat="1" x14ac:dyDescent="0.25">
      <c r="A1001" s="103" t="str">
        <f>IF('Forbrug af biomasse'!A401&lt;&gt;"",'Forbrug af biomasse'!A401,"")</f>
        <v>Rapskageproduktion</v>
      </c>
      <c r="B1001" s="103" t="str">
        <f>IF('Forbrug af biomasse'!B401&lt;&gt;"",'Forbrug af biomasse'!B401,"")</f>
        <v>Østdanmark</v>
      </c>
      <c r="C1001" s="103" t="str">
        <f>IF('Forbrug af biomasse'!C401&lt;&gt;"",'Forbrug af biomasse'!C401,"")</f>
        <v>Raps</v>
      </c>
      <c r="D1001" s="103">
        <f>IF('Forbrug af biomasse'!D401&lt;&gt;"",'Forbrug af biomasse'!D401,"")</f>
        <v>2019</v>
      </c>
      <c r="E1001" s="436">
        <f>IF('Forbrug af biomasse'!E401&lt;&gt;"",'Forbrug af biomasse'!E401,"")</f>
        <v>192563.22613808865</v>
      </c>
      <c r="F1001" s="103" t="str">
        <f>IFERROR(VLOOKUP(A1001,'Oversættelse til tabel'!$A$2:$B$14,2,FALSE),"")</f>
        <v>Andet</v>
      </c>
    </row>
    <row r="1002" spans="1:6" s="103" customFormat="1" x14ac:dyDescent="0.25">
      <c r="A1002" s="103" t="str">
        <f>IF('Forbrug af biomasse'!A402&lt;&gt;"",'Forbrug af biomasse'!A402,"")</f>
        <v>Rapskageproduktion</v>
      </c>
      <c r="B1002" s="103" t="str">
        <f>IF('Forbrug af biomasse'!B402&lt;&gt;"",'Forbrug af biomasse'!B402,"")</f>
        <v>Østdanmark</v>
      </c>
      <c r="C1002" s="103" t="str">
        <f>IF('Forbrug af biomasse'!C402&lt;&gt;"",'Forbrug af biomasse'!C402,"")</f>
        <v>Raps</v>
      </c>
      <c r="D1002" s="103">
        <f>IF('Forbrug af biomasse'!D402&lt;&gt;"",'Forbrug af biomasse'!D402,"")</f>
        <v>2030</v>
      </c>
      <c r="E1002" s="436">
        <f>IF('Forbrug af biomasse'!E402&lt;&gt;"",'Forbrug af biomasse'!E402,"")</f>
        <v>199998.99511830622</v>
      </c>
      <c r="F1002" s="103" t="str">
        <f>IFERROR(VLOOKUP(A1002,'Oversættelse til tabel'!$A$2:$B$14,2,FALSE),"")</f>
        <v>Andet</v>
      </c>
    </row>
    <row r="1003" spans="1:6" s="103" customFormat="1" x14ac:dyDescent="0.25">
      <c r="A1003" s="103" t="str">
        <f>IF('Forbrug af biomasse'!A403&lt;&gt;"",'Forbrug af biomasse'!A403,"")</f>
        <v>Rapskageproduktion</v>
      </c>
      <c r="B1003" s="103" t="str">
        <f>IF('Forbrug af biomasse'!B403&lt;&gt;"",'Forbrug af biomasse'!B403,"")</f>
        <v>Østdanmark</v>
      </c>
      <c r="C1003" s="103" t="str">
        <f>IF('Forbrug af biomasse'!C403&lt;&gt;"",'Forbrug af biomasse'!C403,"")</f>
        <v>Raps</v>
      </c>
      <c r="D1003" s="103">
        <f>IF('Forbrug af biomasse'!D403&lt;&gt;"",'Forbrug af biomasse'!D403,"")</f>
        <v>2050</v>
      </c>
      <c r="E1003" s="436">
        <f>IF('Forbrug af biomasse'!E403&lt;&gt;"",'Forbrug af biomasse'!E403,"")</f>
        <v>208509.82134975796</v>
      </c>
      <c r="F1003" s="103" t="str">
        <f>IFERROR(VLOOKUP(A1003,'Oversættelse til tabel'!$A$2:$B$14,2,FALSE),"")</f>
        <v>Andet</v>
      </c>
    </row>
    <row r="1004" spans="1:6" s="103" customFormat="1" x14ac:dyDescent="0.25">
      <c r="A1004" s="103" t="str">
        <f>IF('Forbrug af biomasse'!A404&lt;&gt;"",'Forbrug af biomasse'!A404,"")</f>
        <v>Pyrolyseproces</v>
      </c>
      <c r="B1004" s="103" t="str">
        <f>IF('Forbrug af biomasse'!B404&lt;&gt;"",'Forbrug af biomasse'!B404,"")</f>
        <v>Vestdanmark</v>
      </c>
      <c r="C1004" s="103" t="str">
        <f>IF('Forbrug af biomasse'!C404&lt;&gt;"",'Forbrug af biomasse'!C404,"")</f>
        <v>Halm</v>
      </c>
      <c r="D1004" s="103">
        <f>IF('Forbrug af biomasse'!D404&lt;&gt;"",'Forbrug af biomasse'!D404,"")</f>
        <v>2019</v>
      </c>
      <c r="E1004" s="436">
        <f>IF('Forbrug af biomasse'!E404&lt;&gt;"",'Forbrug af biomasse'!E404,"")</f>
        <v>0</v>
      </c>
      <c r="F1004" s="103" t="str">
        <f>IFERROR(VLOOKUP(A1004,'Oversættelse til tabel'!$A$2:$B$14,2,FALSE),"")</f>
        <v>Brun raffinering</v>
      </c>
    </row>
    <row r="1005" spans="1:6" s="103" customFormat="1" x14ac:dyDescent="0.25">
      <c r="A1005" s="103" t="str">
        <f>IF('Forbrug af biomasse'!A405&lt;&gt;"",'Forbrug af biomasse'!A405,"")</f>
        <v>Pyrolyseproces</v>
      </c>
      <c r="B1005" s="103" t="str">
        <f>IF('Forbrug af biomasse'!B405&lt;&gt;"",'Forbrug af biomasse'!B405,"")</f>
        <v>Vestdanmark</v>
      </c>
      <c r="C1005" s="103" t="str">
        <f>IF('Forbrug af biomasse'!C405&lt;&gt;"",'Forbrug af biomasse'!C405,"")</f>
        <v>Halm</v>
      </c>
      <c r="D1005" s="103">
        <f>IF('Forbrug af biomasse'!D405&lt;&gt;"",'Forbrug af biomasse'!D405,"")</f>
        <v>2030</v>
      </c>
      <c r="E1005" s="436">
        <f>IF('Forbrug af biomasse'!E405&lt;&gt;"",'Forbrug af biomasse'!E405,"")</f>
        <v>1170958.7085578479</v>
      </c>
      <c r="F1005" s="103" t="str">
        <f>IFERROR(VLOOKUP(A1005,'Oversættelse til tabel'!$A$2:$B$14,2,FALSE),"")</f>
        <v>Brun raffinering</v>
      </c>
    </row>
    <row r="1006" spans="1:6" s="103" customFormat="1" x14ac:dyDescent="0.25">
      <c r="A1006" s="103" t="str">
        <f>IF('Forbrug af biomasse'!A406&lt;&gt;"",'Forbrug af biomasse'!A406,"")</f>
        <v>Pyrolyseproces</v>
      </c>
      <c r="B1006" s="103" t="str">
        <f>IF('Forbrug af biomasse'!B406&lt;&gt;"",'Forbrug af biomasse'!B406,"")</f>
        <v>Vestdanmark</v>
      </c>
      <c r="C1006" s="103" t="str">
        <f>IF('Forbrug af biomasse'!C406&lt;&gt;"",'Forbrug af biomasse'!C406,"")</f>
        <v>Halm</v>
      </c>
      <c r="D1006" s="103">
        <f>IF('Forbrug af biomasse'!D406&lt;&gt;"",'Forbrug af biomasse'!D406,"")</f>
        <v>2050</v>
      </c>
      <c r="E1006" s="436">
        <f>IF('Forbrug af biomasse'!E406&lt;&gt;"",'Forbrug af biomasse'!E406,"")</f>
        <v>1095720.0069990121</v>
      </c>
      <c r="F1006" s="103" t="str">
        <f>IFERROR(VLOOKUP(A1006,'Oversættelse til tabel'!$A$2:$B$14,2,FALSE),"")</f>
        <v>Brun raffinering</v>
      </c>
    </row>
    <row r="1007" spans="1:6" s="103" customFormat="1" x14ac:dyDescent="0.25">
      <c r="A1007" s="103" t="str">
        <f>IF('Forbrug af biomasse'!A407&lt;&gt;"",'Forbrug af biomasse'!A407,"")</f>
        <v>Pyrolyseproces</v>
      </c>
      <c r="B1007" s="103" t="str">
        <f>IF('Forbrug af biomasse'!B407&lt;&gt;"",'Forbrug af biomasse'!B407,"")</f>
        <v>Østdanmark</v>
      </c>
      <c r="C1007" s="103" t="str">
        <f>IF('Forbrug af biomasse'!C407&lt;&gt;"",'Forbrug af biomasse'!C407,"")</f>
        <v>Halm</v>
      </c>
      <c r="D1007" s="103">
        <f>IF('Forbrug af biomasse'!D407&lt;&gt;"",'Forbrug af biomasse'!D407,"")</f>
        <v>2019</v>
      </c>
      <c r="E1007" s="436">
        <f>IF('Forbrug af biomasse'!E407&lt;&gt;"",'Forbrug af biomasse'!E407,"")</f>
        <v>0</v>
      </c>
      <c r="F1007" s="103" t="str">
        <f>IFERROR(VLOOKUP(A1007,'Oversættelse til tabel'!$A$2:$B$14,2,FALSE),"")</f>
        <v>Brun raffinering</v>
      </c>
    </row>
    <row r="1008" spans="1:6" s="103" customFormat="1" x14ac:dyDescent="0.25">
      <c r="A1008" s="103" t="str">
        <f>IF('Forbrug af biomasse'!A408&lt;&gt;"",'Forbrug af biomasse'!A408,"")</f>
        <v>Pyrolyseproces</v>
      </c>
      <c r="B1008" s="103" t="str">
        <f>IF('Forbrug af biomasse'!B408&lt;&gt;"",'Forbrug af biomasse'!B408,"")</f>
        <v>Østdanmark</v>
      </c>
      <c r="C1008" s="103" t="str">
        <f>IF('Forbrug af biomasse'!C408&lt;&gt;"",'Forbrug af biomasse'!C408,"")</f>
        <v>Halm</v>
      </c>
      <c r="D1008" s="103">
        <f>IF('Forbrug af biomasse'!D408&lt;&gt;"",'Forbrug af biomasse'!D408,"")</f>
        <v>2030</v>
      </c>
      <c r="E1008" s="436">
        <f>IF('Forbrug af biomasse'!E408&lt;&gt;"",'Forbrug af biomasse'!E408,"")</f>
        <v>519041.29144215106</v>
      </c>
      <c r="F1008" s="103" t="str">
        <f>IFERROR(VLOOKUP(A1008,'Oversættelse til tabel'!$A$2:$B$14,2,FALSE),"")</f>
        <v>Brun raffinering</v>
      </c>
    </row>
    <row r="1009" spans="1:6" s="103" customFormat="1" x14ac:dyDescent="0.25">
      <c r="A1009" s="103" t="str">
        <f>IF('Forbrug af biomasse'!A409&lt;&gt;"",'Forbrug af biomasse'!A409,"")</f>
        <v>Pyrolyseproces</v>
      </c>
      <c r="B1009" s="103" t="str">
        <f>IF('Forbrug af biomasse'!B409&lt;&gt;"",'Forbrug af biomasse'!B409,"")</f>
        <v>Østdanmark</v>
      </c>
      <c r="C1009" s="103" t="str">
        <f>IF('Forbrug af biomasse'!C409&lt;&gt;"",'Forbrug af biomasse'!C409,"")</f>
        <v>Halm</v>
      </c>
      <c r="D1009" s="103">
        <f>IF('Forbrug af biomasse'!D409&lt;&gt;"",'Forbrug af biomasse'!D409,"")</f>
        <v>2050</v>
      </c>
      <c r="E1009" s="436">
        <f>IF('Forbrug af biomasse'!E409&lt;&gt;"",'Forbrug af biomasse'!E409,"")</f>
        <v>494279.99300098803</v>
      </c>
      <c r="F1009" s="103" t="str">
        <f>IFERROR(VLOOKUP(A1009,'Oversættelse til tabel'!$A$2:$B$14,2,FALSE),"")</f>
        <v>Brun raffinering</v>
      </c>
    </row>
    <row r="1010" spans="1:6" s="103" customFormat="1" x14ac:dyDescent="0.25">
      <c r="A1010" s="103" t="str">
        <f>IF('Forbrug af biomasse'!A410&lt;&gt;"",'Forbrug af biomasse'!A410,"")</f>
        <v>Pyrolyseproces</v>
      </c>
      <c r="B1010" s="103" t="str">
        <f>IF('Forbrug af biomasse'!B410&lt;&gt;"",'Forbrug af biomasse'!B410,"")</f>
        <v>Vestdanmark</v>
      </c>
      <c r="C1010" s="103" t="str">
        <f>IF('Forbrug af biomasse'!C410&lt;&gt;"",'Forbrug af biomasse'!C410,"")</f>
        <v>Træ til energi</v>
      </c>
      <c r="D1010" s="103">
        <f>IF('Forbrug af biomasse'!D410&lt;&gt;"",'Forbrug af biomasse'!D410,"")</f>
        <v>2019</v>
      </c>
      <c r="E1010" s="436">
        <f ca="1">IF('Forbrug af biomasse'!E410&lt;&gt;"",'Forbrug af biomasse'!E410,"")</f>
        <v>0</v>
      </c>
      <c r="F1010" s="103" t="str">
        <f>IFERROR(VLOOKUP(A1010,'Oversættelse til tabel'!$A$2:$B$14,2,FALSE),"")</f>
        <v>Brun raffinering</v>
      </c>
    </row>
    <row r="1011" spans="1:6" s="103" customFormat="1" x14ac:dyDescent="0.25">
      <c r="A1011" s="103" t="str">
        <f>IF('Forbrug af biomasse'!A411&lt;&gt;"",'Forbrug af biomasse'!A411,"")</f>
        <v>Pyrolyseproces</v>
      </c>
      <c r="B1011" s="103" t="str">
        <f>IF('Forbrug af biomasse'!B411&lt;&gt;"",'Forbrug af biomasse'!B411,"")</f>
        <v>Vestdanmark</v>
      </c>
      <c r="C1011" s="103" t="str">
        <f>IF('Forbrug af biomasse'!C411&lt;&gt;"",'Forbrug af biomasse'!C411,"")</f>
        <v>Træ til energi</v>
      </c>
      <c r="D1011" s="103">
        <f>IF('Forbrug af biomasse'!D411&lt;&gt;"",'Forbrug af biomasse'!D411,"")</f>
        <v>2030</v>
      </c>
      <c r="E1011" s="436">
        <f ca="1">IF('Forbrug af biomasse'!E411&lt;&gt;"",'Forbrug af biomasse'!E411,"")</f>
        <v>464151.6440175068</v>
      </c>
      <c r="F1011" s="103" t="str">
        <f>IFERROR(VLOOKUP(A1011,'Oversættelse til tabel'!$A$2:$B$14,2,FALSE),"")</f>
        <v>Brun raffinering</v>
      </c>
    </row>
    <row r="1012" spans="1:6" s="103" customFormat="1" x14ac:dyDescent="0.25">
      <c r="A1012" s="103" t="str">
        <f>IF('Forbrug af biomasse'!A412&lt;&gt;"",'Forbrug af biomasse'!A412,"")</f>
        <v>Pyrolyseproces</v>
      </c>
      <c r="B1012" s="103" t="str">
        <f>IF('Forbrug af biomasse'!B412&lt;&gt;"",'Forbrug af biomasse'!B412,"")</f>
        <v>Vestdanmark</v>
      </c>
      <c r="C1012" s="103" t="str">
        <f>IF('Forbrug af biomasse'!C412&lt;&gt;"",'Forbrug af biomasse'!C412,"")</f>
        <v>Træ til energi</v>
      </c>
      <c r="D1012" s="103">
        <f>IF('Forbrug af biomasse'!D412&lt;&gt;"",'Forbrug af biomasse'!D412,"")</f>
        <v>2050</v>
      </c>
      <c r="E1012" s="436">
        <f ca="1">IF('Forbrug af biomasse'!E412&lt;&gt;"",'Forbrug af biomasse'!E412,"")</f>
        <v>464666.38223554124</v>
      </c>
      <c r="F1012" s="103" t="str">
        <f>IFERROR(VLOOKUP(A1012,'Oversættelse til tabel'!$A$2:$B$14,2,FALSE),"")</f>
        <v>Brun raffinering</v>
      </c>
    </row>
    <row r="1013" spans="1:6" s="103" customFormat="1" x14ac:dyDescent="0.25">
      <c r="A1013" s="103" t="str">
        <f>IF('Forbrug af biomasse'!A413&lt;&gt;"",'Forbrug af biomasse'!A413,"")</f>
        <v>Pyrolyseproces</v>
      </c>
      <c r="B1013" s="103" t="str">
        <f>IF('Forbrug af biomasse'!B413&lt;&gt;"",'Forbrug af biomasse'!B413,"")</f>
        <v>Østdanmark</v>
      </c>
      <c r="C1013" s="103" t="str">
        <f>IF('Forbrug af biomasse'!C413&lt;&gt;"",'Forbrug af biomasse'!C413,"")</f>
        <v>Træ til energi</v>
      </c>
      <c r="D1013" s="103">
        <f>IF('Forbrug af biomasse'!D413&lt;&gt;"",'Forbrug af biomasse'!D413,"")</f>
        <v>2019</v>
      </c>
      <c r="E1013" s="436">
        <f ca="1">IF('Forbrug af biomasse'!E413&lt;&gt;"",'Forbrug af biomasse'!E413,"")</f>
        <v>0</v>
      </c>
      <c r="F1013" s="103" t="str">
        <f>IFERROR(VLOOKUP(A1013,'Oversættelse til tabel'!$A$2:$B$14,2,FALSE),"")</f>
        <v>Brun raffinering</v>
      </c>
    </row>
    <row r="1014" spans="1:6" s="103" customFormat="1" x14ac:dyDescent="0.25">
      <c r="A1014" s="103" t="str">
        <f>IF('Forbrug af biomasse'!A414&lt;&gt;"",'Forbrug af biomasse'!A414,"")</f>
        <v>Pyrolyseproces</v>
      </c>
      <c r="B1014" s="103" t="str">
        <f>IF('Forbrug af biomasse'!B414&lt;&gt;"",'Forbrug af biomasse'!B414,"")</f>
        <v>Østdanmark</v>
      </c>
      <c r="C1014" s="103" t="str">
        <f>IF('Forbrug af biomasse'!C414&lt;&gt;"",'Forbrug af biomasse'!C414,"")</f>
        <v>Træ til energi</v>
      </c>
      <c r="D1014" s="103">
        <f>IF('Forbrug af biomasse'!D414&lt;&gt;"",'Forbrug af biomasse'!D414,"")</f>
        <v>2030</v>
      </c>
      <c r="E1014" s="436">
        <f ca="1">IF('Forbrug af biomasse'!E414&lt;&gt;"",'Forbrug af biomasse'!E414,"")</f>
        <v>135848.35598249309</v>
      </c>
      <c r="F1014" s="103" t="str">
        <f>IFERROR(VLOOKUP(A1014,'Oversættelse til tabel'!$A$2:$B$14,2,FALSE),"")</f>
        <v>Brun raffinering</v>
      </c>
    </row>
    <row r="1015" spans="1:6" s="103" customFormat="1" x14ac:dyDescent="0.25">
      <c r="A1015" s="103" t="str">
        <f>IF('Forbrug af biomasse'!A415&lt;&gt;"",'Forbrug af biomasse'!A415,"")</f>
        <v>Pyrolyseproces</v>
      </c>
      <c r="B1015" s="103" t="str">
        <f>IF('Forbrug af biomasse'!B415&lt;&gt;"",'Forbrug af biomasse'!B415,"")</f>
        <v>Østdanmark</v>
      </c>
      <c r="C1015" s="103" t="str">
        <f>IF('Forbrug af biomasse'!C415&lt;&gt;"",'Forbrug af biomasse'!C415,"")</f>
        <v>Træ til energi</v>
      </c>
      <c r="D1015" s="103">
        <f>IF('Forbrug af biomasse'!D415&lt;&gt;"",'Forbrug af biomasse'!D415,"")</f>
        <v>2050</v>
      </c>
      <c r="E1015" s="436">
        <f ca="1">IF('Forbrug af biomasse'!E415&lt;&gt;"",'Forbrug af biomasse'!E415,"")</f>
        <v>135333.61776445885</v>
      </c>
      <c r="F1015" s="103" t="str">
        <f>IFERROR(VLOOKUP(A1015,'Oversættelse til tabel'!$A$2:$B$14,2,FALSE),"")</f>
        <v>Brun raffinering</v>
      </c>
    </row>
    <row r="1016" spans="1:6" s="103" customFormat="1" x14ac:dyDescent="0.25">
      <c r="A1016" s="103" t="str">
        <f>IF('Forbrug af biomasse'!A416&lt;&gt;"",'Forbrug af biomasse'!A416,"")</f>
        <v>Energi</v>
      </c>
      <c r="B1016" s="103" t="str">
        <f>IF('Forbrug af biomasse'!B416&lt;&gt;"",'Forbrug af biomasse'!B416,"")</f>
        <v>Vestdanmark</v>
      </c>
      <c r="C1016" s="103" t="str">
        <f>IF('Forbrug af biomasse'!C416&lt;&gt;"",'Forbrug af biomasse'!C416,"")</f>
        <v>Pyrolysegas</v>
      </c>
      <c r="D1016" s="103">
        <f>IF('Forbrug af biomasse'!D416&lt;&gt;"",'Forbrug af biomasse'!D416,"")</f>
        <v>2019</v>
      </c>
      <c r="E1016" s="436">
        <f ca="1">IF('Forbrug af biomasse'!E416&lt;&gt;"",'Forbrug af biomasse'!E416,"")</f>
        <v>0</v>
      </c>
      <c r="F1016" s="103" t="str">
        <f>IFERROR(VLOOKUP(A1016,'Oversættelse til tabel'!$A$2:$B$14,2,FALSE),"")</f>
        <v>Ubrugt</v>
      </c>
    </row>
    <row r="1017" spans="1:6" s="103" customFormat="1" x14ac:dyDescent="0.25">
      <c r="A1017" s="103" t="str">
        <f>IF('Forbrug af biomasse'!A417&lt;&gt;"",'Forbrug af biomasse'!A417,"")</f>
        <v>Energi</v>
      </c>
      <c r="B1017" s="103" t="str">
        <f>IF('Forbrug af biomasse'!B417&lt;&gt;"",'Forbrug af biomasse'!B417,"")</f>
        <v>Vestdanmark</v>
      </c>
      <c r="C1017" s="103" t="str">
        <f>IF('Forbrug af biomasse'!C417&lt;&gt;"",'Forbrug af biomasse'!C417,"")</f>
        <v>Pyrolyseolie</v>
      </c>
      <c r="D1017" s="103">
        <f>IF('Forbrug af biomasse'!D417&lt;&gt;"",'Forbrug af biomasse'!D417,"")</f>
        <v>2019</v>
      </c>
      <c r="E1017" s="436">
        <f ca="1">IF('Forbrug af biomasse'!E417&lt;&gt;"",'Forbrug af biomasse'!E417,"")</f>
        <v>0</v>
      </c>
      <c r="F1017" s="103" t="str">
        <f>IFERROR(VLOOKUP(A1017,'Oversættelse til tabel'!$A$2:$B$14,2,FALSE),"")</f>
        <v>Ubrugt</v>
      </c>
    </row>
    <row r="1018" spans="1:6" s="103" customFormat="1" x14ac:dyDescent="0.25">
      <c r="A1018" s="103" t="str">
        <f>IF('Forbrug af biomasse'!A418&lt;&gt;"",'Forbrug af biomasse'!A418,"")</f>
        <v>Energi</v>
      </c>
      <c r="B1018" s="103" t="str">
        <f>IF('Forbrug af biomasse'!B418&lt;&gt;"",'Forbrug af biomasse'!B418,"")</f>
        <v>Vestdanmark</v>
      </c>
      <c r="C1018" s="103" t="str">
        <f>IF('Forbrug af biomasse'!C418&lt;&gt;"",'Forbrug af biomasse'!C418,"")</f>
        <v>Pyrolysegas</v>
      </c>
      <c r="D1018" s="103">
        <f>IF('Forbrug af biomasse'!D418&lt;&gt;"",'Forbrug af biomasse'!D418,"")</f>
        <v>2030</v>
      </c>
      <c r="E1018" s="436">
        <f ca="1">IF('Forbrug af biomasse'!E418&lt;&gt;"",'Forbrug af biomasse'!E418,"")</f>
        <v>733714.35298733599</v>
      </c>
      <c r="F1018" s="103" t="str">
        <f>IFERROR(VLOOKUP(A1018,'Oversættelse til tabel'!$A$2:$B$14,2,FALSE),"")</f>
        <v>Ubrugt</v>
      </c>
    </row>
    <row r="1019" spans="1:6" s="103" customFormat="1" x14ac:dyDescent="0.25">
      <c r="A1019" s="103" t="str">
        <f>IF('Forbrug af biomasse'!A419&lt;&gt;"",'Forbrug af biomasse'!A419,"")</f>
        <v>Energi</v>
      </c>
      <c r="B1019" s="103" t="str">
        <f>IF('Forbrug af biomasse'!B419&lt;&gt;"",'Forbrug af biomasse'!B419,"")</f>
        <v>Vestdanmark</v>
      </c>
      <c r="C1019" s="103" t="str">
        <f>IF('Forbrug af biomasse'!C419&lt;&gt;"",'Forbrug af biomasse'!C419,"")</f>
        <v>Pyrolyseolie</v>
      </c>
      <c r="D1019" s="103">
        <f>IF('Forbrug af biomasse'!D419&lt;&gt;"",'Forbrug af biomasse'!D419,"")</f>
        <v>2030</v>
      </c>
      <c r="E1019" s="436">
        <f ca="1">IF('Forbrug af biomasse'!E419&lt;&gt;"",'Forbrug af biomasse'!E419,"")</f>
        <v>183428.588246834</v>
      </c>
      <c r="F1019" s="103" t="str">
        <f>IFERROR(VLOOKUP(A1019,'Oversættelse til tabel'!$A$2:$B$14,2,FALSE),"")</f>
        <v>Ubrugt</v>
      </c>
    </row>
    <row r="1020" spans="1:6" s="103" customFormat="1" x14ac:dyDescent="0.25">
      <c r="A1020" s="103" t="str">
        <f>IF('Forbrug af biomasse'!A420&lt;&gt;"",'Forbrug af biomasse'!A420,"")</f>
        <v>Energi</v>
      </c>
      <c r="B1020" s="103" t="str">
        <f>IF('Forbrug af biomasse'!B420&lt;&gt;"",'Forbrug af biomasse'!B420,"")</f>
        <v>Vestdanmark</v>
      </c>
      <c r="C1020" s="103" t="str">
        <f>IF('Forbrug af biomasse'!C420&lt;&gt;"",'Forbrug af biomasse'!C420,"")</f>
        <v>Pyrolysegas</v>
      </c>
      <c r="D1020" s="103">
        <f>IF('Forbrug af biomasse'!D420&lt;&gt;"",'Forbrug af biomasse'!D420,"")</f>
        <v>2050</v>
      </c>
      <c r="E1020" s="436">
        <f ca="1">IF('Forbrug af biomasse'!E420&lt;&gt;"",'Forbrug af biomasse'!E420,"")</f>
        <v>691667.15613501775</v>
      </c>
      <c r="F1020" s="103" t="str">
        <f>IFERROR(VLOOKUP(A1020,'Oversættelse til tabel'!$A$2:$B$14,2,FALSE),"")</f>
        <v>Ubrugt</v>
      </c>
    </row>
    <row r="1021" spans="1:6" s="103" customFormat="1" x14ac:dyDescent="0.25">
      <c r="A1021" s="103" t="str">
        <f>IF('Forbrug af biomasse'!A421&lt;&gt;"",'Forbrug af biomasse'!A421,"")</f>
        <v>Energi</v>
      </c>
      <c r="B1021" s="103" t="str">
        <f>IF('Forbrug af biomasse'!B421&lt;&gt;"",'Forbrug af biomasse'!B421,"")</f>
        <v>Vestdanmark</v>
      </c>
      <c r="C1021" s="103" t="str">
        <f>IF('Forbrug af biomasse'!C421&lt;&gt;"",'Forbrug af biomasse'!C421,"")</f>
        <v>Pyrolyseolie</v>
      </c>
      <c r="D1021" s="103">
        <f>IF('Forbrug af biomasse'!D421&lt;&gt;"",'Forbrug af biomasse'!D421,"")</f>
        <v>2050</v>
      </c>
      <c r="E1021" s="436">
        <f ca="1">IF('Forbrug af biomasse'!E421&lt;&gt;"",'Forbrug af biomasse'!E421,"")</f>
        <v>172916.78903375444</v>
      </c>
      <c r="F1021" s="103" t="str">
        <f>IFERROR(VLOOKUP(A1021,'Oversættelse til tabel'!$A$2:$B$14,2,FALSE),"")</f>
        <v>Ubrugt</v>
      </c>
    </row>
    <row r="1022" spans="1:6" s="103" customFormat="1" x14ac:dyDescent="0.25">
      <c r="A1022" s="103" t="str">
        <f>IF('Forbrug af biomasse'!A422&lt;&gt;"",'Forbrug af biomasse'!A422,"")</f>
        <v>Energi</v>
      </c>
      <c r="B1022" s="103" t="str">
        <f>IF('Forbrug af biomasse'!B422&lt;&gt;"",'Forbrug af biomasse'!B422,"")</f>
        <v>Østdanmark</v>
      </c>
      <c r="C1022" s="103" t="str">
        <f>IF('Forbrug af biomasse'!C422&lt;&gt;"",'Forbrug af biomasse'!C422,"")</f>
        <v>Pyrolysegas</v>
      </c>
      <c r="D1022" s="103">
        <f>IF('Forbrug af biomasse'!D422&lt;&gt;"",'Forbrug af biomasse'!D422,"")</f>
        <v>2019</v>
      </c>
      <c r="E1022" s="436">
        <f ca="1">IF('Forbrug af biomasse'!E422&lt;&gt;"",'Forbrug af biomasse'!E422,"")</f>
        <v>0</v>
      </c>
      <c r="F1022" s="103" t="str">
        <f>IFERROR(VLOOKUP(A1022,'Oversættelse til tabel'!$A$2:$B$14,2,FALSE),"")</f>
        <v>Ubrugt</v>
      </c>
    </row>
    <row r="1023" spans="1:6" s="103" customFormat="1" x14ac:dyDescent="0.25">
      <c r="A1023" s="103" t="str">
        <f>IF('Forbrug af biomasse'!A423&lt;&gt;"",'Forbrug af biomasse'!A423,"")</f>
        <v>Energi</v>
      </c>
      <c r="B1023" s="103" t="str">
        <f>IF('Forbrug af biomasse'!B423&lt;&gt;"",'Forbrug af biomasse'!B423,"")</f>
        <v>Østdanmark</v>
      </c>
      <c r="C1023" s="103" t="str">
        <f>IF('Forbrug af biomasse'!C423&lt;&gt;"",'Forbrug af biomasse'!C423,"")</f>
        <v>Pyrolyseolie</v>
      </c>
      <c r="D1023" s="103">
        <f>IF('Forbrug af biomasse'!D423&lt;&gt;"",'Forbrug af biomasse'!D423,"")</f>
        <v>2019</v>
      </c>
      <c r="E1023" s="436">
        <f ca="1">IF('Forbrug af biomasse'!E423&lt;&gt;"",'Forbrug af biomasse'!E423,"")</f>
        <v>0</v>
      </c>
      <c r="F1023" s="103" t="str">
        <f>IFERROR(VLOOKUP(A1023,'Oversættelse til tabel'!$A$2:$B$14,2,FALSE),"")</f>
        <v>Ubrugt</v>
      </c>
    </row>
    <row r="1024" spans="1:6" s="103" customFormat="1" x14ac:dyDescent="0.25">
      <c r="A1024" s="103" t="str">
        <f>IF('Forbrug af biomasse'!A424&lt;&gt;"",'Forbrug af biomasse'!A424,"")</f>
        <v>Energi</v>
      </c>
      <c r="B1024" s="103" t="str">
        <f>IF('Forbrug af biomasse'!B424&lt;&gt;"",'Forbrug af biomasse'!B424,"")</f>
        <v>Østdanmark</v>
      </c>
      <c r="C1024" s="103" t="str">
        <f>IF('Forbrug af biomasse'!C424&lt;&gt;"",'Forbrug af biomasse'!C424,"")</f>
        <v>Pyrolysegas</v>
      </c>
      <c r="D1024" s="103">
        <f>IF('Forbrug af biomasse'!D424&lt;&gt;"",'Forbrug af biomasse'!D424,"")</f>
        <v>2030</v>
      </c>
      <c r="E1024" s="436">
        <f ca="1">IF('Forbrug af biomasse'!E424&lt;&gt;"",'Forbrug af biomasse'!E424,"")</f>
        <v>313485.64701266348</v>
      </c>
      <c r="F1024" s="103" t="str">
        <f>IFERROR(VLOOKUP(A1024,'Oversættelse til tabel'!$A$2:$B$14,2,FALSE),"")</f>
        <v>Ubrugt</v>
      </c>
    </row>
    <row r="1025" spans="1:6" s="103" customFormat="1" x14ac:dyDescent="0.25">
      <c r="A1025" s="103" t="str">
        <f>IF('Forbrug af biomasse'!A425&lt;&gt;"",'Forbrug af biomasse'!A425,"")</f>
        <v>Energi</v>
      </c>
      <c r="B1025" s="103" t="str">
        <f>IF('Forbrug af biomasse'!B425&lt;&gt;"",'Forbrug af biomasse'!B425,"")</f>
        <v>Østdanmark</v>
      </c>
      <c r="C1025" s="103" t="str">
        <f>IF('Forbrug af biomasse'!C425&lt;&gt;"",'Forbrug af biomasse'!C425,"")</f>
        <v>Pyrolyseolie</v>
      </c>
      <c r="D1025" s="103">
        <f>IF('Forbrug af biomasse'!D425&lt;&gt;"",'Forbrug af biomasse'!D425,"")</f>
        <v>2030</v>
      </c>
      <c r="E1025" s="436">
        <f ca="1">IF('Forbrug af biomasse'!E425&lt;&gt;"",'Forbrug af biomasse'!E425,"")</f>
        <v>78371.41175316587</v>
      </c>
      <c r="F1025" s="103" t="str">
        <f>IFERROR(VLOOKUP(A1025,'Oversættelse til tabel'!$A$2:$B$14,2,FALSE),"")</f>
        <v>Ubrugt</v>
      </c>
    </row>
    <row r="1026" spans="1:6" s="103" customFormat="1" x14ac:dyDescent="0.25">
      <c r="A1026" s="103" t="str">
        <f>IF('Forbrug af biomasse'!A426&lt;&gt;"",'Forbrug af biomasse'!A426,"")</f>
        <v>Energi</v>
      </c>
      <c r="B1026" s="103" t="str">
        <f>IF('Forbrug af biomasse'!B426&lt;&gt;"",'Forbrug af biomasse'!B426,"")</f>
        <v>Østdanmark</v>
      </c>
      <c r="C1026" s="103" t="str">
        <f>IF('Forbrug af biomasse'!C426&lt;&gt;"",'Forbrug af biomasse'!C426,"")</f>
        <v>Pyrolysegas</v>
      </c>
      <c r="D1026" s="103">
        <f>IF('Forbrug af biomasse'!D426&lt;&gt;"",'Forbrug af biomasse'!D426,"")</f>
        <v>2050</v>
      </c>
      <c r="E1026" s="436">
        <f ca="1">IF('Forbrug af biomasse'!E426&lt;&gt;"",'Forbrug af biomasse'!E426,"")</f>
        <v>299532.84386498242</v>
      </c>
      <c r="F1026" s="103" t="str">
        <f>IFERROR(VLOOKUP(A1026,'Oversættelse til tabel'!$A$2:$B$14,2,FALSE),"")</f>
        <v>Ubrugt</v>
      </c>
    </row>
    <row r="1027" spans="1:6" s="103" customFormat="1" x14ac:dyDescent="0.25">
      <c r="A1027" s="103" t="str">
        <f>IF('Forbrug af biomasse'!A427&lt;&gt;"",'Forbrug af biomasse'!A427,"")</f>
        <v>Energi</v>
      </c>
      <c r="B1027" s="103" t="str">
        <f>IF('Forbrug af biomasse'!B427&lt;&gt;"",'Forbrug af biomasse'!B427,"")</f>
        <v>Østdanmark</v>
      </c>
      <c r="C1027" s="103" t="str">
        <f>IF('Forbrug af biomasse'!C427&lt;&gt;"",'Forbrug af biomasse'!C427,"")</f>
        <v>Pyrolyseolie</v>
      </c>
      <c r="D1027" s="103">
        <f>IF('Forbrug af biomasse'!D427&lt;&gt;"",'Forbrug af biomasse'!D427,"")</f>
        <v>2050</v>
      </c>
      <c r="E1027" s="436">
        <f ca="1">IF('Forbrug af biomasse'!E427&lt;&gt;"",'Forbrug af biomasse'!E427,"")</f>
        <v>74883.210966245606</v>
      </c>
      <c r="F1027" s="103" t="str">
        <f>IFERROR(VLOOKUP(A1027,'Oversættelse til tabel'!$A$2:$B$14,2,FALSE),"")</f>
        <v>Ubrugt</v>
      </c>
    </row>
    <row r="1028" spans="1:6" x14ac:dyDescent="0.25">
      <c r="A1028" s="103" t="str">
        <f>IF('Forbrug af biomasse'!A428&lt;&gt;"",'Forbrug af biomasse'!A428,"")</f>
        <v/>
      </c>
      <c r="B1028" s="103" t="str">
        <f>IF('Forbrug af biomasse'!B428&lt;&gt;"",'Forbrug af biomasse'!B428,"")</f>
        <v/>
      </c>
      <c r="C1028" s="103" t="str">
        <f>IF('Forbrug af biomasse'!C428&lt;&gt;"",'Forbrug af biomasse'!C428,"")</f>
        <v/>
      </c>
      <c r="D1028" s="103" t="str">
        <f>IF('Forbrug af biomasse'!D428&lt;&gt;"",'Forbrug af biomasse'!D428,"")</f>
        <v/>
      </c>
      <c r="E1028" s="436" t="str">
        <f>IF('Forbrug af biomasse'!E428&lt;&gt;"",'Forbrug af biomasse'!E428,"")</f>
        <v/>
      </c>
      <c r="F1028" s="103" t="str">
        <f>IFERROR(VLOOKUP(A1028,'Oversættelse til tabel'!$A$2:$B$14,2,FALSE),"")</f>
        <v/>
      </c>
    </row>
    <row r="1029" spans="1:6" x14ac:dyDescent="0.25">
      <c r="A1029" s="103" t="str">
        <f>IF('Forbrug af biomasse'!A429&lt;&gt;"",'Forbrug af biomasse'!A429,"")</f>
        <v/>
      </c>
      <c r="B1029" s="103" t="str">
        <f>IF('Forbrug af biomasse'!B429&lt;&gt;"",'Forbrug af biomasse'!B429,"")</f>
        <v/>
      </c>
      <c r="C1029" s="103" t="str">
        <f>IF('Forbrug af biomasse'!C429&lt;&gt;"",'Forbrug af biomasse'!C429,"")</f>
        <v/>
      </c>
      <c r="D1029" s="103" t="str">
        <f>IF('Forbrug af biomasse'!D429&lt;&gt;"",'Forbrug af biomasse'!D429,"")</f>
        <v/>
      </c>
      <c r="E1029" s="436" t="str">
        <f>IF('Forbrug af biomasse'!E429&lt;&gt;"",'Forbrug af biomasse'!E429,"")</f>
        <v/>
      </c>
      <c r="F1029" s="103" t="str">
        <f>IFERROR(VLOOKUP(A1029,'Oversættelse til tabel'!$A$2:$B$14,2,FALSE),"")</f>
        <v/>
      </c>
    </row>
    <row r="1030" spans="1:6" x14ac:dyDescent="0.25">
      <c r="A1030" s="103" t="str">
        <f>IF('Forbrug af biomasse'!A430&lt;&gt;"",'Forbrug af biomasse'!A430,"")</f>
        <v/>
      </c>
      <c r="B1030" s="103" t="str">
        <f>IF('Forbrug af biomasse'!B430&lt;&gt;"",'Forbrug af biomasse'!B430,"")</f>
        <v/>
      </c>
      <c r="C1030" s="103" t="str">
        <f>IF('Forbrug af biomasse'!C430&lt;&gt;"",'Forbrug af biomasse'!C430,"")</f>
        <v/>
      </c>
      <c r="D1030" s="103" t="str">
        <f>IF('Forbrug af biomasse'!D430&lt;&gt;"",'Forbrug af biomasse'!D430,"")</f>
        <v/>
      </c>
      <c r="E1030" s="436" t="str">
        <f>IF('Forbrug af biomasse'!E430&lt;&gt;"",'Forbrug af biomasse'!E430,"")</f>
        <v/>
      </c>
      <c r="F1030" s="103" t="str">
        <f>IFERROR(VLOOKUP(A1030,'Oversættelse til tabel'!$A$2:$B$14,2,FALSE),"")</f>
        <v/>
      </c>
    </row>
    <row r="1031" spans="1:6" x14ac:dyDescent="0.25">
      <c r="A1031" s="103" t="str">
        <f>IF('Forbrug af biomasse'!A431&lt;&gt;"",'Forbrug af biomasse'!A431,"")</f>
        <v/>
      </c>
      <c r="B1031" s="103" t="str">
        <f>IF('Forbrug af biomasse'!B431&lt;&gt;"",'Forbrug af biomasse'!B431,"")</f>
        <v/>
      </c>
      <c r="C1031" s="103" t="str">
        <f>IF('Forbrug af biomasse'!C431&lt;&gt;"",'Forbrug af biomasse'!C431,"")</f>
        <v/>
      </c>
      <c r="D1031" s="103" t="str">
        <f>IF('Forbrug af biomasse'!D431&lt;&gt;"",'Forbrug af biomasse'!D431,"")</f>
        <v/>
      </c>
      <c r="E1031" s="436" t="str">
        <f>IF('Forbrug af biomasse'!E431&lt;&gt;"",'Forbrug af biomasse'!E431,"")</f>
        <v/>
      </c>
      <c r="F1031" s="103" t="str">
        <f>IFERROR(VLOOKUP(A1031,'Oversættelse til tabel'!$A$2:$B$14,2,FALSE),"")</f>
        <v/>
      </c>
    </row>
    <row r="1032" spans="1:6" x14ac:dyDescent="0.25">
      <c r="A1032" s="103" t="str">
        <f>IF('Forbrug af biomasse'!A432&lt;&gt;"",'Forbrug af biomasse'!A432,"")</f>
        <v/>
      </c>
      <c r="B1032" s="103" t="str">
        <f>IF('Forbrug af biomasse'!B432&lt;&gt;"",'Forbrug af biomasse'!B432,"")</f>
        <v/>
      </c>
      <c r="C1032" s="103" t="str">
        <f>IF('Forbrug af biomasse'!C432&lt;&gt;"",'Forbrug af biomasse'!C432,"")</f>
        <v/>
      </c>
      <c r="D1032" s="103" t="str">
        <f>IF('Forbrug af biomasse'!D432&lt;&gt;"",'Forbrug af biomasse'!D432,"")</f>
        <v/>
      </c>
      <c r="E1032" s="436" t="str">
        <f>IF('Forbrug af biomasse'!E432&lt;&gt;"",'Forbrug af biomasse'!E432,"")</f>
        <v/>
      </c>
      <c r="F1032" s="103" t="str">
        <f>IFERROR(VLOOKUP(A1032,'Oversættelse til tabel'!$A$2:$B$14,2,FALSE),"")</f>
        <v/>
      </c>
    </row>
    <row r="1033" spans="1:6" x14ac:dyDescent="0.25">
      <c r="A1033" s="103" t="str">
        <f>IF('Forbrug af biomasse'!A433&lt;&gt;"",'Forbrug af biomasse'!A433,"")</f>
        <v/>
      </c>
      <c r="B1033" s="103" t="str">
        <f>IF('Forbrug af biomasse'!B433&lt;&gt;"",'Forbrug af biomasse'!B433,"")</f>
        <v/>
      </c>
      <c r="C1033" s="103" t="str">
        <f>IF('Forbrug af biomasse'!C433&lt;&gt;"",'Forbrug af biomasse'!C433,"")</f>
        <v/>
      </c>
      <c r="D1033" s="103" t="str">
        <f>IF('Forbrug af biomasse'!D433&lt;&gt;"",'Forbrug af biomasse'!D433,"")</f>
        <v/>
      </c>
      <c r="E1033" s="436" t="str">
        <f>IF('Forbrug af biomasse'!E433&lt;&gt;"",'Forbrug af biomasse'!E433,"")</f>
        <v/>
      </c>
      <c r="F1033" s="103" t="str">
        <f>IFERROR(VLOOKUP(A1033,'Oversættelse til tabel'!$A$2:$B$14,2,FALSE),"")</f>
        <v/>
      </c>
    </row>
    <row r="1034" spans="1:6" x14ac:dyDescent="0.25">
      <c r="A1034" s="103" t="str">
        <f>IF('Forbrug af biomasse'!A434&lt;&gt;"",'Forbrug af biomasse'!A434,"")</f>
        <v/>
      </c>
      <c r="B1034" s="103" t="str">
        <f>IF('Forbrug af biomasse'!B434&lt;&gt;"",'Forbrug af biomasse'!B434,"")</f>
        <v/>
      </c>
      <c r="C1034" s="103" t="str">
        <f>IF('Forbrug af biomasse'!C434&lt;&gt;"",'Forbrug af biomasse'!C434,"")</f>
        <v/>
      </c>
      <c r="D1034" s="103" t="str">
        <f>IF('Forbrug af biomasse'!D434&lt;&gt;"",'Forbrug af biomasse'!D434,"")</f>
        <v/>
      </c>
      <c r="E1034" s="436" t="str">
        <f>IF('Forbrug af biomasse'!E434&lt;&gt;"",'Forbrug af biomasse'!E434,"")</f>
        <v/>
      </c>
      <c r="F1034" s="103" t="str">
        <f>IFERROR(VLOOKUP(A1034,'Oversættelse til tabel'!$A$2:$B$14,2,FALSE),"")</f>
        <v/>
      </c>
    </row>
    <row r="1035" spans="1:6" x14ac:dyDescent="0.25">
      <c r="A1035" s="103" t="str">
        <f>IF('Forbrug af biomasse'!A435&lt;&gt;"",'Forbrug af biomasse'!A435,"")</f>
        <v/>
      </c>
      <c r="B1035" s="103" t="str">
        <f>IF('Forbrug af biomasse'!B435&lt;&gt;"",'Forbrug af biomasse'!B435,"")</f>
        <v/>
      </c>
      <c r="C1035" s="103" t="str">
        <f>IF('Forbrug af biomasse'!C435&lt;&gt;"",'Forbrug af biomasse'!C435,"")</f>
        <v/>
      </c>
      <c r="D1035" s="103" t="str">
        <f>IF('Forbrug af biomasse'!D435&lt;&gt;"",'Forbrug af biomasse'!D435,"")</f>
        <v/>
      </c>
      <c r="E1035" s="436" t="str">
        <f>IF('Forbrug af biomasse'!E435&lt;&gt;"",'Forbrug af biomasse'!E435,"")</f>
        <v/>
      </c>
      <c r="F1035" s="103" t="str">
        <f>IFERROR(VLOOKUP(A1035,'Oversættelse til tabel'!$A$2:$B$14,2,FALSE),"")</f>
        <v/>
      </c>
    </row>
    <row r="1036" spans="1:6" x14ac:dyDescent="0.25">
      <c r="A1036" s="103" t="str">
        <f>IF('Forbrug af biomasse'!A436&lt;&gt;"",'Forbrug af biomasse'!A436,"")</f>
        <v/>
      </c>
      <c r="B1036" s="103" t="str">
        <f>IF('Forbrug af biomasse'!B436&lt;&gt;"",'Forbrug af biomasse'!B436,"")</f>
        <v/>
      </c>
      <c r="C1036" s="103" t="str">
        <f>IF('Forbrug af biomasse'!C436&lt;&gt;"",'Forbrug af biomasse'!C436,"")</f>
        <v/>
      </c>
      <c r="D1036" s="103" t="str">
        <f>IF('Forbrug af biomasse'!D436&lt;&gt;"",'Forbrug af biomasse'!D436,"")</f>
        <v/>
      </c>
      <c r="E1036" s="436" t="str">
        <f>IF('Forbrug af biomasse'!E436&lt;&gt;"",'Forbrug af biomasse'!E436,"")</f>
        <v/>
      </c>
      <c r="F1036" s="103" t="str">
        <f>IFERROR(VLOOKUP(A1036,'Oversættelse til tabel'!$A$2:$B$14,2,FALSE),"")</f>
        <v/>
      </c>
    </row>
    <row r="1037" spans="1:6" x14ac:dyDescent="0.25">
      <c r="A1037" s="103" t="str">
        <f>IF('Forbrug af biomasse'!A437&lt;&gt;"",'Forbrug af biomasse'!A437,"")</f>
        <v/>
      </c>
      <c r="B1037" s="103" t="str">
        <f>IF('Forbrug af biomasse'!B437&lt;&gt;"",'Forbrug af biomasse'!B437,"")</f>
        <v/>
      </c>
      <c r="C1037" s="103" t="str">
        <f>IF('Forbrug af biomasse'!C437&lt;&gt;"",'Forbrug af biomasse'!C437,"")</f>
        <v/>
      </c>
      <c r="D1037" s="103" t="str">
        <f>IF('Forbrug af biomasse'!D437&lt;&gt;"",'Forbrug af biomasse'!D437,"")</f>
        <v/>
      </c>
      <c r="E1037" s="436" t="str">
        <f>IF('Forbrug af biomasse'!E437&lt;&gt;"",'Forbrug af biomasse'!E437,"")</f>
        <v/>
      </c>
      <c r="F1037" s="103" t="str">
        <f>IFERROR(VLOOKUP(A1037,'Oversættelse til tabel'!$A$2:$B$14,2,FALSE),"")</f>
        <v/>
      </c>
    </row>
    <row r="1038" spans="1:6" x14ac:dyDescent="0.25">
      <c r="A1038" s="103" t="str">
        <f>IF('Forbrug af biomasse'!A438&lt;&gt;"",'Forbrug af biomasse'!A438,"")</f>
        <v/>
      </c>
      <c r="B1038" s="103" t="str">
        <f>IF('Forbrug af biomasse'!B438&lt;&gt;"",'Forbrug af biomasse'!B438,"")</f>
        <v/>
      </c>
      <c r="C1038" s="103" t="str">
        <f>IF('Forbrug af biomasse'!C438&lt;&gt;"",'Forbrug af biomasse'!C438,"")</f>
        <v/>
      </c>
      <c r="D1038" s="103" t="str">
        <f>IF('Forbrug af biomasse'!D438&lt;&gt;"",'Forbrug af biomasse'!D438,"")</f>
        <v/>
      </c>
      <c r="E1038" s="436" t="str">
        <f>IF('Forbrug af biomasse'!E438&lt;&gt;"",'Forbrug af biomasse'!E438,"")</f>
        <v/>
      </c>
      <c r="F1038" s="103" t="str">
        <f>IFERROR(VLOOKUP(A1038,'Oversættelse til tabel'!$A$2:$B$14,2,FALSE),"")</f>
        <v/>
      </c>
    </row>
    <row r="1039" spans="1:6" x14ac:dyDescent="0.25">
      <c r="A1039" s="103" t="str">
        <f>IF('Forbrug af biomasse'!A439&lt;&gt;"",'Forbrug af biomasse'!A439,"")</f>
        <v/>
      </c>
      <c r="B1039" s="103" t="str">
        <f>IF('Forbrug af biomasse'!B439&lt;&gt;"",'Forbrug af biomasse'!B439,"")</f>
        <v/>
      </c>
      <c r="C1039" s="103" t="str">
        <f>IF('Forbrug af biomasse'!C439&lt;&gt;"",'Forbrug af biomasse'!C439,"")</f>
        <v/>
      </c>
      <c r="D1039" s="103" t="str">
        <f>IF('Forbrug af biomasse'!D439&lt;&gt;"",'Forbrug af biomasse'!D439,"")</f>
        <v/>
      </c>
      <c r="E1039" s="436" t="str">
        <f>IF('Forbrug af biomasse'!E439&lt;&gt;"",'Forbrug af biomasse'!E439,"")</f>
        <v/>
      </c>
      <c r="F1039" s="103" t="str">
        <f>IFERROR(VLOOKUP(A1039,'Oversættelse til tabel'!$A$2:$B$14,2,FALSE),"")</f>
        <v/>
      </c>
    </row>
    <row r="1040" spans="1:6" x14ac:dyDescent="0.25">
      <c r="A1040" s="103" t="str">
        <f>IF('Forbrug af biomasse'!A440&lt;&gt;"",'Forbrug af biomasse'!A440,"")</f>
        <v/>
      </c>
      <c r="B1040" s="103" t="str">
        <f>IF('Forbrug af biomasse'!B440&lt;&gt;"",'Forbrug af biomasse'!B440,"")</f>
        <v/>
      </c>
      <c r="C1040" s="103" t="str">
        <f>IF('Forbrug af biomasse'!C440&lt;&gt;"",'Forbrug af biomasse'!C440,"")</f>
        <v/>
      </c>
      <c r="D1040" s="103" t="str">
        <f>IF('Forbrug af biomasse'!D440&lt;&gt;"",'Forbrug af biomasse'!D440,"")</f>
        <v/>
      </c>
      <c r="E1040" s="436" t="str">
        <f>IF('Forbrug af biomasse'!E440&lt;&gt;"",'Forbrug af biomasse'!E440,"")</f>
        <v/>
      </c>
      <c r="F1040" s="103" t="str">
        <f>IFERROR(VLOOKUP(A1040,'Oversættelse til tabel'!$A$2:$B$14,2,FALSE),"")</f>
        <v/>
      </c>
    </row>
    <row r="1041" spans="1:6" x14ac:dyDescent="0.25">
      <c r="A1041" s="103" t="str">
        <f>IF('Forbrug af biomasse'!A441&lt;&gt;"",'Forbrug af biomasse'!A441,"")</f>
        <v/>
      </c>
      <c r="B1041" s="103" t="str">
        <f>IF('Forbrug af biomasse'!B441&lt;&gt;"",'Forbrug af biomasse'!B441,"")</f>
        <v/>
      </c>
      <c r="C1041" s="103" t="str">
        <f>IF('Forbrug af biomasse'!C441&lt;&gt;"",'Forbrug af biomasse'!C441,"")</f>
        <v/>
      </c>
      <c r="D1041" s="103" t="str">
        <f>IF('Forbrug af biomasse'!D441&lt;&gt;"",'Forbrug af biomasse'!D441,"")</f>
        <v/>
      </c>
      <c r="E1041" s="436" t="str">
        <f>IF('Forbrug af biomasse'!E441&lt;&gt;"",'Forbrug af biomasse'!E441,"")</f>
        <v/>
      </c>
      <c r="F1041" s="103" t="str">
        <f>IFERROR(VLOOKUP(A1041,'Oversættelse til tabel'!$A$2:$B$14,2,FALSE),"")</f>
        <v/>
      </c>
    </row>
    <row r="1042" spans="1:6" x14ac:dyDescent="0.25">
      <c r="A1042" s="103" t="str">
        <f>IF('Forbrug af biomasse'!A442&lt;&gt;"",'Forbrug af biomasse'!A442,"")</f>
        <v/>
      </c>
      <c r="B1042" s="103" t="str">
        <f>IF('Forbrug af biomasse'!B442&lt;&gt;"",'Forbrug af biomasse'!B442,"")</f>
        <v/>
      </c>
      <c r="C1042" s="103" t="str">
        <f>IF('Forbrug af biomasse'!C442&lt;&gt;"",'Forbrug af biomasse'!C442,"")</f>
        <v/>
      </c>
      <c r="D1042" s="103" t="str">
        <f>IF('Forbrug af biomasse'!D442&lt;&gt;"",'Forbrug af biomasse'!D442,"")</f>
        <v/>
      </c>
      <c r="E1042" s="436" t="str">
        <f>IF('Forbrug af biomasse'!E442&lt;&gt;"",'Forbrug af biomasse'!E442,"")</f>
        <v/>
      </c>
      <c r="F1042" s="103" t="str">
        <f>IFERROR(VLOOKUP(A1042,'Oversættelse til tabel'!$A$2:$B$14,2,FALSE),"")</f>
        <v/>
      </c>
    </row>
    <row r="1043" spans="1:6" x14ac:dyDescent="0.25">
      <c r="A1043" s="103" t="str">
        <f>IF('Forbrug af biomasse'!A443&lt;&gt;"",'Forbrug af biomasse'!A443,"")</f>
        <v/>
      </c>
      <c r="B1043" s="103" t="str">
        <f>IF('Forbrug af biomasse'!B443&lt;&gt;"",'Forbrug af biomasse'!B443,"")</f>
        <v/>
      </c>
      <c r="C1043" s="103" t="str">
        <f>IF('Forbrug af biomasse'!C443&lt;&gt;"",'Forbrug af biomasse'!C443,"")</f>
        <v/>
      </c>
      <c r="D1043" s="103" t="str">
        <f>IF('Forbrug af biomasse'!D443&lt;&gt;"",'Forbrug af biomasse'!D443,"")</f>
        <v/>
      </c>
      <c r="E1043" s="436" t="str">
        <f>IF('Forbrug af biomasse'!E443&lt;&gt;"",'Forbrug af biomasse'!E443,"")</f>
        <v/>
      </c>
      <c r="F1043" s="103" t="str">
        <f>IFERROR(VLOOKUP(A1043,'Oversættelse til tabel'!$A$2:$B$14,2,FALSE),"")</f>
        <v/>
      </c>
    </row>
    <row r="1044" spans="1:6" x14ac:dyDescent="0.25">
      <c r="A1044" s="103" t="str">
        <f>IF('Forbrug af biomasse'!A444&lt;&gt;"",'Forbrug af biomasse'!A444,"")</f>
        <v/>
      </c>
      <c r="B1044" s="103" t="str">
        <f>IF('Forbrug af biomasse'!B444&lt;&gt;"",'Forbrug af biomasse'!B444,"")</f>
        <v/>
      </c>
      <c r="C1044" s="103" t="str">
        <f>IF('Forbrug af biomasse'!C444&lt;&gt;"",'Forbrug af biomasse'!C444,"")</f>
        <v/>
      </c>
      <c r="D1044" s="103" t="str">
        <f>IF('Forbrug af biomasse'!D444&lt;&gt;"",'Forbrug af biomasse'!D444,"")</f>
        <v/>
      </c>
      <c r="E1044" s="436" t="str">
        <f>IF('Forbrug af biomasse'!E444&lt;&gt;"",'Forbrug af biomasse'!E444,"")</f>
        <v/>
      </c>
      <c r="F1044" s="103" t="str">
        <f>IFERROR(VLOOKUP(A1044,'Oversættelse til tabel'!$A$2:$B$14,2,FALSE),"")</f>
        <v/>
      </c>
    </row>
    <row r="1045" spans="1:6" x14ac:dyDescent="0.25">
      <c r="A1045" s="103" t="str">
        <f>IF('Forbrug af biomasse'!A445&lt;&gt;"",'Forbrug af biomasse'!A445,"")</f>
        <v/>
      </c>
      <c r="B1045" s="103" t="str">
        <f>IF('Forbrug af biomasse'!B445&lt;&gt;"",'Forbrug af biomasse'!B445,"")</f>
        <v/>
      </c>
      <c r="C1045" s="103" t="str">
        <f>IF('Forbrug af biomasse'!C445&lt;&gt;"",'Forbrug af biomasse'!C445,"")</f>
        <v/>
      </c>
      <c r="D1045" s="103" t="str">
        <f>IF('Forbrug af biomasse'!D445&lt;&gt;"",'Forbrug af biomasse'!D445,"")</f>
        <v/>
      </c>
      <c r="E1045" s="436" t="str">
        <f>IF('Forbrug af biomasse'!E445&lt;&gt;"",'Forbrug af biomasse'!E445,"")</f>
        <v/>
      </c>
      <c r="F1045" s="103" t="str">
        <f>IFERROR(VLOOKUP(A1045,'Oversættelse til tabel'!$A$2:$B$14,2,FALSE),"")</f>
        <v/>
      </c>
    </row>
    <row r="1046" spans="1:6" x14ac:dyDescent="0.25">
      <c r="A1046" s="103" t="str">
        <f>IF('Forbrug af biomasse'!A446&lt;&gt;"",'Forbrug af biomasse'!A446,"")</f>
        <v/>
      </c>
      <c r="B1046" s="103" t="str">
        <f>IF('Forbrug af biomasse'!B446&lt;&gt;"",'Forbrug af biomasse'!B446,"")</f>
        <v/>
      </c>
      <c r="C1046" s="103" t="str">
        <f>IF('Forbrug af biomasse'!C446&lt;&gt;"",'Forbrug af biomasse'!C446,"")</f>
        <v/>
      </c>
      <c r="D1046" s="103" t="str">
        <f>IF('Forbrug af biomasse'!D446&lt;&gt;"",'Forbrug af biomasse'!D446,"")</f>
        <v/>
      </c>
      <c r="E1046" s="436" t="str">
        <f>IF('Forbrug af biomasse'!E446&lt;&gt;"",'Forbrug af biomasse'!E446,"")</f>
        <v/>
      </c>
      <c r="F1046" s="103" t="str">
        <f>IFERROR(VLOOKUP(A1046,'Oversættelse til tabel'!$A$2:$B$14,2,FALSE),"")</f>
        <v/>
      </c>
    </row>
    <row r="1047" spans="1:6" x14ac:dyDescent="0.25">
      <c r="A1047" s="103" t="str">
        <f>IF('Forbrug af biomasse'!A447&lt;&gt;"",'Forbrug af biomasse'!A447,"")</f>
        <v/>
      </c>
      <c r="B1047" s="103" t="str">
        <f>IF('Forbrug af biomasse'!B447&lt;&gt;"",'Forbrug af biomasse'!B447,"")</f>
        <v/>
      </c>
      <c r="C1047" s="103" t="str">
        <f>IF('Forbrug af biomasse'!C447&lt;&gt;"",'Forbrug af biomasse'!C447,"")</f>
        <v/>
      </c>
      <c r="D1047" s="103" t="str">
        <f>IF('Forbrug af biomasse'!D447&lt;&gt;"",'Forbrug af biomasse'!D447,"")</f>
        <v/>
      </c>
      <c r="E1047" s="436" t="str">
        <f>IF('Forbrug af biomasse'!E447&lt;&gt;"",'Forbrug af biomasse'!E447,"")</f>
        <v/>
      </c>
      <c r="F1047" s="103" t="str">
        <f>IFERROR(VLOOKUP(A1047,'Oversættelse til tabel'!$A$2:$B$14,2,FALSE),"")</f>
        <v/>
      </c>
    </row>
    <row r="1048" spans="1:6" x14ac:dyDescent="0.25">
      <c r="A1048" s="103" t="str">
        <f>IF('Forbrug af biomasse'!A448&lt;&gt;"",'Forbrug af biomasse'!A448,"")</f>
        <v/>
      </c>
      <c r="B1048" s="103" t="str">
        <f>IF('Forbrug af biomasse'!B448&lt;&gt;"",'Forbrug af biomasse'!B448,"")</f>
        <v/>
      </c>
      <c r="C1048" s="103" t="str">
        <f>IF('Forbrug af biomasse'!C448&lt;&gt;"",'Forbrug af biomasse'!C448,"")</f>
        <v/>
      </c>
      <c r="D1048" s="103" t="str">
        <f>IF('Forbrug af biomasse'!D448&lt;&gt;"",'Forbrug af biomasse'!D448,"")</f>
        <v/>
      </c>
      <c r="E1048" s="436" t="str">
        <f>IF('Forbrug af biomasse'!E448&lt;&gt;"",'Forbrug af biomasse'!E448,"")</f>
        <v/>
      </c>
      <c r="F1048" s="103" t="str">
        <f>IFERROR(VLOOKUP(A1048,'Oversættelse til tabel'!$A$2:$B$14,2,FALSE),"")</f>
        <v/>
      </c>
    </row>
    <row r="1049" spans="1:6" x14ac:dyDescent="0.25">
      <c r="A1049" s="103" t="str">
        <f>IF('Forbrug af biomasse'!A449&lt;&gt;"",'Forbrug af biomasse'!A449,"")</f>
        <v/>
      </c>
      <c r="B1049" s="103" t="str">
        <f>IF('Forbrug af biomasse'!B449&lt;&gt;"",'Forbrug af biomasse'!B449,"")</f>
        <v/>
      </c>
      <c r="C1049" s="103" t="str">
        <f>IF('Forbrug af biomasse'!C449&lt;&gt;"",'Forbrug af biomasse'!C449,"")</f>
        <v/>
      </c>
      <c r="D1049" s="103" t="str">
        <f>IF('Forbrug af biomasse'!D449&lt;&gt;"",'Forbrug af biomasse'!D449,"")</f>
        <v/>
      </c>
      <c r="E1049" s="436" t="str">
        <f>IF('Forbrug af biomasse'!E449&lt;&gt;"",'Forbrug af biomasse'!E449,"")</f>
        <v/>
      </c>
      <c r="F1049" s="103" t="str">
        <f>IFERROR(VLOOKUP(A1049,'Oversættelse til tabel'!$A$2:$B$14,2,FALSE),"")</f>
        <v/>
      </c>
    </row>
    <row r="1050" spans="1:6" x14ac:dyDescent="0.25">
      <c r="A1050" s="103" t="str">
        <f>IF('Forbrug af biomasse'!A450&lt;&gt;"",'Forbrug af biomasse'!A450,"")</f>
        <v/>
      </c>
      <c r="B1050" s="103" t="str">
        <f>IF('Forbrug af biomasse'!B450&lt;&gt;"",'Forbrug af biomasse'!B450,"")</f>
        <v/>
      </c>
      <c r="C1050" s="103" t="str">
        <f>IF('Forbrug af biomasse'!C450&lt;&gt;"",'Forbrug af biomasse'!C450,"")</f>
        <v/>
      </c>
      <c r="D1050" s="103" t="str">
        <f>IF('Forbrug af biomasse'!D450&lt;&gt;"",'Forbrug af biomasse'!D450,"")</f>
        <v/>
      </c>
      <c r="E1050" s="436" t="str">
        <f>IF('Forbrug af biomasse'!E450&lt;&gt;"",'Forbrug af biomasse'!E450,"")</f>
        <v/>
      </c>
      <c r="F1050" s="103" t="str">
        <f>IFERROR(VLOOKUP(A1050,'Oversættelse til tabel'!$A$2:$B$14,2,FALSE),"")</f>
        <v/>
      </c>
    </row>
    <row r="1051" spans="1:6" x14ac:dyDescent="0.25">
      <c r="A1051" s="103" t="str">
        <f>IF('Forbrug af biomasse'!A451&lt;&gt;"",'Forbrug af biomasse'!A451,"")</f>
        <v/>
      </c>
      <c r="B1051" s="103" t="str">
        <f>IF('Forbrug af biomasse'!B451&lt;&gt;"",'Forbrug af biomasse'!B451,"")</f>
        <v/>
      </c>
      <c r="C1051" s="103" t="str">
        <f>IF('Forbrug af biomasse'!C451&lt;&gt;"",'Forbrug af biomasse'!C451,"")</f>
        <v/>
      </c>
      <c r="D1051" s="103" t="str">
        <f>IF('Forbrug af biomasse'!D451&lt;&gt;"",'Forbrug af biomasse'!D451,"")</f>
        <v/>
      </c>
      <c r="E1051" s="436" t="str">
        <f>IF('Forbrug af biomasse'!E451&lt;&gt;"",'Forbrug af biomasse'!E451,"")</f>
        <v/>
      </c>
      <c r="F1051" s="103" t="str">
        <f>IFERROR(VLOOKUP(A1051,'Oversættelse til tabel'!$A$2:$B$14,2,FALSE),"")</f>
        <v/>
      </c>
    </row>
    <row r="1052" spans="1:6" x14ac:dyDescent="0.25">
      <c r="A1052" s="103" t="str">
        <f>IF('Forbrug af biomasse'!A452&lt;&gt;"",'Forbrug af biomasse'!A452,"")</f>
        <v/>
      </c>
      <c r="B1052" s="103" t="str">
        <f>IF('Forbrug af biomasse'!B452&lt;&gt;"",'Forbrug af biomasse'!B452,"")</f>
        <v/>
      </c>
      <c r="C1052" s="103" t="str">
        <f>IF('Forbrug af biomasse'!C452&lt;&gt;"",'Forbrug af biomasse'!C452,"")</f>
        <v/>
      </c>
      <c r="D1052" s="103" t="str">
        <f>IF('Forbrug af biomasse'!D452&lt;&gt;"",'Forbrug af biomasse'!D452,"")</f>
        <v/>
      </c>
      <c r="E1052" s="436" t="str">
        <f>IF('Forbrug af biomasse'!E452&lt;&gt;"",'Forbrug af biomasse'!E452,"")</f>
        <v/>
      </c>
      <c r="F1052" s="103" t="str">
        <f>IFERROR(VLOOKUP(A1052,'Oversættelse til tabel'!$A$2:$B$14,2,FALSE),"")</f>
        <v/>
      </c>
    </row>
    <row r="1053" spans="1:6" x14ac:dyDescent="0.25">
      <c r="A1053" s="103" t="str">
        <f>IF('Forbrug af biomasse'!A453&lt;&gt;"",'Forbrug af biomasse'!A453,"")</f>
        <v/>
      </c>
      <c r="B1053" s="103" t="str">
        <f>IF('Forbrug af biomasse'!B453&lt;&gt;"",'Forbrug af biomasse'!B453,"")</f>
        <v/>
      </c>
      <c r="C1053" s="103" t="str">
        <f>IF('Forbrug af biomasse'!C453&lt;&gt;"",'Forbrug af biomasse'!C453,"")</f>
        <v/>
      </c>
      <c r="D1053" s="103" t="str">
        <f>IF('Forbrug af biomasse'!D453&lt;&gt;"",'Forbrug af biomasse'!D453,"")</f>
        <v/>
      </c>
      <c r="E1053" s="436" t="str">
        <f>IF('Forbrug af biomasse'!E453&lt;&gt;"",'Forbrug af biomasse'!E453,"")</f>
        <v/>
      </c>
      <c r="F1053" s="103" t="str">
        <f>IFERROR(VLOOKUP(A1053,'Oversættelse til tabel'!$A$2:$B$14,2,FALSE),"")</f>
        <v/>
      </c>
    </row>
    <row r="1054" spans="1:6" x14ac:dyDescent="0.25">
      <c r="A1054" s="103" t="str">
        <f>IF('Forbrug af biomasse'!A454&lt;&gt;"",'Forbrug af biomasse'!A454,"")</f>
        <v/>
      </c>
      <c r="B1054" s="103" t="str">
        <f>IF('Forbrug af biomasse'!B454&lt;&gt;"",'Forbrug af biomasse'!B454,"")</f>
        <v/>
      </c>
      <c r="C1054" s="103" t="str">
        <f>IF('Forbrug af biomasse'!C454&lt;&gt;"",'Forbrug af biomasse'!C454,"")</f>
        <v/>
      </c>
      <c r="D1054" s="103" t="str">
        <f>IF('Forbrug af biomasse'!D454&lt;&gt;"",'Forbrug af biomasse'!D454,"")</f>
        <v/>
      </c>
      <c r="E1054" s="436" t="str">
        <f>IF('Forbrug af biomasse'!E454&lt;&gt;"",'Forbrug af biomasse'!E454,"")</f>
        <v/>
      </c>
      <c r="F1054" s="103" t="str">
        <f>IFERROR(VLOOKUP(A1054,'Oversættelse til tabel'!$A$2:$B$14,2,FALSE),"")</f>
        <v/>
      </c>
    </row>
    <row r="1055" spans="1:6" x14ac:dyDescent="0.25">
      <c r="A1055" s="103" t="str">
        <f>IF('Forbrug af biomasse'!A455&lt;&gt;"",'Forbrug af biomasse'!A455,"")</f>
        <v/>
      </c>
      <c r="B1055" s="103" t="str">
        <f>IF('Forbrug af biomasse'!B455&lt;&gt;"",'Forbrug af biomasse'!B455,"")</f>
        <v/>
      </c>
      <c r="C1055" s="103" t="str">
        <f>IF('Forbrug af biomasse'!C455&lt;&gt;"",'Forbrug af biomasse'!C455,"")</f>
        <v/>
      </c>
      <c r="D1055" s="103" t="str">
        <f>IF('Forbrug af biomasse'!D455&lt;&gt;"",'Forbrug af biomasse'!D455,"")</f>
        <v/>
      </c>
      <c r="E1055" s="436" t="str">
        <f>IF('Forbrug af biomasse'!E455&lt;&gt;"",'Forbrug af biomasse'!E455,"")</f>
        <v/>
      </c>
      <c r="F1055" s="103" t="str">
        <f>IFERROR(VLOOKUP(A1055,'Oversættelse til tabel'!$A$2:$B$14,2,FALSE),"")</f>
        <v/>
      </c>
    </row>
    <row r="1056" spans="1:6" x14ac:dyDescent="0.25">
      <c r="A1056" s="103" t="str">
        <f>IF('Forbrug af biomasse'!A456&lt;&gt;"",'Forbrug af biomasse'!A456,"")</f>
        <v/>
      </c>
      <c r="B1056" s="103" t="str">
        <f>IF('Forbrug af biomasse'!B456&lt;&gt;"",'Forbrug af biomasse'!B456,"")</f>
        <v/>
      </c>
      <c r="C1056" s="103" t="str">
        <f>IF('Forbrug af biomasse'!C456&lt;&gt;"",'Forbrug af biomasse'!C456,"")</f>
        <v/>
      </c>
      <c r="D1056" s="103" t="str">
        <f>IF('Forbrug af biomasse'!D456&lt;&gt;"",'Forbrug af biomasse'!D456,"")</f>
        <v/>
      </c>
      <c r="E1056" s="436" t="str">
        <f>IF('Forbrug af biomasse'!E456&lt;&gt;"",'Forbrug af biomasse'!E456,"")</f>
        <v/>
      </c>
      <c r="F1056" s="103" t="str">
        <f>IFERROR(VLOOKUP(A1056,'Oversættelse til tabel'!$A$2:$B$14,2,FALSE),"")</f>
        <v/>
      </c>
    </row>
    <row r="1057" spans="1:6" x14ac:dyDescent="0.25">
      <c r="A1057" s="103" t="str">
        <f>IF('Forbrug af biomasse'!A457&lt;&gt;"",'Forbrug af biomasse'!A457,"")</f>
        <v/>
      </c>
      <c r="B1057" s="103" t="str">
        <f>IF('Forbrug af biomasse'!B457&lt;&gt;"",'Forbrug af biomasse'!B457,"")</f>
        <v/>
      </c>
      <c r="C1057" s="103" t="str">
        <f>IF('Forbrug af biomasse'!C457&lt;&gt;"",'Forbrug af biomasse'!C457,"")</f>
        <v/>
      </c>
      <c r="D1057" s="103" t="str">
        <f>IF('Forbrug af biomasse'!D457&lt;&gt;"",'Forbrug af biomasse'!D457,"")</f>
        <v/>
      </c>
      <c r="E1057" s="436" t="str">
        <f>IF('Forbrug af biomasse'!E457&lt;&gt;"",'Forbrug af biomasse'!E457,"")</f>
        <v/>
      </c>
      <c r="F1057" s="103" t="str">
        <f>IFERROR(VLOOKUP(A1057,'Oversættelse til tabel'!$A$2:$B$14,2,FALSE),"")</f>
        <v/>
      </c>
    </row>
    <row r="1058" spans="1:6" x14ac:dyDescent="0.25">
      <c r="A1058" s="103" t="str">
        <f>IF('Forbrug af biomasse'!A458&lt;&gt;"",'Forbrug af biomasse'!A458,"")</f>
        <v/>
      </c>
      <c r="B1058" s="103" t="str">
        <f>IF('Forbrug af biomasse'!B458&lt;&gt;"",'Forbrug af biomasse'!B458,"")</f>
        <v/>
      </c>
      <c r="C1058" s="103" t="str">
        <f>IF('Forbrug af biomasse'!C458&lt;&gt;"",'Forbrug af biomasse'!C458,"")</f>
        <v/>
      </c>
      <c r="D1058" s="103" t="str">
        <f>IF('Forbrug af biomasse'!D458&lt;&gt;"",'Forbrug af biomasse'!D458,"")</f>
        <v/>
      </c>
      <c r="E1058" s="436" t="str">
        <f>IF('Forbrug af biomasse'!E458&lt;&gt;"",'Forbrug af biomasse'!E458,"")</f>
        <v/>
      </c>
      <c r="F1058" s="103" t="str">
        <f>IFERROR(VLOOKUP(A1058,'Oversættelse til tabel'!$A$2:$B$14,2,FALSE),"")</f>
        <v/>
      </c>
    </row>
    <row r="1059" spans="1:6" x14ac:dyDescent="0.25">
      <c r="A1059" s="103" t="str">
        <f>IF('Forbrug af biomasse'!A459&lt;&gt;"",'Forbrug af biomasse'!A459,"")</f>
        <v/>
      </c>
      <c r="B1059" s="103" t="str">
        <f>IF('Forbrug af biomasse'!B459&lt;&gt;"",'Forbrug af biomasse'!B459,"")</f>
        <v/>
      </c>
      <c r="C1059" s="103" t="str">
        <f>IF('Forbrug af biomasse'!C459&lt;&gt;"",'Forbrug af biomasse'!C459,"")</f>
        <v/>
      </c>
      <c r="D1059" s="103" t="str">
        <f>IF('Forbrug af biomasse'!D459&lt;&gt;"",'Forbrug af biomasse'!D459,"")</f>
        <v/>
      </c>
      <c r="E1059" s="436" t="str">
        <f>IF('Forbrug af biomasse'!E459&lt;&gt;"",'Forbrug af biomasse'!E459,"")</f>
        <v/>
      </c>
      <c r="F1059" s="103" t="str">
        <f>IFERROR(VLOOKUP(A1059,'Oversættelse til tabel'!$A$2:$B$14,2,FALSE),"")</f>
        <v/>
      </c>
    </row>
    <row r="1060" spans="1:6" x14ac:dyDescent="0.25">
      <c r="A1060" s="103" t="str">
        <f>IF('Forbrug af biomasse'!A460&lt;&gt;"",'Forbrug af biomasse'!A460,"")</f>
        <v/>
      </c>
      <c r="B1060" s="103" t="str">
        <f>IF('Forbrug af biomasse'!B460&lt;&gt;"",'Forbrug af biomasse'!B460,"")</f>
        <v/>
      </c>
      <c r="C1060" s="103" t="str">
        <f>IF('Forbrug af biomasse'!C460&lt;&gt;"",'Forbrug af biomasse'!C460,"")</f>
        <v/>
      </c>
      <c r="D1060" s="103" t="str">
        <f>IF('Forbrug af biomasse'!D460&lt;&gt;"",'Forbrug af biomasse'!D460,"")</f>
        <v/>
      </c>
      <c r="E1060" s="436" t="str">
        <f>IF('Forbrug af biomasse'!E460&lt;&gt;"",'Forbrug af biomasse'!E460,"")</f>
        <v/>
      </c>
      <c r="F1060" s="103" t="str">
        <f>IFERROR(VLOOKUP(A1060,'Oversættelse til tabel'!$A$2:$B$14,2,FALSE),"")</f>
        <v/>
      </c>
    </row>
    <row r="1061" spans="1:6" x14ac:dyDescent="0.25">
      <c r="A1061" s="103" t="str">
        <f>IF('Forbrug af biomasse'!A461&lt;&gt;"",'Forbrug af biomasse'!A461,"")</f>
        <v/>
      </c>
      <c r="B1061" s="103" t="str">
        <f>IF('Forbrug af biomasse'!B461&lt;&gt;"",'Forbrug af biomasse'!B461,"")</f>
        <v/>
      </c>
      <c r="C1061" s="103" t="str">
        <f>IF('Forbrug af biomasse'!C461&lt;&gt;"",'Forbrug af biomasse'!C461,"")</f>
        <v/>
      </c>
      <c r="D1061" s="103" t="str">
        <f>IF('Forbrug af biomasse'!D461&lt;&gt;"",'Forbrug af biomasse'!D461,"")</f>
        <v/>
      </c>
      <c r="E1061" s="436" t="str">
        <f>IF('Forbrug af biomasse'!E461&lt;&gt;"",'Forbrug af biomasse'!E461,"")</f>
        <v/>
      </c>
      <c r="F1061" s="103" t="str">
        <f>IFERROR(VLOOKUP(A1061,'Oversættelse til tabel'!$A$2:$B$14,2,FALSE),"")</f>
        <v/>
      </c>
    </row>
    <row r="1062" spans="1:6" x14ac:dyDescent="0.25">
      <c r="A1062" s="103" t="str">
        <f>IF('Forbrug af biomasse'!A462&lt;&gt;"",'Forbrug af biomasse'!A462,"")</f>
        <v/>
      </c>
      <c r="B1062" s="103" t="str">
        <f>IF('Forbrug af biomasse'!B462&lt;&gt;"",'Forbrug af biomasse'!B462,"")</f>
        <v/>
      </c>
      <c r="C1062" s="103" t="str">
        <f>IF('Forbrug af biomasse'!C462&lt;&gt;"",'Forbrug af biomasse'!C462,"")</f>
        <v/>
      </c>
      <c r="D1062" s="103" t="str">
        <f>IF('Forbrug af biomasse'!D462&lt;&gt;"",'Forbrug af biomasse'!D462,"")</f>
        <v/>
      </c>
      <c r="E1062" s="436" t="str">
        <f>IF('Forbrug af biomasse'!E462&lt;&gt;"",'Forbrug af biomasse'!E462,"")</f>
        <v/>
      </c>
      <c r="F1062" s="103" t="str">
        <f>IFERROR(VLOOKUP(A1062,'Oversættelse til tabel'!$A$2:$B$14,2,FALSE),"")</f>
        <v/>
      </c>
    </row>
    <row r="1063" spans="1:6" x14ac:dyDescent="0.25">
      <c r="A1063" s="103" t="str">
        <f>IF('Forbrug af biomasse'!A463&lt;&gt;"",'Forbrug af biomasse'!A463,"")</f>
        <v/>
      </c>
      <c r="B1063" s="103" t="str">
        <f>IF('Forbrug af biomasse'!B463&lt;&gt;"",'Forbrug af biomasse'!B463,"")</f>
        <v/>
      </c>
      <c r="C1063" s="103" t="str">
        <f>IF('Forbrug af biomasse'!C463&lt;&gt;"",'Forbrug af biomasse'!C463,"")</f>
        <v/>
      </c>
      <c r="D1063" s="103" t="str">
        <f>IF('Forbrug af biomasse'!D463&lt;&gt;"",'Forbrug af biomasse'!D463,"")</f>
        <v/>
      </c>
      <c r="E1063" s="436" t="str">
        <f>IF('Forbrug af biomasse'!E463&lt;&gt;"",'Forbrug af biomasse'!E463,"")</f>
        <v/>
      </c>
      <c r="F1063" s="103" t="str">
        <f>IFERROR(VLOOKUP(A1063,'Oversættelse til tabel'!$A$2:$B$14,2,FALSE),"")</f>
        <v/>
      </c>
    </row>
    <row r="1064" spans="1:6" x14ac:dyDescent="0.25">
      <c r="A1064" s="103" t="str">
        <f>IF('Forbrug af biomasse'!A464&lt;&gt;"",'Forbrug af biomasse'!A464,"")</f>
        <v/>
      </c>
      <c r="B1064" s="103" t="str">
        <f>IF('Forbrug af biomasse'!B464&lt;&gt;"",'Forbrug af biomasse'!B464,"")</f>
        <v/>
      </c>
      <c r="C1064" s="103" t="str">
        <f>IF('Forbrug af biomasse'!C464&lt;&gt;"",'Forbrug af biomasse'!C464,"")</f>
        <v/>
      </c>
      <c r="D1064" s="103" t="str">
        <f>IF('Forbrug af biomasse'!D464&lt;&gt;"",'Forbrug af biomasse'!D464,"")</f>
        <v/>
      </c>
      <c r="E1064" s="436" t="str">
        <f>IF('Forbrug af biomasse'!E464&lt;&gt;"",'Forbrug af biomasse'!E464,"")</f>
        <v/>
      </c>
      <c r="F1064" s="103" t="str">
        <f>IFERROR(VLOOKUP(A1064,'Oversættelse til tabel'!$A$2:$B$14,2,FALSE),"")</f>
        <v/>
      </c>
    </row>
    <row r="1065" spans="1:6" x14ac:dyDescent="0.25">
      <c r="A1065" s="103" t="str">
        <f>IF('Forbrug af biomasse'!A465&lt;&gt;"",'Forbrug af biomasse'!A465,"")</f>
        <v/>
      </c>
      <c r="B1065" s="103" t="str">
        <f>IF('Forbrug af biomasse'!B465&lt;&gt;"",'Forbrug af biomasse'!B465,"")</f>
        <v/>
      </c>
      <c r="C1065" s="103" t="str">
        <f>IF('Forbrug af biomasse'!C465&lt;&gt;"",'Forbrug af biomasse'!C465,"")</f>
        <v/>
      </c>
      <c r="D1065" s="103" t="str">
        <f>IF('Forbrug af biomasse'!D465&lt;&gt;"",'Forbrug af biomasse'!D465,"")</f>
        <v/>
      </c>
      <c r="E1065" s="436" t="str">
        <f>IF('Forbrug af biomasse'!E465&lt;&gt;"",'Forbrug af biomasse'!E465,"")</f>
        <v/>
      </c>
      <c r="F1065" s="103" t="str">
        <f>IFERROR(VLOOKUP(A1065,'Oversættelse til tabel'!$A$2:$B$14,2,FALSE),"")</f>
        <v/>
      </c>
    </row>
    <row r="1066" spans="1:6" x14ac:dyDescent="0.25">
      <c r="A1066" s="103" t="str">
        <f>IF('Forbrug af biomasse'!A466&lt;&gt;"",'Forbrug af biomasse'!A466,"")</f>
        <v/>
      </c>
      <c r="B1066" s="103" t="str">
        <f>IF('Forbrug af biomasse'!B466&lt;&gt;"",'Forbrug af biomasse'!B466,"")</f>
        <v/>
      </c>
      <c r="C1066" s="103" t="str">
        <f>IF('Forbrug af biomasse'!C466&lt;&gt;"",'Forbrug af biomasse'!C466,"")</f>
        <v/>
      </c>
      <c r="D1066" s="103" t="str">
        <f>IF('Forbrug af biomasse'!D466&lt;&gt;"",'Forbrug af biomasse'!D466,"")</f>
        <v/>
      </c>
      <c r="E1066" s="436" t="str">
        <f>IF('Forbrug af biomasse'!E466&lt;&gt;"",'Forbrug af biomasse'!E466,"")</f>
        <v/>
      </c>
      <c r="F1066" s="103" t="str">
        <f>IFERROR(VLOOKUP(A1066,'Oversættelse til tabel'!$A$2:$B$14,2,FALSE),"")</f>
        <v/>
      </c>
    </row>
    <row r="1067" spans="1:6" x14ac:dyDescent="0.25">
      <c r="A1067" s="103" t="str">
        <f>IF('Forbrug af biomasse'!A467&lt;&gt;"",'Forbrug af biomasse'!A467,"")</f>
        <v/>
      </c>
      <c r="B1067" s="103" t="str">
        <f>IF('Forbrug af biomasse'!B467&lt;&gt;"",'Forbrug af biomasse'!B467,"")</f>
        <v/>
      </c>
      <c r="C1067" s="103" t="str">
        <f>IF('Forbrug af biomasse'!C467&lt;&gt;"",'Forbrug af biomasse'!C467,"")</f>
        <v/>
      </c>
      <c r="D1067" s="103" t="str">
        <f>IF('Forbrug af biomasse'!D467&lt;&gt;"",'Forbrug af biomasse'!D467,"")</f>
        <v/>
      </c>
      <c r="E1067" s="436" t="str">
        <f>IF('Forbrug af biomasse'!E467&lt;&gt;"",'Forbrug af biomasse'!E467,"")</f>
        <v/>
      </c>
      <c r="F1067" s="103" t="str">
        <f>IFERROR(VLOOKUP(A1067,'Oversættelse til tabel'!$A$2:$B$14,2,FALSE),"")</f>
        <v/>
      </c>
    </row>
    <row r="1068" spans="1:6" x14ac:dyDescent="0.25">
      <c r="A1068" s="103" t="str">
        <f>IF('Forbrug af biomasse'!A468&lt;&gt;"",'Forbrug af biomasse'!A468,"")</f>
        <v/>
      </c>
      <c r="B1068" s="103" t="str">
        <f>IF('Forbrug af biomasse'!B468&lt;&gt;"",'Forbrug af biomasse'!B468,"")</f>
        <v/>
      </c>
      <c r="C1068" s="103" t="str">
        <f>IF('Forbrug af biomasse'!C468&lt;&gt;"",'Forbrug af biomasse'!C468,"")</f>
        <v/>
      </c>
      <c r="D1068" s="103" t="str">
        <f>IF('Forbrug af biomasse'!D468&lt;&gt;"",'Forbrug af biomasse'!D468,"")</f>
        <v/>
      </c>
      <c r="E1068" s="436" t="str">
        <f>IF('Forbrug af biomasse'!E468&lt;&gt;"",'Forbrug af biomasse'!E468,"")</f>
        <v/>
      </c>
      <c r="F1068" s="103" t="str">
        <f>IFERROR(VLOOKUP(A1068,'Oversættelse til tabel'!$A$2:$B$14,2,FALSE),"")</f>
        <v/>
      </c>
    </row>
    <row r="1069" spans="1:6" x14ac:dyDescent="0.25">
      <c r="A1069" s="103" t="str">
        <f>IF('Forbrug af biomasse'!A469&lt;&gt;"",'Forbrug af biomasse'!A469,"")</f>
        <v/>
      </c>
      <c r="B1069" s="103" t="str">
        <f>IF('Forbrug af biomasse'!B469&lt;&gt;"",'Forbrug af biomasse'!B469,"")</f>
        <v/>
      </c>
      <c r="C1069" s="103" t="str">
        <f>IF('Forbrug af biomasse'!C469&lt;&gt;"",'Forbrug af biomasse'!C469,"")</f>
        <v/>
      </c>
      <c r="D1069" s="103" t="str">
        <f>IF('Forbrug af biomasse'!D469&lt;&gt;"",'Forbrug af biomasse'!D469,"")</f>
        <v/>
      </c>
      <c r="E1069" s="436" t="str">
        <f>IF('Forbrug af biomasse'!E469&lt;&gt;"",'Forbrug af biomasse'!E469,"")</f>
        <v/>
      </c>
      <c r="F1069" s="103" t="str">
        <f>IFERROR(VLOOKUP(A1069,'Oversættelse til tabel'!$A$2:$B$14,2,FALSE),"")</f>
        <v/>
      </c>
    </row>
    <row r="1070" spans="1:6" x14ac:dyDescent="0.25">
      <c r="A1070" s="103" t="str">
        <f>IF('Forbrug af biomasse'!A470&lt;&gt;"",'Forbrug af biomasse'!A470,"")</f>
        <v/>
      </c>
      <c r="B1070" s="103" t="str">
        <f>IF('Forbrug af biomasse'!B470&lt;&gt;"",'Forbrug af biomasse'!B470,"")</f>
        <v/>
      </c>
      <c r="C1070" s="103" t="str">
        <f>IF('Forbrug af biomasse'!C470&lt;&gt;"",'Forbrug af biomasse'!C470,"")</f>
        <v/>
      </c>
      <c r="D1070" s="103" t="str">
        <f>IF('Forbrug af biomasse'!D470&lt;&gt;"",'Forbrug af biomasse'!D470,"")</f>
        <v/>
      </c>
      <c r="E1070" s="436" t="str">
        <f>IF('Forbrug af biomasse'!E470&lt;&gt;"",'Forbrug af biomasse'!E470,"")</f>
        <v/>
      </c>
      <c r="F1070" s="103" t="str">
        <f>IFERROR(VLOOKUP(A1070,'Oversættelse til tabel'!$A$2:$B$14,2,FALSE),"")</f>
        <v/>
      </c>
    </row>
    <row r="1071" spans="1:6" x14ac:dyDescent="0.25">
      <c r="A1071" s="103" t="str">
        <f>IF('Forbrug af biomasse'!A471&lt;&gt;"",'Forbrug af biomasse'!A471,"")</f>
        <v/>
      </c>
      <c r="B1071" s="103" t="str">
        <f>IF('Forbrug af biomasse'!B471&lt;&gt;"",'Forbrug af biomasse'!B471,"")</f>
        <v/>
      </c>
      <c r="C1071" s="103" t="str">
        <f>IF('Forbrug af biomasse'!C471&lt;&gt;"",'Forbrug af biomasse'!C471,"")</f>
        <v/>
      </c>
      <c r="D1071" s="103" t="str">
        <f>IF('Forbrug af biomasse'!D471&lt;&gt;"",'Forbrug af biomasse'!D471,"")</f>
        <v/>
      </c>
      <c r="E1071" s="436" t="str">
        <f>IF('Forbrug af biomasse'!E471&lt;&gt;"",'Forbrug af biomasse'!E471,"")</f>
        <v/>
      </c>
      <c r="F1071" s="103" t="str">
        <f>IFERROR(VLOOKUP(A1071,'Oversættelse til tabel'!$A$2:$B$14,2,FALSE),"")</f>
        <v/>
      </c>
    </row>
    <row r="1072" spans="1:6" x14ac:dyDescent="0.25">
      <c r="A1072" s="103" t="str">
        <f>IF('Forbrug af biomasse'!A472&lt;&gt;"",'Forbrug af biomasse'!A472,"")</f>
        <v/>
      </c>
      <c r="B1072" s="103" t="str">
        <f>IF('Forbrug af biomasse'!B472&lt;&gt;"",'Forbrug af biomasse'!B472,"")</f>
        <v/>
      </c>
      <c r="C1072" s="103" t="str">
        <f>IF('Forbrug af biomasse'!C472&lt;&gt;"",'Forbrug af biomasse'!C472,"")</f>
        <v/>
      </c>
      <c r="D1072" s="103" t="str">
        <f>IF('Forbrug af biomasse'!D472&lt;&gt;"",'Forbrug af biomasse'!D472,"")</f>
        <v/>
      </c>
      <c r="E1072" s="436" t="str">
        <f>IF('Forbrug af biomasse'!E472&lt;&gt;"",'Forbrug af biomasse'!E472,"")</f>
        <v/>
      </c>
      <c r="F1072" s="103" t="str">
        <f>IFERROR(VLOOKUP(A1072,'Oversættelse til tabel'!$A$2:$B$14,2,FALSE),"")</f>
        <v/>
      </c>
    </row>
    <row r="1073" spans="1:6" x14ac:dyDescent="0.25">
      <c r="A1073" s="103" t="str">
        <f>IF('Forbrug af biomasse'!A473&lt;&gt;"",'Forbrug af biomasse'!A473,"")</f>
        <v/>
      </c>
      <c r="B1073" s="103" t="str">
        <f>IF('Forbrug af biomasse'!B473&lt;&gt;"",'Forbrug af biomasse'!B473,"")</f>
        <v/>
      </c>
      <c r="C1073" s="103" t="str">
        <f>IF('Forbrug af biomasse'!C473&lt;&gt;"",'Forbrug af biomasse'!C473,"")</f>
        <v/>
      </c>
      <c r="D1073" s="103" t="str">
        <f>IF('Forbrug af biomasse'!D473&lt;&gt;"",'Forbrug af biomasse'!D473,"")</f>
        <v/>
      </c>
      <c r="E1073" s="436" t="str">
        <f>IF('Forbrug af biomasse'!E473&lt;&gt;"",'Forbrug af biomasse'!E473,"")</f>
        <v/>
      </c>
      <c r="F1073" s="103" t="str">
        <f>IFERROR(VLOOKUP(A1073,'Oversættelse til tabel'!$A$2:$B$14,2,FALSE),"")</f>
        <v/>
      </c>
    </row>
    <row r="1074" spans="1:6" x14ac:dyDescent="0.25">
      <c r="A1074" s="103" t="str">
        <f>IF('Forbrug af biomasse'!A474&lt;&gt;"",'Forbrug af biomasse'!A474,"")</f>
        <v/>
      </c>
      <c r="B1074" s="103" t="str">
        <f>IF('Forbrug af biomasse'!B474&lt;&gt;"",'Forbrug af biomasse'!B474,"")</f>
        <v/>
      </c>
      <c r="C1074" s="103" t="str">
        <f>IF('Forbrug af biomasse'!C474&lt;&gt;"",'Forbrug af biomasse'!C474,"")</f>
        <v/>
      </c>
      <c r="D1074" s="103" t="str">
        <f>IF('Forbrug af biomasse'!D474&lt;&gt;"",'Forbrug af biomasse'!D474,"")</f>
        <v/>
      </c>
      <c r="E1074" s="436" t="str">
        <f>IF('Forbrug af biomasse'!E474&lt;&gt;"",'Forbrug af biomasse'!E474,"")</f>
        <v/>
      </c>
      <c r="F1074" s="103" t="str">
        <f>IFERROR(VLOOKUP(A1074,'Oversættelse til tabel'!$A$2:$B$14,2,FALSE),"")</f>
        <v/>
      </c>
    </row>
    <row r="1075" spans="1:6" x14ac:dyDescent="0.25">
      <c r="A1075" s="103" t="str">
        <f>IF('Forbrug af biomasse'!A475&lt;&gt;"",'Forbrug af biomasse'!A475,"")</f>
        <v/>
      </c>
      <c r="B1075" s="103" t="str">
        <f>IF('Forbrug af biomasse'!B475&lt;&gt;"",'Forbrug af biomasse'!B475,"")</f>
        <v/>
      </c>
      <c r="C1075" s="103" t="str">
        <f>IF('Forbrug af biomasse'!C475&lt;&gt;"",'Forbrug af biomasse'!C475,"")</f>
        <v/>
      </c>
      <c r="D1075" s="103" t="str">
        <f>IF('Forbrug af biomasse'!D475&lt;&gt;"",'Forbrug af biomasse'!D475,"")</f>
        <v/>
      </c>
      <c r="E1075" s="436" t="str">
        <f>IF('Forbrug af biomasse'!E475&lt;&gt;"",'Forbrug af biomasse'!E475,"")</f>
        <v/>
      </c>
      <c r="F1075" s="103" t="str">
        <f>IFERROR(VLOOKUP(A1075,'Oversættelse til tabel'!$A$2:$B$14,2,FALSE),"")</f>
        <v/>
      </c>
    </row>
    <row r="1076" spans="1:6" x14ac:dyDescent="0.25">
      <c r="A1076" s="103" t="str">
        <f>IF('Forbrug af biomasse'!A476&lt;&gt;"",'Forbrug af biomasse'!A476,"")</f>
        <v/>
      </c>
      <c r="B1076" s="103" t="str">
        <f>IF('Forbrug af biomasse'!B476&lt;&gt;"",'Forbrug af biomasse'!B476,"")</f>
        <v/>
      </c>
      <c r="C1076" s="103" t="str">
        <f>IF('Forbrug af biomasse'!C476&lt;&gt;"",'Forbrug af biomasse'!C476,"")</f>
        <v/>
      </c>
      <c r="D1076" s="103" t="str">
        <f>IF('Forbrug af biomasse'!D476&lt;&gt;"",'Forbrug af biomasse'!D476,"")</f>
        <v/>
      </c>
      <c r="E1076" s="436" t="str">
        <f>IF('Forbrug af biomasse'!E476&lt;&gt;"",'Forbrug af biomasse'!E476,"")</f>
        <v/>
      </c>
      <c r="F1076" s="103" t="str">
        <f>IFERROR(VLOOKUP(A1076,'Oversættelse til tabel'!$A$2:$B$14,2,FALSE),"")</f>
        <v/>
      </c>
    </row>
    <row r="1077" spans="1:6" x14ac:dyDescent="0.25">
      <c r="A1077" s="103" t="str">
        <f>IF('Forbrug af biomasse'!A477&lt;&gt;"",'Forbrug af biomasse'!A477,"")</f>
        <v/>
      </c>
      <c r="B1077" s="103" t="str">
        <f>IF('Forbrug af biomasse'!B477&lt;&gt;"",'Forbrug af biomasse'!B477,"")</f>
        <v/>
      </c>
      <c r="C1077" s="103" t="str">
        <f>IF('Forbrug af biomasse'!C477&lt;&gt;"",'Forbrug af biomasse'!C477,"")</f>
        <v/>
      </c>
      <c r="D1077" s="103" t="str">
        <f>IF('Forbrug af biomasse'!D477&lt;&gt;"",'Forbrug af biomasse'!D477,"")</f>
        <v/>
      </c>
      <c r="E1077" s="436" t="str">
        <f>IF('Forbrug af biomasse'!E477&lt;&gt;"",'Forbrug af biomasse'!E477,"")</f>
        <v/>
      </c>
      <c r="F1077" s="103" t="str">
        <f>IFERROR(VLOOKUP(A1077,'Oversættelse til tabel'!$A$2:$B$14,2,FALSE),"")</f>
        <v/>
      </c>
    </row>
    <row r="1078" spans="1:6" x14ac:dyDescent="0.25">
      <c r="A1078" s="103" t="str">
        <f>IF('Forbrug af biomasse'!A478&lt;&gt;"",'Forbrug af biomasse'!A478,"")</f>
        <v/>
      </c>
      <c r="B1078" s="103" t="str">
        <f>IF('Forbrug af biomasse'!B478&lt;&gt;"",'Forbrug af biomasse'!B478,"")</f>
        <v/>
      </c>
      <c r="C1078" s="103" t="str">
        <f>IF('Forbrug af biomasse'!C478&lt;&gt;"",'Forbrug af biomasse'!C478,"")</f>
        <v/>
      </c>
      <c r="D1078" s="103" t="str">
        <f>IF('Forbrug af biomasse'!D478&lt;&gt;"",'Forbrug af biomasse'!D478,"")</f>
        <v/>
      </c>
      <c r="E1078" s="436" t="str">
        <f>IF('Forbrug af biomasse'!E478&lt;&gt;"",'Forbrug af biomasse'!E478,"")</f>
        <v/>
      </c>
      <c r="F1078" s="103" t="str">
        <f>IFERROR(VLOOKUP(A1078,'Oversættelse til tabel'!$A$2:$B$14,2,FALSE),"")</f>
        <v/>
      </c>
    </row>
    <row r="1079" spans="1:6" x14ac:dyDescent="0.25">
      <c r="A1079" s="103" t="str">
        <f>IF('Forbrug af biomasse'!A479&lt;&gt;"",'Forbrug af biomasse'!A479,"")</f>
        <v/>
      </c>
      <c r="B1079" s="103" t="str">
        <f>IF('Forbrug af biomasse'!B479&lt;&gt;"",'Forbrug af biomasse'!B479,"")</f>
        <v/>
      </c>
      <c r="C1079" s="103" t="str">
        <f>IF('Forbrug af biomasse'!C479&lt;&gt;"",'Forbrug af biomasse'!C479,"")</f>
        <v/>
      </c>
      <c r="D1079" s="103" t="str">
        <f>IF('Forbrug af biomasse'!D479&lt;&gt;"",'Forbrug af biomasse'!D479,"")</f>
        <v/>
      </c>
      <c r="E1079" s="436" t="str">
        <f>IF('Forbrug af biomasse'!E479&lt;&gt;"",'Forbrug af biomasse'!E479,"")</f>
        <v/>
      </c>
      <c r="F1079" s="103" t="str">
        <f>IFERROR(VLOOKUP(A1079,'Oversættelse til tabel'!$A$2:$B$14,2,FALSE),"")</f>
        <v/>
      </c>
    </row>
    <row r="1080" spans="1:6" x14ac:dyDescent="0.25">
      <c r="A1080" s="103" t="str">
        <f>IF('Forbrug af biomasse'!A480&lt;&gt;"",'Forbrug af biomasse'!A480,"")</f>
        <v/>
      </c>
      <c r="B1080" s="103" t="str">
        <f>IF('Forbrug af biomasse'!B480&lt;&gt;"",'Forbrug af biomasse'!B480,"")</f>
        <v/>
      </c>
      <c r="C1080" s="103" t="str">
        <f>IF('Forbrug af biomasse'!C480&lt;&gt;"",'Forbrug af biomasse'!C480,"")</f>
        <v/>
      </c>
      <c r="D1080" s="103" t="str">
        <f>IF('Forbrug af biomasse'!D480&lt;&gt;"",'Forbrug af biomasse'!D480,"")</f>
        <v/>
      </c>
      <c r="E1080" s="436" t="str">
        <f>IF('Forbrug af biomasse'!E480&lt;&gt;"",'Forbrug af biomasse'!E480,"")</f>
        <v/>
      </c>
      <c r="F1080" s="103" t="str">
        <f>IFERROR(VLOOKUP(A1080,'Oversættelse til tabel'!$A$2:$B$14,2,FALSE),"")</f>
        <v/>
      </c>
    </row>
    <row r="1081" spans="1:6" x14ac:dyDescent="0.25">
      <c r="A1081" s="103" t="str">
        <f>IF('Forbrug af biomasse'!A481&lt;&gt;"",'Forbrug af biomasse'!A481,"")</f>
        <v/>
      </c>
      <c r="B1081" s="103" t="str">
        <f>IF('Forbrug af biomasse'!B481&lt;&gt;"",'Forbrug af biomasse'!B481,"")</f>
        <v/>
      </c>
      <c r="C1081" s="103" t="str">
        <f>IF('Forbrug af biomasse'!C481&lt;&gt;"",'Forbrug af biomasse'!C481,"")</f>
        <v/>
      </c>
      <c r="D1081" s="103" t="str">
        <f>IF('Forbrug af biomasse'!D481&lt;&gt;"",'Forbrug af biomasse'!D481,"")</f>
        <v/>
      </c>
      <c r="E1081" s="436" t="str">
        <f>IF('Forbrug af biomasse'!E481&lt;&gt;"",'Forbrug af biomasse'!E481,"")</f>
        <v/>
      </c>
      <c r="F1081" s="103" t="str">
        <f>IFERROR(VLOOKUP(A1081,'Oversættelse til tabel'!$A$2:$B$14,2,FALSE),"")</f>
        <v/>
      </c>
    </row>
    <row r="1082" spans="1:6" x14ac:dyDescent="0.25">
      <c r="A1082" s="103" t="str">
        <f>IF('Forbrug af biomasse'!A482&lt;&gt;"",'Forbrug af biomasse'!A482,"")</f>
        <v/>
      </c>
      <c r="B1082" s="103" t="str">
        <f>IF('Forbrug af biomasse'!B482&lt;&gt;"",'Forbrug af biomasse'!B482,"")</f>
        <v/>
      </c>
      <c r="C1082" s="103" t="str">
        <f>IF('Forbrug af biomasse'!C482&lt;&gt;"",'Forbrug af biomasse'!C482,"")</f>
        <v/>
      </c>
      <c r="D1082" s="103" t="str">
        <f>IF('Forbrug af biomasse'!D482&lt;&gt;"",'Forbrug af biomasse'!D482,"")</f>
        <v/>
      </c>
      <c r="E1082" s="436" t="str">
        <f>IF('Forbrug af biomasse'!E482&lt;&gt;"",'Forbrug af biomasse'!E482,"")</f>
        <v/>
      </c>
      <c r="F1082" s="103" t="str">
        <f>IFERROR(VLOOKUP(A1082,'Oversættelse til tabel'!$A$2:$B$14,2,FALSE),"")</f>
        <v/>
      </c>
    </row>
    <row r="1083" spans="1:6" x14ac:dyDescent="0.25">
      <c r="A1083" s="103" t="str">
        <f>IF('Forbrug af biomasse'!A483&lt;&gt;"",'Forbrug af biomasse'!A483,"")</f>
        <v/>
      </c>
      <c r="B1083" s="103" t="str">
        <f>IF('Forbrug af biomasse'!B483&lt;&gt;"",'Forbrug af biomasse'!B483,"")</f>
        <v/>
      </c>
      <c r="C1083" s="103" t="str">
        <f>IF('Forbrug af biomasse'!C483&lt;&gt;"",'Forbrug af biomasse'!C483,"")</f>
        <v/>
      </c>
      <c r="D1083" s="103" t="str">
        <f>IF('Forbrug af biomasse'!D483&lt;&gt;"",'Forbrug af biomasse'!D483,"")</f>
        <v/>
      </c>
      <c r="E1083" s="436" t="str">
        <f>IF('Forbrug af biomasse'!E483&lt;&gt;"",'Forbrug af biomasse'!E483,"")</f>
        <v/>
      </c>
      <c r="F1083" s="103" t="str">
        <f>IFERROR(VLOOKUP(A1083,'Oversættelse til tabel'!$A$2:$B$14,2,FALSE),"")</f>
        <v/>
      </c>
    </row>
    <row r="1084" spans="1:6" x14ac:dyDescent="0.25">
      <c r="A1084" s="103" t="str">
        <f>IF('Forbrug af biomasse'!A484&lt;&gt;"",'Forbrug af biomasse'!A484,"")</f>
        <v/>
      </c>
      <c r="B1084" s="103" t="str">
        <f>IF('Forbrug af biomasse'!B484&lt;&gt;"",'Forbrug af biomasse'!B484,"")</f>
        <v/>
      </c>
      <c r="C1084" s="103" t="str">
        <f>IF('Forbrug af biomasse'!C484&lt;&gt;"",'Forbrug af biomasse'!C484,"")</f>
        <v/>
      </c>
      <c r="D1084" s="103" t="str">
        <f>IF('Forbrug af biomasse'!D484&lt;&gt;"",'Forbrug af biomasse'!D484,"")</f>
        <v/>
      </c>
      <c r="E1084" s="436" t="str">
        <f>IF('Forbrug af biomasse'!E484&lt;&gt;"",'Forbrug af biomasse'!E484,"")</f>
        <v/>
      </c>
      <c r="F1084" s="103" t="str">
        <f>IFERROR(VLOOKUP(A1084,'Oversættelse til tabel'!$A$2:$B$14,2,FALSE),"")</f>
        <v/>
      </c>
    </row>
    <row r="1085" spans="1:6" x14ac:dyDescent="0.25">
      <c r="A1085" s="103" t="str">
        <f>IF('Forbrug af biomasse'!A485&lt;&gt;"",'Forbrug af biomasse'!A485,"")</f>
        <v/>
      </c>
      <c r="B1085" s="103" t="str">
        <f>IF('Forbrug af biomasse'!B485&lt;&gt;"",'Forbrug af biomasse'!B485,"")</f>
        <v/>
      </c>
      <c r="C1085" s="103" t="str">
        <f>IF('Forbrug af biomasse'!C485&lt;&gt;"",'Forbrug af biomasse'!C485,"")</f>
        <v/>
      </c>
      <c r="D1085" s="103" t="str">
        <f>IF('Forbrug af biomasse'!D485&lt;&gt;"",'Forbrug af biomasse'!D485,"")</f>
        <v/>
      </c>
      <c r="E1085" s="436" t="str">
        <f>IF('Forbrug af biomasse'!E485&lt;&gt;"",'Forbrug af biomasse'!E485,"")</f>
        <v/>
      </c>
      <c r="F1085" s="103" t="str">
        <f>IFERROR(VLOOKUP(A1085,'Oversættelse til tabel'!$A$2:$B$14,2,FALSE),"")</f>
        <v/>
      </c>
    </row>
    <row r="1086" spans="1:6" x14ac:dyDescent="0.25">
      <c r="A1086" s="103" t="str">
        <f>IF('Forbrug af biomasse'!A486&lt;&gt;"",'Forbrug af biomasse'!A486,"")</f>
        <v/>
      </c>
      <c r="B1086" s="103" t="str">
        <f>IF('Forbrug af biomasse'!B486&lt;&gt;"",'Forbrug af biomasse'!B486,"")</f>
        <v/>
      </c>
      <c r="C1086" s="103" t="str">
        <f>IF('Forbrug af biomasse'!C486&lt;&gt;"",'Forbrug af biomasse'!C486,"")</f>
        <v/>
      </c>
      <c r="D1086" s="103" t="str">
        <f>IF('Forbrug af biomasse'!D486&lt;&gt;"",'Forbrug af biomasse'!D486,"")</f>
        <v/>
      </c>
      <c r="E1086" s="436" t="str">
        <f>IF('Forbrug af biomasse'!E486&lt;&gt;"",'Forbrug af biomasse'!E486,"")</f>
        <v/>
      </c>
      <c r="F1086" s="103" t="str">
        <f>IFERROR(VLOOKUP(A1086,'Oversættelse til tabel'!$A$2:$B$14,2,FALSE),"")</f>
        <v/>
      </c>
    </row>
    <row r="1087" spans="1:6" x14ac:dyDescent="0.25">
      <c r="A1087" s="103" t="str">
        <f>IF('Forbrug af biomasse'!A487&lt;&gt;"",'Forbrug af biomasse'!A487,"")</f>
        <v/>
      </c>
      <c r="B1087" s="103" t="str">
        <f>IF('Forbrug af biomasse'!B487&lt;&gt;"",'Forbrug af biomasse'!B487,"")</f>
        <v/>
      </c>
      <c r="C1087" s="103" t="str">
        <f>IF('Forbrug af biomasse'!C487&lt;&gt;"",'Forbrug af biomasse'!C487,"")</f>
        <v/>
      </c>
      <c r="D1087" s="103" t="str">
        <f>IF('Forbrug af biomasse'!D487&lt;&gt;"",'Forbrug af biomasse'!D487,"")</f>
        <v/>
      </c>
      <c r="E1087" s="436" t="str">
        <f>IF('Forbrug af biomasse'!E487&lt;&gt;"",'Forbrug af biomasse'!E487,"")</f>
        <v/>
      </c>
      <c r="F1087" s="103" t="str">
        <f>IFERROR(VLOOKUP(A1087,'Oversættelse til tabel'!$A$2:$B$14,2,FALSE),"")</f>
        <v/>
      </c>
    </row>
    <row r="1088" spans="1:6" x14ac:dyDescent="0.25">
      <c r="A1088" s="103" t="str">
        <f>IF('Forbrug af biomasse'!A488&lt;&gt;"",'Forbrug af biomasse'!A488,"")</f>
        <v/>
      </c>
      <c r="B1088" s="103" t="str">
        <f>IF('Forbrug af biomasse'!B488&lt;&gt;"",'Forbrug af biomasse'!B488,"")</f>
        <v/>
      </c>
      <c r="C1088" s="103" t="str">
        <f>IF('Forbrug af biomasse'!C488&lt;&gt;"",'Forbrug af biomasse'!C488,"")</f>
        <v/>
      </c>
      <c r="D1088" s="103" t="str">
        <f>IF('Forbrug af biomasse'!D488&lt;&gt;"",'Forbrug af biomasse'!D488,"")</f>
        <v/>
      </c>
      <c r="E1088" s="436" t="str">
        <f>IF('Forbrug af biomasse'!E488&lt;&gt;"",'Forbrug af biomasse'!E488,"")</f>
        <v/>
      </c>
      <c r="F1088" s="103" t="str">
        <f>IFERROR(VLOOKUP(A1088,'Oversættelse til tabel'!$A$2:$B$14,2,FALSE),"")</f>
        <v/>
      </c>
    </row>
    <row r="1089" spans="1:6" x14ac:dyDescent="0.25">
      <c r="A1089" s="103" t="str">
        <f>IF('Forbrug af biomasse'!A489&lt;&gt;"",'Forbrug af biomasse'!A489,"")</f>
        <v/>
      </c>
      <c r="B1089" s="103" t="str">
        <f>IF('Forbrug af biomasse'!B489&lt;&gt;"",'Forbrug af biomasse'!B489,"")</f>
        <v/>
      </c>
      <c r="C1089" s="103" t="str">
        <f>IF('Forbrug af biomasse'!C489&lt;&gt;"",'Forbrug af biomasse'!C489,"")</f>
        <v/>
      </c>
      <c r="D1089" s="103" t="str">
        <f>IF('Forbrug af biomasse'!D489&lt;&gt;"",'Forbrug af biomasse'!D489,"")</f>
        <v/>
      </c>
      <c r="E1089" s="436" t="str">
        <f>IF('Forbrug af biomasse'!E489&lt;&gt;"",'Forbrug af biomasse'!E489,"")</f>
        <v/>
      </c>
      <c r="F1089" s="103" t="str">
        <f>IFERROR(VLOOKUP(A1089,'Oversættelse til tabel'!$A$2:$B$14,2,FALSE),"")</f>
        <v/>
      </c>
    </row>
    <row r="1090" spans="1:6" x14ac:dyDescent="0.25">
      <c r="A1090" s="103" t="str">
        <f>IF('Forbrug af biomasse'!A490&lt;&gt;"",'Forbrug af biomasse'!A490,"")</f>
        <v/>
      </c>
      <c r="B1090" s="103" t="str">
        <f>IF('Forbrug af biomasse'!B490&lt;&gt;"",'Forbrug af biomasse'!B490,"")</f>
        <v/>
      </c>
      <c r="C1090" s="103" t="str">
        <f>IF('Forbrug af biomasse'!C490&lt;&gt;"",'Forbrug af biomasse'!C490,"")</f>
        <v/>
      </c>
      <c r="D1090" s="103" t="str">
        <f>IF('Forbrug af biomasse'!D490&lt;&gt;"",'Forbrug af biomasse'!D490,"")</f>
        <v/>
      </c>
      <c r="E1090" s="436" t="str">
        <f>IF('Forbrug af biomasse'!E490&lt;&gt;"",'Forbrug af biomasse'!E490,"")</f>
        <v/>
      </c>
      <c r="F1090" s="103" t="str">
        <f>IFERROR(VLOOKUP(A1090,'Oversættelse til tabel'!$A$2:$B$14,2,FALSE),"")</f>
        <v/>
      </c>
    </row>
    <row r="1091" spans="1:6" x14ac:dyDescent="0.25">
      <c r="A1091" s="103" t="str">
        <f>IF('Forbrug af biomasse'!A491&lt;&gt;"",'Forbrug af biomasse'!A491,"")</f>
        <v/>
      </c>
      <c r="B1091" s="103" t="str">
        <f>IF('Forbrug af biomasse'!B491&lt;&gt;"",'Forbrug af biomasse'!B491,"")</f>
        <v/>
      </c>
      <c r="C1091" s="103" t="str">
        <f>IF('Forbrug af biomasse'!C491&lt;&gt;"",'Forbrug af biomasse'!C491,"")</f>
        <v/>
      </c>
      <c r="D1091" s="103" t="str">
        <f>IF('Forbrug af biomasse'!D491&lt;&gt;"",'Forbrug af biomasse'!D491,"")</f>
        <v/>
      </c>
      <c r="E1091" s="436" t="str">
        <f>IF('Forbrug af biomasse'!E491&lt;&gt;"",'Forbrug af biomasse'!E491,"")</f>
        <v/>
      </c>
      <c r="F1091" s="103" t="str">
        <f>IFERROR(VLOOKUP(A1091,'Oversættelse til tabel'!$A$2:$B$14,2,FALSE),"")</f>
        <v/>
      </c>
    </row>
    <row r="1092" spans="1:6" x14ac:dyDescent="0.25">
      <c r="A1092" s="103" t="str">
        <f>IF('Forbrug af biomasse'!A492&lt;&gt;"",'Forbrug af biomasse'!A492,"")</f>
        <v/>
      </c>
      <c r="B1092" s="103" t="str">
        <f>IF('Forbrug af biomasse'!B492&lt;&gt;"",'Forbrug af biomasse'!B492,"")</f>
        <v/>
      </c>
      <c r="C1092" s="103" t="str">
        <f>IF('Forbrug af biomasse'!C492&lt;&gt;"",'Forbrug af biomasse'!C492,"")</f>
        <v/>
      </c>
      <c r="D1092" s="103" t="str">
        <f>IF('Forbrug af biomasse'!D492&lt;&gt;"",'Forbrug af biomasse'!D492,"")</f>
        <v/>
      </c>
      <c r="E1092" s="436" t="str">
        <f>IF('Forbrug af biomasse'!E492&lt;&gt;"",'Forbrug af biomasse'!E492,"")</f>
        <v/>
      </c>
      <c r="F1092" s="103" t="str">
        <f>IFERROR(VLOOKUP(A1092,'Oversættelse til tabel'!$A$2:$B$14,2,FALSE),"")</f>
        <v/>
      </c>
    </row>
    <row r="1093" spans="1:6" x14ac:dyDescent="0.25">
      <c r="A1093" s="103" t="str">
        <f>IF('Forbrug af biomasse'!A493&lt;&gt;"",'Forbrug af biomasse'!A493,"")</f>
        <v/>
      </c>
      <c r="B1093" s="103" t="str">
        <f>IF('Forbrug af biomasse'!B493&lt;&gt;"",'Forbrug af biomasse'!B493,"")</f>
        <v/>
      </c>
      <c r="C1093" s="103" t="str">
        <f>IF('Forbrug af biomasse'!C493&lt;&gt;"",'Forbrug af biomasse'!C493,"")</f>
        <v/>
      </c>
      <c r="D1093" s="103" t="str">
        <f>IF('Forbrug af biomasse'!D493&lt;&gt;"",'Forbrug af biomasse'!D493,"")</f>
        <v/>
      </c>
      <c r="E1093" s="436" t="str">
        <f>IF('Forbrug af biomasse'!E493&lt;&gt;"",'Forbrug af biomasse'!E493,"")</f>
        <v/>
      </c>
      <c r="F1093" s="103" t="str">
        <f>IFERROR(VLOOKUP(A1093,'Oversættelse til tabel'!$A$2:$B$14,2,FALSE),"")</f>
        <v/>
      </c>
    </row>
    <row r="1094" spans="1:6" x14ac:dyDescent="0.25">
      <c r="A1094" s="103" t="str">
        <f>IF('Forbrug af biomasse'!A494&lt;&gt;"",'Forbrug af biomasse'!A494,"")</f>
        <v/>
      </c>
      <c r="B1094" s="103" t="str">
        <f>IF('Forbrug af biomasse'!B494&lt;&gt;"",'Forbrug af biomasse'!B494,"")</f>
        <v/>
      </c>
      <c r="C1094" s="103" t="str">
        <f>IF('Forbrug af biomasse'!C494&lt;&gt;"",'Forbrug af biomasse'!C494,"")</f>
        <v/>
      </c>
      <c r="D1094" s="103" t="str">
        <f>IF('Forbrug af biomasse'!D494&lt;&gt;"",'Forbrug af biomasse'!D494,"")</f>
        <v/>
      </c>
      <c r="E1094" s="436" t="str">
        <f>IF('Forbrug af biomasse'!E494&lt;&gt;"",'Forbrug af biomasse'!E494,"")</f>
        <v/>
      </c>
      <c r="F1094" s="103" t="str">
        <f>IFERROR(VLOOKUP(A1094,'Oversættelse til tabel'!$A$2:$B$14,2,FALSE),"")</f>
        <v/>
      </c>
    </row>
    <row r="1095" spans="1:6" x14ac:dyDescent="0.25">
      <c r="A1095" s="103" t="str">
        <f>IF('Forbrug af biomasse'!A495&lt;&gt;"",'Forbrug af biomasse'!A495,"")</f>
        <v/>
      </c>
      <c r="B1095" s="103" t="str">
        <f>IF('Forbrug af biomasse'!B495&lt;&gt;"",'Forbrug af biomasse'!B495,"")</f>
        <v/>
      </c>
      <c r="C1095" s="103" t="str">
        <f>IF('Forbrug af biomasse'!C495&lt;&gt;"",'Forbrug af biomasse'!C495,"")</f>
        <v/>
      </c>
      <c r="D1095" s="103" t="str">
        <f>IF('Forbrug af biomasse'!D495&lt;&gt;"",'Forbrug af biomasse'!D495,"")</f>
        <v/>
      </c>
      <c r="E1095" s="436" t="str">
        <f>IF('Forbrug af biomasse'!E495&lt;&gt;"",'Forbrug af biomasse'!E495,"")</f>
        <v/>
      </c>
      <c r="F1095" s="103" t="str">
        <f>IFERROR(VLOOKUP(A1095,'Oversættelse til tabel'!$A$2:$B$14,2,FALSE),"")</f>
        <v/>
      </c>
    </row>
    <row r="1096" spans="1:6" x14ac:dyDescent="0.25">
      <c r="A1096" s="103" t="str">
        <f>IF('Forbrug af biomasse'!A496&lt;&gt;"",'Forbrug af biomasse'!A496,"")</f>
        <v/>
      </c>
      <c r="B1096" s="103" t="str">
        <f>IF('Forbrug af biomasse'!B496&lt;&gt;"",'Forbrug af biomasse'!B496,"")</f>
        <v/>
      </c>
      <c r="C1096" s="103" t="str">
        <f>IF('Forbrug af biomasse'!C496&lt;&gt;"",'Forbrug af biomasse'!C496,"")</f>
        <v/>
      </c>
      <c r="D1096" s="103" t="str">
        <f>IF('Forbrug af biomasse'!D496&lt;&gt;"",'Forbrug af biomasse'!D496,"")</f>
        <v/>
      </c>
      <c r="E1096" s="436" t="str">
        <f>IF('Forbrug af biomasse'!E496&lt;&gt;"",'Forbrug af biomasse'!E496,"")</f>
        <v/>
      </c>
      <c r="F1096" s="103" t="str">
        <f>IFERROR(VLOOKUP(A1096,'Oversættelse til tabel'!$A$2:$B$14,2,FALSE),"")</f>
        <v/>
      </c>
    </row>
    <row r="1097" spans="1:6" x14ac:dyDescent="0.25">
      <c r="A1097" s="103" t="str">
        <f>IF('Forbrug af biomasse'!A497&lt;&gt;"",'Forbrug af biomasse'!A497,"")</f>
        <v/>
      </c>
      <c r="B1097" s="103" t="str">
        <f>IF('Forbrug af biomasse'!B497&lt;&gt;"",'Forbrug af biomasse'!B497,"")</f>
        <v/>
      </c>
      <c r="C1097" s="103" t="str">
        <f>IF('Forbrug af biomasse'!C497&lt;&gt;"",'Forbrug af biomasse'!C497,"")</f>
        <v/>
      </c>
      <c r="D1097" s="103" t="str">
        <f>IF('Forbrug af biomasse'!D497&lt;&gt;"",'Forbrug af biomasse'!D497,"")</f>
        <v/>
      </c>
      <c r="E1097" s="436" t="str">
        <f>IF('Forbrug af biomasse'!E497&lt;&gt;"",'Forbrug af biomasse'!E497,"")</f>
        <v/>
      </c>
      <c r="F1097" s="103" t="str">
        <f>IFERROR(VLOOKUP(A1097,'Oversættelse til tabel'!$A$2:$B$14,2,FALSE),"")</f>
        <v/>
      </c>
    </row>
    <row r="1098" spans="1:6" x14ac:dyDescent="0.25">
      <c r="A1098" s="103" t="str">
        <f>IF('Forbrug af biomasse'!A498&lt;&gt;"",'Forbrug af biomasse'!A498,"")</f>
        <v/>
      </c>
      <c r="B1098" s="103" t="str">
        <f>IF('Forbrug af biomasse'!B498&lt;&gt;"",'Forbrug af biomasse'!B498,"")</f>
        <v/>
      </c>
      <c r="C1098" s="103" t="str">
        <f>IF('Forbrug af biomasse'!C498&lt;&gt;"",'Forbrug af biomasse'!C498,"")</f>
        <v/>
      </c>
      <c r="D1098" s="103" t="str">
        <f>IF('Forbrug af biomasse'!D498&lt;&gt;"",'Forbrug af biomasse'!D498,"")</f>
        <v/>
      </c>
      <c r="E1098" s="436" t="str">
        <f>IF('Forbrug af biomasse'!E498&lt;&gt;"",'Forbrug af biomasse'!E498,"")</f>
        <v/>
      </c>
      <c r="F1098" s="103" t="str">
        <f>IFERROR(VLOOKUP(A1098,'Oversættelse til tabel'!$A$2:$B$14,2,FALSE),"")</f>
        <v/>
      </c>
    </row>
    <row r="1099" spans="1:6" x14ac:dyDescent="0.25">
      <c r="A1099" s="103" t="str">
        <f>IF('Forbrug af biomasse'!A499&lt;&gt;"",'Forbrug af biomasse'!A499,"")</f>
        <v/>
      </c>
      <c r="B1099" s="103" t="str">
        <f>IF('Forbrug af biomasse'!B499&lt;&gt;"",'Forbrug af biomasse'!B499,"")</f>
        <v/>
      </c>
      <c r="C1099" s="103" t="str">
        <f>IF('Forbrug af biomasse'!C499&lt;&gt;"",'Forbrug af biomasse'!C499,"")</f>
        <v/>
      </c>
      <c r="D1099" s="103" t="str">
        <f>IF('Forbrug af biomasse'!D499&lt;&gt;"",'Forbrug af biomasse'!D499,"")</f>
        <v/>
      </c>
      <c r="E1099" s="436" t="str">
        <f>IF('Forbrug af biomasse'!E499&lt;&gt;"",'Forbrug af biomasse'!E499,"")</f>
        <v/>
      </c>
      <c r="F1099" s="103" t="str">
        <f>IFERROR(VLOOKUP(A1099,'Oversættelse til tabel'!$A$2:$B$14,2,FALSE),"")</f>
        <v/>
      </c>
    </row>
    <row r="1100" spans="1:6" x14ac:dyDescent="0.25">
      <c r="A1100" s="103" t="str">
        <f>IF('Forbrug af biomasse'!A500&lt;&gt;"",'Forbrug af biomasse'!A500,"")</f>
        <v/>
      </c>
      <c r="B1100" s="103" t="str">
        <f>IF('Forbrug af biomasse'!B500&lt;&gt;"",'Forbrug af biomasse'!B500,"")</f>
        <v/>
      </c>
      <c r="C1100" s="103" t="str">
        <f>IF('Forbrug af biomasse'!C500&lt;&gt;"",'Forbrug af biomasse'!C500,"")</f>
        <v/>
      </c>
      <c r="D1100" s="103" t="str">
        <f>IF('Forbrug af biomasse'!D500&lt;&gt;"",'Forbrug af biomasse'!D500,"")</f>
        <v/>
      </c>
      <c r="E1100" s="436" t="str">
        <f>IF('Forbrug af biomasse'!E500&lt;&gt;"",'Forbrug af biomasse'!E500,"")</f>
        <v/>
      </c>
      <c r="F1100" s="103" t="str">
        <f>IFERROR(VLOOKUP(A1100,'Oversættelse til tabel'!$A$2:$B$14,2,FALSE),"")</f>
        <v/>
      </c>
    </row>
    <row r="1101" spans="1:6" x14ac:dyDescent="0.25">
      <c r="A1101" s="103" t="str">
        <f>IF('Forbrug af biomasse'!A501&lt;&gt;"",'Forbrug af biomasse'!A501,"")</f>
        <v/>
      </c>
      <c r="B1101" s="103" t="str">
        <f>IF('Forbrug af biomasse'!B501&lt;&gt;"",'Forbrug af biomasse'!B501,"")</f>
        <v/>
      </c>
      <c r="C1101" s="103" t="str">
        <f>IF('Forbrug af biomasse'!C501&lt;&gt;"",'Forbrug af biomasse'!C501,"")</f>
        <v/>
      </c>
      <c r="D1101" s="103" t="str">
        <f>IF('Forbrug af biomasse'!D501&lt;&gt;"",'Forbrug af biomasse'!D501,"")</f>
        <v/>
      </c>
      <c r="E1101" s="436" t="str">
        <f>IF('Forbrug af biomasse'!E501&lt;&gt;"",'Forbrug af biomasse'!E501,"")</f>
        <v/>
      </c>
      <c r="F1101" s="103" t="str">
        <f>IFERROR(VLOOKUP(A1101,'Oversættelse til tabel'!$A$2:$B$14,2,FALSE),"")</f>
        <v/>
      </c>
    </row>
    <row r="1102" spans="1:6" x14ac:dyDescent="0.25">
      <c r="A1102" s="103" t="str">
        <f>IF('Forbrug af biomasse'!A502&lt;&gt;"",'Forbrug af biomasse'!A502,"")</f>
        <v/>
      </c>
      <c r="B1102" s="103" t="str">
        <f>IF('Forbrug af biomasse'!B502&lt;&gt;"",'Forbrug af biomasse'!B502,"")</f>
        <v/>
      </c>
      <c r="C1102" s="103" t="str">
        <f>IF('Forbrug af biomasse'!C502&lt;&gt;"",'Forbrug af biomasse'!C502,"")</f>
        <v/>
      </c>
      <c r="D1102" s="103" t="str">
        <f>IF('Forbrug af biomasse'!D502&lt;&gt;"",'Forbrug af biomasse'!D502,"")</f>
        <v/>
      </c>
      <c r="E1102" s="436" t="str">
        <f>IF('Forbrug af biomasse'!E502&lt;&gt;"",'Forbrug af biomasse'!E502,"")</f>
        <v/>
      </c>
      <c r="F1102" s="103" t="str">
        <f>IFERROR(VLOOKUP(A1102,'Oversættelse til tabel'!$A$2:$B$14,2,FALSE),"")</f>
        <v/>
      </c>
    </row>
    <row r="1103" spans="1:6" x14ac:dyDescent="0.25">
      <c r="A1103" s="103" t="str">
        <f>IF('Forbrug af biomasse'!A503&lt;&gt;"",'Forbrug af biomasse'!A503,"")</f>
        <v/>
      </c>
      <c r="B1103" s="103" t="str">
        <f>IF('Forbrug af biomasse'!B503&lt;&gt;"",'Forbrug af biomasse'!B503,"")</f>
        <v/>
      </c>
      <c r="C1103" s="103" t="str">
        <f>IF('Forbrug af biomasse'!C503&lt;&gt;"",'Forbrug af biomasse'!C503,"")</f>
        <v/>
      </c>
      <c r="D1103" s="103" t="str">
        <f>IF('Forbrug af biomasse'!D503&lt;&gt;"",'Forbrug af biomasse'!D503,"")</f>
        <v/>
      </c>
      <c r="E1103" s="436" t="str">
        <f>IF('Forbrug af biomasse'!E503&lt;&gt;"",'Forbrug af biomasse'!E503,"")</f>
        <v/>
      </c>
      <c r="F1103" s="103" t="str">
        <f>IFERROR(VLOOKUP(A1103,'Oversættelse til tabel'!$A$2:$B$14,2,FALSE),"")</f>
        <v/>
      </c>
    </row>
    <row r="1104" spans="1:6" x14ac:dyDescent="0.25">
      <c r="A1104" s="103" t="str">
        <f>IF('Forbrug af biomasse'!A504&lt;&gt;"",'Forbrug af biomasse'!A504,"")</f>
        <v/>
      </c>
      <c r="B1104" s="103" t="str">
        <f>IF('Forbrug af biomasse'!B504&lt;&gt;"",'Forbrug af biomasse'!B504,"")</f>
        <v/>
      </c>
      <c r="C1104" s="103" t="str">
        <f>IF('Forbrug af biomasse'!C504&lt;&gt;"",'Forbrug af biomasse'!C504,"")</f>
        <v/>
      </c>
      <c r="D1104" s="103" t="str">
        <f>IF('Forbrug af biomasse'!D504&lt;&gt;"",'Forbrug af biomasse'!D504,"")</f>
        <v/>
      </c>
      <c r="E1104" s="436" t="str">
        <f>IF('Forbrug af biomasse'!E504&lt;&gt;"",'Forbrug af biomasse'!E504,"")</f>
        <v/>
      </c>
      <c r="F1104" s="103" t="str">
        <f>IFERROR(VLOOKUP(A1104,'Oversættelse til tabel'!$A$2:$B$14,2,FALSE),"")</f>
        <v/>
      </c>
    </row>
    <row r="1105" spans="1:6" x14ac:dyDescent="0.25">
      <c r="A1105" s="103" t="str">
        <f>IF('Forbrug af biomasse'!A505&lt;&gt;"",'Forbrug af biomasse'!A505,"")</f>
        <v/>
      </c>
      <c r="B1105" s="103" t="str">
        <f>IF('Forbrug af biomasse'!B505&lt;&gt;"",'Forbrug af biomasse'!B505,"")</f>
        <v/>
      </c>
      <c r="C1105" s="103" t="str">
        <f>IF('Forbrug af biomasse'!C505&lt;&gt;"",'Forbrug af biomasse'!C505,"")</f>
        <v/>
      </c>
      <c r="D1105" s="103" t="str">
        <f>IF('Forbrug af biomasse'!D505&lt;&gt;"",'Forbrug af biomasse'!D505,"")</f>
        <v/>
      </c>
      <c r="E1105" s="436" t="str">
        <f>IF('Forbrug af biomasse'!E505&lt;&gt;"",'Forbrug af biomasse'!E505,"")</f>
        <v/>
      </c>
      <c r="F1105" s="103" t="str">
        <f>IFERROR(VLOOKUP(A1105,'Oversættelse til tabel'!$A$2:$B$14,2,FALSE),"")</f>
        <v/>
      </c>
    </row>
    <row r="1106" spans="1:6" x14ac:dyDescent="0.25">
      <c r="A1106" s="103" t="str">
        <f>IF('Forbrug af biomasse'!A506&lt;&gt;"",'Forbrug af biomasse'!A506,"")</f>
        <v/>
      </c>
      <c r="B1106" s="103" t="str">
        <f>IF('Forbrug af biomasse'!B506&lt;&gt;"",'Forbrug af biomasse'!B506,"")</f>
        <v/>
      </c>
      <c r="C1106" s="103" t="str">
        <f>IF('Forbrug af biomasse'!C506&lt;&gt;"",'Forbrug af biomasse'!C506,"")</f>
        <v/>
      </c>
      <c r="D1106" s="103" t="str">
        <f>IF('Forbrug af biomasse'!D506&lt;&gt;"",'Forbrug af biomasse'!D506,"")</f>
        <v/>
      </c>
      <c r="E1106" s="436" t="str">
        <f>IF('Forbrug af biomasse'!E506&lt;&gt;"",'Forbrug af biomasse'!E506,"")</f>
        <v/>
      </c>
      <c r="F1106" s="103" t="str">
        <f>IFERROR(VLOOKUP(A1106,'Oversættelse til tabel'!$A$2:$B$14,2,FALSE),"")</f>
        <v/>
      </c>
    </row>
    <row r="1107" spans="1:6" x14ac:dyDescent="0.25">
      <c r="A1107" s="103" t="str">
        <f>IF('Forbrug af biomasse'!A507&lt;&gt;"",'Forbrug af biomasse'!A507,"")</f>
        <v/>
      </c>
      <c r="B1107" s="103" t="str">
        <f>IF('Forbrug af biomasse'!B507&lt;&gt;"",'Forbrug af biomasse'!B507,"")</f>
        <v/>
      </c>
      <c r="C1107" s="103" t="str">
        <f>IF('Forbrug af biomasse'!C507&lt;&gt;"",'Forbrug af biomasse'!C507,"")</f>
        <v/>
      </c>
      <c r="D1107" s="103" t="str">
        <f>IF('Forbrug af biomasse'!D507&lt;&gt;"",'Forbrug af biomasse'!D507,"")</f>
        <v/>
      </c>
      <c r="E1107" s="436" t="str">
        <f>IF('Forbrug af biomasse'!E507&lt;&gt;"",'Forbrug af biomasse'!E507,"")</f>
        <v/>
      </c>
      <c r="F1107" s="103" t="str">
        <f>IFERROR(VLOOKUP(A1107,'Oversættelse til tabel'!$A$2:$B$14,2,FALSE),"")</f>
        <v/>
      </c>
    </row>
    <row r="1108" spans="1:6" x14ac:dyDescent="0.25">
      <c r="A1108" s="103" t="str">
        <f>IF('Forbrug af biomasse'!A508&lt;&gt;"",'Forbrug af biomasse'!A508,"")</f>
        <v/>
      </c>
      <c r="B1108" s="103" t="str">
        <f>IF('Forbrug af biomasse'!B508&lt;&gt;"",'Forbrug af biomasse'!B508,"")</f>
        <v/>
      </c>
      <c r="C1108" s="103" t="str">
        <f>IF('Forbrug af biomasse'!C508&lt;&gt;"",'Forbrug af biomasse'!C508,"")</f>
        <v/>
      </c>
      <c r="D1108" s="103" t="str">
        <f>IF('Forbrug af biomasse'!D508&lt;&gt;"",'Forbrug af biomasse'!D508,"")</f>
        <v/>
      </c>
      <c r="E1108" s="436" t="str">
        <f>IF('Forbrug af biomasse'!E508&lt;&gt;"",'Forbrug af biomasse'!E508,"")</f>
        <v/>
      </c>
      <c r="F1108" s="103" t="str">
        <f>IFERROR(VLOOKUP(A1108,'Oversættelse til tabel'!$A$2:$B$14,2,FALSE),"")</f>
        <v/>
      </c>
    </row>
    <row r="1109" spans="1:6" x14ac:dyDescent="0.25">
      <c r="A1109" s="103" t="str">
        <f>IF('Forbrug af biomasse'!A509&lt;&gt;"",'Forbrug af biomasse'!A509,"")</f>
        <v/>
      </c>
      <c r="B1109" s="103" t="str">
        <f>IF('Forbrug af biomasse'!B509&lt;&gt;"",'Forbrug af biomasse'!B509,"")</f>
        <v/>
      </c>
      <c r="C1109" s="103" t="str">
        <f>IF('Forbrug af biomasse'!C509&lt;&gt;"",'Forbrug af biomasse'!C509,"")</f>
        <v/>
      </c>
      <c r="D1109" s="103" t="str">
        <f>IF('Forbrug af biomasse'!D509&lt;&gt;"",'Forbrug af biomasse'!D509,"")</f>
        <v/>
      </c>
      <c r="E1109" s="436" t="str">
        <f>IF('Forbrug af biomasse'!E509&lt;&gt;"",'Forbrug af biomasse'!E509,"")</f>
        <v/>
      </c>
      <c r="F1109" s="103" t="str">
        <f>IFERROR(VLOOKUP(A1109,'Oversættelse til tabel'!$A$2:$B$14,2,FALSE),"")</f>
        <v/>
      </c>
    </row>
    <row r="1110" spans="1:6" x14ac:dyDescent="0.25">
      <c r="A1110" s="103" t="str">
        <f>IF('Forbrug af biomasse'!A510&lt;&gt;"",'Forbrug af biomasse'!A510,"")</f>
        <v/>
      </c>
      <c r="B1110" s="103" t="str">
        <f>IF('Forbrug af biomasse'!B510&lt;&gt;"",'Forbrug af biomasse'!B510,"")</f>
        <v/>
      </c>
      <c r="C1110" s="103" t="str">
        <f>IF('Forbrug af biomasse'!C510&lt;&gt;"",'Forbrug af biomasse'!C510,"")</f>
        <v/>
      </c>
      <c r="D1110" s="103" t="str">
        <f>IF('Forbrug af biomasse'!D510&lt;&gt;"",'Forbrug af biomasse'!D510,"")</f>
        <v/>
      </c>
      <c r="E1110" s="436" t="str">
        <f>IF('Forbrug af biomasse'!E510&lt;&gt;"",'Forbrug af biomasse'!E510,"")</f>
        <v/>
      </c>
      <c r="F1110" s="103" t="str">
        <f>IFERROR(VLOOKUP(A1110,'Oversættelse til tabel'!$A$2:$B$14,2,FALSE),"")</f>
        <v/>
      </c>
    </row>
    <row r="1111" spans="1:6" x14ac:dyDescent="0.25">
      <c r="A1111" s="103" t="str">
        <f>IF('Forbrug af biomasse'!A511&lt;&gt;"",'Forbrug af biomasse'!A511,"")</f>
        <v/>
      </c>
      <c r="B1111" s="103" t="str">
        <f>IF('Forbrug af biomasse'!B511&lt;&gt;"",'Forbrug af biomasse'!B511,"")</f>
        <v/>
      </c>
      <c r="C1111" s="103" t="str">
        <f>IF('Forbrug af biomasse'!C511&lt;&gt;"",'Forbrug af biomasse'!C511,"")</f>
        <v/>
      </c>
      <c r="D1111" s="103" t="str">
        <f>IF('Forbrug af biomasse'!D511&lt;&gt;"",'Forbrug af biomasse'!D511,"")</f>
        <v/>
      </c>
      <c r="E1111" s="436" t="str">
        <f>IF('Forbrug af biomasse'!E511&lt;&gt;"",'Forbrug af biomasse'!E511,"")</f>
        <v/>
      </c>
      <c r="F1111" s="103" t="str">
        <f>IFERROR(VLOOKUP(A1111,'Oversættelse til tabel'!$A$2:$B$14,2,FALSE),"")</f>
        <v/>
      </c>
    </row>
    <row r="1112" spans="1:6" x14ac:dyDescent="0.25">
      <c r="A1112" s="103" t="str">
        <f>IF('Forbrug af biomasse'!A512&lt;&gt;"",'Forbrug af biomasse'!A512,"")</f>
        <v/>
      </c>
      <c r="B1112" s="103" t="str">
        <f>IF('Forbrug af biomasse'!B512&lt;&gt;"",'Forbrug af biomasse'!B512,"")</f>
        <v/>
      </c>
      <c r="C1112" s="103" t="str">
        <f>IF('Forbrug af biomasse'!C512&lt;&gt;"",'Forbrug af biomasse'!C512,"")</f>
        <v/>
      </c>
      <c r="D1112" s="103" t="str">
        <f>IF('Forbrug af biomasse'!D512&lt;&gt;"",'Forbrug af biomasse'!D512,"")</f>
        <v/>
      </c>
      <c r="E1112" s="436" t="str">
        <f>IF('Forbrug af biomasse'!E512&lt;&gt;"",'Forbrug af biomasse'!E512,"")</f>
        <v/>
      </c>
      <c r="F1112" s="103" t="str">
        <f>IFERROR(VLOOKUP(A1112,'Oversættelse til tabel'!$A$2:$B$14,2,FALSE),"")</f>
        <v/>
      </c>
    </row>
    <row r="1113" spans="1:6" x14ac:dyDescent="0.25">
      <c r="A1113" s="103" t="str">
        <f>IF('Forbrug af biomasse'!A513&lt;&gt;"",'Forbrug af biomasse'!A513,"")</f>
        <v/>
      </c>
      <c r="B1113" s="103" t="str">
        <f>IF('Forbrug af biomasse'!B513&lt;&gt;"",'Forbrug af biomasse'!B513,"")</f>
        <v/>
      </c>
      <c r="C1113" s="103" t="str">
        <f>IF('Forbrug af biomasse'!C513&lt;&gt;"",'Forbrug af biomasse'!C513,"")</f>
        <v/>
      </c>
      <c r="D1113" s="103" t="str">
        <f>IF('Forbrug af biomasse'!D513&lt;&gt;"",'Forbrug af biomasse'!D513,"")</f>
        <v/>
      </c>
      <c r="E1113" s="436" t="str">
        <f>IF('Forbrug af biomasse'!E513&lt;&gt;"",'Forbrug af biomasse'!E513,"")</f>
        <v/>
      </c>
      <c r="F1113" s="103" t="str">
        <f>IFERROR(VLOOKUP(A1113,'Oversættelse til tabel'!$A$2:$B$14,2,FALSE),"")</f>
        <v/>
      </c>
    </row>
    <row r="1114" spans="1:6" x14ac:dyDescent="0.25">
      <c r="A1114" s="103" t="str">
        <f>IF('Forbrug af biomasse'!A514&lt;&gt;"",'Forbrug af biomasse'!A514,"")</f>
        <v/>
      </c>
      <c r="B1114" s="103" t="str">
        <f>IF('Forbrug af biomasse'!B514&lt;&gt;"",'Forbrug af biomasse'!B514,"")</f>
        <v/>
      </c>
      <c r="C1114" s="103" t="str">
        <f>IF('Forbrug af biomasse'!C514&lt;&gt;"",'Forbrug af biomasse'!C514,"")</f>
        <v/>
      </c>
      <c r="D1114" s="103" t="str">
        <f>IF('Forbrug af biomasse'!D514&lt;&gt;"",'Forbrug af biomasse'!D514,"")</f>
        <v/>
      </c>
      <c r="E1114" s="436" t="str">
        <f>IF('Forbrug af biomasse'!E514&lt;&gt;"",'Forbrug af biomasse'!E514,"")</f>
        <v/>
      </c>
      <c r="F1114" s="103" t="str">
        <f>IFERROR(VLOOKUP(A1114,'Oversættelse til tabel'!$A$2:$B$14,2,FALSE),"")</f>
        <v/>
      </c>
    </row>
    <row r="1115" spans="1:6" x14ac:dyDescent="0.25">
      <c r="A1115" s="103" t="str">
        <f>IF('Forbrug af biomasse'!A515&lt;&gt;"",'Forbrug af biomasse'!A515,"")</f>
        <v/>
      </c>
      <c r="B1115" s="103" t="str">
        <f>IF('Forbrug af biomasse'!B515&lt;&gt;"",'Forbrug af biomasse'!B515,"")</f>
        <v/>
      </c>
      <c r="C1115" s="103" t="str">
        <f>IF('Forbrug af biomasse'!C515&lt;&gt;"",'Forbrug af biomasse'!C515,"")</f>
        <v/>
      </c>
      <c r="D1115" s="103" t="str">
        <f>IF('Forbrug af biomasse'!D515&lt;&gt;"",'Forbrug af biomasse'!D515,"")</f>
        <v/>
      </c>
      <c r="E1115" s="436" t="str">
        <f>IF('Forbrug af biomasse'!E515&lt;&gt;"",'Forbrug af biomasse'!E515,"")</f>
        <v/>
      </c>
      <c r="F1115" s="103" t="str">
        <f>IFERROR(VLOOKUP(A1115,'Oversættelse til tabel'!$A$2:$B$14,2,FALSE),"")</f>
        <v/>
      </c>
    </row>
    <row r="1116" spans="1:6" x14ac:dyDescent="0.25">
      <c r="A1116" s="103" t="str">
        <f>IF('Forbrug af biomasse'!A516&lt;&gt;"",'Forbrug af biomasse'!A516,"")</f>
        <v/>
      </c>
      <c r="B1116" s="103" t="str">
        <f>IF('Forbrug af biomasse'!B516&lt;&gt;"",'Forbrug af biomasse'!B516,"")</f>
        <v/>
      </c>
      <c r="C1116" s="103" t="str">
        <f>IF('Forbrug af biomasse'!C516&lt;&gt;"",'Forbrug af biomasse'!C516,"")</f>
        <v/>
      </c>
      <c r="D1116" s="103" t="str">
        <f>IF('Forbrug af biomasse'!D516&lt;&gt;"",'Forbrug af biomasse'!D516,"")</f>
        <v/>
      </c>
      <c r="E1116" s="436" t="str">
        <f>IF('Forbrug af biomasse'!E516&lt;&gt;"",'Forbrug af biomasse'!E516,"")</f>
        <v/>
      </c>
      <c r="F1116" s="103" t="str">
        <f>IFERROR(VLOOKUP(A1116,'Oversættelse til tabel'!$A$2:$B$14,2,FALSE),"")</f>
        <v/>
      </c>
    </row>
    <row r="1117" spans="1:6" x14ac:dyDescent="0.25">
      <c r="A1117" s="103" t="str">
        <f>IF('Forbrug af biomasse'!A517&lt;&gt;"",'Forbrug af biomasse'!A517,"")</f>
        <v/>
      </c>
      <c r="B1117" s="103" t="str">
        <f>IF('Forbrug af biomasse'!B517&lt;&gt;"",'Forbrug af biomasse'!B517,"")</f>
        <v/>
      </c>
      <c r="C1117" s="103" t="str">
        <f>IF('Forbrug af biomasse'!C517&lt;&gt;"",'Forbrug af biomasse'!C517,"")</f>
        <v/>
      </c>
      <c r="D1117" s="103" t="str">
        <f>IF('Forbrug af biomasse'!D517&lt;&gt;"",'Forbrug af biomasse'!D517,"")</f>
        <v/>
      </c>
      <c r="E1117" s="436" t="str">
        <f>IF('Forbrug af biomasse'!E517&lt;&gt;"",'Forbrug af biomasse'!E517,"")</f>
        <v/>
      </c>
      <c r="F1117" s="103" t="str">
        <f>IFERROR(VLOOKUP(A1117,'Oversættelse til tabel'!$A$2:$B$14,2,FALSE),"")</f>
        <v/>
      </c>
    </row>
    <row r="1118" spans="1:6" x14ac:dyDescent="0.25">
      <c r="A1118" s="103" t="str">
        <f>IF('Forbrug af biomasse'!A518&lt;&gt;"",'Forbrug af biomasse'!A518,"")</f>
        <v/>
      </c>
      <c r="B1118" s="103" t="str">
        <f>IF('Forbrug af biomasse'!B518&lt;&gt;"",'Forbrug af biomasse'!B518,"")</f>
        <v/>
      </c>
      <c r="C1118" s="103" t="str">
        <f>IF('Forbrug af biomasse'!C518&lt;&gt;"",'Forbrug af biomasse'!C518,"")</f>
        <v/>
      </c>
      <c r="D1118" s="103" t="str">
        <f>IF('Forbrug af biomasse'!D518&lt;&gt;"",'Forbrug af biomasse'!D518,"")</f>
        <v/>
      </c>
      <c r="E1118" s="436" t="str">
        <f>IF('Forbrug af biomasse'!E518&lt;&gt;"",'Forbrug af biomasse'!E518,"")</f>
        <v/>
      </c>
      <c r="F1118" s="103" t="str">
        <f>IFERROR(VLOOKUP(A1118,'Oversættelse til tabel'!$A$2:$B$14,2,FALSE),"")</f>
        <v/>
      </c>
    </row>
    <row r="1119" spans="1:6" x14ac:dyDescent="0.25">
      <c r="A1119" s="103" t="str">
        <f>IF('Forbrug af biomasse'!A519&lt;&gt;"",'Forbrug af biomasse'!A519,"")</f>
        <v/>
      </c>
      <c r="B1119" s="103" t="str">
        <f>IF('Forbrug af biomasse'!B519&lt;&gt;"",'Forbrug af biomasse'!B519,"")</f>
        <v/>
      </c>
      <c r="C1119" s="103" t="str">
        <f>IF('Forbrug af biomasse'!C519&lt;&gt;"",'Forbrug af biomasse'!C519,"")</f>
        <v/>
      </c>
      <c r="D1119" s="103" t="str">
        <f>IF('Forbrug af biomasse'!D519&lt;&gt;"",'Forbrug af biomasse'!D519,"")</f>
        <v/>
      </c>
      <c r="E1119" s="436" t="str">
        <f>IF('Forbrug af biomasse'!E519&lt;&gt;"",'Forbrug af biomasse'!E519,"")</f>
        <v/>
      </c>
      <c r="F1119" s="103" t="str">
        <f>IFERROR(VLOOKUP(A1119,'Oversættelse til tabel'!$A$2:$B$14,2,FALSE),"")</f>
        <v/>
      </c>
    </row>
    <row r="1120" spans="1:6" x14ac:dyDescent="0.25">
      <c r="A1120" s="103" t="str">
        <f>IF('Forbrug af biomasse'!A520&lt;&gt;"",'Forbrug af biomasse'!A520,"")</f>
        <v/>
      </c>
      <c r="B1120" s="103" t="str">
        <f>IF('Forbrug af biomasse'!B520&lt;&gt;"",'Forbrug af biomasse'!B520,"")</f>
        <v/>
      </c>
      <c r="C1120" s="103" t="str">
        <f>IF('Forbrug af biomasse'!C520&lt;&gt;"",'Forbrug af biomasse'!C520,"")</f>
        <v/>
      </c>
      <c r="D1120" s="103" t="str">
        <f>IF('Forbrug af biomasse'!D520&lt;&gt;"",'Forbrug af biomasse'!D520,"")</f>
        <v/>
      </c>
      <c r="E1120" s="436" t="str">
        <f>IF('Forbrug af biomasse'!E520&lt;&gt;"",'Forbrug af biomasse'!E520,"")</f>
        <v/>
      </c>
      <c r="F1120" s="103" t="str">
        <f>IFERROR(VLOOKUP(A1120,'Oversættelse til tabel'!$A$2:$B$14,2,FALSE),"")</f>
        <v/>
      </c>
    </row>
    <row r="1121" spans="1:6" x14ac:dyDescent="0.25">
      <c r="A1121" s="103" t="str">
        <f>IF('Forbrug af biomasse'!A521&lt;&gt;"",'Forbrug af biomasse'!A521,"")</f>
        <v/>
      </c>
      <c r="B1121" s="103" t="str">
        <f>IF('Forbrug af biomasse'!B521&lt;&gt;"",'Forbrug af biomasse'!B521,"")</f>
        <v/>
      </c>
      <c r="C1121" s="103" t="str">
        <f>IF('Forbrug af biomasse'!C521&lt;&gt;"",'Forbrug af biomasse'!C521,"")</f>
        <v/>
      </c>
      <c r="D1121" s="103" t="str">
        <f>IF('Forbrug af biomasse'!D521&lt;&gt;"",'Forbrug af biomasse'!D521,"")</f>
        <v/>
      </c>
      <c r="E1121" s="436" t="str">
        <f>IF('Forbrug af biomasse'!E521&lt;&gt;"",'Forbrug af biomasse'!E521,"")</f>
        <v/>
      </c>
      <c r="F1121" s="103" t="str">
        <f>IFERROR(VLOOKUP(A1121,'Oversættelse til tabel'!$A$2:$B$14,2,FALSE),"")</f>
        <v/>
      </c>
    </row>
    <row r="1122" spans="1:6" x14ac:dyDescent="0.25">
      <c r="A1122" s="103" t="str">
        <f>IF('Forbrug af biomasse'!A522&lt;&gt;"",'Forbrug af biomasse'!A522,"")</f>
        <v/>
      </c>
      <c r="B1122" s="103" t="str">
        <f>IF('Forbrug af biomasse'!B522&lt;&gt;"",'Forbrug af biomasse'!B522,"")</f>
        <v/>
      </c>
      <c r="C1122" s="103" t="str">
        <f>IF('Forbrug af biomasse'!C522&lt;&gt;"",'Forbrug af biomasse'!C522,"")</f>
        <v/>
      </c>
      <c r="D1122" s="103" t="str">
        <f>IF('Forbrug af biomasse'!D522&lt;&gt;"",'Forbrug af biomasse'!D522,"")</f>
        <v/>
      </c>
      <c r="E1122" s="436" t="str">
        <f>IF('Forbrug af biomasse'!E522&lt;&gt;"",'Forbrug af biomasse'!E522,"")</f>
        <v/>
      </c>
      <c r="F1122" s="103" t="str">
        <f>IFERROR(VLOOKUP(A1122,'Oversættelse til tabel'!$A$2:$B$14,2,FALSE),"")</f>
        <v/>
      </c>
    </row>
    <row r="1123" spans="1:6" x14ac:dyDescent="0.25">
      <c r="A1123" s="103" t="str">
        <f>IF('Forbrug af biomasse'!A523&lt;&gt;"",'Forbrug af biomasse'!A523,"")</f>
        <v/>
      </c>
      <c r="B1123" s="103" t="str">
        <f>IF('Forbrug af biomasse'!B523&lt;&gt;"",'Forbrug af biomasse'!B523,"")</f>
        <v/>
      </c>
      <c r="C1123" s="103" t="str">
        <f>IF('Forbrug af biomasse'!C523&lt;&gt;"",'Forbrug af biomasse'!C523,"")</f>
        <v/>
      </c>
      <c r="D1123" s="103" t="str">
        <f>IF('Forbrug af biomasse'!D523&lt;&gt;"",'Forbrug af biomasse'!D523,"")</f>
        <v/>
      </c>
      <c r="E1123" s="436" t="str">
        <f>IF('Forbrug af biomasse'!E523&lt;&gt;"",'Forbrug af biomasse'!E523,"")</f>
        <v/>
      </c>
      <c r="F1123" s="103" t="str">
        <f>IFERROR(VLOOKUP(A1123,'Oversættelse til tabel'!$A$2:$B$14,2,FALSE),"")</f>
        <v/>
      </c>
    </row>
    <row r="1124" spans="1:6" x14ac:dyDescent="0.25">
      <c r="A1124" s="103" t="str">
        <f>IF('Forbrug af biomasse'!A524&lt;&gt;"",'Forbrug af biomasse'!A524,"")</f>
        <v/>
      </c>
      <c r="B1124" s="103" t="str">
        <f>IF('Forbrug af biomasse'!B524&lt;&gt;"",'Forbrug af biomasse'!B524,"")</f>
        <v/>
      </c>
      <c r="C1124" s="103" t="str">
        <f>IF('Forbrug af biomasse'!C524&lt;&gt;"",'Forbrug af biomasse'!C524,"")</f>
        <v/>
      </c>
      <c r="D1124" s="103" t="str">
        <f>IF('Forbrug af biomasse'!D524&lt;&gt;"",'Forbrug af biomasse'!D524,"")</f>
        <v/>
      </c>
      <c r="E1124" s="436" t="str">
        <f>IF('Forbrug af biomasse'!E524&lt;&gt;"",'Forbrug af biomasse'!E524,"")</f>
        <v/>
      </c>
      <c r="F1124" s="103" t="str">
        <f>IFERROR(VLOOKUP(A1124,'Oversættelse til tabel'!$A$2:$B$14,2,FALSE),"")</f>
        <v/>
      </c>
    </row>
    <row r="1125" spans="1:6" x14ac:dyDescent="0.25">
      <c r="A1125" s="103" t="str">
        <f>IF('Forbrug af biomasse'!A525&lt;&gt;"",'Forbrug af biomasse'!A525,"")</f>
        <v/>
      </c>
      <c r="B1125" s="103" t="str">
        <f>IF('Forbrug af biomasse'!B525&lt;&gt;"",'Forbrug af biomasse'!B525,"")</f>
        <v/>
      </c>
      <c r="C1125" s="103" t="str">
        <f>IF('Forbrug af biomasse'!C525&lt;&gt;"",'Forbrug af biomasse'!C525,"")</f>
        <v/>
      </c>
      <c r="D1125" s="103" t="str">
        <f>IF('Forbrug af biomasse'!D525&lt;&gt;"",'Forbrug af biomasse'!D525,"")</f>
        <v/>
      </c>
      <c r="E1125" s="436" t="str">
        <f>IF('Forbrug af biomasse'!E525&lt;&gt;"",'Forbrug af biomasse'!E525,"")</f>
        <v/>
      </c>
      <c r="F1125" s="103" t="str">
        <f>IFERROR(VLOOKUP(A1125,'Oversættelse til tabel'!$A$2:$B$14,2,FALSE),"")</f>
        <v/>
      </c>
    </row>
    <row r="1126" spans="1:6" x14ac:dyDescent="0.25">
      <c r="A1126" s="103" t="str">
        <f>IF('Forbrug af biomasse'!A526&lt;&gt;"",'Forbrug af biomasse'!A526,"")</f>
        <v/>
      </c>
      <c r="B1126" s="103" t="str">
        <f>IF('Forbrug af biomasse'!B526&lt;&gt;"",'Forbrug af biomasse'!B526,"")</f>
        <v/>
      </c>
      <c r="C1126" s="103" t="str">
        <f>IF('Forbrug af biomasse'!C526&lt;&gt;"",'Forbrug af biomasse'!C526,"")</f>
        <v/>
      </c>
      <c r="D1126" s="103" t="str">
        <f>IF('Forbrug af biomasse'!D526&lt;&gt;"",'Forbrug af biomasse'!D526,"")</f>
        <v/>
      </c>
      <c r="E1126" s="436" t="str">
        <f>IF('Forbrug af biomasse'!E526&lt;&gt;"",'Forbrug af biomasse'!E526,"")</f>
        <v/>
      </c>
      <c r="F1126" s="103" t="str">
        <f>IFERROR(VLOOKUP(A1126,'Oversættelse til tabel'!$A$2:$B$14,2,FALSE),"")</f>
        <v/>
      </c>
    </row>
    <row r="1127" spans="1:6" x14ac:dyDescent="0.25">
      <c r="A1127" s="103" t="str">
        <f>IF('Forbrug af biomasse'!A527&lt;&gt;"",'Forbrug af biomasse'!A527,"")</f>
        <v/>
      </c>
      <c r="B1127" s="103" t="str">
        <f>IF('Forbrug af biomasse'!B527&lt;&gt;"",'Forbrug af biomasse'!B527,"")</f>
        <v/>
      </c>
      <c r="C1127" s="103" t="str">
        <f>IF('Forbrug af biomasse'!C527&lt;&gt;"",'Forbrug af biomasse'!C527,"")</f>
        <v/>
      </c>
      <c r="D1127" s="103" t="str">
        <f>IF('Forbrug af biomasse'!D527&lt;&gt;"",'Forbrug af biomasse'!D527,"")</f>
        <v/>
      </c>
      <c r="E1127" s="436" t="str">
        <f>IF('Forbrug af biomasse'!E527&lt;&gt;"",'Forbrug af biomasse'!E527,"")</f>
        <v/>
      </c>
      <c r="F1127" s="103" t="str">
        <f>IFERROR(VLOOKUP(A1127,'Oversættelse til tabel'!$A$2:$B$14,2,FALSE),"")</f>
        <v/>
      </c>
    </row>
    <row r="1128" spans="1:6" x14ac:dyDescent="0.25">
      <c r="A1128" s="103" t="str">
        <f>IF('Forbrug af biomasse'!A528&lt;&gt;"",'Forbrug af biomasse'!A528,"")</f>
        <v/>
      </c>
      <c r="B1128" s="103" t="str">
        <f>IF('Forbrug af biomasse'!B528&lt;&gt;"",'Forbrug af biomasse'!B528,"")</f>
        <v/>
      </c>
      <c r="C1128" s="103" t="str">
        <f>IF('Forbrug af biomasse'!C528&lt;&gt;"",'Forbrug af biomasse'!C528,"")</f>
        <v/>
      </c>
      <c r="D1128" s="103" t="str">
        <f>IF('Forbrug af biomasse'!D528&lt;&gt;"",'Forbrug af biomasse'!D528,"")</f>
        <v/>
      </c>
      <c r="E1128" s="436" t="str">
        <f>IF('Forbrug af biomasse'!E528&lt;&gt;"",'Forbrug af biomasse'!E528,"")</f>
        <v/>
      </c>
      <c r="F1128" s="103" t="str">
        <f>IFERROR(VLOOKUP(A1128,'Oversættelse til tabel'!$A$2:$B$14,2,FALSE),"")</f>
        <v/>
      </c>
    </row>
    <row r="1129" spans="1:6" x14ac:dyDescent="0.25">
      <c r="A1129" s="103" t="str">
        <f>IF('Forbrug af biomasse'!A529&lt;&gt;"",'Forbrug af biomasse'!A529,"")</f>
        <v/>
      </c>
      <c r="B1129" s="103" t="str">
        <f>IF('Forbrug af biomasse'!B529&lt;&gt;"",'Forbrug af biomasse'!B529,"")</f>
        <v/>
      </c>
      <c r="C1129" s="103" t="str">
        <f>IF('Forbrug af biomasse'!C529&lt;&gt;"",'Forbrug af biomasse'!C529,"")</f>
        <v/>
      </c>
      <c r="D1129" s="103" t="str">
        <f>IF('Forbrug af biomasse'!D529&lt;&gt;"",'Forbrug af biomasse'!D529,"")</f>
        <v/>
      </c>
      <c r="E1129" s="436" t="str">
        <f>IF('Forbrug af biomasse'!E529&lt;&gt;"",'Forbrug af biomasse'!E529,"")</f>
        <v/>
      </c>
      <c r="F1129" s="103" t="str">
        <f>IFERROR(VLOOKUP(A1129,'Oversættelse til tabel'!$A$2:$B$14,2,FALSE),"")</f>
        <v/>
      </c>
    </row>
    <row r="1130" spans="1:6" x14ac:dyDescent="0.25">
      <c r="A1130" s="103" t="str">
        <f>IF('Forbrug af biomasse'!A530&lt;&gt;"",'Forbrug af biomasse'!A530,"")</f>
        <v/>
      </c>
      <c r="B1130" s="103" t="str">
        <f>IF('Forbrug af biomasse'!B530&lt;&gt;"",'Forbrug af biomasse'!B530,"")</f>
        <v/>
      </c>
      <c r="C1130" s="103" t="str">
        <f>IF('Forbrug af biomasse'!C530&lt;&gt;"",'Forbrug af biomasse'!C530,"")</f>
        <v/>
      </c>
      <c r="D1130" s="103" t="str">
        <f>IF('Forbrug af biomasse'!D530&lt;&gt;"",'Forbrug af biomasse'!D530,"")</f>
        <v/>
      </c>
      <c r="E1130" s="436" t="str">
        <f>IF('Forbrug af biomasse'!E530&lt;&gt;"",'Forbrug af biomasse'!E530,"")</f>
        <v/>
      </c>
      <c r="F1130" s="103" t="str">
        <f>IFERROR(VLOOKUP(A1130,'Oversættelse til tabel'!$A$2:$B$14,2,FALSE),"")</f>
        <v/>
      </c>
    </row>
    <row r="1131" spans="1:6" x14ac:dyDescent="0.25">
      <c r="A1131" s="103" t="str">
        <f>IF('Forbrug af biomasse'!A531&lt;&gt;"",'Forbrug af biomasse'!A531,"")</f>
        <v/>
      </c>
      <c r="B1131" s="103" t="str">
        <f>IF('Forbrug af biomasse'!B531&lt;&gt;"",'Forbrug af biomasse'!B531,"")</f>
        <v/>
      </c>
      <c r="C1131" s="103" t="str">
        <f>IF('Forbrug af biomasse'!C531&lt;&gt;"",'Forbrug af biomasse'!C531,"")</f>
        <v/>
      </c>
      <c r="D1131" s="103" t="str">
        <f>IF('Forbrug af biomasse'!D531&lt;&gt;"",'Forbrug af biomasse'!D531,"")</f>
        <v/>
      </c>
      <c r="E1131" s="436" t="str">
        <f>IF('Forbrug af biomasse'!E531&lt;&gt;"",'Forbrug af biomasse'!E531,"")</f>
        <v/>
      </c>
      <c r="F1131" s="103" t="str">
        <f>IFERROR(VLOOKUP(A1131,'Oversættelse til tabel'!$A$2:$B$14,2,FALSE),"")</f>
        <v/>
      </c>
    </row>
    <row r="1132" spans="1:6" x14ac:dyDescent="0.25">
      <c r="A1132" s="103" t="str">
        <f>IF('Forbrug af biomasse'!A532&lt;&gt;"",'Forbrug af biomasse'!A532,"")</f>
        <v/>
      </c>
      <c r="B1132" s="103" t="str">
        <f>IF('Forbrug af biomasse'!B532&lt;&gt;"",'Forbrug af biomasse'!B532,"")</f>
        <v/>
      </c>
      <c r="C1132" s="103" t="str">
        <f>IF('Forbrug af biomasse'!C532&lt;&gt;"",'Forbrug af biomasse'!C532,"")</f>
        <v/>
      </c>
      <c r="D1132" s="103" t="str">
        <f>IF('Forbrug af biomasse'!D532&lt;&gt;"",'Forbrug af biomasse'!D532,"")</f>
        <v/>
      </c>
      <c r="E1132" s="436" t="str">
        <f>IF('Forbrug af biomasse'!E532&lt;&gt;"",'Forbrug af biomasse'!E532,"")</f>
        <v/>
      </c>
      <c r="F1132" s="103" t="str">
        <f>IFERROR(VLOOKUP(A1132,'Oversættelse til tabel'!$A$2:$B$14,2,FALSE),"")</f>
        <v/>
      </c>
    </row>
    <row r="1133" spans="1:6" x14ac:dyDescent="0.25">
      <c r="A1133" s="103" t="str">
        <f>IF('Forbrug af biomasse'!A533&lt;&gt;"",'Forbrug af biomasse'!A533,"")</f>
        <v/>
      </c>
      <c r="B1133" s="103" t="str">
        <f>IF('Forbrug af biomasse'!B533&lt;&gt;"",'Forbrug af biomasse'!B533,"")</f>
        <v/>
      </c>
      <c r="C1133" s="103" t="str">
        <f>IF('Forbrug af biomasse'!C533&lt;&gt;"",'Forbrug af biomasse'!C533,"")</f>
        <v/>
      </c>
      <c r="D1133" s="103" t="str">
        <f>IF('Forbrug af biomasse'!D533&lt;&gt;"",'Forbrug af biomasse'!D533,"")</f>
        <v/>
      </c>
      <c r="E1133" s="436" t="str">
        <f>IF('Forbrug af biomasse'!E533&lt;&gt;"",'Forbrug af biomasse'!E533,"")</f>
        <v/>
      </c>
      <c r="F1133" s="103" t="str">
        <f>IFERROR(VLOOKUP(A1133,'Oversættelse til tabel'!$A$2:$B$14,2,FALSE),"")</f>
        <v/>
      </c>
    </row>
    <row r="1134" spans="1:6" x14ac:dyDescent="0.25">
      <c r="A1134" s="103" t="str">
        <f>IF('Forbrug af biomasse'!A534&lt;&gt;"",'Forbrug af biomasse'!A534,"")</f>
        <v/>
      </c>
      <c r="B1134" s="103" t="str">
        <f>IF('Forbrug af biomasse'!B534&lt;&gt;"",'Forbrug af biomasse'!B534,"")</f>
        <v/>
      </c>
      <c r="C1134" s="103" t="str">
        <f>IF('Forbrug af biomasse'!C534&lt;&gt;"",'Forbrug af biomasse'!C534,"")</f>
        <v/>
      </c>
      <c r="D1134" s="103" t="str">
        <f>IF('Forbrug af biomasse'!D534&lt;&gt;"",'Forbrug af biomasse'!D534,"")</f>
        <v/>
      </c>
      <c r="E1134" s="436" t="str">
        <f>IF('Forbrug af biomasse'!E534&lt;&gt;"",'Forbrug af biomasse'!E534,"")</f>
        <v/>
      </c>
      <c r="F1134" s="103" t="str">
        <f>IFERROR(VLOOKUP(A1134,'Oversættelse til tabel'!$A$2:$B$14,2,FALSE),"")</f>
        <v/>
      </c>
    </row>
    <row r="1135" spans="1:6" x14ac:dyDescent="0.25">
      <c r="A1135" s="103" t="str">
        <f>IF('Forbrug af biomasse'!A535&lt;&gt;"",'Forbrug af biomasse'!A535,"")</f>
        <v/>
      </c>
      <c r="B1135" s="103" t="str">
        <f>IF('Forbrug af biomasse'!B535&lt;&gt;"",'Forbrug af biomasse'!B535,"")</f>
        <v/>
      </c>
      <c r="C1135" s="103" t="str">
        <f>IF('Forbrug af biomasse'!C535&lt;&gt;"",'Forbrug af biomasse'!C535,"")</f>
        <v/>
      </c>
      <c r="D1135" s="103" t="str">
        <f>IF('Forbrug af biomasse'!D535&lt;&gt;"",'Forbrug af biomasse'!D535,"")</f>
        <v/>
      </c>
      <c r="E1135" s="436" t="str">
        <f>IF('Forbrug af biomasse'!E535&lt;&gt;"",'Forbrug af biomasse'!E535,"")</f>
        <v/>
      </c>
      <c r="F1135" s="103" t="str">
        <f>IFERROR(VLOOKUP(A1135,'Oversættelse til tabel'!$A$2:$B$14,2,FALSE),"")</f>
        <v/>
      </c>
    </row>
    <row r="1136" spans="1:6" x14ac:dyDescent="0.25">
      <c r="A1136" s="103" t="str">
        <f>IF('Forbrug af biomasse'!A536&lt;&gt;"",'Forbrug af biomasse'!A536,"")</f>
        <v/>
      </c>
      <c r="B1136" s="103" t="str">
        <f>IF('Forbrug af biomasse'!B536&lt;&gt;"",'Forbrug af biomasse'!B536,"")</f>
        <v/>
      </c>
      <c r="C1136" s="103" t="str">
        <f>IF('Forbrug af biomasse'!C536&lt;&gt;"",'Forbrug af biomasse'!C536,"")</f>
        <v/>
      </c>
      <c r="D1136" s="103" t="str">
        <f>IF('Forbrug af biomasse'!D536&lt;&gt;"",'Forbrug af biomasse'!D536,"")</f>
        <v/>
      </c>
      <c r="E1136" s="436" t="str">
        <f>IF('Forbrug af biomasse'!E536&lt;&gt;"",'Forbrug af biomasse'!E536,"")</f>
        <v/>
      </c>
      <c r="F1136" s="103" t="str">
        <f>IFERROR(VLOOKUP(A1136,'Oversættelse til tabel'!$A$2:$B$14,2,FALSE),"")</f>
        <v/>
      </c>
    </row>
    <row r="1137" spans="1:6" x14ac:dyDescent="0.25">
      <c r="A1137" s="103" t="str">
        <f>IF('Forbrug af biomasse'!A537&lt;&gt;"",'Forbrug af biomasse'!A537,"")</f>
        <v/>
      </c>
      <c r="B1137" s="103" t="str">
        <f>IF('Forbrug af biomasse'!B537&lt;&gt;"",'Forbrug af biomasse'!B537,"")</f>
        <v/>
      </c>
      <c r="C1137" s="103" t="str">
        <f>IF('Forbrug af biomasse'!C537&lt;&gt;"",'Forbrug af biomasse'!C537,"")</f>
        <v/>
      </c>
      <c r="D1137" s="103" t="str">
        <f>IF('Forbrug af biomasse'!D537&lt;&gt;"",'Forbrug af biomasse'!D537,"")</f>
        <v/>
      </c>
      <c r="E1137" s="436" t="str">
        <f>IF('Forbrug af biomasse'!E537&lt;&gt;"",'Forbrug af biomasse'!E537,"")</f>
        <v/>
      </c>
      <c r="F1137" s="103" t="str">
        <f>IFERROR(VLOOKUP(A1137,'Oversættelse til tabel'!$A$2:$B$14,2,FALSE),"")</f>
        <v/>
      </c>
    </row>
    <row r="1138" spans="1:6" x14ac:dyDescent="0.25">
      <c r="A1138" s="103" t="str">
        <f>IF('Forbrug af biomasse'!A538&lt;&gt;"",'Forbrug af biomasse'!A538,"")</f>
        <v/>
      </c>
      <c r="B1138" s="103" t="str">
        <f>IF('Forbrug af biomasse'!B538&lt;&gt;"",'Forbrug af biomasse'!B538,"")</f>
        <v/>
      </c>
      <c r="C1138" s="103" t="str">
        <f>IF('Forbrug af biomasse'!C538&lt;&gt;"",'Forbrug af biomasse'!C538,"")</f>
        <v/>
      </c>
      <c r="D1138" s="103" t="str">
        <f>IF('Forbrug af biomasse'!D538&lt;&gt;"",'Forbrug af biomasse'!D538,"")</f>
        <v/>
      </c>
      <c r="E1138" s="436" t="str">
        <f>IF('Forbrug af biomasse'!E538&lt;&gt;"",'Forbrug af biomasse'!E538,"")</f>
        <v/>
      </c>
      <c r="F1138" s="103" t="str">
        <f>IFERROR(VLOOKUP(A1138,'Oversættelse til tabel'!$A$2:$B$14,2,FALSE),"")</f>
        <v/>
      </c>
    </row>
    <row r="1139" spans="1:6" x14ac:dyDescent="0.25">
      <c r="A1139" s="103" t="str">
        <f>IF('Forbrug af biomasse'!A539&lt;&gt;"",'Forbrug af biomasse'!A539,"")</f>
        <v/>
      </c>
      <c r="B1139" s="103" t="str">
        <f>IF('Forbrug af biomasse'!B539&lt;&gt;"",'Forbrug af biomasse'!B539,"")</f>
        <v/>
      </c>
      <c r="C1139" s="103" t="str">
        <f>IF('Forbrug af biomasse'!C539&lt;&gt;"",'Forbrug af biomasse'!C539,"")</f>
        <v/>
      </c>
      <c r="D1139" s="103" t="str">
        <f>IF('Forbrug af biomasse'!D539&lt;&gt;"",'Forbrug af biomasse'!D539,"")</f>
        <v/>
      </c>
      <c r="E1139" s="436" t="str">
        <f>IF('Forbrug af biomasse'!E539&lt;&gt;"",'Forbrug af biomasse'!E539,"")</f>
        <v/>
      </c>
      <c r="F1139" s="103" t="str">
        <f>IFERROR(VLOOKUP(A1139,'Oversættelse til tabel'!$A$2:$B$14,2,FALSE),"")</f>
        <v/>
      </c>
    </row>
    <row r="1140" spans="1:6" x14ac:dyDescent="0.25">
      <c r="A1140" s="103" t="str">
        <f>IF('Forbrug af biomasse'!A540&lt;&gt;"",'Forbrug af biomasse'!A540,"")</f>
        <v/>
      </c>
      <c r="B1140" s="103" t="str">
        <f>IF('Forbrug af biomasse'!B540&lt;&gt;"",'Forbrug af biomasse'!B540,"")</f>
        <v/>
      </c>
      <c r="C1140" s="103" t="str">
        <f>IF('Forbrug af biomasse'!C540&lt;&gt;"",'Forbrug af biomasse'!C540,"")</f>
        <v/>
      </c>
      <c r="D1140" s="103" t="str">
        <f>IF('Forbrug af biomasse'!D540&lt;&gt;"",'Forbrug af biomasse'!D540,"")</f>
        <v/>
      </c>
      <c r="E1140" s="436" t="str">
        <f>IF('Forbrug af biomasse'!E540&lt;&gt;"",'Forbrug af biomasse'!E540,"")</f>
        <v/>
      </c>
      <c r="F1140" s="103" t="str">
        <f>IFERROR(VLOOKUP(A1140,'Oversættelse til tabel'!$A$2:$B$14,2,FALSE),"")</f>
        <v/>
      </c>
    </row>
    <row r="1141" spans="1:6" x14ac:dyDescent="0.25">
      <c r="A1141" s="103" t="str">
        <f>IF('Forbrug af biomasse'!A541&lt;&gt;"",'Forbrug af biomasse'!A541,"")</f>
        <v/>
      </c>
      <c r="B1141" s="103" t="str">
        <f>IF('Forbrug af biomasse'!B541&lt;&gt;"",'Forbrug af biomasse'!B541,"")</f>
        <v/>
      </c>
      <c r="C1141" s="103" t="str">
        <f>IF('Forbrug af biomasse'!C541&lt;&gt;"",'Forbrug af biomasse'!C541,"")</f>
        <v/>
      </c>
      <c r="D1141" s="103" t="str">
        <f>IF('Forbrug af biomasse'!D541&lt;&gt;"",'Forbrug af biomasse'!D541,"")</f>
        <v/>
      </c>
      <c r="E1141" s="436" t="str">
        <f>IF('Forbrug af biomasse'!E541&lt;&gt;"",'Forbrug af biomasse'!E541,"")</f>
        <v/>
      </c>
      <c r="F1141" s="103" t="str">
        <f>IFERROR(VLOOKUP(A1141,'Oversættelse til tabel'!$A$2:$B$14,2,FALSE),"")</f>
        <v/>
      </c>
    </row>
    <row r="1142" spans="1:6" x14ac:dyDescent="0.25">
      <c r="A1142" s="103" t="str">
        <f>IF('Forbrug af biomasse'!A542&lt;&gt;"",'Forbrug af biomasse'!A542,"")</f>
        <v/>
      </c>
      <c r="B1142" s="103" t="str">
        <f>IF('Forbrug af biomasse'!B542&lt;&gt;"",'Forbrug af biomasse'!B542,"")</f>
        <v/>
      </c>
      <c r="C1142" s="103" t="str">
        <f>IF('Forbrug af biomasse'!C542&lt;&gt;"",'Forbrug af biomasse'!C542,"")</f>
        <v/>
      </c>
      <c r="D1142" s="103" t="str">
        <f>IF('Forbrug af biomasse'!D542&lt;&gt;"",'Forbrug af biomasse'!D542,"")</f>
        <v/>
      </c>
      <c r="E1142" s="436" t="str">
        <f>IF('Forbrug af biomasse'!E542&lt;&gt;"",'Forbrug af biomasse'!E542,"")</f>
        <v/>
      </c>
      <c r="F1142" s="103" t="str">
        <f>IFERROR(VLOOKUP(A1142,'Oversættelse til tabel'!$A$2:$B$14,2,FALSE),"")</f>
        <v/>
      </c>
    </row>
    <row r="1143" spans="1:6" x14ac:dyDescent="0.25">
      <c r="A1143" s="103" t="str">
        <f>IF('Forbrug af biomasse'!A543&lt;&gt;"",'Forbrug af biomasse'!A543,"")</f>
        <v/>
      </c>
      <c r="B1143" s="103" t="str">
        <f>IF('Forbrug af biomasse'!B543&lt;&gt;"",'Forbrug af biomasse'!B543,"")</f>
        <v/>
      </c>
      <c r="C1143" s="103" t="str">
        <f>IF('Forbrug af biomasse'!C543&lt;&gt;"",'Forbrug af biomasse'!C543,"")</f>
        <v/>
      </c>
      <c r="D1143" s="103" t="str">
        <f>IF('Forbrug af biomasse'!D543&lt;&gt;"",'Forbrug af biomasse'!D543,"")</f>
        <v/>
      </c>
      <c r="E1143" s="436" t="str">
        <f>IF('Forbrug af biomasse'!E543&lt;&gt;"",'Forbrug af biomasse'!E543,"")</f>
        <v/>
      </c>
      <c r="F1143" s="103" t="str">
        <f>IFERROR(VLOOKUP(A1143,'Oversættelse til tabel'!$A$2:$B$14,2,FALSE),"")</f>
        <v/>
      </c>
    </row>
    <row r="1144" spans="1:6" x14ac:dyDescent="0.25">
      <c r="A1144" s="103" t="str">
        <f>IF('Forbrug af biomasse'!A544&lt;&gt;"",'Forbrug af biomasse'!A544,"")</f>
        <v/>
      </c>
      <c r="B1144" s="103" t="str">
        <f>IF('Forbrug af biomasse'!B544&lt;&gt;"",'Forbrug af biomasse'!B544,"")</f>
        <v/>
      </c>
      <c r="C1144" s="103" t="str">
        <f>IF('Forbrug af biomasse'!C544&lt;&gt;"",'Forbrug af biomasse'!C544,"")</f>
        <v/>
      </c>
      <c r="D1144" s="103" t="str">
        <f>IF('Forbrug af biomasse'!D544&lt;&gt;"",'Forbrug af biomasse'!D544,"")</f>
        <v/>
      </c>
      <c r="E1144" s="436" t="str">
        <f>IF('Forbrug af biomasse'!E544&lt;&gt;"",'Forbrug af biomasse'!E544,"")</f>
        <v/>
      </c>
      <c r="F1144" s="103" t="str">
        <f>IFERROR(VLOOKUP(A1144,'Oversættelse til tabel'!$A$2:$B$14,2,FALSE),"")</f>
        <v/>
      </c>
    </row>
    <row r="1145" spans="1:6" x14ac:dyDescent="0.25">
      <c r="A1145" s="103" t="str">
        <f>IF('Forbrug af biomasse'!A545&lt;&gt;"",'Forbrug af biomasse'!A545,"")</f>
        <v/>
      </c>
      <c r="B1145" s="103" t="str">
        <f>IF('Forbrug af biomasse'!B545&lt;&gt;"",'Forbrug af biomasse'!B545,"")</f>
        <v/>
      </c>
      <c r="C1145" s="103" t="str">
        <f>IF('Forbrug af biomasse'!C545&lt;&gt;"",'Forbrug af biomasse'!C545,"")</f>
        <v/>
      </c>
      <c r="D1145" s="103" t="str">
        <f>IF('Forbrug af biomasse'!D545&lt;&gt;"",'Forbrug af biomasse'!D545,"")</f>
        <v/>
      </c>
      <c r="E1145" s="436" t="str">
        <f>IF('Forbrug af biomasse'!E545&lt;&gt;"",'Forbrug af biomasse'!E545,"")</f>
        <v/>
      </c>
      <c r="F1145" s="103" t="str">
        <f>IFERROR(VLOOKUP(A1145,'Oversættelse til tabel'!$A$2:$B$14,2,FALSE),"")</f>
        <v/>
      </c>
    </row>
    <row r="1146" spans="1:6" x14ac:dyDescent="0.25">
      <c r="A1146" s="103" t="str">
        <f>IF('Forbrug af biomasse'!A546&lt;&gt;"",'Forbrug af biomasse'!A546,"")</f>
        <v/>
      </c>
      <c r="B1146" s="103" t="str">
        <f>IF('Forbrug af biomasse'!B546&lt;&gt;"",'Forbrug af biomasse'!B546,"")</f>
        <v/>
      </c>
      <c r="C1146" s="103" t="str">
        <f>IF('Forbrug af biomasse'!C546&lt;&gt;"",'Forbrug af biomasse'!C546,"")</f>
        <v/>
      </c>
      <c r="D1146" s="103" t="str">
        <f>IF('Forbrug af biomasse'!D546&lt;&gt;"",'Forbrug af biomasse'!D546,"")</f>
        <v/>
      </c>
      <c r="E1146" s="436" t="str">
        <f>IF('Forbrug af biomasse'!E546&lt;&gt;"",'Forbrug af biomasse'!E546,"")</f>
        <v/>
      </c>
      <c r="F1146" s="103" t="str">
        <f>IFERROR(VLOOKUP(A1146,'Oversættelse til tabel'!$A$2:$B$14,2,FALSE),"")</f>
        <v/>
      </c>
    </row>
    <row r="1147" spans="1:6" x14ac:dyDescent="0.25">
      <c r="A1147" s="103" t="str">
        <f>IF('Forbrug af biomasse'!A547&lt;&gt;"",'Forbrug af biomasse'!A547,"")</f>
        <v/>
      </c>
      <c r="B1147" s="103" t="str">
        <f>IF('Forbrug af biomasse'!B547&lt;&gt;"",'Forbrug af biomasse'!B547,"")</f>
        <v/>
      </c>
      <c r="C1147" s="103" t="str">
        <f>IF('Forbrug af biomasse'!C547&lt;&gt;"",'Forbrug af biomasse'!C547,"")</f>
        <v/>
      </c>
      <c r="D1147" s="103" t="str">
        <f>IF('Forbrug af biomasse'!D547&lt;&gt;"",'Forbrug af biomasse'!D547,"")</f>
        <v/>
      </c>
      <c r="E1147" s="436" t="str">
        <f>IF('Forbrug af biomasse'!E547&lt;&gt;"",'Forbrug af biomasse'!E547,"")</f>
        <v/>
      </c>
      <c r="F1147" s="103" t="str">
        <f>IFERROR(VLOOKUP(A1147,'Oversættelse til tabel'!$A$2:$B$14,2,FALSE),"")</f>
        <v/>
      </c>
    </row>
    <row r="1148" spans="1:6" x14ac:dyDescent="0.25">
      <c r="A1148" s="103" t="str">
        <f>IF('Forbrug af biomasse'!A548&lt;&gt;"",'Forbrug af biomasse'!A548,"")</f>
        <v/>
      </c>
      <c r="B1148" s="103" t="str">
        <f>IF('Forbrug af biomasse'!B548&lt;&gt;"",'Forbrug af biomasse'!B548,"")</f>
        <v/>
      </c>
      <c r="C1148" s="103" t="str">
        <f>IF('Forbrug af biomasse'!C548&lt;&gt;"",'Forbrug af biomasse'!C548,"")</f>
        <v/>
      </c>
      <c r="D1148" s="103" t="str">
        <f>IF('Forbrug af biomasse'!D548&lt;&gt;"",'Forbrug af biomasse'!D548,"")</f>
        <v/>
      </c>
      <c r="E1148" s="436" t="str">
        <f>IF('Forbrug af biomasse'!E548&lt;&gt;"",'Forbrug af biomasse'!E548,"")</f>
        <v/>
      </c>
      <c r="F1148" s="103" t="str">
        <f>IFERROR(VLOOKUP(A1148,'Oversættelse til tabel'!$A$2:$B$14,2,FALSE),"")</f>
        <v/>
      </c>
    </row>
    <row r="1149" spans="1:6" x14ac:dyDescent="0.25">
      <c r="A1149" s="103" t="str">
        <f>IF('Forbrug af biomasse'!A549&lt;&gt;"",'Forbrug af biomasse'!A549,"")</f>
        <v/>
      </c>
      <c r="B1149" s="103" t="str">
        <f>IF('Forbrug af biomasse'!B549&lt;&gt;"",'Forbrug af biomasse'!B549,"")</f>
        <v/>
      </c>
      <c r="C1149" s="103" t="str">
        <f>IF('Forbrug af biomasse'!C549&lt;&gt;"",'Forbrug af biomasse'!C549,"")</f>
        <v/>
      </c>
      <c r="D1149" s="103" t="str">
        <f>IF('Forbrug af biomasse'!D549&lt;&gt;"",'Forbrug af biomasse'!D549,"")</f>
        <v/>
      </c>
      <c r="E1149" s="436" t="str">
        <f>IF('Forbrug af biomasse'!E549&lt;&gt;"",'Forbrug af biomasse'!E549,"")</f>
        <v/>
      </c>
      <c r="F1149" s="103" t="str">
        <f>IFERROR(VLOOKUP(A1149,'Oversættelse til tabel'!$A$2:$B$14,2,FALSE),"")</f>
        <v/>
      </c>
    </row>
    <row r="1150" spans="1:6" x14ac:dyDescent="0.25">
      <c r="A1150" s="103" t="str">
        <f>IF('Forbrug af biomasse'!A550&lt;&gt;"",'Forbrug af biomasse'!A550,"")</f>
        <v/>
      </c>
      <c r="B1150" s="103" t="str">
        <f>IF('Forbrug af biomasse'!B550&lt;&gt;"",'Forbrug af biomasse'!B550,"")</f>
        <v/>
      </c>
      <c r="C1150" s="103" t="str">
        <f>IF('Forbrug af biomasse'!C550&lt;&gt;"",'Forbrug af biomasse'!C550,"")</f>
        <v/>
      </c>
      <c r="D1150" s="103" t="str">
        <f>IF('Forbrug af biomasse'!D550&lt;&gt;"",'Forbrug af biomasse'!D550,"")</f>
        <v/>
      </c>
      <c r="E1150" s="436" t="str">
        <f>IF('Forbrug af biomasse'!E550&lt;&gt;"",'Forbrug af biomasse'!E550,"")</f>
        <v/>
      </c>
      <c r="F1150" s="103" t="str">
        <f>IFERROR(VLOOKUP(A1150,'Oversættelse til tabel'!$A$2:$B$14,2,FALSE),"")</f>
        <v/>
      </c>
    </row>
    <row r="1151" spans="1:6" x14ac:dyDescent="0.25">
      <c r="A1151" s="103" t="str">
        <f>IF('Forbrug af biomasse'!A551&lt;&gt;"",'Forbrug af biomasse'!A551,"")</f>
        <v/>
      </c>
      <c r="B1151" s="103" t="str">
        <f>IF('Forbrug af biomasse'!B551&lt;&gt;"",'Forbrug af biomasse'!B551,"")</f>
        <v/>
      </c>
      <c r="C1151" s="103" t="str">
        <f>IF('Forbrug af biomasse'!C551&lt;&gt;"",'Forbrug af biomasse'!C551,"")</f>
        <v/>
      </c>
      <c r="D1151" s="103" t="str">
        <f>IF('Forbrug af biomasse'!D551&lt;&gt;"",'Forbrug af biomasse'!D551,"")</f>
        <v/>
      </c>
      <c r="E1151" s="436" t="str">
        <f>IF('Forbrug af biomasse'!E551&lt;&gt;"",'Forbrug af biomasse'!E551,"")</f>
        <v/>
      </c>
      <c r="F1151" s="103" t="str">
        <f>IFERROR(VLOOKUP(A1151,'Oversættelse til tabel'!$A$2:$B$14,2,FALSE),"")</f>
        <v/>
      </c>
    </row>
    <row r="1152" spans="1:6" x14ac:dyDescent="0.25">
      <c r="A1152" s="103" t="str">
        <f>IF('Forbrug af biomasse'!A552&lt;&gt;"",'Forbrug af biomasse'!A552,"")</f>
        <v/>
      </c>
      <c r="B1152" s="103" t="str">
        <f>IF('Forbrug af biomasse'!B552&lt;&gt;"",'Forbrug af biomasse'!B552,"")</f>
        <v/>
      </c>
      <c r="C1152" s="103" t="str">
        <f>IF('Forbrug af biomasse'!C552&lt;&gt;"",'Forbrug af biomasse'!C552,"")</f>
        <v/>
      </c>
      <c r="D1152" s="103" t="str">
        <f>IF('Forbrug af biomasse'!D552&lt;&gt;"",'Forbrug af biomasse'!D552,"")</f>
        <v/>
      </c>
      <c r="E1152" s="436" t="str">
        <f>IF('Forbrug af biomasse'!E552&lt;&gt;"",'Forbrug af biomasse'!E552,"")</f>
        <v/>
      </c>
      <c r="F1152" s="103" t="str">
        <f>IFERROR(VLOOKUP(A1152,'Oversættelse til tabel'!$A$2:$B$14,2,FALSE),"")</f>
        <v/>
      </c>
    </row>
    <row r="1153" spans="1:6" x14ac:dyDescent="0.25">
      <c r="A1153" s="103" t="str">
        <f>IF('Forbrug af biomasse'!A553&lt;&gt;"",'Forbrug af biomasse'!A553,"")</f>
        <v/>
      </c>
      <c r="B1153" s="103" t="str">
        <f>IF('Forbrug af biomasse'!B553&lt;&gt;"",'Forbrug af biomasse'!B553,"")</f>
        <v/>
      </c>
      <c r="C1153" s="103" t="str">
        <f>IF('Forbrug af biomasse'!C553&lt;&gt;"",'Forbrug af biomasse'!C553,"")</f>
        <v/>
      </c>
      <c r="D1153" s="103" t="str">
        <f>IF('Forbrug af biomasse'!D553&lt;&gt;"",'Forbrug af biomasse'!D553,"")</f>
        <v/>
      </c>
      <c r="E1153" s="436" t="str">
        <f>IF('Forbrug af biomasse'!E553&lt;&gt;"",'Forbrug af biomasse'!E553,"")</f>
        <v/>
      </c>
      <c r="F1153" s="103" t="str">
        <f>IFERROR(VLOOKUP(A1153,'Oversættelse til tabel'!$A$2:$B$14,2,FALSE),"")</f>
        <v/>
      </c>
    </row>
    <row r="1154" spans="1:6" x14ac:dyDescent="0.25">
      <c r="A1154" s="103" t="str">
        <f>IF('Forbrug af biomasse'!A554&lt;&gt;"",'Forbrug af biomasse'!A554,"")</f>
        <v/>
      </c>
      <c r="B1154" s="103" t="str">
        <f>IF('Forbrug af biomasse'!B554&lt;&gt;"",'Forbrug af biomasse'!B554,"")</f>
        <v/>
      </c>
      <c r="C1154" s="103" t="str">
        <f>IF('Forbrug af biomasse'!C554&lt;&gt;"",'Forbrug af biomasse'!C554,"")</f>
        <v/>
      </c>
      <c r="D1154" s="103" t="str">
        <f>IF('Forbrug af biomasse'!D554&lt;&gt;"",'Forbrug af biomasse'!D554,"")</f>
        <v/>
      </c>
      <c r="E1154" s="436" t="str">
        <f>IF('Forbrug af biomasse'!E554&lt;&gt;"",'Forbrug af biomasse'!E554,"")</f>
        <v/>
      </c>
      <c r="F1154" s="103" t="str">
        <f>IFERROR(VLOOKUP(A1154,'Oversættelse til tabel'!$A$2:$B$14,2,FALSE),"")</f>
        <v/>
      </c>
    </row>
    <row r="1155" spans="1:6" x14ac:dyDescent="0.25">
      <c r="A1155" s="103" t="str">
        <f>IF('Forbrug af biomasse'!A555&lt;&gt;"",'Forbrug af biomasse'!A555,"")</f>
        <v/>
      </c>
      <c r="B1155" s="103" t="str">
        <f>IF('Forbrug af biomasse'!B555&lt;&gt;"",'Forbrug af biomasse'!B555,"")</f>
        <v/>
      </c>
      <c r="C1155" s="103" t="str">
        <f>IF('Forbrug af biomasse'!C555&lt;&gt;"",'Forbrug af biomasse'!C555,"")</f>
        <v/>
      </c>
      <c r="D1155" s="103" t="str">
        <f>IF('Forbrug af biomasse'!D555&lt;&gt;"",'Forbrug af biomasse'!D555,"")</f>
        <v/>
      </c>
      <c r="E1155" s="436" t="str">
        <f>IF('Forbrug af biomasse'!E555&lt;&gt;"",'Forbrug af biomasse'!E555,"")</f>
        <v/>
      </c>
      <c r="F1155" s="103" t="str">
        <f>IFERROR(VLOOKUP(A1155,'Oversættelse til tabel'!$A$2:$B$14,2,FALSE),"")</f>
        <v/>
      </c>
    </row>
    <row r="1156" spans="1:6" x14ac:dyDescent="0.25">
      <c r="A1156" s="103" t="str">
        <f>IF('Forbrug af biomasse'!A556&lt;&gt;"",'Forbrug af biomasse'!A556,"")</f>
        <v/>
      </c>
      <c r="B1156" s="103" t="str">
        <f>IF('Forbrug af biomasse'!B556&lt;&gt;"",'Forbrug af biomasse'!B556,"")</f>
        <v/>
      </c>
      <c r="C1156" s="103" t="str">
        <f>IF('Forbrug af biomasse'!C556&lt;&gt;"",'Forbrug af biomasse'!C556,"")</f>
        <v/>
      </c>
      <c r="D1156" s="103" t="str">
        <f>IF('Forbrug af biomasse'!D556&lt;&gt;"",'Forbrug af biomasse'!D556,"")</f>
        <v/>
      </c>
      <c r="E1156" s="436" t="str">
        <f>IF('Forbrug af biomasse'!E556&lt;&gt;"",'Forbrug af biomasse'!E556,"")</f>
        <v/>
      </c>
      <c r="F1156" s="103" t="str">
        <f>IFERROR(VLOOKUP(A1156,'Oversættelse til tabel'!$A$2:$B$14,2,FALSE),"")</f>
        <v/>
      </c>
    </row>
    <row r="1157" spans="1:6" x14ac:dyDescent="0.25">
      <c r="A1157" s="103" t="str">
        <f>IF('Forbrug af biomasse'!A557&lt;&gt;"",'Forbrug af biomasse'!A557,"")</f>
        <v/>
      </c>
      <c r="B1157" s="103" t="str">
        <f>IF('Forbrug af biomasse'!B557&lt;&gt;"",'Forbrug af biomasse'!B557,"")</f>
        <v/>
      </c>
      <c r="C1157" s="103" t="str">
        <f>IF('Forbrug af biomasse'!C557&lt;&gt;"",'Forbrug af biomasse'!C557,"")</f>
        <v/>
      </c>
      <c r="D1157" s="103" t="str">
        <f>IF('Forbrug af biomasse'!D557&lt;&gt;"",'Forbrug af biomasse'!D557,"")</f>
        <v/>
      </c>
      <c r="E1157" s="436" t="str">
        <f>IF('Forbrug af biomasse'!E557&lt;&gt;"",'Forbrug af biomasse'!E557,"")</f>
        <v/>
      </c>
      <c r="F1157" s="103" t="str">
        <f>IFERROR(VLOOKUP(A1157,'Oversættelse til tabel'!$A$2:$B$14,2,FALSE),"")</f>
        <v/>
      </c>
    </row>
    <row r="1158" spans="1:6" x14ac:dyDescent="0.25">
      <c r="A1158" s="103" t="str">
        <f>IF('Forbrug af biomasse'!A558&lt;&gt;"",'Forbrug af biomasse'!A558,"")</f>
        <v/>
      </c>
      <c r="B1158" s="103" t="str">
        <f>IF('Forbrug af biomasse'!B558&lt;&gt;"",'Forbrug af biomasse'!B558,"")</f>
        <v/>
      </c>
      <c r="C1158" s="103" t="str">
        <f>IF('Forbrug af biomasse'!C558&lt;&gt;"",'Forbrug af biomasse'!C558,"")</f>
        <v/>
      </c>
      <c r="D1158" s="103" t="str">
        <f>IF('Forbrug af biomasse'!D558&lt;&gt;"",'Forbrug af biomasse'!D558,"")</f>
        <v/>
      </c>
      <c r="E1158" s="436" t="str">
        <f>IF('Forbrug af biomasse'!E558&lt;&gt;"",'Forbrug af biomasse'!E558,"")</f>
        <v/>
      </c>
      <c r="F1158" s="103" t="str">
        <f>IFERROR(VLOOKUP(A1158,'Oversættelse til tabel'!$A$2:$B$14,2,FALSE),"")</f>
        <v/>
      </c>
    </row>
    <row r="1159" spans="1:6" x14ac:dyDescent="0.25">
      <c r="A1159" s="103" t="str">
        <f>IF('Forbrug af biomasse'!A559&lt;&gt;"",'Forbrug af biomasse'!A559,"")</f>
        <v/>
      </c>
      <c r="B1159" s="103" t="str">
        <f>IF('Forbrug af biomasse'!B559&lt;&gt;"",'Forbrug af biomasse'!B559,"")</f>
        <v/>
      </c>
      <c r="C1159" s="103" t="str">
        <f>IF('Forbrug af biomasse'!C559&lt;&gt;"",'Forbrug af biomasse'!C559,"")</f>
        <v/>
      </c>
      <c r="D1159" s="103" t="str">
        <f>IF('Forbrug af biomasse'!D559&lt;&gt;"",'Forbrug af biomasse'!D559,"")</f>
        <v/>
      </c>
      <c r="E1159" s="436" t="str">
        <f>IF('Forbrug af biomasse'!E559&lt;&gt;"",'Forbrug af biomasse'!E559,"")</f>
        <v/>
      </c>
      <c r="F1159" s="103" t="str">
        <f>IFERROR(VLOOKUP(A1159,'Oversættelse til tabel'!$A$2:$B$14,2,FALSE),"")</f>
        <v/>
      </c>
    </row>
    <row r="1160" spans="1:6" x14ac:dyDescent="0.25">
      <c r="A1160" s="103" t="str">
        <f>IF('Forbrug af biomasse'!A560&lt;&gt;"",'Forbrug af biomasse'!A560,"")</f>
        <v/>
      </c>
      <c r="B1160" s="103" t="str">
        <f>IF('Forbrug af biomasse'!B560&lt;&gt;"",'Forbrug af biomasse'!B560,"")</f>
        <v/>
      </c>
      <c r="C1160" s="103" t="str">
        <f>IF('Forbrug af biomasse'!C560&lt;&gt;"",'Forbrug af biomasse'!C560,"")</f>
        <v/>
      </c>
      <c r="D1160" s="103" t="str">
        <f>IF('Forbrug af biomasse'!D560&lt;&gt;"",'Forbrug af biomasse'!D560,"")</f>
        <v/>
      </c>
      <c r="E1160" s="436" t="str">
        <f>IF('Forbrug af biomasse'!E560&lt;&gt;"",'Forbrug af biomasse'!E560,"")</f>
        <v/>
      </c>
      <c r="F1160" s="103" t="str">
        <f>IFERROR(VLOOKUP(A1160,'Oversættelse til tabel'!$A$2:$B$14,2,FALSE),"")</f>
        <v/>
      </c>
    </row>
    <row r="1161" spans="1:6" x14ac:dyDescent="0.25">
      <c r="A1161" s="103" t="str">
        <f>IF('Forbrug af biomasse'!A561&lt;&gt;"",'Forbrug af biomasse'!A561,"")</f>
        <v/>
      </c>
      <c r="B1161" s="103" t="str">
        <f>IF('Forbrug af biomasse'!B561&lt;&gt;"",'Forbrug af biomasse'!B561,"")</f>
        <v/>
      </c>
      <c r="C1161" s="103" t="str">
        <f>IF('Forbrug af biomasse'!C561&lt;&gt;"",'Forbrug af biomasse'!C561,"")</f>
        <v/>
      </c>
      <c r="D1161" s="103" t="str">
        <f>IF('Forbrug af biomasse'!D561&lt;&gt;"",'Forbrug af biomasse'!D561,"")</f>
        <v/>
      </c>
      <c r="E1161" s="436" t="str">
        <f>IF('Forbrug af biomasse'!E561&lt;&gt;"",'Forbrug af biomasse'!E561,"")</f>
        <v/>
      </c>
      <c r="F1161" s="103" t="str">
        <f>IFERROR(VLOOKUP(A1161,'Oversættelse til tabel'!$A$2:$B$14,2,FALSE),"")</f>
        <v/>
      </c>
    </row>
    <row r="1162" spans="1:6" x14ac:dyDescent="0.25">
      <c r="A1162" s="103" t="str">
        <f>IF('Forbrug af biomasse'!A562&lt;&gt;"",'Forbrug af biomasse'!A562,"")</f>
        <v/>
      </c>
      <c r="B1162" s="103" t="str">
        <f>IF('Forbrug af biomasse'!B562&lt;&gt;"",'Forbrug af biomasse'!B562,"")</f>
        <v/>
      </c>
      <c r="C1162" s="103" t="str">
        <f>IF('Forbrug af biomasse'!C562&lt;&gt;"",'Forbrug af biomasse'!C562,"")</f>
        <v/>
      </c>
      <c r="D1162" s="103" t="str">
        <f>IF('Forbrug af biomasse'!D562&lt;&gt;"",'Forbrug af biomasse'!D562,"")</f>
        <v/>
      </c>
      <c r="E1162" s="436" t="str">
        <f>IF('Forbrug af biomasse'!E562&lt;&gt;"",'Forbrug af biomasse'!E562,"")</f>
        <v/>
      </c>
      <c r="F1162" s="103" t="str">
        <f>IFERROR(VLOOKUP(A1162,'Oversættelse til tabel'!$A$2:$B$14,2,FALSE),"")</f>
        <v/>
      </c>
    </row>
    <row r="1163" spans="1:6" x14ac:dyDescent="0.25">
      <c r="A1163" s="103" t="str">
        <f>IF('Forbrug af biomasse'!A563&lt;&gt;"",'Forbrug af biomasse'!A563,"")</f>
        <v/>
      </c>
      <c r="B1163" s="103" t="str">
        <f>IF('Forbrug af biomasse'!B563&lt;&gt;"",'Forbrug af biomasse'!B563,"")</f>
        <v/>
      </c>
      <c r="C1163" s="103" t="str">
        <f>IF('Forbrug af biomasse'!C563&lt;&gt;"",'Forbrug af biomasse'!C563,"")</f>
        <v/>
      </c>
      <c r="D1163" s="103" t="str">
        <f>IF('Forbrug af biomasse'!D563&lt;&gt;"",'Forbrug af biomasse'!D563,"")</f>
        <v/>
      </c>
      <c r="E1163" s="436" t="str">
        <f>IF('Forbrug af biomasse'!E563&lt;&gt;"",'Forbrug af biomasse'!E563,"")</f>
        <v/>
      </c>
      <c r="F1163" s="103" t="str">
        <f>IFERROR(VLOOKUP(A1163,'Oversættelse til tabel'!$A$2:$B$14,2,FALSE),"")</f>
        <v/>
      </c>
    </row>
    <row r="1164" spans="1:6" x14ac:dyDescent="0.25">
      <c r="A1164" s="103" t="str">
        <f>IF('Forbrug af biomasse'!A564&lt;&gt;"",'Forbrug af biomasse'!A564,"")</f>
        <v/>
      </c>
      <c r="B1164" s="103" t="str">
        <f>IF('Forbrug af biomasse'!B564&lt;&gt;"",'Forbrug af biomasse'!B564,"")</f>
        <v/>
      </c>
      <c r="C1164" s="103" t="str">
        <f>IF('Forbrug af biomasse'!C564&lt;&gt;"",'Forbrug af biomasse'!C564,"")</f>
        <v/>
      </c>
      <c r="D1164" s="103" t="str">
        <f>IF('Forbrug af biomasse'!D564&lt;&gt;"",'Forbrug af biomasse'!D564,"")</f>
        <v/>
      </c>
      <c r="E1164" s="436" t="str">
        <f>IF('Forbrug af biomasse'!E564&lt;&gt;"",'Forbrug af biomasse'!E564,"")</f>
        <v/>
      </c>
      <c r="F1164" s="103" t="str">
        <f>IFERROR(VLOOKUP(A1164,'Oversættelse til tabel'!$A$2:$B$14,2,FALSE),"")</f>
        <v/>
      </c>
    </row>
    <row r="1165" spans="1:6" x14ac:dyDescent="0.25">
      <c r="A1165" s="103" t="str">
        <f>IF('Forbrug af biomasse'!A565&lt;&gt;"",'Forbrug af biomasse'!A565,"")</f>
        <v/>
      </c>
      <c r="B1165" s="103" t="str">
        <f>IF('Forbrug af biomasse'!B565&lt;&gt;"",'Forbrug af biomasse'!B565,"")</f>
        <v/>
      </c>
      <c r="C1165" s="103" t="str">
        <f>IF('Forbrug af biomasse'!C565&lt;&gt;"",'Forbrug af biomasse'!C565,"")</f>
        <v/>
      </c>
      <c r="D1165" s="103" t="str">
        <f>IF('Forbrug af biomasse'!D565&lt;&gt;"",'Forbrug af biomasse'!D565,"")</f>
        <v/>
      </c>
      <c r="E1165" s="436" t="str">
        <f>IF('Forbrug af biomasse'!E565&lt;&gt;"",'Forbrug af biomasse'!E565,"")</f>
        <v/>
      </c>
      <c r="F1165" s="103" t="str">
        <f>IFERROR(VLOOKUP(A1165,'Oversættelse til tabel'!$A$2:$B$14,2,FALSE),"")</f>
        <v/>
      </c>
    </row>
    <row r="1166" spans="1:6" x14ac:dyDescent="0.25">
      <c r="A1166" s="103" t="str">
        <f>IF('Forbrug af biomasse'!A566&lt;&gt;"",'Forbrug af biomasse'!A566,"")</f>
        <v/>
      </c>
      <c r="B1166" s="103" t="str">
        <f>IF('Forbrug af biomasse'!B566&lt;&gt;"",'Forbrug af biomasse'!B566,"")</f>
        <v/>
      </c>
      <c r="C1166" s="103" t="str">
        <f>IF('Forbrug af biomasse'!C566&lt;&gt;"",'Forbrug af biomasse'!C566,"")</f>
        <v/>
      </c>
      <c r="D1166" s="103" t="str">
        <f>IF('Forbrug af biomasse'!D566&lt;&gt;"",'Forbrug af biomasse'!D566,"")</f>
        <v/>
      </c>
      <c r="E1166" s="436" t="str">
        <f>IF('Forbrug af biomasse'!E566&lt;&gt;"",'Forbrug af biomasse'!E566,"")</f>
        <v/>
      </c>
      <c r="F1166" s="103" t="str">
        <f>IFERROR(VLOOKUP(A1166,'Oversættelse til tabel'!$A$2:$B$14,2,FALSE),"")</f>
        <v/>
      </c>
    </row>
    <row r="1167" spans="1:6" x14ac:dyDescent="0.25">
      <c r="A1167" s="103" t="str">
        <f>IF('Forbrug af biomasse'!A567&lt;&gt;"",'Forbrug af biomasse'!A567,"")</f>
        <v/>
      </c>
      <c r="B1167" s="103" t="str">
        <f>IF('Forbrug af biomasse'!B567&lt;&gt;"",'Forbrug af biomasse'!B567,"")</f>
        <v/>
      </c>
      <c r="C1167" s="103" t="str">
        <f>IF('Forbrug af biomasse'!C567&lt;&gt;"",'Forbrug af biomasse'!C567,"")</f>
        <v/>
      </c>
      <c r="D1167" s="103" t="str">
        <f>IF('Forbrug af biomasse'!D567&lt;&gt;"",'Forbrug af biomasse'!D567,"")</f>
        <v/>
      </c>
      <c r="E1167" s="436" t="str">
        <f>IF('Forbrug af biomasse'!E567&lt;&gt;"",'Forbrug af biomasse'!E567,"")</f>
        <v/>
      </c>
      <c r="F1167" s="103" t="str">
        <f>IFERROR(VLOOKUP(A1167,'Oversættelse til tabel'!$A$2:$B$14,2,FALSE),"")</f>
        <v/>
      </c>
    </row>
    <row r="1168" spans="1:6" x14ac:dyDescent="0.25">
      <c r="A1168" s="103" t="str">
        <f>IF('Forbrug af biomasse'!A568&lt;&gt;"",'Forbrug af biomasse'!A568,"")</f>
        <v/>
      </c>
      <c r="B1168" s="103" t="str">
        <f>IF('Forbrug af biomasse'!B568&lt;&gt;"",'Forbrug af biomasse'!B568,"")</f>
        <v/>
      </c>
      <c r="C1168" s="103" t="str">
        <f>IF('Forbrug af biomasse'!C568&lt;&gt;"",'Forbrug af biomasse'!C568,"")</f>
        <v/>
      </c>
      <c r="D1168" s="103" t="str">
        <f>IF('Forbrug af biomasse'!D568&lt;&gt;"",'Forbrug af biomasse'!D568,"")</f>
        <v/>
      </c>
      <c r="E1168" s="436" t="str">
        <f>IF('Forbrug af biomasse'!E568&lt;&gt;"",'Forbrug af biomasse'!E568,"")</f>
        <v/>
      </c>
      <c r="F1168" s="103" t="str">
        <f>IFERROR(VLOOKUP(A1168,'Oversættelse til tabel'!$A$2:$B$14,2,FALSE),"")</f>
        <v/>
      </c>
    </row>
    <row r="1169" spans="1:6" x14ac:dyDescent="0.25">
      <c r="A1169" s="103" t="str">
        <f>IF('Forbrug af biomasse'!A569&lt;&gt;"",'Forbrug af biomasse'!A569,"")</f>
        <v/>
      </c>
      <c r="B1169" s="103" t="str">
        <f>IF('Forbrug af biomasse'!B569&lt;&gt;"",'Forbrug af biomasse'!B569,"")</f>
        <v/>
      </c>
      <c r="C1169" s="103" t="str">
        <f>IF('Forbrug af biomasse'!C569&lt;&gt;"",'Forbrug af biomasse'!C569,"")</f>
        <v/>
      </c>
      <c r="D1169" s="103" t="str">
        <f>IF('Forbrug af biomasse'!D569&lt;&gt;"",'Forbrug af biomasse'!D569,"")</f>
        <v/>
      </c>
      <c r="E1169" s="436" t="str">
        <f>IF('Forbrug af biomasse'!E569&lt;&gt;"",'Forbrug af biomasse'!E569,"")</f>
        <v/>
      </c>
      <c r="F1169" s="103" t="str">
        <f>IFERROR(VLOOKUP(A1169,'Oversættelse til tabel'!$A$2:$B$14,2,FALSE),"")</f>
        <v/>
      </c>
    </row>
    <row r="1170" spans="1:6" x14ac:dyDescent="0.25">
      <c r="A1170" s="103" t="str">
        <f>IF('Forbrug af biomasse'!A570&lt;&gt;"",'Forbrug af biomasse'!A570,"")</f>
        <v/>
      </c>
      <c r="B1170" s="103" t="str">
        <f>IF('Forbrug af biomasse'!B570&lt;&gt;"",'Forbrug af biomasse'!B570,"")</f>
        <v/>
      </c>
      <c r="C1170" s="103" t="str">
        <f>IF('Forbrug af biomasse'!C570&lt;&gt;"",'Forbrug af biomasse'!C570,"")</f>
        <v/>
      </c>
      <c r="D1170" s="103" t="str">
        <f>IF('Forbrug af biomasse'!D570&lt;&gt;"",'Forbrug af biomasse'!D570,"")</f>
        <v/>
      </c>
      <c r="E1170" s="436" t="str">
        <f>IF('Forbrug af biomasse'!E570&lt;&gt;"",'Forbrug af biomasse'!E570,"")</f>
        <v/>
      </c>
      <c r="F1170" s="103" t="str">
        <f>IFERROR(VLOOKUP(A1170,'Oversættelse til tabel'!$A$2:$B$14,2,FALSE),"")</f>
        <v/>
      </c>
    </row>
    <row r="1171" spans="1:6" x14ac:dyDescent="0.25">
      <c r="A1171" s="103" t="str">
        <f>IF('Forbrug af biomasse'!A571&lt;&gt;"",'Forbrug af biomasse'!A571,"")</f>
        <v/>
      </c>
      <c r="B1171" s="103" t="str">
        <f>IF('Forbrug af biomasse'!B571&lt;&gt;"",'Forbrug af biomasse'!B571,"")</f>
        <v/>
      </c>
      <c r="C1171" s="103" t="str">
        <f>IF('Forbrug af biomasse'!C571&lt;&gt;"",'Forbrug af biomasse'!C571,"")</f>
        <v/>
      </c>
      <c r="D1171" s="103" t="str">
        <f>IF('Forbrug af biomasse'!D571&lt;&gt;"",'Forbrug af biomasse'!D571,"")</f>
        <v/>
      </c>
      <c r="E1171" s="436" t="str">
        <f>IF('Forbrug af biomasse'!E571&lt;&gt;"",'Forbrug af biomasse'!E571,"")</f>
        <v/>
      </c>
      <c r="F1171" s="103" t="str">
        <f>IFERROR(VLOOKUP(A1171,'Oversættelse til tabel'!$A$2:$B$14,2,FALSE),"")</f>
        <v/>
      </c>
    </row>
    <row r="1172" spans="1:6" x14ac:dyDescent="0.25">
      <c r="A1172" s="103" t="str">
        <f>IF('Forbrug af biomasse'!A572&lt;&gt;"",'Forbrug af biomasse'!A572,"")</f>
        <v/>
      </c>
      <c r="B1172" s="103" t="str">
        <f>IF('Forbrug af biomasse'!B572&lt;&gt;"",'Forbrug af biomasse'!B572,"")</f>
        <v/>
      </c>
      <c r="C1172" s="103" t="str">
        <f>IF('Forbrug af biomasse'!C572&lt;&gt;"",'Forbrug af biomasse'!C572,"")</f>
        <v/>
      </c>
      <c r="D1172" s="103" t="str">
        <f>IF('Forbrug af biomasse'!D572&lt;&gt;"",'Forbrug af biomasse'!D572,"")</f>
        <v/>
      </c>
      <c r="E1172" s="436" t="str">
        <f>IF('Forbrug af biomasse'!E572&lt;&gt;"",'Forbrug af biomasse'!E572,"")</f>
        <v/>
      </c>
      <c r="F1172" s="103" t="str">
        <f>IFERROR(VLOOKUP(A1172,'Oversættelse til tabel'!$A$2:$B$14,2,FALSE),"")</f>
        <v/>
      </c>
    </row>
    <row r="1173" spans="1:6" x14ac:dyDescent="0.25">
      <c r="A1173" s="103" t="str">
        <f>IF('Forbrug af biomasse'!A573&lt;&gt;"",'Forbrug af biomasse'!A573,"")</f>
        <v/>
      </c>
      <c r="B1173" s="103" t="str">
        <f>IF('Forbrug af biomasse'!B573&lt;&gt;"",'Forbrug af biomasse'!B573,"")</f>
        <v/>
      </c>
      <c r="C1173" s="103" t="str">
        <f>IF('Forbrug af biomasse'!C573&lt;&gt;"",'Forbrug af biomasse'!C573,"")</f>
        <v/>
      </c>
      <c r="D1173" s="103" t="str">
        <f>IF('Forbrug af biomasse'!D573&lt;&gt;"",'Forbrug af biomasse'!D573,"")</f>
        <v/>
      </c>
      <c r="E1173" s="436" t="str">
        <f>IF('Forbrug af biomasse'!E573&lt;&gt;"",'Forbrug af biomasse'!E573,"")</f>
        <v/>
      </c>
      <c r="F1173" s="103" t="str">
        <f>IFERROR(VLOOKUP(A1173,'Oversættelse til tabel'!$A$2:$B$14,2,FALSE),"")</f>
        <v/>
      </c>
    </row>
    <row r="1174" spans="1:6" x14ac:dyDescent="0.25">
      <c r="A1174" s="103" t="str">
        <f>IF('Forbrug af biomasse'!A574&lt;&gt;"",'Forbrug af biomasse'!A574,"")</f>
        <v/>
      </c>
      <c r="B1174" s="103" t="str">
        <f>IF('Forbrug af biomasse'!B574&lt;&gt;"",'Forbrug af biomasse'!B574,"")</f>
        <v/>
      </c>
      <c r="C1174" s="103" t="str">
        <f>IF('Forbrug af biomasse'!C574&lt;&gt;"",'Forbrug af biomasse'!C574,"")</f>
        <v/>
      </c>
      <c r="D1174" s="103" t="str">
        <f>IF('Forbrug af biomasse'!D574&lt;&gt;"",'Forbrug af biomasse'!D574,"")</f>
        <v/>
      </c>
      <c r="E1174" s="436" t="str">
        <f>IF('Forbrug af biomasse'!E574&lt;&gt;"",'Forbrug af biomasse'!E574,"")</f>
        <v/>
      </c>
      <c r="F1174" s="103" t="str">
        <f>IFERROR(VLOOKUP(A1174,'Oversættelse til tabel'!$A$2:$B$14,2,FALSE),"")</f>
        <v/>
      </c>
    </row>
    <row r="1175" spans="1:6" x14ac:dyDescent="0.25">
      <c r="A1175" s="103" t="str">
        <f>IF('Forbrug af biomasse'!A575&lt;&gt;"",'Forbrug af biomasse'!A575,"")</f>
        <v/>
      </c>
      <c r="B1175" s="103" t="str">
        <f>IF('Forbrug af biomasse'!B575&lt;&gt;"",'Forbrug af biomasse'!B575,"")</f>
        <v/>
      </c>
      <c r="C1175" s="103" t="str">
        <f>IF('Forbrug af biomasse'!C575&lt;&gt;"",'Forbrug af biomasse'!C575,"")</f>
        <v/>
      </c>
      <c r="D1175" s="103" t="str">
        <f>IF('Forbrug af biomasse'!D575&lt;&gt;"",'Forbrug af biomasse'!D575,"")</f>
        <v/>
      </c>
      <c r="E1175" s="436" t="str">
        <f>IF('Forbrug af biomasse'!E575&lt;&gt;"",'Forbrug af biomasse'!E575,"")</f>
        <v/>
      </c>
      <c r="F1175" s="103" t="str">
        <f>IFERROR(VLOOKUP(A1175,'Oversættelse til tabel'!$A$2:$B$14,2,FALSE),"")</f>
        <v/>
      </c>
    </row>
    <row r="1176" spans="1:6" x14ac:dyDescent="0.25">
      <c r="A1176" s="103" t="str">
        <f>IF('Forbrug af biomasse'!A576&lt;&gt;"",'Forbrug af biomasse'!A576,"")</f>
        <v/>
      </c>
      <c r="B1176" s="103" t="str">
        <f>IF('Forbrug af biomasse'!B576&lt;&gt;"",'Forbrug af biomasse'!B576,"")</f>
        <v/>
      </c>
      <c r="C1176" s="103" t="str">
        <f>IF('Forbrug af biomasse'!C576&lt;&gt;"",'Forbrug af biomasse'!C576,"")</f>
        <v/>
      </c>
      <c r="D1176" s="103" t="str">
        <f>IF('Forbrug af biomasse'!D576&lt;&gt;"",'Forbrug af biomasse'!D576,"")</f>
        <v/>
      </c>
      <c r="E1176" s="436" t="str">
        <f>IF('Forbrug af biomasse'!E576&lt;&gt;"",'Forbrug af biomasse'!E576,"")</f>
        <v/>
      </c>
      <c r="F1176" s="103" t="str">
        <f>IFERROR(VLOOKUP(A1176,'Oversættelse til tabel'!$A$2:$B$14,2,FALSE),"")</f>
        <v/>
      </c>
    </row>
    <row r="1177" spans="1:6" x14ac:dyDescent="0.25">
      <c r="A1177" s="103" t="str">
        <f>IF('Forbrug af biomasse'!A577&lt;&gt;"",'Forbrug af biomasse'!A577,"")</f>
        <v/>
      </c>
      <c r="B1177" s="103" t="str">
        <f>IF('Forbrug af biomasse'!B577&lt;&gt;"",'Forbrug af biomasse'!B577,"")</f>
        <v/>
      </c>
      <c r="C1177" s="103" t="str">
        <f>IF('Forbrug af biomasse'!C577&lt;&gt;"",'Forbrug af biomasse'!C577,"")</f>
        <v/>
      </c>
      <c r="D1177" s="103" t="str">
        <f>IF('Forbrug af biomasse'!D577&lt;&gt;"",'Forbrug af biomasse'!D577,"")</f>
        <v/>
      </c>
      <c r="E1177" s="436" t="str">
        <f>IF('Forbrug af biomasse'!E577&lt;&gt;"",'Forbrug af biomasse'!E577,"")</f>
        <v/>
      </c>
      <c r="F1177" s="103" t="str">
        <f>IFERROR(VLOOKUP(A1177,'Oversættelse til tabel'!$A$2:$B$14,2,FALSE),"")</f>
        <v/>
      </c>
    </row>
    <row r="1178" spans="1:6" x14ac:dyDescent="0.25">
      <c r="A1178" s="103" t="str">
        <f>IF('Forbrug af biomasse'!A578&lt;&gt;"",'Forbrug af biomasse'!A578,"")</f>
        <v/>
      </c>
      <c r="B1178" s="103" t="str">
        <f>IF('Forbrug af biomasse'!B578&lt;&gt;"",'Forbrug af biomasse'!B578,"")</f>
        <v/>
      </c>
      <c r="C1178" s="103" t="str">
        <f>IF('Forbrug af biomasse'!C578&lt;&gt;"",'Forbrug af biomasse'!C578,"")</f>
        <v/>
      </c>
      <c r="D1178" s="103" t="str">
        <f>IF('Forbrug af biomasse'!D578&lt;&gt;"",'Forbrug af biomasse'!D578,"")</f>
        <v/>
      </c>
      <c r="E1178" s="436" t="str">
        <f>IF('Forbrug af biomasse'!E578&lt;&gt;"",'Forbrug af biomasse'!E578,"")</f>
        <v/>
      </c>
      <c r="F1178" s="103" t="str">
        <f>IFERROR(VLOOKUP(A1178,'Oversættelse til tabel'!$A$2:$B$14,2,FALSE),"")</f>
        <v/>
      </c>
    </row>
    <row r="1179" spans="1:6" x14ac:dyDescent="0.25">
      <c r="A1179" s="103" t="str">
        <f>IF('Forbrug af biomasse'!A579&lt;&gt;"",'Forbrug af biomasse'!A579,"")</f>
        <v/>
      </c>
      <c r="B1179" s="103" t="str">
        <f>IF('Forbrug af biomasse'!B579&lt;&gt;"",'Forbrug af biomasse'!B579,"")</f>
        <v/>
      </c>
      <c r="C1179" s="103" t="str">
        <f>IF('Forbrug af biomasse'!C579&lt;&gt;"",'Forbrug af biomasse'!C579,"")</f>
        <v/>
      </c>
      <c r="D1179" s="103" t="str">
        <f>IF('Forbrug af biomasse'!D579&lt;&gt;"",'Forbrug af biomasse'!D579,"")</f>
        <v/>
      </c>
      <c r="E1179" s="436" t="str">
        <f>IF('Forbrug af biomasse'!E579&lt;&gt;"",'Forbrug af biomasse'!E579,"")</f>
        <v/>
      </c>
      <c r="F1179" s="103" t="str">
        <f>IFERROR(VLOOKUP(A1179,'Oversættelse til tabel'!$A$2:$B$14,2,FALSE),"")</f>
        <v/>
      </c>
    </row>
    <row r="1180" spans="1:6" x14ac:dyDescent="0.25">
      <c r="A1180" s="103" t="str">
        <f>IF('Forbrug af biomasse'!A580&lt;&gt;"",'Forbrug af biomasse'!A580,"")</f>
        <v/>
      </c>
      <c r="B1180" s="103" t="str">
        <f>IF('Forbrug af biomasse'!B580&lt;&gt;"",'Forbrug af biomasse'!B580,"")</f>
        <v/>
      </c>
      <c r="C1180" s="103" t="str">
        <f>IF('Forbrug af biomasse'!C580&lt;&gt;"",'Forbrug af biomasse'!C580,"")</f>
        <v/>
      </c>
      <c r="D1180" s="103" t="str">
        <f>IF('Forbrug af biomasse'!D580&lt;&gt;"",'Forbrug af biomasse'!D580,"")</f>
        <v/>
      </c>
      <c r="E1180" s="436" t="str">
        <f>IF('Forbrug af biomasse'!E580&lt;&gt;"",'Forbrug af biomasse'!E580,"")</f>
        <v/>
      </c>
      <c r="F1180" s="103" t="str">
        <f>IFERROR(VLOOKUP(A1180,'Oversættelse til tabel'!$A$2:$B$14,2,FALSE),"")</f>
        <v/>
      </c>
    </row>
    <row r="1181" spans="1:6" x14ac:dyDescent="0.25">
      <c r="A1181" s="103" t="str">
        <f>IF('Forbrug af biomasse'!A581&lt;&gt;"",'Forbrug af biomasse'!A581,"")</f>
        <v/>
      </c>
      <c r="B1181" s="103" t="str">
        <f>IF('Forbrug af biomasse'!B581&lt;&gt;"",'Forbrug af biomasse'!B581,"")</f>
        <v/>
      </c>
      <c r="C1181" s="103" t="str">
        <f>IF('Forbrug af biomasse'!C581&lt;&gt;"",'Forbrug af biomasse'!C581,"")</f>
        <v/>
      </c>
      <c r="D1181" s="103" t="str">
        <f>IF('Forbrug af biomasse'!D581&lt;&gt;"",'Forbrug af biomasse'!D581,"")</f>
        <v/>
      </c>
      <c r="E1181" s="436" t="str">
        <f>IF('Forbrug af biomasse'!E581&lt;&gt;"",'Forbrug af biomasse'!E581,"")</f>
        <v/>
      </c>
      <c r="F1181" s="103" t="str">
        <f>IFERROR(VLOOKUP(A1181,'Oversættelse til tabel'!$A$2:$B$14,2,FALSE),"")</f>
        <v/>
      </c>
    </row>
    <row r="1182" spans="1:6" x14ac:dyDescent="0.25">
      <c r="A1182" s="103" t="str">
        <f>IF('Forbrug af biomasse'!A582&lt;&gt;"",'Forbrug af biomasse'!A582,"")</f>
        <v/>
      </c>
      <c r="B1182" s="103" t="str">
        <f>IF('Forbrug af biomasse'!B582&lt;&gt;"",'Forbrug af biomasse'!B582,"")</f>
        <v/>
      </c>
      <c r="C1182" s="103" t="str">
        <f>IF('Forbrug af biomasse'!C582&lt;&gt;"",'Forbrug af biomasse'!C582,"")</f>
        <v/>
      </c>
      <c r="D1182" s="103" t="str">
        <f>IF('Forbrug af biomasse'!D582&lt;&gt;"",'Forbrug af biomasse'!D582,"")</f>
        <v/>
      </c>
      <c r="E1182" s="436" t="str">
        <f>IF('Forbrug af biomasse'!E582&lt;&gt;"",'Forbrug af biomasse'!E582,"")</f>
        <v/>
      </c>
      <c r="F1182" s="103" t="str">
        <f>IFERROR(VLOOKUP(A1182,'Oversættelse til tabel'!$A$2:$B$14,2,FALSE),"")</f>
        <v/>
      </c>
    </row>
    <row r="1183" spans="1:6" x14ac:dyDescent="0.25">
      <c r="A1183" s="103" t="str">
        <f>IF('Forbrug af biomasse'!A583&lt;&gt;"",'Forbrug af biomasse'!A583,"")</f>
        <v/>
      </c>
      <c r="B1183" s="103" t="str">
        <f>IF('Forbrug af biomasse'!B583&lt;&gt;"",'Forbrug af biomasse'!B583,"")</f>
        <v/>
      </c>
      <c r="C1183" s="103" t="str">
        <f>IF('Forbrug af biomasse'!C583&lt;&gt;"",'Forbrug af biomasse'!C583,"")</f>
        <v/>
      </c>
      <c r="D1183" s="103" t="str">
        <f>IF('Forbrug af biomasse'!D583&lt;&gt;"",'Forbrug af biomasse'!D583,"")</f>
        <v/>
      </c>
      <c r="E1183" s="436" t="str">
        <f>IF('Forbrug af biomasse'!E583&lt;&gt;"",'Forbrug af biomasse'!E583,"")</f>
        <v/>
      </c>
      <c r="F1183" s="103" t="str">
        <f>IFERROR(VLOOKUP(A1183,'Oversættelse til tabel'!$A$2:$B$14,2,FALSE),"")</f>
        <v/>
      </c>
    </row>
    <row r="1184" spans="1:6" x14ac:dyDescent="0.25">
      <c r="A1184" s="103" t="str">
        <f>IF('Forbrug af biomasse'!A584&lt;&gt;"",'Forbrug af biomasse'!A584,"")</f>
        <v/>
      </c>
      <c r="B1184" s="103" t="str">
        <f>IF('Forbrug af biomasse'!B584&lt;&gt;"",'Forbrug af biomasse'!B584,"")</f>
        <v/>
      </c>
      <c r="C1184" s="103" t="str">
        <f>IF('Forbrug af biomasse'!C584&lt;&gt;"",'Forbrug af biomasse'!C584,"")</f>
        <v/>
      </c>
      <c r="D1184" s="103" t="str">
        <f>IF('Forbrug af biomasse'!D584&lt;&gt;"",'Forbrug af biomasse'!D584,"")</f>
        <v/>
      </c>
      <c r="E1184" s="436" t="str">
        <f>IF('Forbrug af biomasse'!E584&lt;&gt;"",'Forbrug af biomasse'!E584,"")</f>
        <v/>
      </c>
      <c r="F1184" s="103" t="str">
        <f>IFERROR(VLOOKUP(A1184,'Oversættelse til tabel'!$A$2:$B$14,2,FALSE),"")</f>
        <v/>
      </c>
    </row>
    <row r="1185" spans="1:6" x14ac:dyDescent="0.25">
      <c r="A1185" s="103" t="str">
        <f>IF('Forbrug af biomasse'!A585&lt;&gt;"",'Forbrug af biomasse'!A585,"")</f>
        <v/>
      </c>
      <c r="B1185" s="103" t="str">
        <f>IF('Forbrug af biomasse'!B585&lt;&gt;"",'Forbrug af biomasse'!B585,"")</f>
        <v/>
      </c>
      <c r="C1185" s="103" t="str">
        <f>IF('Forbrug af biomasse'!C585&lt;&gt;"",'Forbrug af biomasse'!C585,"")</f>
        <v/>
      </c>
      <c r="D1185" s="103" t="str">
        <f>IF('Forbrug af biomasse'!D585&lt;&gt;"",'Forbrug af biomasse'!D585,"")</f>
        <v/>
      </c>
      <c r="E1185" s="436" t="str">
        <f>IF('Forbrug af biomasse'!E585&lt;&gt;"",'Forbrug af biomasse'!E585,"")</f>
        <v/>
      </c>
      <c r="F1185" s="103" t="str">
        <f>IFERROR(VLOOKUP(A1185,'Oversættelse til tabel'!$A$2:$B$14,2,FALSE),"")</f>
        <v/>
      </c>
    </row>
    <row r="1186" spans="1:6" x14ac:dyDescent="0.25">
      <c r="A1186" s="103" t="str">
        <f>IF('Forbrug af biomasse'!A586&lt;&gt;"",'Forbrug af biomasse'!A586,"")</f>
        <v/>
      </c>
      <c r="B1186" s="103" t="str">
        <f>IF('Forbrug af biomasse'!B586&lt;&gt;"",'Forbrug af biomasse'!B586,"")</f>
        <v/>
      </c>
      <c r="C1186" s="103" t="str">
        <f>IF('Forbrug af biomasse'!C586&lt;&gt;"",'Forbrug af biomasse'!C586,"")</f>
        <v/>
      </c>
      <c r="D1186" s="103" t="str">
        <f>IF('Forbrug af biomasse'!D586&lt;&gt;"",'Forbrug af biomasse'!D586,"")</f>
        <v/>
      </c>
      <c r="E1186" s="436" t="str">
        <f>IF('Forbrug af biomasse'!E586&lt;&gt;"",'Forbrug af biomasse'!E586,"")</f>
        <v/>
      </c>
      <c r="F1186" s="103" t="str">
        <f>IFERROR(VLOOKUP(A1186,'Oversættelse til tabel'!$A$2:$B$14,2,FALSE),"")</f>
        <v/>
      </c>
    </row>
    <row r="1187" spans="1:6" x14ac:dyDescent="0.25">
      <c r="A1187" s="103" t="str">
        <f>IF('Forbrug af biomasse'!A587&lt;&gt;"",'Forbrug af biomasse'!A587,"")</f>
        <v/>
      </c>
      <c r="B1187" s="103" t="str">
        <f>IF('Forbrug af biomasse'!B587&lt;&gt;"",'Forbrug af biomasse'!B587,"")</f>
        <v/>
      </c>
      <c r="C1187" s="103" t="str">
        <f>IF('Forbrug af biomasse'!C587&lt;&gt;"",'Forbrug af biomasse'!C587,"")</f>
        <v/>
      </c>
      <c r="D1187" s="103" t="str">
        <f>IF('Forbrug af biomasse'!D587&lt;&gt;"",'Forbrug af biomasse'!D587,"")</f>
        <v/>
      </c>
      <c r="E1187" s="436" t="str">
        <f>IF('Forbrug af biomasse'!E587&lt;&gt;"",'Forbrug af biomasse'!E587,"")</f>
        <v/>
      </c>
      <c r="F1187" s="103" t="str">
        <f>IFERROR(VLOOKUP(A1187,'Oversættelse til tabel'!$A$2:$B$14,2,FALSE),"")</f>
        <v/>
      </c>
    </row>
    <row r="1188" spans="1:6" x14ac:dyDescent="0.25">
      <c r="A1188" s="103" t="str">
        <f>IF('Forbrug af biomasse'!A588&lt;&gt;"",'Forbrug af biomasse'!A588,"")</f>
        <v/>
      </c>
      <c r="B1188" s="103" t="str">
        <f>IF('Forbrug af biomasse'!B588&lt;&gt;"",'Forbrug af biomasse'!B588,"")</f>
        <v/>
      </c>
      <c r="C1188" s="103" t="str">
        <f>IF('Forbrug af biomasse'!C588&lt;&gt;"",'Forbrug af biomasse'!C588,"")</f>
        <v/>
      </c>
      <c r="D1188" s="103" t="str">
        <f>IF('Forbrug af biomasse'!D588&lt;&gt;"",'Forbrug af biomasse'!D588,"")</f>
        <v/>
      </c>
      <c r="E1188" s="436" t="str">
        <f>IF('Forbrug af biomasse'!E588&lt;&gt;"",'Forbrug af biomasse'!E588,"")</f>
        <v/>
      </c>
      <c r="F1188" s="103" t="str">
        <f>IFERROR(VLOOKUP(A1188,'Oversættelse til tabel'!$A$2:$B$14,2,FALSE),"")</f>
        <v/>
      </c>
    </row>
    <row r="1189" spans="1:6" x14ac:dyDescent="0.25">
      <c r="A1189" s="103" t="str">
        <f>IF('Forbrug af biomasse'!A589&lt;&gt;"",'Forbrug af biomasse'!A589,"")</f>
        <v/>
      </c>
      <c r="B1189" s="103" t="str">
        <f>IF('Forbrug af biomasse'!B589&lt;&gt;"",'Forbrug af biomasse'!B589,"")</f>
        <v/>
      </c>
      <c r="C1189" s="103" t="str">
        <f>IF('Forbrug af biomasse'!C589&lt;&gt;"",'Forbrug af biomasse'!C589,"")</f>
        <v/>
      </c>
      <c r="D1189" s="103" t="str">
        <f>IF('Forbrug af biomasse'!D589&lt;&gt;"",'Forbrug af biomasse'!D589,"")</f>
        <v/>
      </c>
      <c r="E1189" s="436" t="str">
        <f>IF('Forbrug af biomasse'!E589&lt;&gt;"",'Forbrug af biomasse'!E589,"")</f>
        <v/>
      </c>
      <c r="F1189" s="103" t="str">
        <f>IFERROR(VLOOKUP(A1189,'Oversættelse til tabel'!$A$2:$B$14,2,FALSE),"")</f>
        <v/>
      </c>
    </row>
    <row r="1190" spans="1:6" x14ac:dyDescent="0.25">
      <c r="A1190" s="103" t="str">
        <f>IF('Forbrug af biomasse'!A590&lt;&gt;"",'Forbrug af biomasse'!A590,"")</f>
        <v/>
      </c>
      <c r="B1190" s="103" t="str">
        <f>IF('Forbrug af biomasse'!B590&lt;&gt;"",'Forbrug af biomasse'!B590,"")</f>
        <v/>
      </c>
      <c r="C1190" s="103" t="str">
        <f>IF('Forbrug af biomasse'!C590&lt;&gt;"",'Forbrug af biomasse'!C590,"")</f>
        <v/>
      </c>
      <c r="D1190" s="103" t="str">
        <f>IF('Forbrug af biomasse'!D590&lt;&gt;"",'Forbrug af biomasse'!D590,"")</f>
        <v/>
      </c>
      <c r="E1190" s="436" t="str">
        <f>IF('Forbrug af biomasse'!E590&lt;&gt;"",'Forbrug af biomasse'!E590,"")</f>
        <v/>
      </c>
      <c r="F1190" s="103" t="str">
        <f>IFERROR(VLOOKUP(A1190,'Oversættelse til tabel'!$A$2:$B$14,2,FALSE),"")</f>
        <v/>
      </c>
    </row>
    <row r="1191" spans="1:6" x14ac:dyDescent="0.25">
      <c r="A1191" s="103" t="str">
        <f>IF('Forbrug af biomasse'!A591&lt;&gt;"",'Forbrug af biomasse'!A591,"")</f>
        <v/>
      </c>
      <c r="B1191" s="103" t="str">
        <f>IF('Forbrug af biomasse'!B591&lt;&gt;"",'Forbrug af biomasse'!B591,"")</f>
        <v/>
      </c>
      <c r="C1191" s="103" t="str">
        <f>IF('Forbrug af biomasse'!C591&lt;&gt;"",'Forbrug af biomasse'!C591,"")</f>
        <v/>
      </c>
      <c r="D1191" s="103" t="str">
        <f>IF('Forbrug af biomasse'!D591&lt;&gt;"",'Forbrug af biomasse'!D591,"")</f>
        <v/>
      </c>
      <c r="E1191" s="436" t="str">
        <f>IF('Forbrug af biomasse'!E591&lt;&gt;"",'Forbrug af biomasse'!E591,"")</f>
        <v/>
      </c>
      <c r="F1191" s="103" t="str">
        <f>IFERROR(VLOOKUP(A1191,'Oversættelse til tabel'!$A$2:$B$14,2,FALSE),"")</f>
        <v/>
      </c>
    </row>
    <row r="1192" spans="1:6" x14ac:dyDescent="0.25">
      <c r="A1192" s="103" t="str">
        <f>IF('Forbrug af biomasse'!A592&lt;&gt;"",'Forbrug af biomasse'!A592,"")</f>
        <v/>
      </c>
      <c r="B1192" s="103" t="str">
        <f>IF('Forbrug af biomasse'!B592&lt;&gt;"",'Forbrug af biomasse'!B592,"")</f>
        <v/>
      </c>
      <c r="C1192" s="103" t="str">
        <f>IF('Forbrug af biomasse'!C592&lt;&gt;"",'Forbrug af biomasse'!C592,"")</f>
        <v/>
      </c>
      <c r="D1192" s="103" t="str">
        <f>IF('Forbrug af biomasse'!D592&lt;&gt;"",'Forbrug af biomasse'!D592,"")</f>
        <v/>
      </c>
      <c r="E1192" s="436" t="str">
        <f>IF('Forbrug af biomasse'!E592&lt;&gt;"",'Forbrug af biomasse'!E592,"")</f>
        <v/>
      </c>
      <c r="F1192" s="103" t="str">
        <f>IFERROR(VLOOKUP(A1192,'Oversættelse til tabel'!$A$2:$B$14,2,FALSE),"")</f>
        <v/>
      </c>
    </row>
    <row r="1193" spans="1:6" x14ac:dyDescent="0.25">
      <c r="A1193" s="103" t="str">
        <f>IF('Forbrug af biomasse'!A593&lt;&gt;"",'Forbrug af biomasse'!A593,"")</f>
        <v/>
      </c>
      <c r="B1193" s="103" t="str">
        <f>IF('Forbrug af biomasse'!B593&lt;&gt;"",'Forbrug af biomasse'!B593,"")</f>
        <v/>
      </c>
      <c r="C1193" s="103" t="str">
        <f>IF('Forbrug af biomasse'!C593&lt;&gt;"",'Forbrug af biomasse'!C593,"")</f>
        <v/>
      </c>
      <c r="D1193" s="103" t="str">
        <f>IF('Forbrug af biomasse'!D593&lt;&gt;"",'Forbrug af biomasse'!D593,"")</f>
        <v/>
      </c>
      <c r="E1193" s="436" t="str">
        <f>IF('Forbrug af biomasse'!E593&lt;&gt;"",'Forbrug af biomasse'!E593,"")</f>
        <v/>
      </c>
      <c r="F1193" s="103" t="str">
        <f>IFERROR(VLOOKUP(A1193,'Oversættelse til tabel'!$A$2:$B$14,2,FALSE),"")</f>
        <v/>
      </c>
    </row>
    <row r="1194" spans="1:6" x14ac:dyDescent="0.25">
      <c r="A1194" s="103" t="str">
        <f>IF('Forbrug af biomasse'!A594&lt;&gt;"",'Forbrug af biomasse'!A594,"")</f>
        <v/>
      </c>
      <c r="B1194" s="103" t="str">
        <f>IF('Forbrug af biomasse'!B594&lt;&gt;"",'Forbrug af biomasse'!B594,"")</f>
        <v/>
      </c>
      <c r="C1194" s="103" t="str">
        <f>IF('Forbrug af biomasse'!C594&lt;&gt;"",'Forbrug af biomasse'!C594,"")</f>
        <v/>
      </c>
      <c r="D1194" s="103" t="str">
        <f>IF('Forbrug af biomasse'!D594&lt;&gt;"",'Forbrug af biomasse'!D594,"")</f>
        <v/>
      </c>
      <c r="E1194" s="436" t="str">
        <f>IF('Forbrug af biomasse'!E594&lt;&gt;"",'Forbrug af biomasse'!E594,"")</f>
        <v/>
      </c>
      <c r="F1194" s="103" t="str">
        <f>IFERROR(VLOOKUP(A1194,'Oversættelse til tabel'!$A$2:$B$14,2,FALSE),"")</f>
        <v/>
      </c>
    </row>
    <row r="1195" spans="1:6" x14ac:dyDescent="0.25">
      <c r="A1195" s="103" t="str">
        <f>IF('Forbrug af biomasse'!A595&lt;&gt;"",'Forbrug af biomasse'!A595,"")</f>
        <v/>
      </c>
      <c r="B1195" s="103" t="str">
        <f>IF('Forbrug af biomasse'!B595&lt;&gt;"",'Forbrug af biomasse'!B595,"")</f>
        <v/>
      </c>
      <c r="C1195" s="103" t="str">
        <f>IF('Forbrug af biomasse'!C595&lt;&gt;"",'Forbrug af biomasse'!C595,"")</f>
        <v/>
      </c>
      <c r="D1195" s="103" t="str">
        <f>IF('Forbrug af biomasse'!D595&lt;&gt;"",'Forbrug af biomasse'!D595,"")</f>
        <v/>
      </c>
      <c r="E1195" s="436" t="str">
        <f>IF('Forbrug af biomasse'!E595&lt;&gt;"",'Forbrug af biomasse'!E595,"")</f>
        <v/>
      </c>
      <c r="F1195" s="103" t="str">
        <f>IFERROR(VLOOKUP(A1195,'Oversættelse til tabel'!$A$2:$B$14,2,FALSE),"")</f>
        <v/>
      </c>
    </row>
    <row r="1196" spans="1:6" x14ac:dyDescent="0.25">
      <c r="A1196" s="103" t="str">
        <f>IF('Forbrug af biomasse'!A596&lt;&gt;"",'Forbrug af biomasse'!A596,"")</f>
        <v/>
      </c>
      <c r="B1196" s="103" t="str">
        <f>IF('Forbrug af biomasse'!B596&lt;&gt;"",'Forbrug af biomasse'!B596,"")</f>
        <v/>
      </c>
      <c r="C1196" s="103" t="str">
        <f>IF('Forbrug af biomasse'!C596&lt;&gt;"",'Forbrug af biomasse'!C596,"")</f>
        <v/>
      </c>
      <c r="D1196" s="103" t="str">
        <f>IF('Forbrug af biomasse'!D596&lt;&gt;"",'Forbrug af biomasse'!D596,"")</f>
        <v/>
      </c>
      <c r="E1196" s="436" t="str">
        <f>IF('Forbrug af biomasse'!E596&lt;&gt;"",'Forbrug af biomasse'!E596,"")</f>
        <v/>
      </c>
      <c r="F1196" s="103" t="str">
        <f>IFERROR(VLOOKUP(A1196,'Oversættelse til tabel'!$A$2:$B$14,2,FALSE),"")</f>
        <v/>
      </c>
    </row>
    <row r="1197" spans="1:6" x14ac:dyDescent="0.25">
      <c r="A1197" s="103" t="str">
        <f>IF('Forbrug af biomasse'!A597&lt;&gt;"",'Forbrug af biomasse'!A597,"")</f>
        <v/>
      </c>
      <c r="B1197" s="103" t="str">
        <f>IF('Forbrug af biomasse'!B597&lt;&gt;"",'Forbrug af biomasse'!B597,"")</f>
        <v/>
      </c>
      <c r="C1197" s="103" t="str">
        <f>IF('Forbrug af biomasse'!C597&lt;&gt;"",'Forbrug af biomasse'!C597,"")</f>
        <v/>
      </c>
      <c r="D1197" s="103" t="str">
        <f>IF('Forbrug af biomasse'!D597&lt;&gt;"",'Forbrug af biomasse'!D597,"")</f>
        <v/>
      </c>
      <c r="E1197" s="436" t="str">
        <f>IF('Forbrug af biomasse'!E597&lt;&gt;"",'Forbrug af biomasse'!E597,"")</f>
        <v/>
      </c>
      <c r="F1197" s="103" t="str">
        <f>IFERROR(VLOOKUP(A1197,'Oversættelse til tabel'!$A$2:$B$14,2,FALSE),"")</f>
        <v/>
      </c>
    </row>
    <row r="1198" spans="1:6" x14ac:dyDescent="0.25">
      <c r="A1198" s="103" t="str">
        <f>IF('Forbrug af biomasse'!A598&lt;&gt;"",'Forbrug af biomasse'!A598,"")</f>
        <v/>
      </c>
      <c r="B1198" s="103" t="str">
        <f>IF('Forbrug af biomasse'!B598&lt;&gt;"",'Forbrug af biomasse'!B598,"")</f>
        <v/>
      </c>
      <c r="C1198" s="103" t="str">
        <f>IF('Forbrug af biomasse'!C598&lt;&gt;"",'Forbrug af biomasse'!C598,"")</f>
        <v/>
      </c>
      <c r="D1198" s="103" t="str">
        <f>IF('Forbrug af biomasse'!D598&lt;&gt;"",'Forbrug af biomasse'!D598,"")</f>
        <v/>
      </c>
      <c r="E1198" s="436" t="str">
        <f>IF('Forbrug af biomasse'!E598&lt;&gt;"",'Forbrug af biomasse'!E598,"")</f>
        <v/>
      </c>
      <c r="F1198" s="103" t="str">
        <f>IFERROR(VLOOKUP(A1198,'Oversættelse til tabel'!$A$2:$B$14,2,FALSE),"")</f>
        <v/>
      </c>
    </row>
    <row r="1199" spans="1:6" x14ac:dyDescent="0.25">
      <c r="A1199" s="103" t="str">
        <f>IF('Forbrug af biomasse'!A599&lt;&gt;"",'Forbrug af biomasse'!A599,"")</f>
        <v/>
      </c>
      <c r="B1199" s="103" t="str">
        <f>IF('Forbrug af biomasse'!B599&lt;&gt;"",'Forbrug af biomasse'!B599,"")</f>
        <v/>
      </c>
      <c r="C1199" s="103" t="str">
        <f>IF('Forbrug af biomasse'!C599&lt;&gt;"",'Forbrug af biomasse'!C599,"")</f>
        <v/>
      </c>
      <c r="D1199" s="103" t="str">
        <f>IF('Forbrug af biomasse'!D599&lt;&gt;"",'Forbrug af biomasse'!D599,"")</f>
        <v/>
      </c>
      <c r="E1199" s="436" t="str">
        <f>IF('Forbrug af biomasse'!E599&lt;&gt;"",'Forbrug af biomasse'!E599,"")</f>
        <v/>
      </c>
      <c r="F1199" s="103" t="str">
        <f>IFERROR(VLOOKUP(A1199,'Oversættelse til tabel'!$A$2:$B$14,2,FALSE),"")</f>
        <v/>
      </c>
    </row>
    <row r="1200" spans="1:6" x14ac:dyDescent="0.25">
      <c r="A1200" s="103" t="str">
        <f>IF('Forbrug af biomasse'!A600&lt;&gt;"",'Forbrug af biomasse'!A600,"")</f>
        <v/>
      </c>
      <c r="B1200" s="103" t="str">
        <f>IF('Forbrug af biomasse'!B600&lt;&gt;"",'Forbrug af biomasse'!B600,"")</f>
        <v/>
      </c>
      <c r="C1200" s="103" t="str">
        <f>IF('Forbrug af biomasse'!C600&lt;&gt;"",'Forbrug af biomasse'!C600,"")</f>
        <v/>
      </c>
      <c r="D1200" s="103" t="str">
        <f>IF('Forbrug af biomasse'!D600&lt;&gt;"",'Forbrug af biomasse'!D600,"")</f>
        <v/>
      </c>
      <c r="E1200" s="436" t="str">
        <f>IF('Forbrug af biomasse'!E600&lt;&gt;"",'Forbrug af biomasse'!E600,"")</f>
        <v/>
      </c>
      <c r="F1200" s="103" t="str">
        <f>IFERROR(VLOOKUP(A1200,'Oversættelse til tabel'!$A$2:$B$14,2,FALSE),"")</f>
        <v/>
      </c>
    </row>
    <row r="1201" spans="1:6" x14ac:dyDescent="0.25">
      <c r="A1201" s="103" t="str">
        <f>IF('Forbrug af biomasse'!A601&lt;&gt;"",'Forbrug af biomasse'!A601,"")</f>
        <v/>
      </c>
      <c r="B1201" s="103" t="str">
        <f>IF('Forbrug af biomasse'!B601&lt;&gt;"",'Forbrug af biomasse'!B601,"")</f>
        <v/>
      </c>
      <c r="C1201" s="103" t="str">
        <f>IF('Forbrug af biomasse'!C601&lt;&gt;"",'Forbrug af biomasse'!C601,"")</f>
        <v/>
      </c>
      <c r="D1201" s="103" t="str">
        <f>IF('Forbrug af biomasse'!D601&lt;&gt;"",'Forbrug af biomasse'!D601,"")</f>
        <v/>
      </c>
      <c r="E1201" s="436" t="str">
        <f>IF('Forbrug af biomasse'!E601&lt;&gt;"",'Forbrug af biomasse'!E601,"")</f>
        <v/>
      </c>
      <c r="F1201" s="103" t="str">
        <f>IFERROR(VLOOKUP(A1201,'Oversættelse til tabel'!$A$2:$B$14,2,FALSE),"")</f>
        <v/>
      </c>
    </row>
    <row r="1202" spans="1:6" x14ac:dyDescent="0.25">
      <c r="A1202" s="103" t="str">
        <f>IF('Forbrug af biomasse'!A602&lt;&gt;"",'Forbrug af biomasse'!A602,"")</f>
        <v/>
      </c>
      <c r="B1202" s="103" t="str">
        <f>IF('Forbrug af biomasse'!B602&lt;&gt;"",'Forbrug af biomasse'!B602,"")</f>
        <v/>
      </c>
      <c r="C1202" s="103" t="str">
        <f>IF('Forbrug af biomasse'!C602&lt;&gt;"",'Forbrug af biomasse'!C602,"")</f>
        <v/>
      </c>
      <c r="D1202" s="103" t="str">
        <f>IF('Forbrug af biomasse'!D602&lt;&gt;"",'Forbrug af biomasse'!D602,"")</f>
        <v/>
      </c>
      <c r="E1202" s="436" t="str">
        <f>IF('Forbrug af biomasse'!E602&lt;&gt;"",'Forbrug af biomasse'!E602,"")</f>
        <v/>
      </c>
      <c r="F1202" s="103" t="str">
        <f>IFERROR(VLOOKUP(A1202,'Oversættelse til tabel'!$A$2:$B$14,2,FALSE),"")</f>
        <v/>
      </c>
    </row>
    <row r="1203" spans="1:6" x14ac:dyDescent="0.25">
      <c r="A1203" s="103" t="str">
        <f>IF('Forbrug af biomasse'!A603&lt;&gt;"",'Forbrug af biomasse'!A603,"")</f>
        <v/>
      </c>
      <c r="B1203" s="103" t="str">
        <f>IF('Forbrug af biomasse'!B603&lt;&gt;"",'Forbrug af biomasse'!B603,"")</f>
        <v/>
      </c>
      <c r="C1203" s="103" t="str">
        <f>IF('Forbrug af biomasse'!C603&lt;&gt;"",'Forbrug af biomasse'!C603,"")</f>
        <v/>
      </c>
      <c r="D1203" s="103" t="str">
        <f>IF('Forbrug af biomasse'!D603&lt;&gt;"",'Forbrug af biomasse'!D603,"")</f>
        <v/>
      </c>
      <c r="E1203" s="436" t="str">
        <f>IF('Forbrug af biomasse'!E603&lt;&gt;"",'Forbrug af biomasse'!E603,"")</f>
        <v/>
      </c>
      <c r="F1203" s="103" t="str">
        <f>IFERROR(VLOOKUP(A1203,'Oversættelse til tabel'!$A$2:$B$14,2,FALSE),"")</f>
        <v/>
      </c>
    </row>
    <row r="1204" spans="1:6" x14ac:dyDescent="0.25">
      <c r="A1204" s="103" t="str">
        <f>IF('Forbrug af biomasse'!A604&lt;&gt;"",'Forbrug af biomasse'!A604,"")</f>
        <v/>
      </c>
      <c r="B1204" s="103" t="str">
        <f>IF('Forbrug af biomasse'!B604&lt;&gt;"",'Forbrug af biomasse'!B604,"")</f>
        <v/>
      </c>
      <c r="C1204" s="103" t="str">
        <f>IF('Forbrug af biomasse'!C604&lt;&gt;"",'Forbrug af biomasse'!C604,"")</f>
        <v/>
      </c>
      <c r="D1204" s="103" t="str">
        <f>IF('Forbrug af biomasse'!D604&lt;&gt;"",'Forbrug af biomasse'!D604,"")</f>
        <v/>
      </c>
      <c r="E1204" s="436" t="str">
        <f>IF('Forbrug af biomasse'!E604&lt;&gt;"",'Forbrug af biomasse'!E604,"")</f>
        <v/>
      </c>
      <c r="F1204" s="103" t="str">
        <f>IFERROR(VLOOKUP(A1204,'Oversættelse til tabel'!$A$2:$B$14,2,FALSE),"")</f>
        <v/>
      </c>
    </row>
    <row r="1205" spans="1:6" x14ac:dyDescent="0.25">
      <c r="A1205" s="103" t="str">
        <f>IF('Forbrug af biomasse'!A605&lt;&gt;"",'Forbrug af biomasse'!A605,"")</f>
        <v/>
      </c>
      <c r="B1205" s="103" t="str">
        <f>IF('Forbrug af biomasse'!B605&lt;&gt;"",'Forbrug af biomasse'!B605,"")</f>
        <v/>
      </c>
      <c r="C1205" s="103" t="str">
        <f>IF('Forbrug af biomasse'!C605&lt;&gt;"",'Forbrug af biomasse'!C605,"")</f>
        <v/>
      </c>
      <c r="D1205" s="103" t="str">
        <f>IF('Forbrug af biomasse'!D605&lt;&gt;"",'Forbrug af biomasse'!D605,"")</f>
        <v/>
      </c>
      <c r="E1205" s="436" t="str">
        <f>IF('Forbrug af biomasse'!E605&lt;&gt;"",'Forbrug af biomasse'!E605,"")</f>
        <v/>
      </c>
      <c r="F1205" s="103" t="str">
        <f>IFERROR(VLOOKUP(A1205,'Oversættelse til tabel'!$A$2:$B$14,2,FALSE),"")</f>
        <v/>
      </c>
    </row>
    <row r="1206" spans="1:6" x14ac:dyDescent="0.25">
      <c r="A1206" s="103" t="str">
        <f>IF('Forbrug af biomasse'!A606&lt;&gt;"",'Forbrug af biomasse'!A606,"")</f>
        <v/>
      </c>
      <c r="B1206" s="103" t="str">
        <f>IF('Forbrug af biomasse'!B606&lt;&gt;"",'Forbrug af biomasse'!B606,"")</f>
        <v/>
      </c>
      <c r="C1206" s="103" t="str">
        <f>IF('Forbrug af biomasse'!C606&lt;&gt;"",'Forbrug af biomasse'!C606,"")</f>
        <v/>
      </c>
      <c r="D1206" s="103" t="str">
        <f>IF('Forbrug af biomasse'!D606&lt;&gt;"",'Forbrug af biomasse'!D606,"")</f>
        <v/>
      </c>
      <c r="E1206" s="436" t="str">
        <f>IF('Forbrug af biomasse'!E606&lt;&gt;"",'Forbrug af biomasse'!E606,"")</f>
        <v/>
      </c>
      <c r="F1206" s="103" t="str">
        <f>IFERROR(VLOOKUP(A1206,'Oversættelse til tabel'!$A$2:$B$14,2,FALSE),"")</f>
        <v/>
      </c>
    </row>
    <row r="1207" spans="1:6" x14ac:dyDescent="0.25">
      <c r="A1207" s="103" t="str">
        <f>IF('Forbrug af biomasse'!A607&lt;&gt;"",'Forbrug af biomasse'!A607,"")</f>
        <v/>
      </c>
      <c r="B1207" s="103" t="str">
        <f>IF('Forbrug af biomasse'!B607&lt;&gt;"",'Forbrug af biomasse'!B607,"")</f>
        <v/>
      </c>
      <c r="C1207" s="103" t="str">
        <f>IF('Forbrug af biomasse'!C607&lt;&gt;"",'Forbrug af biomasse'!C607,"")</f>
        <v/>
      </c>
      <c r="D1207" s="103" t="str">
        <f>IF('Forbrug af biomasse'!D607&lt;&gt;"",'Forbrug af biomasse'!D607,"")</f>
        <v/>
      </c>
      <c r="E1207" s="436" t="str">
        <f>IF('Forbrug af biomasse'!E607&lt;&gt;"",'Forbrug af biomasse'!E607,"")</f>
        <v/>
      </c>
      <c r="F1207" s="103" t="str">
        <f>IFERROR(VLOOKUP(A1207,'Oversættelse til tabel'!$A$2:$B$14,2,FALSE),"")</f>
        <v/>
      </c>
    </row>
    <row r="1208" spans="1:6" x14ac:dyDescent="0.25">
      <c r="A1208" s="103" t="str">
        <f>IF('Forbrug af biomasse'!A608&lt;&gt;"",'Forbrug af biomasse'!A608,"")</f>
        <v/>
      </c>
      <c r="B1208" s="103" t="str">
        <f>IF('Forbrug af biomasse'!B608&lt;&gt;"",'Forbrug af biomasse'!B608,"")</f>
        <v/>
      </c>
      <c r="C1208" s="103" t="str">
        <f>IF('Forbrug af biomasse'!C608&lt;&gt;"",'Forbrug af biomasse'!C608,"")</f>
        <v/>
      </c>
      <c r="D1208" s="103" t="str">
        <f>IF('Forbrug af biomasse'!D608&lt;&gt;"",'Forbrug af biomasse'!D608,"")</f>
        <v/>
      </c>
      <c r="E1208" s="436" t="str">
        <f>IF('Forbrug af biomasse'!E608&lt;&gt;"",'Forbrug af biomasse'!E608,"")</f>
        <v/>
      </c>
      <c r="F1208" s="103" t="str">
        <f>IFERROR(VLOOKUP(A1208,'Oversættelse til tabel'!$A$2:$B$14,2,FALSE),"")</f>
        <v/>
      </c>
    </row>
    <row r="1209" spans="1:6" x14ac:dyDescent="0.25">
      <c r="A1209" s="103" t="str">
        <f>IF('Forbrug af biomasse'!A609&lt;&gt;"",'Forbrug af biomasse'!A609,"")</f>
        <v/>
      </c>
      <c r="B1209" s="103" t="str">
        <f>IF('Forbrug af biomasse'!B609&lt;&gt;"",'Forbrug af biomasse'!B609,"")</f>
        <v/>
      </c>
      <c r="C1209" s="103" t="str">
        <f>IF('Forbrug af biomasse'!C609&lt;&gt;"",'Forbrug af biomasse'!C609,"")</f>
        <v/>
      </c>
      <c r="D1209" s="103" t="str">
        <f>IF('Forbrug af biomasse'!D609&lt;&gt;"",'Forbrug af biomasse'!D609,"")</f>
        <v/>
      </c>
      <c r="E1209" s="436" t="str">
        <f>IF('Forbrug af biomasse'!E609&lt;&gt;"",'Forbrug af biomasse'!E609,"")</f>
        <v/>
      </c>
      <c r="F1209" s="103" t="str">
        <f>IFERROR(VLOOKUP(A1209,'Oversættelse til tabel'!$A$2:$B$14,2,FALSE),"")</f>
        <v/>
      </c>
    </row>
    <row r="1210" spans="1:6" x14ac:dyDescent="0.25">
      <c r="A1210" s="103" t="str">
        <f>IF('Forbrug af biomasse'!A610&lt;&gt;"",'Forbrug af biomasse'!A610,"")</f>
        <v/>
      </c>
      <c r="B1210" s="103" t="str">
        <f>IF('Forbrug af biomasse'!B610&lt;&gt;"",'Forbrug af biomasse'!B610,"")</f>
        <v/>
      </c>
      <c r="C1210" s="103" t="str">
        <f>IF('Forbrug af biomasse'!C610&lt;&gt;"",'Forbrug af biomasse'!C610,"")</f>
        <v/>
      </c>
      <c r="D1210" s="103" t="str">
        <f>IF('Forbrug af biomasse'!D610&lt;&gt;"",'Forbrug af biomasse'!D610,"")</f>
        <v/>
      </c>
      <c r="E1210" s="436" t="str">
        <f>IF('Forbrug af biomasse'!E610&lt;&gt;"",'Forbrug af biomasse'!E610,"")</f>
        <v/>
      </c>
      <c r="F1210" s="103" t="str">
        <f>IFERROR(VLOOKUP(A1210,'Oversættelse til tabel'!$A$2:$B$14,2,FALSE),"")</f>
        <v/>
      </c>
    </row>
    <row r="1211" spans="1:6" x14ac:dyDescent="0.25">
      <c r="A1211" s="103" t="str">
        <f>IF('Forbrug af biomasse'!A611&lt;&gt;"",'Forbrug af biomasse'!A611,"")</f>
        <v/>
      </c>
      <c r="B1211" s="103" t="str">
        <f>IF('Forbrug af biomasse'!B611&lt;&gt;"",'Forbrug af biomasse'!B611,"")</f>
        <v/>
      </c>
      <c r="C1211" s="103" t="str">
        <f>IF('Forbrug af biomasse'!C611&lt;&gt;"",'Forbrug af biomasse'!C611,"")</f>
        <v/>
      </c>
      <c r="D1211" s="103" t="str">
        <f>IF('Forbrug af biomasse'!D611&lt;&gt;"",'Forbrug af biomasse'!D611,"")</f>
        <v/>
      </c>
      <c r="E1211" s="436" t="str">
        <f>IF('Forbrug af biomasse'!E611&lt;&gt;"",'Forbrug af biomasse'!E611,"")</f>
        <v/>
      </c>
      <c r="F1211" s="103" t="str">
        <f>IFERROR(VLOOKUP(A1211,'Oversættelse til tabel'!$A$2:$B$14,2,FALSE),"")</f>
        <v/>
      </c>
    </row>
    <row r="1212" spans="1:6" x14ac:dyDescent="0.25">
      <c r="A1212" s="103" t="str">
        <f>IF('Forbrug af biomasse'!A612&lt;&gt;"",'Forbrug af biomasse'!A612,"")</f>
        <v/>
      </c>
      <c r="B1212" s="103" t="str">
        <f>IF('Forbrug af biomasse'!B612&lt;&gt;"",'Forbrug af biomasse'!B612,"")</f>
        <v/>
      </c>
      <c r="C1212" s="103" t="str">
        <f>IF('Forbrug af biomasse'!C612&lt;&gt;"",'Forbrug af biomasse'!C612,"")</f>
        <v/>
      </c>
      <c r="D1212" s="103" t="str">
        <f>IF('Forbrug af biomasse'!D612&lt;&gt;"",'Forbrug af biomasse'!D612,"")</f>
        <v/>
      </c>
      <c r="E1212" s="436" t="str">
        <f>IF('Forbrug af biomasse'!E612&lt;&gt;"",'Forbrug af biomasse'!E612,"")</f>
        <v/>
      </c>
      <c r="F1212" s="103" t="str">
        <f>IFERROR(VLOOKUP(A1212,'Oversættelse til tabel'!$A$2:$B$14,2,FALSE),"")</f>
        <v/>
      </c>
    </row>
    <row r="1213" spans="1:6" x14ac:dyDescent="0.25">
      <c r="A1213" s="103" t="str">
        <f>IF('Forbrug af biomasse'!A613&lt;&gt;"",'Forbrug af biomasse'!A613,"")</f>
        <v/>
      </c>
      <c r="B1213" s="103" t="str">
        <f>IF('Forbrug af biomasse'!B613&lt;&gt;"",'Forbrug af biomasse'!B613,"")</f>
        <v/>
      </c>
      <c r="C1213" s="103" t="str">
        <f>IF('Forbrug af biomasse'!C613&lt;&gt;"",'Forbrug af biomasse'!C613,"")</f>
        <v/>
      </c>
      <c r="D1213" s="103" t="str">
        <f>IF('Forbrug af biomasse'!D613&lt;&gt;"",'Forbrug af biomasse'!D613,"")</f>
        <v/>
      </c>
      <c r="E1213" s="436" t="str">
        <f>IF('Forbrug af biomasse'!E613&lt;&gt;"",'Forbrug af biomasse'!E613,"")</f>
        <v/>
      </c>
      <c r="F1213" s="103" t="str">
        <f>IFERROR(VLOOKUP(A1213,'Oversættelse til tabel'!$A$2:$B$14,2,FALSE),"")</f>
        <v/>
      </c>
    </row>
    <row r="1214" spans="1:6" x14ac:dyDescent="0.25">
      <c r="A1214" s="103" t="str">
        <f>IF('Forbrug af biomasse'!A614&lt;&gt;"",'Forbrug af biomasse'!A614,"")</f>
        <v/>
      </c>
      <c r="B1214" s="103" t="str">
        <f>IF('Forbrug af biomasse'!B614&lt;&gt;"",'Forbrug af biomasse'!B614,"")</f>
        <v/>
      </c>
      <c r="C1214" s="103" t="str">
        <f>IF('Forbrug af biomasse'!C614&lt;&gt;"",'Forbrug af biomasse'!C614,"")</f>
        <v/>
      </c>
      <c r="D1214" s="103" t="str">
        <f>IF('Forbrug af biomasse'!D614&lt;&gt;"",'Forbrug af biomasse'!D614,"")</f>
        <v/>
      </c>
      <c r="E1214" s="436" t="str">
        <f>IF('Forbrug af biomasse'!E614&lt;&gt;"",'Forbrug af biomasse'!E614,"")</f>
        <v/>
      </c>
      <c r="F1214" s="103" t="str">
        <f>IFERROR(VLOOKUP(A1214,'Oversættelse til tabel'!$A$2:$B$14,2,FALSE),"")</f>
        <v/>
      </c>
    </row>
    <row r="1215" spans="1:6" x14ac:dyDescent="0.25">
      <c r="A1215" s="103" t="str">
        <f>IF('Forbrug af biomasse'!A615&lt;&gt;"",'Forbrug af biomasse'!A615,"")</f>
        <v/>
      </c>
      <c r="B1215" s="103" t="str">
        <f>IF('Forbrug af biomasse'!B615&lt;&gt;"",'Forbrug af biomasse'!B615,"")</f>
        <v/>
      </c>
      <c r="C1215" s="103" t="str">
        <f>IF('Forbrug af biomasse'!C615&lt;&gt;"",'Forbrug af biomasse'!C615,"")</f>
        <v/>
      </c>
      <c r="D1215" s="103" t="str">
        <f>IF('Forbrug af biomasse'!D615&lt;&gt;"",'Forbrug af biomasse'!D615,"")</f>
        <v/>
      </c>
      <c r="E1215" s="436" t="str">
        <f>IF('Forbrug af biomasse'!E615&lt;&gt;"",'Forbrug af biomasse'!E615,"")</f>
        <v/>
      </c>
      <c r="F1215" s="103" t="str">
        <f>IFERROR(VLOOKUP(A1215,'Oversættelse til tabel'!$A$2:$B$14,2,FALSE),"")</f>
        <v/>
      </c>
    </row>
    <row r="1216" spans="1:6" x14ac:dyDescent="0.25">
      <c r="A1216" s="103" t="str">
        <f>IF('Forbrug af biomasse'!A616&lt;&gt;"",'Forbrug af biomasse'!A616,"")</f>
        <v/>
      </c>
      <c r="B1216" s="103" t="str">
        <f>IF('Forbrug af biomasse'!B616&lt;&gt;"",'Forbrug af biomasse'!B616,"")</f>
        <v/>
      </c>
      <c r="C1216" s="103" t="str">
        <f>IF('Forbrug af biomasse'!C616&lt;&gt;"",'Forbrug af biomasse'!C616,"")</f>
        <v/>
      </c>
      <c r="D1216" s="103" t="str">
        <f>IF('Forbrug af biomasse'!D616&lt;&gt;"",'Forbrug af biomasse'!D616,"")</f>
        <v/>
      </c>
      <c r="E1216" s="436" t="str">
        <f>IF('Forbrug af biomasse'!E616&lt;&gt;"",'Forbrug af biomasse'!E616,"")</f>
        <v/>
      </c>
      <c r="F1216" s="103" t="str">
        <f>IFERROR(VLOOKUP(A1216,'Oversættelse til tabel'!$A$2:$B$14,2,FALSE),"")</f>
        <v/>
      </c>
    </row>
    <row r="1217" spans="1:6" x14ac:dyDescent="0.25">
      <c r="A1217" s="103" t="str">
        <f>IF('Forbrug af biomasse'!A617&lt;&gt;"",'Forbrug af biomasse'!A617,"")</f>
        <v/>
      </c>
      <c r="B1217" s="103" t="str">
        <f>IF('Forbrug af biomasse'!B617&lt;&gt;"",'Forbrug af biomasse'!B617,"")</f>
        <v/>
      </c>
      <c r="C1217" s="103" t="str">
        <f>IF('Forbrug af biomasse'!C617&lt;&gt;"",'Forbrug af biomasse'!C617,"")</f>
        <v/>
      </c>
      <c r="D1217" s="103" t="str">
        <f>IF('Forbrug af biomasse'!D617&lt;&gt;"",'Forbrug af biomasse'!D617,"")</f>
        <v/>
      </c>
      <c r="E1217" s="436" t="str">
        <f>IF('Forbrug af biomasse'!E617&lt;&gt;"",'Forbrug af biomasse'!E617,"")</f>
        <v/>
      </c>
      <c r="F1217" s="103" t="str">
        <f>IFERROR(VLOOKUP(A1217,'Oversættelse til tabel'!$A$2:$B$14,2,FALSE),"")</f>
        <v/>
      </c>
    </row>
    <row r="1218" spans="1:6" x14ac:dyDescent="0.25">
      <c r="A1218" s="103" t="str">
        <f>IF('Forbrug af biomasse'!A618&lt;&gt;"",'Forbrug af biomasse'!A618,"")</f>
        <v/>
      </c>
      <c r="B1218" s="103" t="str">
        <f>IF('Forbrug af biomasse'!B618&lt;&gt;"",'Forbrug af biomasse'!B618,"")</f>
        <v/>
      </c>
      <c r="C1218" s="103" t="str">
        <f>IF('Forbrug af biomasse'!C618&lt;&gt;"",'Forbrug af biomasse'!C618,"")</f>
        <v/>
      </c>
      <c r="D1218" s="103" t="str">
        <f>IF('Forbrug af biomasse'!D618&lt;&gt;"",'Forbrug af biomasse'!D618,"")</f>
        <v/>
      </c>
      <c r="E1218" s="436" t="str">
        <f>IF('Forbrug af biomasse'!E618&lt;&gt;"",'Forbrug af biomasse'!E618,"")</f>
        <v/>
      </c>
      <c r="F1218" s="103" t="str">
        <f>IFERROR(VLOOKUP(A1218,'Oversættelse til tabel'!$A$2:$B$14,2,FALSE),"")</f>
        <v/>
      </c>
    </row>
    <row r="1219" spans="1:6" x14ac:dyDescent="0.25">
      <c r="A1219" s="103" t="str">
        <f>IF('Forbrug af biomasse'!A619&lt;&gt;"",'Forbrug af biomasse'!A619,"")</f>
        <v/>
      </c>
      <c r="B1219" s="103" t="str">
        <f>IF('Forbrug af biomasse'!B619&lt;&gt;"",'Forbrug af biomasse'!B619,"")</f>
        <v/>
      </c>
      <c r="C1219" s="103" t="str">
        <f>IF('Forbrug af biomasse'!C619&lt;&gt;"",'Forbrug af biomasse'!C619,"")</f>
        <v/>
      </c>
      <c r="D1219" s="103" t="str">
        <f>IF('Forbrug af biomasse'!D619&lt;&gt;"",'Forbrug af biomasse'!D619,"")</f>
        <v/>
      </c>
      <c r="E1219" s="436" t="str">
        <f>IF('Forbrug af biomasse'!E619&lt;&gt;"",'Forbrug af biomasse'!E619,"")</f>
        <v/>
      </c>
      <c r="F1219" s="103" t="str">
        <f>IFERROR(VLOOKUP(A1219,'Oversættelse til tabel'!$A$2:$B$14,2,FALSE),"")</f>
        <v/>
      </c>
    </row>
    <row r="1220" spans="1:6" x14ac:dyDescent="0.25">
      <c r="A1220" s="103" t="str">
        <f>IF('Forbrug af biomasse'!A620&lt;&gt;"",'Forbrug af biomasse'!A620,"")</f>
        <v/>
      </c>
      <c r="B1220" s="103" t="str">
        <f>IF('Forbrug af biomasse'!B620&lt;&gt;"",'Forbrug af biomasse'!B620,"")</f>
        <v/>
      </c>
      <c r="C1220" s="103" t="str">
        <f>IF('Forbrug af biomasse'!C620&lt;&gt;"",'Forbrug af biomasse'!C620,"")</f>
        <v/>
      </c>
      <c r="D1220" s="103" t="str">
        <f>IF('Forbrug af biomasse'!D620&lt;&gt;"",'Forbrug af biomasse'!D620,"")</f>
        <v/>
      </c>
      <c r="E1220" s="436" t="str">
        <f>IF('Forbrug af biomasse'!E620&lt;&gt;"",'Forbrug af biomasse'!E620,"")</f>
        <v/>
      </c>
      <c r="F1220" s="103" t="str">
        <f>IFERROR(VLOOKUP(A1220,'Oversættelse til tabel'!$A$2:$B$14,2,FALSE),"")</f>
        <v/>
      </c>
    </row>
    <row r="1221" spans="1:6" x14ac:dyDescent="0.25">
      <c r="A1221" s="103" t="str">
        <f>IF('Forbrug af biomasse'!A621&lt;&gt;"",'Forbrug af biomasse'!A621,"")</f>
        <v/>
      </c>
      <c r="B1221" s="103" t="str">
        <f>IF('Forbrug af biomasse'!B621&lt;&gt;"",'Forbrug af biomasse'!B621,"")</f>
        <v/>
      </c>
      <c r="C1221" s="103" t="str">
        <f>IF('Forbrug af biomasse'!C621&lt;&gt;"",'Forbrug af biomasse'!C621,"")</f>
        <v/>
      </c>
      <c r="D1221" s="103" t="str">
        <f>IF('Forbrug af biomasse'!D621&lt;&gt;"",'Forbrug af biomasse'!D621,"")</f>
        <v/>
      </c>
      <c r="E1221" s="436" t="str">
        <f>IF('Forbrug af biomasse'!E621&lt;&gt;"",'Forbrug af biomasse'!E621,"")</f>
        <v/>
      </c>
      <c r="F1221" s="103" t="str">
        <f>IFERROR(VLOOKUP(A1221,'Oversættelse til tabel'!$A$2:$B$14,2,FALSE),"")</f>
        <v/>
      </c>
    </row>
    <row r="1222" spans="1:6" x14ac:dyDescent="0.25">
      <c r="A1222" s="103" t="str">
        <f>IF('Forbrug af biomasse'!A622&lt;&gt;"",'Forbrug af biomasse'!A622,"")</f>
        <v/>
      </c>
      <c r="B1222" s="103" t="str">
        <f>IF('Forbrug af biomasse'!B622&lt;&gt;"",'Forbrug af biomasse'!B622,"")</f>
        <v/>
      </c>
      <c r="C1222" s="103" t="str">
        <f>IF('Forbrug af biomasse'!C622&lt;&gt;"",'Forbrug af biomasse'!C622,"")</f>
        <v/>
      </c>
      <c r="D1222" s="103" t="str">
        <f>IF('Forbrug af biomasse'!D622&lt;&gt;"",'Forbrug af biomasse'!D622,"")</f>
        <v/>
      </c>
      <c r="E1222" s="436" t="str">
        <f>IF('Forbrug af biomasse'!E622&lt;&gt;"",'Forbrug af biomasse'!E622,"")</f>
        <v/>
      </c>
      <c r="F1222" s="103" t="str">
        <f>IFERROR(VLOOKUP(A1222,'Oversættelse til tabel'!$A$2:$B$14,2,FALSE),"")</f>
        <v/>
      </c>
    </row>
    <row r="1223" spans="1:6" x14ac:dyDescent="0.25">
      <c r="A1223" s="103" t="str">
        <f>IF('Forbrug af biomasse'!A623&lt;&gt;"",'Forbrug af biomasse'!A623,"")</f>
        <v/>
      </c>
      <c r="B1223" s="103" t="str">
        <f>IF('Forbrug af biomasse'!B623&lt;&gt;"",'Forbrug af biomasse'!B623,"")</f>
        <v/>
      </c>
      <c r="C1223" s="103" t="str">
        <f>IF('Forbrug af biomasse'!C623&lt;&gt;"",'Forbrug af biomasse'!C623,"")</f>
        <v/>
      </c>
      <c r="D1223" s="103" t="str">
        <f>IF('Forbrug af biomasse'!D623&lt;&gt;"",'Forbrug af biomasse'!D623,"")</f>
        <v/>
      </c>
      <c r="E1223" s="436" t="str">
        <f>IF('Forbrug af biomasse'!E623&lt;&gt;"",'Forbrug af biomasse'!E623,"")</f>
        <v/>
      </c>
      <c r="F1223" s="103" t="str">
        <f>IFERROR(VLOOKUP(A1223,'Oversættelse til tabel'!$A$2:$B$14,2,FALSE),"")</f>
        <v/>
      </c>
    </row>
    <row r="1224" spans="1:6" x14ac:dyDescent="0.25">
      <c r="A1224" s="103" t="str">
        <f>IF('Forbrug af biomasse'!A624&lt;&gt;"",'Forbrug af biomasse'!A624,"")</f>
        <v/>
      </c>
      <c r="B1224" s="103" t="str">
        <f>IF('Forbrug af biomasse'!B624&lt;&gt;"",'Forbrug af biomasse'!B624,"")</f>
        <v/>
      </c>
      <c r="C1224" s="103" t="str">
        <f>IF('Forbrug af biomasse'!C624&lt;&gt;"",'Forbrug af biomasse'!C624,"")</f>
        <v/>
      </c>
      <c r="D1224" s="103" t="str">
        <f>IF('Forbrug af biomasse'!D624&lt;&gt;"",'Forbrug af biomasse'!D624,"")</f>
        <v/>
      </c>
      <c r="E1224" s="436" t="str">
        <f>IF('Forbrug af biomasse'!E624&lt;&gt;"",'Forbrug af biomasse'!E624,"")</f>
        <v/>
      </c>
      <c r="F1224" s="103" t="str">
        <f>IFERROR(VLOOKUP(A1224,'Oversættelse til tabel'!$A$2:$B$14,2,FALSE),"")</f>
        <v/>
      </c>
    </row>
    <row r="1225" spans="1:6" x14ac:dyDescent="0.25">
      <c r="A1225" s="103" t="str">
        <f>IF('Forbrug af biomasse'!A625&lt;&gt;"",'Forbrug af biomasse'!A625,"")</f>
        <v/>
      </c>
      <c r="B1225" s="103" t="str">
        <f>IF('Forbrug af biomasse'!B625&lt;&gt;"",'Forbrug af biomasse'!B625,"")</f>
        <v/>
      </c>
      <c r="C1225" s="103" t="str">
        <f>IF('Forbrug af biomasse'!C625&lt;&gt;"",'Forbrug af biomasse'!C625,"")</f>
        <v/>
      </c>
      <c r="D1225" s="103" t="str">
        <f>IF('Forbrug af biomasse'!D625&lt;&gt;"",'Forbrug af biomasse'!D625,"")</f>
        <v/>
      </c>
      <c r="E1225" s="436" t="str">
        <f>IF('Forbrug af biomasse'!E625&lt;&gt;"",'Forbrug af biomasse'!E625,"")</f>
        <v/>
      </c>
      <c r="F1225" s="103" t="str">
        <f>IFERROR(VLOOKUP(A1225,'Oversættelse til tabel'!$A$2:$B$14,2,FALSE),"")</f>
        <v/>
      </c>
    </row>
    <row r="1226" spans="1:6" x14ac:dyDescent="0.25">
      <c r="A1226" s="103" t="str">
        <f>IF('Forbrug af biomasse'!A626&lt;&gt;"",'Forbrug af biomasse'!A626,"")</f>
        <v/>
      </c>
      <c r="B1226" s="103" t="str">
        <f>IF('Forbrug af biomasse'!B626&lt;&gt;"",'Forbrug af biomasse'!B626,"")</f>
        <v/>
      </c>
      <c r="C1226" s="103" t="str">
        <f>IF('Forbrug af biomasse'!C626&lt;&gt;"",'Forbrug af biomasse'!C626,"")</f>
        <v/>
      </c>
      <c r="D1226" s="103" t="str">
        <f>IF('Forbrug af biomasse'!D626&lt;&gt;"",'Forbrug af biomasse'!D626,"")</f>
        <v/>
      </c>
      <c r="E1226" s="436" t="str">
        <f>IF('Forbrug af biomasse'!E626&lt;&gt;"",'Forbrug af biomasse'!E626,"")</f>
        <v/>
      </c>
      <c r="F1226" s="103" t="str">
        <f>IFERROR(VLOOKUP(A1226,'Oversættelse til tabel'!$A$2:$B$14,2,FALSE),"")</f>
        <v/>
      </c>
    </row>
    <row r="1227" spans="1:6" x14ac:dyDescent="0.25">
      <c r="A1227" s="103" t="str">
        <f>IF('Forbrug af biomasse'!A627&lt;&gt;"",'Forbrug af biomasse'!A627,"")</f>
        <v/>
      </c>
      <c r="B1227" s="103" t="str">
        <f>IF('Forbrug af biomasse'!B627&lt;&gt;"",'Forbrug af biomasse'!B627,"")</f>
        <v/>
      </c>
      <c r="C1227" s="103" t="str">
        <f>IF('Forbrug af biomasse'!C627&lt;&gt;"",'Forbrug af biomasse'!C627,"")</f>
        <v/>
      </c>
      <c r="D1227" s="103" t="str">
        <f>IF('Forbrug af biomasse'!D627&lt;&gt;"",'Forbrug af biomasse'!D627,"")</f>
        <v/>
      </c>
      <c r="E1227" s="436" t="str">
        <f>IF('Forbrug af biomasse'!E627&lt;&gt;"",'Forbrug af biomasse'!E627,"")</f>
        <v/>
      </c>
      <c r="F1227" s="103" t="str">
        <f>IFERROR(VLOOKUP(A1227,'Oversættelse til tabel'!$A$2:$B$14,2,FALSE),"")</f>
        <v/>
      </c>
    </row>
    <row r="1228" spans="1:6" x14ac:dyDescent="0.25">
      <c r="A1228" s="103" t="str">
        <f>IF('Forbrug af biomasse'!A628&lt;&gt;"",'Forbrug af biomasse'!A628,"")</f>
        <v/>
      </c>
      <c r="B1228" s="103" t="str">
        <f>IF('Forbrug af biomasse'!B628&lt;&gt;"",'Forbrug af biomasse'!B628,"")</f>
        <v/>
      </c>
      <c r="C1228" s="103" t="str">
        <f>IF('Forbrug af biomasse'!C628&lt;&gt;"",'Forbrug af biomasse'!C628,"")</f>
        <v/>
      </c>
      <c r="D1228" s="103" t="str">
        <f>IF('Forbrug af biomasse'!D628&lt;&gt;"",'Forbrug af biomasse'!D628,"")</f>
        <v/>
      </c>
      <c r="E1228" s="436" t="str">
        <f>IF('Forbrug af biomasse'!E628&lt;&gt;"",'Forbrug af biomasse'!E628,"")</f>
        <v/>
      </c>
      <c r="F1228" s="103" t="str">
        <f>IFERROR(VLOOKUP(A1228,'Oversættelse til tabel'!$A$2:$B$14,2,FALSE),"")</f>
        <v/>
      </c>
    </row>
    <row r="1229" spans="1:6" x14ac:dyDescent="0.25">
      <c r="A1229" s="103" t="str">
        <f>IF('Forbrug af biomasse'!A629&lt;&gt;"",'Forbrug af biomasse'!A629,"")</f>
        <v/>
      </c>
      <c r="B1229" s="103" t="str">
        <f>IF('Forbrug af biomasse'!B629&lt;&gt;"",'Forbrug af biomasse'!B629,"")</f>
        <v/>
      </c>
      <c r="C1229" s="103" t="str">
        <f>IF('Forbrug af biomasse'!C629&lt;&gt;"",'Forbrug af biomasse'!C629,"")</f>
        <v/>
      </c>
      <c r="D1229" s="103" t="str">
        <f>IF('Forbrug af biomasse'!D629&lt;&gt;"",'Forbrug af biomasse'!D629,"")</f>
        <v/>
      </c>
      <c r="E1229" s="436" t="str">
        <f>IF('Forbrug af biomasse'!E629&lt;&gt;"",'Forbrug af biomasse'!E629,"")</f>
        <v/>
      </c>
      <c r="F1229" s="103" t="str">
        <f>IFERROR(VLOOKUP(A1229,'Oversættelse til tabel'!$A$2:$B$14,2,FALSE),"")</f>
        <v/>
      </c>
    </row>
    <row r="1230" spans="1:6" x14ac:dyDescent="0.25">
      <c r="A1230" s="103" t="str">
        <f>IF('Forbrug af biomasse'!A630&lt;&gt;"",'Forbrug af biomasse'!A630,"")</f>
        <v/>
      </c>
      <c r="B1230" s="103" t="str">
        <f>IF('Forbrug af biomasse'!B630&lt;&gt;"",'Forbrug af biomasse'!B630,"")</f>
        <v/>
      </c>
      <c r="C1230" s="103" t="str">
        <f>IF('Forbrug af biomasse'!C630&lt;&gt;"",'Forbrug af biomasse'!C630,"")</f>
        <v/>
      </c>
      <c r="D1230" s="103" t="str">
        <f>IF('Forbrug af biomasse'!D630&lt;&gt;"",'Forbrug af biomasse'!D630,"")</f>
        <v/>
      </c>
      <c r="E1230" s="436" t="str">
        <f>IF('Forbrug af biomasse'!E630&lt;&gt;"",'Forbrug af biomasse'!E630,"")</f>
        <v/>
      </c>
      <c r="F1230" s="103" t="str">
        <f>IFERROR(VLOOKUP(A1230,'Oversættelse til tabel'!$A$2:$B$14,2,FALSE),"")</f>
        <v/>
      </c>
    </row>
    <row r="1231" spans="1:6" x14ac:dyDescent="0.25">
      <c r="A1231" s="103" t="str">
        <f>IF('Forbrug af biomasse'!A631&lt;&gt;"",'Forbrug af biomasse'!A631,"")</f>
        <v/>
      </c>
      <c r="B1231" s="103" t="str">
        <f>IF('Forbrug af biomasse'!B631&lt;&gt;"",'Forbrug af biomasse'!B631,"")</f>
        <v/>
      </c>
      <c r="C1231" s="103" t="str">
        <f>IF('Forbrug af biomasse'!C631&lt;&gt;"",'Forbrug af biomasse'!C631,"")</f>
        <v/>
      </c>
      <c r="D1231" s="103" t="str">
        <f>IF('Forbrug af biomasse'!D631&lt;&gt;"",'Forbrug af biomasse'!D631,"")</f>
        <v/>
      </c>
      <c r="E1231" s="436" t="str">
        <f>IF('Forbrug af biomasse'!E631&lt;&gt;"",'Forbrug af biomasse'!E631,"")</f>
        <v/>
      </c>
      <c r="F1231" s="103" t="str">
        <f>IFERROR(VLOOKUP(A1231,'Oversættelse til tabel'!$A$2:$B$14,2,FALSE),"")</f>
        <v/>
      </c>
    </row>
    <row r="1232" spans="1:6" x14ac:dyDescent="0.25">
      <c r="A1232" s="103" t="str">
        <f>IF('Forbrug af biomasse'!A632&lt;&gt;"",'Forbrug af biomasse'!A632,"")</f>
        <v/>
      </c>
      <c r="B1232" s="103" t="str">
        <f>IF('Forbrug af biomasse'!B632&lt;&gt;"",'Forbrug af biomasse'!B632,"")</f>
        <v/>
      </c>
      <c r="C1232" s="103" t="str">
        <f>IF('Forbrug af biomasse'!C632&lt;&gt;"",'Forbrug af biomasse'!C632,"")</f>
        <v/>
      </c>
      <c r="D1232" s="103" t="str">
        <f>IF('Forbrug af biomasse'!D632&lt;&gt;"",'Forbrug af biomasse'!D632,"")</f>
        <v/>
      </c>
      <c r="E1232" s="436" t="str">
        <f>IF('Forbrug af biomasse'!E632&lt;&gt;"",'Forbrug af biomasse'!E632,"")</f>
        <v/>
      </c>
      <c r="F1232" s="103" t="str">
        <f>IFERROR(VLOOKUP(A1232,'Oversættelse til tabel'!$A$2:$B$14,2,FALSE),"")</f>
        <v/>
      </c>
    </row>
    <row r="1233" spans="1:6" x14ac:dyDescent="0.25">
      <c r="A1233" s="103" t="str">
        <f>IF('Forbrug af biomasse'!A633&lt;&gt;"",'Forbrug af biomasse'!A633,"")</f>
        <v/>
      </c>
      <c r="B1233" s="103" t="str">
        <f>IF('Forbrug af biomasse'!B633&lt;&gt;"",'Forbrug af biomasse'!B633,"")</f>
        <v/>
      </c>
      <c r="C1233" s="103" t="str">
        <f>IF('Forbrug af biomasse'!C633&lt;&gt;"",'Forbrug af biomasse'!C633,"")</f>
        <v/>
      </c>
      <c r="D1233" s="103" t="str">
        <f>IF('Forbrug af biomasse'!D633&lt;&gt;"",'Forbrug af biomasse'!D633,"")</f>
        <v/>
      </c>
      <c r="E1233" s="436" t="str">
        <f>IF('Forbrug af biomasse'!E633&lt;&gt;"",'Forbrug af biomasse'!E633,"")</f>
        <v/>
      </c>
      <c r="F1233" s="103" t="str">
        <f>IFERROR(VLOOKUP(A1233,'Oversættelse til tabel'!$A$2:$B$14,2,FALSE),"")</f>
        <v/>
      </c>
    </row>
    <row r="1234" spans="1:6" x14ac:dyDescent="0.25">
      <c r="A1234" s="103" t="str">
        <f>IF('Forbrug af biomasse'!A634&lt;&gt;"",'Forbrug af biomasse'!A634,"")</f>
        <v/>
      </c>
      <c r="B1234" s="103" t="str">
        <f>IF('Forbrug af biomasse'!B634&lt;&gt;"",'Forbrug af biomasse'!B634,"")</f>
        <v/>
      </c>
      <c r="C1234" s="103" t="str">
        <f>IF('Forbrug af biomasse'!C634&lt;&gt;"",'Forbrug af biomasse'!C634,"")</f>
        <v/>
      </c>
      <c r="D1234" s="103" t="str">
        <f>IF('Forbrug af biomasse'!D634&lt;&gt;"",'Forbrug af biomasse'!D634,"")</f>
        <v/>
      </c>
      <c r="E1234" s="436" t="str">
        <f>IF('Forbrug af biomasse'!E634&lt;&gt;"",'Forbrug af biomasse'!E634,"")</f>
        <v/>
      </c>
      <c r="F1234" s="103" t="str">
        <f>IFERROR(VLOOKUP(A1234,'Oversættelse til tabel'!$A$2:$B$14,2,FALSE),"")</f>
        <v/>
      </c>
    </row>
    <row r="1235" spans="1:6" x14ac:dyDescent="0.25">
      <c r="A1235" s="103" t="str">
        <f>IF('Forbrug af biomasse'!A635&lt;&gt;"",'Forbrug af biomasse'!A635,"")</f>
        <v/>
      </c>
      <c r="B1235" s="103" t="str">
        <f>IF('Forbrug af biomasse'!B635&lt;&gt;"",'Forbrug af biomasse'!B635,"")</f>
        <v/>
      </c>
      <c r="C1235" s="103" t="str">
        <f>IF('Forbrug af biomasse'!C635&lt;&gt;"",'Forbrug af biomasse'!C635,"")</f>
        <v/>
      </c>
      <c r="D1235" s="103" t="str">
        <f>IF('Forbrug af biomasse'!D635&lt;&gt;"",'Forbrug af biomasse'!D635,"")</f>
        <v/>
      </c>
      <c r="E1235" s="436" t="str">
        <f>IF('Forbrug af biomasse'!E635&lt;&gt;"",'Forbrug af biomasse'!E635,"")</f>
        <v/>
      </c>
      <c r="F1235" s="103" t="str">
        <f>IFERROR(VLOOKUP(A1235,'Oversættelse til tabel'!$A$2:$B$14,2,FALSE),"")</f>
        <v/>
      </c>
    </row>
    <row r="1236" spans="1:6" x14ac:dyDescent="0.25">
      <c r="A1236" s="103" t="str">
        <f>IF('Forbrug af biomasse'!A636&lt;&gt;"",'Forbrug af biomasse'!A636,"")</f>
        <v/>
      </c>
      <c r="B1236" s="103" t="str">
        <f>IF('Forbrug af biomasse'!B636&lt;&gt;"",'Forbrug af biomasse'!B636,"")</f>
        <v/>
      </c>
      <c r="C1236" s="103" t="str">
        <f>IF('Forbrug af biomasse'!C636&lt;&gt;"",'Forbrug af biomasse'!C636,"")</f>
        <v/>
      </c>
      <c r="D1236" s="103" t="str">
        <f>IF('Forbrug af biomasse'!D636&lt;&gt;"",'Forbrug af biomasse'!D636,"")</f>
        <v/>
      </c>
      <c r="E1236" s="436" t="str">
        <f>IF('Forbrug af biomasse'!E636&lt;&gt;"",'Forbrug af biomasse'!E636,"")</f>
        <v/>
      </c>
      <c r="F1236" s="103" t="str">
        <f>IFERROR(VLOOKUP(A1236,'Oversættelse til tabel'!$A$2:$B$14,2,FALSE),"")</f>
        <v/>
      </c>
    </row>
    <row r="1237" spans="1:6" x14ac:dyDescent="0.25">
      <c r="A1237" s="103" t="str">
        <f>IF('Forbrug af biomasse'!A637&lt;&gt;"",'Forbrug af biomasse'!A637,"")</f>
        <v/>
      </c>
      <c r="B1237" s="103" t="str">
        <f>IF('Forbrug af biomasse'!B637&lt;&gt;"",'Forbrug af biomasse'!B637,"")</f>
        <v/>
      </c>
      <c r="C1237" s="103" t="str">
        <f>IF('Forbrug af biomasse'!C637&lt;&gt;"",'Forbrug af biomasse'!C637,"")</f>
        <v/>
      </c>
      <c r="D1237" s="103" t="str">
        <f>IF('Forbrug af biomasse'!D637&lt;&gt;"",'Forbrug af biomasse'!D637,"")</f>
        <v/>
      </c>
      <c r="E1237" s="436" t="str">
        <f>IF('Forbrug af biomasse'!E637&lt;&gt;"",'Forbrug af biomasse'!E637,"")</f>
        <v/>
      </c>
      <c r="F1237" s="103" t="str">
        <f>IFERROR(VLOOKUP(A1237,'Oversættelse til tabel'!$A$2:$B$14,2,FALSE),"")</f>
        <v/>
      </c>
    </row>
    <row r="1238" spans="1:6" x14ac:dyDescent="0.25">
      <c r="A1238" s="103" t="str">
        <f>IF('Forbrug af biomasse'!A638&lt;&gt;"",'Forbrug af biomasse'!A638,"")</f>
        <v/>
      </c>
      <c r="B1238" s="103" t="str">
        <f>IF('Forbrug af biomasse'!B638&lt;&gt;"",'Forbrug af biomasse'!B638,"")</f>
        <v/>
      </c>
      <c r="C1238" s="103" t="str">
        <f>IF('Forbrug af biomasse'!C638&lt;&gt;"",'Forbrug af biomasse'!C638,"")</f>
        <v/>
      </c>
      <c r="D1238" s="103" t="str">
        <f>IF('Forbrug af biomasse'!D638&lt;&gt;"",'Forbrug af biomasse'!D638,"")</f>
        <v/>
      </c>
      <c r="E1238" s="436" t="str">
        <f>IF('Forbrug af biomasse'!E638&lt;&gt;"",'Forbrug af biomasse'!E638,"")</f>
        <v/>
      </c>
      <c r="F1238" s="103" t="str">
        <f>IFERROR(VLOOKUP(A1238,'Oversættelse til tabel'!$A$2:$B$14,2,FALSE),"")</f>
        <v/>
      </c>
    </row>
    <row r="1239" spans="1:6" x14ac:dyDescent="0.25">
      <c r="A1239" s="103" t="str">
        <f>IF('Forbrug af biomasse'!A639&lt;&gt;"",'Forbrug af biomasse'!A639,"")</f>
        <v/>
      </c>
      <c r="B1239" s="103" t="str">
        <f>IF('Forbrug af biomasse'!B639&lt;&gt;"",'Forbrug af biomasse'!B639,"")</f>
        <v/>
      </c>
      <c r="C1239" s="103" t="str">
        <f>IF('Forbrug af biomasse'!C639&lt;&gt;"",'Forbrug af biomasse'!C639,"")</f>
        <v/>
      </c>
      <c r="D1239" s="103" t="str">
        <f>IF('Forbrug af biomasse'!D639&lt;&gt;"",'Forbrug af biomasse'!D639,"")</f>
        <v/>
      </c>
      <c r="E1239" s="436" t="str">
        <f>IF('Forbrug af biomasse'!E639&lt;&gt;"",'Forbrug af biomasse'!E639,"")</f>
        <v/>
      </c>
      <c r="F1239" s="103" t="str">
        <f>IFERROR(VLOOKUP(A1239,'Oversættelse til tabel'!$A$2:$B$14,2,FALSE),"")</f>
        <v/>
      </c>
    </row>
    <row r="1240" spans="1:6" x14ac:dyDescent="0.25">
      <c r="A1240" s="103" t="str">
        <f>IF('Forbrug af biomasse'!A640&lt;&gt;"",'Forbrug af biomasse'!A640,"")</f>
        <v/>
      </c>
      <c r="B1240" s="103" t="str">
        <f>IF('Forbrug af biomasse'!B640&lt;&gt;"",'Forbrug af biomasse'!B640,"")</f>
        <v/>
      </c>
      <c r="C1240" s="103" t="str">
        <f>IF('Forbrug af biomasse'!C640&lt;&gt;"",'Forbrug af biomasse'!C640,"")</f>
        <v/>
      </c>
      <c r="D1240" s="103" t="str">
        <f>IF('Forbrug af biomasse'!D640&lt;&gt;"",'Forbrug af biomasse'!D640,"")</f>
        <v/>
      </c>
      <c r="E1240" s="436" t="str">
        <f>IF('Forbrug af biomasse'!E640&lt;&gt;"",'Forbrug af biomasse'!E640,"")</f>
        <v/>
      </c>
      <c r="F1240" s="103" t="str">
        <f>IFERROR(VLOOKUP(A1240,'Oversættelse til tabel'!$A$2:$B$14,2,FALSE),"")</f>
        <v/>
      </c>
    </row>
    <row r="1241" spans="1:6" x14ac:dyDescent="0.25">
      <c r="A1241" s="103" t="str">
        <f>IF('Forbrug af biomasse'!A641&lt;&gt;"",'Forbrug af biomasse'!A641,"")</f>
        <v/>
      </c>
      <c r="B1241" s="103" t="str">
        <f>IF('Forbrug af biomasse'!B641&lt;&gt;"",'Forbrug af biomasse'!B641,"")</f>
        <v/>
      </c>
      <c r="C1241" s="103" t="str">
        <f>IF('Forbrug af biomasse'!C641&lt;&gt;"",'Forbrug af biomasse'!C641,"")</f>
        <v/>
      </c>
      <c r="D1241" s="103" t="str">
        <f>IF('Forbrug af biomasse'!D641&lt;&gt;"",'Forbrug af biomasse'!D641,"")</f>
        <v/>
      </c>
      <c r="E1241" s="436" t="str">
        <f>IF('Forbrug af biomasse'!E641&lt;&gt;"",'Forbrug af biomasse'!E641,"")</f>
        <v/>
      </c>
      <c r="F1241" s="103" t="str">
        <f>IFERROR(VLOOKUP(A1241,'Oversættelse til tabel'!$A$2:$B$14,2,FALSE),"")</f>
        <v/>
      </c>
    </row>
    <row r="1242" spans="1:6" x14ac:dyDescent="0.25">
      <c r="A1242" s="103" t="str">
        <f>IF('Forbrug af biomasse'!A642&lt;&gt;"",'Forbrug af biomasse'!A642,"")</f>
        <v/>
      </c>
      <c r="B1242" s="103" t="str">
        <f>IF('Forbrug af biomasse'!B642&lt;&gt;"",'Forbrug af biomasse'!B642,"")</f>
        <v/>
      </c>
      <c r="C1242" s="103" t="str">
        <f>IF('Forbrug af biomasse'!C642&lt;&gt;"",'Forbrug af biomasse'!C642,"")</f>
        <v/>
      </c>
      <c r="D1242" s="103" t="str">
        <f>IF('Forbrug af biomasse'!D642&lt;&gt;"",'Forbrug af biomasse'!D642,"")</f>
        <v/>
      </c>
      <c r="E1242" s="436" t="str">
        <f>IF('Forbrug af biomasse'!E642&lt;&gt;"",'Forbrug af biomasse'!E642,"")</f>
        <v/>
      </c>
      <c r="F1242" s="103" t="str">
        <f>IFERROR(VLOOKUP(A1242,'Oversættelse til tabel'!$A$2:$B$14,2,FALSE),"")</f>
        <v/>
      </c>
    </row>
    <row r="1243" spans="1:6" x14ac:dyDescent="0.25">
      <c r="A1243" s="103" t="str">
        <f>IF('Forbrug af biomasse'!A643&lt;&gt;"",'Forbrug af biomasse'!A643,"")</f>
        <v/>
      </c>
      <c r="B1243" s="103" t="str">
        <f>IF('Forbrug af biomasse'!B643&lt;&gt;"",'Forbrug af biomasse'!B643,"")</f>
        <v/>
      </c>
      <c r="C1243" s="103" t="str">
        <f>IF('Forbrug af biomasse'!C643&lt;&gt;"",'Forbrug af biomasse'!C643,"")</f>
        <v/>
      </c>
      <c r="D1243" s="103" t="str">
        <f>IF('Forbrug af biomasse'!D643&lt;&gt;"",'Forbrug af biomasse'!D643,"")</f>
        <v/>
      </c>
      <c r="E1243" s="436" t="str">
        <f>IF('Forbrug af biomasse'!E643&lt;&gt;"",'Forbrug af biomasse'!E643,"")</f>
        <v/>
      </c>
      <c r="F1243" s="103" t="str">
        <f>IFERROR(VLOOKUP(A1243,'Oversættelse til tabel'!$A$2:$B$14,2,FALSE),"")</f>
        <v/>
      </c>
    </row>
    <row r="1244" spans="1:6" x14ac:dyDescent="0.25">
      <c r="A1244" s="103" t="str">
        <f>IF('Forbrug af biomasse'!A644&lt;&gt;"",'Forbrug af biomasse'!A644,"")</f>
        <v/>
      </c>
      <c r="B1244" s="103" t="str">
        <f>IF('Forbrug af biomasse'!B644&lt;&gt;"",'Forbrug af biomasse'!B644,"")</f>
        <v/>
      </c>
      <c r="C1244" s="103" t="str">
        <f>IF('Forbrug af biomasse'!C644&lt;&gt;"",'Forbrug af biomasse'!C644,"")</f>
        <v/>
      </c>
      <c r="D1244" s="103" t="str">
        <f>IF('Forbrug af biomasse'!D644&lt;&gt;"",'Forbrug af biomasse'!D644,"")</f>
        <v/>
      </c>
      <c r="E1244" s="436" t="str">
        <f>IF('Forbrug af biomasse'!E644&lt;&gt;"",'Forbrug af biomasse'!E644,"")</f>
        <v/>
      </c>
      <c r="F1244" s="103" t="str">
        <f>IFERROR(VLOOKUP(A1244,'Oversættelse til tabel'!$A$2:$B$14,2,FALSE),"")</f>
        <v/>
      </c>
    </row>
    <row r="1245" spans="1:6" x14ac:dyDescent="0.25">
      <c r="A1245" s="103" t="str">
        <f>IF('Forbrug af biomasse'!A645&lt;&gt;"",'Forbrug af biomasse'!A645,"")</f>
        <v/>
      </c>
      <c r="B1245" s="103" t="str">
        <f>IF('Forbrug af biomasse'!B645&lt;&gt;"",'Forbrug af biomasse'!B645,"")</f>
        <v/>
      </c>
      <c r="C1245" s="103" t="str">
        <f>IF('Forbrug af biomasse'!C645&lt;&gt;"",'Forbrug af biomasse'!C645,"")</f>
        <v/>
      </c>
      <c r="D1245" s="103" t="str">
        <f>IF('Forbrug af biomasse'!D645&lt;&gt;"",'Forbrug af biomasse'!D645,"")</f>
        <v/>
      </c>
      <c r="E1245" s="436" t="str">
        <f>IF('Forbrug af biomasse'!E645&lt;&gt;"",'Forbrug af biomasse'!E645,"")</f>
        <v/>
      </c>
      <c r="F1245" s="103" t="str">
        <f>IFERROR(VLOOKUP(A1245,'Oversættelse til tabel'!$A$2:$B$14,2,FALSE),"")</f>
        <v/>
      </c>
    </row>
    <row r="1246" spans="1:6" x14ac:dyDescent="0.25">
      <c r="A1246" s="103" t="str">
        <f>IF('Forbrug af biomasse'!A646&lt;&gt;"",'Forbrug af biomasse'!A646,"")</f>
        <v/>
      </c>
      <c r="B1246" s="103" t="str">
        <f>IF('Forbrug af biomasse'!B646&lt;&gt;"",'Forbrug af biomasse'!B646,"")</f>
        <v/>
      </c>
      <c r="C1246" s="103" t="str">
        <f>IF('Forbrug af biomasse'!C646&lt;&gt;"",'Forbrug af biomasse'!C646,"")</f>
        <v/>
      </c>
      <c r="D1246" s="103" t="str">
        <f>IF('Forbrug af biomasse'!D646&lt;&gt;"",'Forbrug af biomasse'!D646,"")</f>
        <v/>
      </c>
      <c r="E1246" s="436" t="str">
        <f>IF('Forbrug af biomasse'!E646&lt;&gt;"",'Forbrug af biomasse'!E646,"")</f>
        <v/>
      </c>
      <c r="F1246" s="103" t="str">
        <f>IFERROR(VLOOKUP(A1246,'Oversættelse til tabel'!$A$2:$B$14,2,FALSE),"")</f>
        <v/>
      </c>
    </row>
    <row r="1247" spans="1:6" x14ac:dyDescent="0.25">
      <c r="A1247" s="103" t="str">
        <f>IF('Forbrug af biomasse'!A647&lt;&gt;"",'Forbrug af biomasse'!A647,"")</f>
        <v/>
      </c>
      <c r="B1247" s="103" t="str">
        <f>IF('Forbrug af biomasse'!B647&lt;&gt;"",'Forbrug af biomasse'!B647,"")</f>
        <v/>
      </c>
      <c r="C1247" s="103" t="str">
        <f>IF('Forbrug af biomasse'!C647&lt;&gt;"",'Forbrug af biomasse'!C647,"")</f>
        <v/>
      </c>
      <c r="D1247" s="103" t="str">
        <f>IF('Forbrug af biomasse'!D647&lt;&gt;"",'Forbrug af biomasse'!D647,"")</f>
        <v/>
      </c>
      <c r="E1247" s="436" t="str">
        <f>IF('Forbrug af biomasse'!E647&lt;&gt;"",'Forbrug af biomasse'!E647,"")</f>
        <v/>
      </c>
      <c r="F1247" s="103" t="str">
        <f>IFERROR(VLOOKUP(A1247,'Oversættelse til tabel'!$A$2:$B$14,2,FALSE),"")</f>
        <v/>
      </c>
    </row>
    <row r="1248" spans="1:6" x14ac:dyDescent="0.25">
      <c r="A1248" s="103" t="str">
        <f>IF('Forbrug af biomasse'!A648&lt;&gt;"",'Forbrug af biomasse'!A648,"")</f>
        <v/>
      </c>
      <c r="B1248" s="103" t="str">
        <f>IF('Forbrug af biomasse'!B648&lt;&gt;"",'Forbrug af biomasse'!B648,"")</f>
        <v/>
      </c>
      <c r="C1248" s="103" t="str">
        <f>IF('Forbrug af biomasse'!C648&lt;&gt;"",'Forbrug af biomasse'!C648,"")</f>
        <v/>
      </c>
      <c r="D1248" s="103" t="str">
        <f>IF('Forbrug af biomasse'!D648&lt;&gt;"",'Forbrug af biomasse'!D648,"")</f>
        <v/>
      </c>
      <c r="E1248" s="436" t="str">
        <f>IF('Forbrug af biomasse'!E648&lt;&gt;"",'Forbrug af biomasse'!E648,"")</f>
        <v/>
      </c>
      <c r="F1248" s="103" t="str">
        <f>IFERROR(VLOOKUP(A1248,'Oversættelse til tabel'!$A$2:$B$14,2,FALSE),"")</f>
        <v/>
      </c>
    </row>
    <row r="1249" spans="1:6" x14ac:dyDescent="0.25">
      <c r="A1249" s="103" t="str">
        <f>IF('Forbrug af biomasse'!A649&lt;&gt;"",'Forbrug af biomasse'!A649,"")</f>
        <v/>
      </c>
      <c r="B1249" s="103" t="str">
        <f>IF('Forbrug af biomasse'!B649&lt;&gt;"",'Forbrug af biomasse'!B649,"")</f>
        <v/>
      </c>
      <c r="C1249" s="103" t="str">
        <f>IF('Forbrug af biomasse'!C649&lt;&gt;"",'Forbrug af biomasse'!C649,"")</f>
        <v/>
      </c>
      <c r="D1249" s="103" t="str">
        <f>IF('Forbrug af biomasse'!D649&lt;&gt;"",'Forbrug af biomasse'!D649,"")</f>
        <v/>
      </c>
      <c r="E1249" s="436" t="str">
        <f>IF('Forbrug af biomasse'!E649&lt;&gt;"",'Forbrug af biomasse'!E649,"")</f>
        <v/>
      </c>
      <c r="F1249" s="103" t="str">
        <f>IFERROR(VLOOKUP(A1249,'Oversættelse til tabel'!$A$2:$B$14,2,FALSE),"")</f>
        <v/>
      </c>
    </row>
    <row r="1250" spans="1:6" x14ac:dyDescent="0.25">
      <c r="A1250" s="103" t="str">
        <f>IF('Forbrug af biomasse'!A650&lt;&gt;"",'Forbrug af biomasse'!A650,"")</f>
        <v/>
      </c>
      <c r="B1250" s="103" t="str">
        <f>IF('Forbrug af biomasse'!B650&lt;&gt;"",'Forbrug af biomasse'!B650,"")</f>
        <v/>
      </c>
      <c r="C1250" s="103" t="str">
        <f>IF('Forbrug af biomasse'!C650&lt;&gt;"",'Forbrug af biomasse'!C650,"")</f>
        <v/>
      </c>
      <c r="D1250" s="103" t="str">
        <f>IF('Forbrug af biomasse'!D650&lt;&gt;"",'Forbrug af biomasse'!D650,"")</f>
        <v/>
      </c>
      <c r="E1250" s="436" t="str">
        <f>IF('Forbrug af biomasse'!E650&lt;&gt;"",'Forbrug af biomasse'!E650,"")</f>
        <v/>
      </c>
      <c r="F1250" s="103" t="str">
        <f>IFERROR(VLOOKUP(A1250,'Oversættelse til tabel'!$A$2:$B$14,2,FALSE),"")</f>
        <v/>
      </c>
    </row>
    <row r="1251" spans="1:6" x14ac:dyDescent="0.25">
      <c r="A1251" s="103" t="str">
        <f>IF('Forbrug af biomasse'!A651&lt;&gt;"",'Forbrug af biomasse'!A651,"")</f>
        <v/>
      </c>
      <c r="B1251" s="103" t="str">
        <f>IF('Forbrug af biomasse'!B651&lt;&gt;"",'Forbrug af biomasse'!B651,"")</f>
        <v/>
      </c>
      <c r="C1251" s="103" t="str">
        <f>IF('Forbrug af biomasse'!C651&lt;&gt;"",'Forbrug af biomasse'!C651,"")</f>
        <v/>
      </c>
      <c r="D1251" s="103" t="str">
        <f>IF('Forbrug af biomasse'!D651&lt;&gt;"",'Forbrug af biomasse'!D651,"")</f>
        <v/>
      </c>
      <c r="E1251" s="436" t="str">
        <f>IF('Forbrug af biomasse'!E651&lt;&gt;"",'Forbrug af biomasse'!E651,"")</f>
        <v/>
      </c>
      <c r="F1251" s="103" t="str">
        <f>IFERROR(VLOOKUP(A1251,'Oversættelse til tabel'!$A$2:$B$14,2,FALSE),"")</f>
        <v/>
      </c>
    </row>
    <row r="1252" spans="1:6" x14ac:dyDescent="0.25">
      <c r="A1252" s="103" t="str">
        <f>IF('Forbrug af biomasse'!A652&lt;&gt;"",'Forbrug af biomasse'!A652,"")</f>
        <v/>
      </c>
      <c r="B1252" s="103" t="str">
        <f>IF('Forbrug af biomasse'!B652&lt;&gt;"",'Forbrug af biomasse'!B652,"")</f>
        <v/>
      </c>
      <c r="C1252" s="103" t="str">
        <f>IF('Forbrug af biomasse'!C652&lt;&gt;"",'Forbrug af biomasse'!C652,"")</f>
        <v/>
      </c>
      <c r="D1252" s="103" t="str">
        <f>IF('Forbrug af biomasse'!D652&lt;&gt;"",'Forbrug af biomasse'!D652,"")</f>
        <v/>
      </c>
      <c r="E1252" s="436" t="str">
        <f>IF('Forbrug af biomasse'!E652&lt;&gt;"",'Forbrug af biomasse'!E652,"")</f>
        <v/>
      </c>
      <c r="F1252" s="103" t="str">
        <f>IFERROR(VLOOKUP(A1252,'Oversættelse til tabel'!$A$2:$B$14,2,FALSE),"")</f>
        <v/>
      </c>
    </row>
    <row r="1253" spans="1:6" x14ac:dyDescent="0.25">
      <c r="A1253" s="103" t="str">
        <f>IF('Forbrug af biomasse'!A653&lt;&gt;"",'Forbrug af biomasse'!A653,"")</f>
        <v/>
      </c>
      <c r="B1253" s="103" t="str">
        <f>IF('Forbrug af biomasse'!B653&lt;&gt;"",'Forbrug af biomasse'!B653,"")</f>
        <v/>
      </c>
      <c r="C1253" s="103" t="str">
        <f>IF('Forbrug af biomasse'!C653&lt;&gt;"",'Forbrug af biomasse'!C653,"")</f>
        <v/>
      </c>
      <c r="D1253" s="103" t="str">
        <f>IF('Forbrug af biomasse'!D653&lt;&gt;"",'Forbrug af biomasse'!D653,"")</f>
        <v/>
      </c>
      <c r="E1253" s="436" t="str">
        <f>IF('Forbrug af biomasse'!E653&lt;&gt;"",'Forbrug af biomasse'!E653,"")</f>
        <v/>
      </c>
      <c r="F1253" s="103" t="str">
        <f>IFERROR(VLOOKUP(A1253,'Oversættelse til tabel'!$A$2:$B$14,2,FALSE),"")</f>
        <v/>
      </c>
    </row>
    <row r="1254" spans="1:6" x14ac:dyDescent="0.25">
      <c r="A1254" s="103" t="str">
        <f>IF('Forbrug af biomasse'!A654&lt;&gt;"",'Forbrug af biomasse'!A654,"")</f>
        <v/>
      </c>
      <c r="B1254" s="103" t="str">
        <f>IF('Forbrug af biomasse'!B654&lt;&gt;"",'Forbrug af biomasse'!B654,"")</f>
        <v/>
      </c>
      <c r="C1254" s="103" t="str">
        <f>IF('Forbrug af biomasse'!C654&lt;&gt;"",'Forbrug af biomasse'!C654,"")</f>
        <v/>
      </c>
      <c r="D1254" s="103" t="str">
        <f>IF('Forbrug af biomasse'!D654&lt;&gt;"",'Forbrug af biomasse'!D654,"")</f>
        <v/>
      </c>
      <c r="E1254" s="436" t="str">
        <f>IF('Forbrug af biomasse'!E654&lt;&gt;"",'Forbrug af biomasse'!E654,"")</f>
        <v/>
      </c>
      <c r="F1254" s="103" t="str">
        <f>IFERROR(VLOOKUP(A1254,'Oversættelse til tabel'!$A$2:$B$14,2,FALSE),"")</f>
        <v/>
      </c>
    </row>
    <row r="1255" spans="1:6" x14ac:dyDescent="0.25">
      <c r="A1255" s="103" t="str">
        <f>IF('Forbrug af biomasse'!A655&lt;&gt;"",'Forbrug af biomasse'!A655,"")</f>
        <v/>
      </c>
      <c r="B1255" s="103" t="str">
        <f>IF('Forbrug af biomasse'!B655&lt;&gt;"",'Forbrug af biomasse'!B655,"")</f>
        <v/>
      </c>
      <c r="C1255" s="103" t="str">
        <f>IF('Forbrug af biomasse'!C655&lt;&gt;"",'Forbrug af biomasse'!C655,"")</f>
        <v/>
      </c>
      <c r="D1255" s="103" t="str">
        <f>IF('Forbrug af biomasse'!D655&lt;&gt;"",'Forbrug af biomasse'!D655,"")</f>
        <v/>
      </c>
      <c r="E1255" s="436" t="str">
        <f>IF('Forbrug af biomasse'!E655&lt;&gt;"",'Forbrug af biomasse'!E655,"")</f>
        <v/>
      </c>
      <c r="F1255" s="103" t="str">
        <f>IFERROR(VLOOKUP(A1255,'Oversættelse til tabel'!$A$2:$B$14,2,FALSE),"")</f>
        <v/>
      </c>
    </row>
    <row r="1256" spans="1:6" x14ac:dyDescent="0.25">
      <c r="A1256" s="103" t="str">
        <f>IF('Forbrug af biomasse'!A656&lt;&gt;"",'Forbrug af biomasse'!A656,"")</f>
        <v/>
      </c>
      <c r="B1256" s="103" t="str">
        <f>IF('Forbrug af biomasse'!B656&lt;&gt;"",'Forbrug af biomasse'!B656,"")</f>
        <v/>
      </c>
      <c r="C1256" s="103" t="str">
        <f>IF('Forbrug af biomasse'!C656&lt;&gt;"",'Forbrug af biomasse'!C656,"")</f>
        <v/>
      </c>
      <c r="D1256" s="103" t="str">
        <f>IF('Forbrug af biomasse'!D656&lt;&gt;"",'Forbrug af biomasse'!D656,"")</f>
        <v/>
      </c>
      <c r="E1256" s="436" t="str">
        <f>IF('Forbrug af biomasse'!E656&lt;&gt;"",'Forbrug af biomasse'!E656,"")</f>
        <v/>
      </c>
      <c r="F1256" s="103" t="str">
        <f>IFERROR(VLOOKUP(A1256,'Oversættelse til tabel'!$A$2:$B$14,2,FALSE),"")</f>
        <v/>
      </c>
    </row>
    <row r="1257" spans="1:6" x14ac:dyDescent="0.25">
      <c r="A1257" s="103" t="str">
        <f>IF('Forbrug af biomasse'!A657&lt;&gt;"",'Forbrug af biomasse'!A657,"")</f>
        <v/>
      </c>
      <c r="B1257" s="103" t="str">
        <f>IF('Forbrug af biomasse'!B657&lt;&gt;"",'Forbrug af biomasse'!B657,"")</f>
        <v/>
      </c>
      <c r="C1257" s="103" t="str">
        <f>IF('Forbrug af biomasse'!C657&lt;&gt;"",'Forbrug af biomasse'!C657,"")</f>
        <v/>
      </c>
      <c r="D1257" s="103" t="str">
        <f>IF('Forbrug af biomasse'!D657&lt;&gt;"",'Forbrug af biomasse'!D657,"")</f>
        <v/>
      </c>
      <c r="E1257" s="436" t="str">
        <f>IF('Forbrug af biomasse'!E657&lt;&gt;"",'Forbrug af biomasse'!E657,"")</f>
        <v/>
      </c>
      <c r="F1257" s="103" t="str">
        <f>IFERROR(VLOOKUP(A1257,'Oversættelse til tabel'!$A$2:$B$14,2,FALSE),"")</f>
        <v/>
      </c>
    </row>
    <row r="1258" spans="1:6" x14ac:dyDescent="0.25">
      <c r="A1258" s="103" t="str">
        <f>IF('Forbrug af biomasse'!A658&lt;&gt;"",'Forbrug af biomasse'!A658,"")</f>
        <v/>
      </c>
      <c r="B1258" s="103" t="str">
        <f>IF('Forbrug af biomasse'!B658&lt;&gt;"",'Forbrug af biomasse'!B658,"")</f>
        <v/>
      </c>
      <c r="C1258" s="103" t="str">
        <f>IF('Forbrug af biomasse'!C658&lt;&gt;"",'Forbrug af biomasse'!C658,"")</f>
        <v/>
      </c>
      <c r="D1258" s="103" t="str">
        <f>IF('Forbrug af biomasse'!D658&lt;&gt;"",'Forbrug af biomasse'!D658,"")</f>
        <v/>
      </c>
      <c r="E1258" s="436" t="str">
        <f>IF('Forbrug af biomasse'!E658&lt;&gt;"",'Forbrug af biomasse'!E658,"")</f>
        <v/>
      </c>
      <c r="F1258" s="103" t="str">
        <f>IFERROR(VLOOKUP(A1258,'Oversættelse til tabel'!$A$2:$B$14,2,FALSE),"")</f>
        <v/>
      </c>
    </row>
    <row r="1259" spans="1:6" x14ac:dyDescent="0.25">
      <c r="A1259" s="103" t="str">
        <f>IF('Forbrug af biomasse'!A659&lt;&gt;"",'Forbrug af biomasse'!A659,"")</f>
        <v/>
      </c>
      <c r="B1259" s="103" t="str">
        <f>IF('Forbrug af biomasse'!B659&lt;&gt;"",'Forbrug af biomasse'!B659,"")</f>
        <v/>
      </c>
      <c r="C1259" s="103" t="str">
        <f>IF('Forbrug af biomasse'!C659&lt;&gt;"",'Forbrug af biomasse'!C659,"")</f>
        <v/>
      </c>
      <c r="D1259" s="103" t="str">
        <f>IF('Forbrug af biomasse'!D659&lt;&gt;"",'Forbrug af biomasse'!D659,"")</f>
        <v/>
      </c>
      <c r="E1259" s="436" t="str">
        <f>IF('Forbrug af biomasse'!E659&lt;&gt;"",'Forbrug af biomasse'!E659,"")</f>
        <v/>
      </c>
      <c r="F1259" s="103" t="str">
        <f>IFERROR(VLOOKUP(A1259,'Oversættelse til tabel'!$A$2:$B$14,2,FALSE),"")</f>
        <v/>
      </c>
    </row>
    <row r="1260" spans="1:6" x14ac:dyDescent="0.25">
      <c r="A1260" s="103" t="str">
        <f>IF('Forbrug af biomasse'!A660&lt;&gt;"",'Forbrug af biomasse'!A660,"")</f>
        <v/>
      </c>
      <c r="B1260" s="103" t="str">
        <f>IF('Forbrug af biomasse'!B660&lt;&gt;"",'Forbrug af biomasse'!B660,"")</f>
        <v/>
      </c>
      <c r="C1260" s="103" t="str">
        <f>IF('Forbrug af biomasse'!C660&lt;&gt;"",'Forbrug af biomasse'!C660,"")</f>
        <v/>
      </c>
      <c r="D1260" s="103" t="str">
        <f>IF('Forbrug af biomasse'!D660&lt;&gt;"",'Forbrug af biomasse'!D660,"")</f>
        <v/>
      </c>
      <c r="E1260" s="436" t="str">
        <f>IF('Forbrug af biomasse'!E660&lt;&gt;"",'Forbrug af biomasse'!E660,"")</f>
        <v/>
      </c>
      <c r="F1260" s="103" t="str">
        <f>IFERROR(VLOOKUP(A1260,'Oversættelse til tabel'!$A$2:$B$14,2,FALSE),"")</f>
        <v/>
      </c>
    </row>
    <row r="1261" spans="1:6" x14ac:dyDescent="0.25">
      <c r="A1261" s="103" t="str">
        <f>IF('Forbrug af biomasse'!A661&lt;&gt;"",'Forbrug af biomasse'!A661,"")</f>
        <v/>
      </c>
      <c r="B1261" s="103" t="str">
        <f>IF('Forbrug af biomasse'!B661&lt;&gt;"",'Forbrug af biomasse'!B661,"")</f>
        <v/>
      </c>
      <c r="C1261" s="103" t="str">
        <f>IF('Forbrug af biomasse'!C661&lt;&gt;"",'Forbrug af biomasse'!C661,"")</f>
        <v/>
      </c>
      <c r="D1261" s="103" t="str">
        <f>IF('Forbrug af biomasse'!D661&lt;&gt;"",'Forbrug af biomasse'!D661,"")</f>
        <v/>
      </c>
      <c r="E1261" s="436" t="str">
        <f>IF('Forbrug af biomasse'!E661&lt;&gt;"",'Forbrug af biomasse'!E661,"")</f>
        <v/>
      </c>
      <c r="F1261" s="103" t="str">
        <f>IFERROR(VLOOKUP(A1261,'Oversættelse til tabel'!$A$2:$B$14,2,FALSE),"")</f>
        <v/>
      </c>
    </row>
    <row r="1262" spans="1:6" x14ac:dyDescent="0.25">
      <c r="A1262" s="103" t="str">
        <f>IF('Forbrug af biomasse'!A662&lt;&gt;"",'Forbrug af biomasse'!A662,"")</f>
        <v/>
      </c>
      <c r="B1262" s="103" t="str">
        <f>IF('Forbrug af biomasse'!B662&lt;&gt;"",'Forbrug af biomasse'!B662,"")</f>
        <v/>
      </c>
      <c r="C1262" s="103" t="str">
        <f>IF('Forbrug af biomasse'!C662&lt;&gt;"",'Forbrug af biomasse'!C662,"")</f>
        <v/>
      </c>
      <c r="D1262" s="103" t="str">
        <f>IF('Forbrug af biomasse'!D662&lt;&gt;"",'Forbrug af biomasse'!D662,"")</f>
        <v/>
      </c>
      <c r="E1262" s="436" t="str">
        <f>IF('Forbrug af biomasse'!E662&lt;&gt;"",'Forbrug af biomasse'!E662,"")</f>
        <v/>
      </c>
      <c r="F1262" s="103" t="str">
        <f>IFERROR(VLOOKUP(A1262,'Oversættelse til tabel'!$A$2:$B$14,2,FALSE),"")</f>
        <v/>
      </c>
    </row>
    <row r="1263" spans="1:6" x14ac:dyDescent="0.25">
      <c r="A1263" s="103" t="str">
        <f>IF('Forbrug af biomasse'!A663&lt;&gt;"",'Forbrug af biomasse'!A663,"")</f>
        <v/>
      </c>
      <c r="B1263" s="103" t="str">
        <f>IF('Forbrug af biomasse'!B663&lt;&gt;"",'Forbrug af biomasse'!B663,"")</f>
        <v/>
      </c>
      <c r="C1263" s="103" t="str">
        <f>IF('Forbrug af biomasse'!C663&lt;&gt;"",'Forbrug af biomasse'!C663,"")</f>
        <v/>
      </c>
      <c r="D1263" s="103" t="str">
        <f>IF('Forbrug af biomasse'!D663&lt;&gt;"",'Forbrug af biomasse'!D663,"")</f>
        <v/>
      </c>
      <c r="E1263" s="436" t="str">
        <f>IF('Forbrug af biomasse'!E663&lt;&gt;"",'Forbrug af biomasse'!E663,"")</f>
        <v/>
      </c>
      <c r="F1263" s="103" t="str">
        <f>IFERROR(VLOOKUP(A1263,'Oversættelse til tabel'!$A$2:$B$14,2,FALSE),"")</f>
        <v/>
      </c>
    </row>
    <row r="1264" spans="1:6" x14ac:dyDescent="0.25">
      <c r="A1264" s="103" t="str">
        <f>IF('Forbrug af biomasse'!A664&lt;&gt;"",'Forbrug af biomasse'!A664,"")</f>
        <v/>
      </c>
      <c r="B1264" s="103" t="str">
        <f>IF('Forbrug af biomasse'!B664&lt;&gt;"",'Forbrug af biomasse'!B664,"")</f>
        <v/>
      </c>
      <c r="C1264" s="103" t="str">
        <f>IF('Forbrug af biomasse'!C664&lt;&gt;"",'Forbrug af biomasse'!C664,"")</f>
        <v/>
      </c>
      <c r="D1264" s="103" t="str">
        <f>IF('Forbrug af biomasse'!D664&lt;&gt;"",'Forbrug af biomasse'!D664,"")</f>
        <v/>
      </c>
      <c r="E1264" s="436" t="str">
        <f>IF('Forbrug af biomasse'!E664&lt;&gt;"",'Forbrug af biomasse'!E664,"")</f>
        <v/>
      </c>
      <c r="F1264" s="103" t="str">
        <f>IFERROR(VLOOKUP(A1264,'Oversættelse til tabel'!$A$2:$B$14,2,FALSE),"")</f>
        <v/>
      </c>
    </row>
    <row r="1265" spans="1:6" x14ac:dyDescent="0.25">
      <c r="A1265" s="103" t="str">
        <f>IF('Forbrug af biomasse'!A665&lt;&gt;"",'Forbrug af biomasse'!A665,"")</f>
        <v/>
      </c>
      <c r="B1265" s="103" t="str">
        <f>IF('Forbrug af biomasse'!B665&lt;&gt;"",'Forbrug af biomasse'!B665,"")</f>
        <v/>
      </c>
      <c r="C1265" s="103" t="str">
        <f>IF('Forbrug af biomasse'!C665&lt;&gt;"",'Forbrug af biomasse'!C665,"")</f>
        <v/>
      </c>
      <c r="D1265" s="103" t="str">
        <f>IF('Forbrug af biomasse'!D665&lt;&gt;"",'Forbrug af biomasse'!D665,"")</f>
        <v/>
      </c>
      <c r="E1265" s="436" t="str">
        <f>IF('Forbrug af biomasse'!E665&lt;&gt;"",'Forbrug af biomasse'!E665,"")</f>
        <v/>
      </c>
      <c r="F1265" s="103" t="str">
        <f>IFERROR(VLOOKUP(A1265,'Oversættelse til tabel'!$A$2:$B$14,2,FALSE),"")</f>
        <v/>
      </c>
    </row>
    <row r="1266" spans="1:6" x14ac:dyDescent="0.25">
      <c r="A1266" s="103" t="str">
        <f>IF('Forbrug af biomasse'!A666&lt;&gt;"",'Forbrug af biomasse'!A666,"")</f>
        <v/>
      </c>
      <c r="B1266" s="103" t="str">
        <f>IF('Forbrug af biomasse'!B666&lt;&gt;"",'Forbrug af biomasse'!B666,"")</f>
        <v/>
      </c>
      <c r="C1266" s="103" t="str">
        <f>IF('Forbrug af biomasse'!C666&lt;&gt;"",'Forbrug af biomasse'!C666,"")</f>
        <v/>
      </c>
      <c r="D1266" s="103" t="str">
        <f>IF('Forbrug af biomasse'!D666&lt;&gt;"",'Forbrug af biomasse'!D666,"")</f>
        <v/>
      </c>
      <c r="E1266" s="436" t="str">
        <f>IF('Forbrug af biomasse'!E666&lt;&gt;"",'Forbrug af biomasse'!E666,"")</f>
        <v/>
      </c>
      <c r="F1266" s="103" t="str">
        <f>IFERROR(VLOOKUP(A1266,'Oversættelse til tabel'!$A$2:$B$14,2,FALSE),"")</f>
        <v/>
      </c>
    </row>
    <row r="1267" spans="1:6" x14ac:dyDescent="0.25">
      <c r="A1267" s="103" t="str">
        <f>IF('Forbrug af biomasse'!A667&lt;&gt;"",'Forbrug af biomasse'!A667,"")</f>
        <v/>
      </c>
      <c r="B1267" s="103" t="str">
        <f>IF('Forbrug af biomasse'!B667&lt;&gt;"",'Forbrug af biomasse'!B667,"")</f>
        <v/>
      </c>
      <c r="C1267" s="103" t="str">
        <f>IF('Forbrug af biomasse'!C667&lt;&gt;"",'Forbrug af biomasse'!C667,"")</f>
        <v/>
      </c>
      <c r="D1267" s="103" t="str">
        <f>IF('Forbrug af biomasse'!D667&lt;&gt;"",'Forbrug af biomasse'!D667,"")</f>
        <v/>
      </c>
      <c r="E1267" s="436" t="str">
        <f>IF('Forbrug af biomasse'!E667&lt;&gt;"",'Forbrug af biomasse'!E667,"")</f>
        <v/>
      </c>
      <c r="F1267" s="103" t="str">
        <f>IFERROR(VLOOKUP(A1267,'Oversættelse til tabel'!$A$2:$B$14,2,FALSE),"")</f>
        <v/>
      </c>
    </row>
    <row r="1268" spans="1:6" x14ac:dyDescent="0.25">
      <c r="A1268" s="103" t="str">
        <f>IF('Forbrug af biomasse'!A668&lt;&gt;"",'Forbrug af biomasse'!A668,"")</f>
        <v/>
      </c>
      <c r="B1268" s="103" t="str">
        <f>IF('Forbrug af biomasse'!B668&lt;&gt;"",'Forbrug af biomasse'!B668,"")</f>
        <v/>
      </c>
      <c r="C1268" s="103" t="str">
        <f>IF('Forbrug af biomasse'!C668&lt;&gt;"",'Forbrug af biomasse'!C668,"")</f>
        <v/>
      </c>
      <c r="D1268" s="103" t="str">
        <f>IF('Forbrug af biomasse'!D668&lt;&gt;"",'Forbrug af biomasse'!D668,"")</f>
        <v/>
      </c>
      <c r="E1268" s="436" t="str">
        <f>IF('Forbrug af biomasse'!E668&lt;&gt;"",'Forbrug af biomasse'!E668,"")</f>
        <v/>
      </c>
      <c r="F1268" s="103" t="str">
        <f>IFERROR(VLOOKUP(A1268,'Oversættelse til tabel'!$A$2:$B$14,2,FALSE),"")</f>
        <v/>
      </c>
    </row>
    <row r="1269" spans="1:6" x14ac:dyDescent="0.25">
      <c r="A1269" s="103" t="str">
        <f>IF('Forbrug af biomasse'!A669&lt;&gt;"",'Forbrug af biomasse'!A669,"")</f>
        <v/>
      </c>
      <c r="B1269" s="103" t="str">
        <f>IF('Forbrug af biomasse'!B669&lt;&gt;"",'Forbrug af biomasse'!B669,"")</f>
        <v/>
      </c>
      <c r="C1269" s="103" t="str">
        <f>IF('Forbrug af biomasse'!C669&lt;&gt;"",'Forbrug af biomasse'!C669,"")</f>
        <v/>
      </c>
      <c r="D1269" s="103" t="str">
        <f>IF('Forbrug af biomasse'!D669&lt;&gt;"",'Forbrug af biomasse'!D669,"")</f>
        <v/>
      </c>
      <c r="E1269" s="436" t="str">
        <f>IF('Forbrug af biomasse'!E669&lt;&gt;"",'Forbrug af biomasse'!E669,"")</f>
        <v/>
      </c>
      <c r="F1269" s="103" t="str">
        <f>IFERROR(VLOOKUP(A1269,'Oversættelse til tabel'!$A$2:$B$14,2,FALSE),"")</f>
        <v/>
      </c>
    </row>
    <row r="1270" spans="1:6" x14ac:dyDescent="0.25">
      <c r="A1270" s="103" t="str">
        <f>IF('Forbrug af biomasse'!A670&lt;&gt;"",'Forbrug af biomasse'!A670,"")</f>
        <v/>
      </c>
      <c r="B1270" s="103" t="str">
        <f>IF('Forbrug af biomasse'!B670&lt;&gt;"",'Forbrug af biomasse'!B670,"")</f>
        <v/>
      </c>
      <c r="C1270" s="103" t="str">
        <f>IF('Forbrug af biomasse'!C670&lt;&gt;"",'Forbrug af biomasse'!C670,"")</f>
        <v/>
      </c>
      <c r="D1270" s="103" t="str">
        <f>IF('Forbrug af biomasse'!D670&lt;&gt;"",'Forbrug af biomasse'!D670,"")</f>
        <v/>
      </c>
      <c r="E1270" s="436" t="str">
        <f>IF('Forbrug af biomasse'!E670&lt;&gt;"",'Forbrug af biomasse'!E670,"")</f>
        <v/>
      </c>
      <c r="F1270" s="103" t="str">
        <f>IFERROR(VLOOKUP(A1270,'Oversættelse til tabel'!$A$2:$B$14,2,FALSE),"")</f>
        <v/>
      </c>
    </row>
    <row r="1271" spans="1:6" x14ac:dyDescent="0.25">
      <c r="A1271" s="103" t="str">
        <f>IF('Forbrug af biomasse'!A671&lt;&gt;"",'Forbrug af biomasse'!A671,"")</f>
        <v/>
      </c>
      <c r="B1271" s="103" t="str">
        <f>IF('Forbrug af biomasse'!B671&lt;&gt;"",'Forbrug af biomasse'!B671,"")</f>
        <v/>
      </c>
      <c r="C1271" s="103" t="str">
        <f>IF('Forbrug af biomasse'!C671&lt;&gt;"",'Forbrug af biomasse'!C671,"")</f>
        <v/>
      </c>
      <c r="D1271" s="103" t="str">
        <f>IF('Forbrug af biomasse'!D671&lt;&gt;"",'Forbrug af biomasse'!D671,"")</f>
        <v/>
      </c>
      <c r="E1271" s="436" t="str">
        <f>IF('Forbrug af biomasse'!E671&lt;&gt;"",'Forbrug af biomasse'!E671,"")</f>
        <v/>
      </c>
      <c r="F1271" s="103" t="str">
        <f>IFERROR(VLOOKUP(A1271,'Oversættelse til tabel'!$A$2:$B$14,2,FALSE),"")</f>
        <v/>
      </c>
    </row>
    <row r="1272" spans="1:6" x14ac:dyDescent="0.25">
      <c r="A1272" s="103" t="str">
        <f>IF('Forbrug af biomasse'!A672&lt;&gt;"",'Forbrug af biomasse'!A672,"")</f>
        <v/>
      </c>
      <c r="B1272" s="103" t="str">
        <f>IF('Forbrug af biomasse'!B672&lt;&gt;"",'Forbrug af biomasse'!B672,"")</f>
        <v/>
      </c>
      <c r="C1272" s="103" t="str">
        <f>IF('Forbrug af biomasse'!C672&lt;&gt;"",'Forbrug af biomasse'!C672,"")</f>
        <v/>
      </c>
      <c r="D1272" s="103" t="str">
        <f>IF('Forbrug af biomasse'!D672&lt;&gt;"",'Forbrug af biomasse'!D672,"")</f>
        <v/>
      </c>
      <c r="E1272" s="436" t="str">
        <f>IF('Forbrug af biomasse'!E672&lt;&gt;"",'Forbrug af biomasse'!E672,"")</f>
        <v/>
      </c>
      <c r="F1272" s="103" t="str">
        <f>IFERROR(VLOOKUP(A1272,'Oversættelse til tabel'!$A$2:$B$14,2,FALSE),"")</f>
        <v/>
      </c>
    </row>
    <row r="1273" spans="1:6" x14ac:dyDescent="0.25">
      <c r="A1273" s="103" t="str">
        <f>IF('Forbrug af biomasse'!A673&lt;&gt;"",'Forbrug af biomasse'!A673,"")</f>
        <v/>
      </c>
      <c r="B1273" s="103" t="str">
        <f>IF('Forbrug af biomasse'!B673&lt;&gt;"",'Forbrug af biomasse'!B673,"")</f>
        <v/>
      </c>
      <c r="C1273" s="103" t="str">
        <f>IF('Forbrug af biomasse'!C673&lt;&gt;"",'Forbrug af biomasse'!C673,"")</f>
        <v/>
      </c>
      <c r="D1273" s="103" t="str">
        <f>IF('Forbrug af biomasse'!D673&lt;&gt;"",'Forbrug af biomasse'!D673,"")</f>
        <v/>
      </c>
      <c r="E1273" s="436" t="str">
        <f>IF('Forbrug af biomasse'!E673&lt;&gt;"",'Forbrug af biomasse'!E673,"")</f>
        <v/>
      </c>
      <c r="F1273" s="103" t="str">
        <f>IFERROR(VLOOKUP(A1273,'Oversættelse til tabel'!$A$2:$B$14,2,FALSE),"")</f>
        <v/>
      </c>
    </row>
    <row r="1274" spans="1:6" x14ac:dyDescent="0.25">
      <c r="A1274" s="103" t="str">
        <f>IF('Forbrug af biomasse'!A674&lt;&gt;"",'Forbrug af biomasse'!A674,"")</f>
        <v/>
      </c>
      <c r="B1274" s="103" t="str">
        <f>IF('Forbrug af biomasse'!B674&lt;&gt;"",'Forbrug af biomasse'!B674,"")</f>
        <v/>
      </c>
      <c r="C1274" s="103" t="str">
        <f>IF('Forbrug af biomasse'!C674&lt;&gt;"",'Forbrug af biomasse'!C674,"")</f>
        <v/>
      </c>
      <c r="D1274" s="103" t="str">
        <f>IF('Forbrug af biomasse'!D674&lt;&gt;"",'Forbrug af biomasse'!D674,"")</f>
        <v/>
      </c>
      <c r="E1274" s="436" t="str">
        <f>IF('Forbrug af biomasse'!E674&lt;&gt;"",'Forbrug af biomasse'!E674,"")</f>
        <v/>
      </c>
      <c r="F1274" s="103" t="str">
        <f>IFERROR(VLOOKUP(A1274,'Oversættelse til tabel'!$A$2:$B$14,2,FALSE),"")</f>
        <v/>
      </c>
    </row>
    <row r="1275" spans="1:6" x14ac:dyDescent="0.25">
      <c r="A1275" s="103" t="str">
        <f>IF('Forbrug af biomasse'!A675&lt;&gt;"",'Forbrug af biomasse'!A675,"")</f>
        <v/>
      </c>
      <c r="B1275" s="103" t="str">
        <f>IF('Forbrug af biomasse'!B675&lt;&gt;"",'Forbrug af biomasse'!B675,"")</f>
        <v/>
      </c>
      <c r="C1275" s="103" t="str">
        <f>IF('Forbrug af biomasse'!C675&lt;&gt;"",'Forbrug af biomasse'!C675,"")</f>
        <v/>
      </c>
      <c r="D1275" s="103" t="str">
        <f>IF('Forbrug af biomasse'!D675&lt;&gt;"",'Forbrug af biomasse'!D675,"")</f>
        <v/>
      </c>
      <c r="E1275" s="436" t="str">
        <f>IF('Forbrug af biomasse'!E675&lt;&gt;"",'Forbrug af biomasse'!E675,"")</f>
        <v/>
      </c>
      <c r="F1275" s="103" t="str">
        <f>IFERROR(VLOOKUP(A1275,'Oversættelse til tabel'!$A$2:$B$14,2,FALSE),"")</f>
        <v/>
      </c>
    </row>
    <row r="1276" spans="1:6" x14ac:dyDescent="0.25">
      <c r="A1276" s="103" t="str">
        <f>IF('Forbrug af biomasse'!A676&lt;&gt;"",'Forbrug af biomasse'!A676,"")</f>
        <v/>
      </c>
      <c r="B1276" s="103" t="str">
        <f>IF('Forbrug af biomasse'!B676&lt;&gt;"",'Forbrug af biomasse'!B676,"")</f>
        <v/>
      </c>
      <c r="C1276" s="103" t="str">
        <f>IF('Forbrug af biomasse'!C676&lt;&gt;"",'Forbrug af biomasse'!C676,"")</f>
        <v/>
      </c>
      <c r="D1276" s="103" t="str">
        <f>IF('Forbrug af biomasse'!D676&lt;&gt;"",'Forbrug af biomasse'!D676,"")</f>
        <v/>
      </c>
      <c r="E1276" s="436" t="str">
        <f>IF('Forbrug af biomasse'!E676&lt;&gt;"",'Forbrug af biomasse'!E676,"")</f>
        <v/>
      </c>
      <c r="F1276" s="103" t="str">
        <f>IFERROR(VLOOKUP(A1276,'Oversættelse til tabel'!$A$2:$B$14,2,FALSE),"")</f>
        <v/>
      </c>
    </row>
    <row r="1277" spans="1:6" x14ac:dyDescent="0.25">
      <c r="A1277" s="103" t="str">
        <f>IF('Forbrug af biomasse'!A677&lt;&gt;"",'Forbrug af biomasse'!A677,"")</f>
        <v/>
      </c>
      <c r="B1277" s="103" t="str">
        <f>IF('Forbrug af biomasse'!B677&lt;&gt;"",'Forbrug af biomasse'!B677,"")</f>
        <v/>
      </c>
      <c r="C1277" s="103" t="str">
        <f>IF('Forbrug af biomasse'!C677&lt;&gt;"",'Forbrug af biomasse'!C677,"")</f>
        <v/>
      </c>
      <c r="D1277" s="103" t="str">
        <f>IF('Forbrug af biomasse'!D677&lt;&gt;"",'Forbrug af biomasse'!D677,"")</f>
        <v/>
      </c>
      <c r="E1277" s="436" t="str">
        <f>IF('Forbrug af biomasse'!E677&lt;&gt;"",'Forbrug af biomasse'!E677,"")</f>
        <v/>
      </c>
      <c r="F1277" s="103" t="str">
        <f>IFERROR(VLOOKUP(A1277,'Oversættelse til tabel'!$A$2:$B$14,2,FALSE),"")</f>
        <v/>
      </c>
    </row>
    <row r="1278" spans="1:6" x14ac:dyDescent="0.25">
      <c r="A1278" s="103" t="str">
        <f>IF('Forbrug af biomasse'!A678&lt;&gt;"",'Forbrug af biomasse'!A678,"")</f>
        <v/>
      </c>
      <c r="B1278" s="103" t="str">
        <f>IF('Forbrug af biomasse'!B678&lt;&gt;"",'Forbrug af biomasse'!B678,"")</f>
        <v/>
      </c>
      <c r="C1278" s="103" t="str">
        <f>IF('Forbrug af biomasse'!C678&lt;&gt;"",'Forbrug af biomasse'!C678,"")</f>
        <v/>
      </c>
      <c r="D1278" s="103" t="str">
        <f>IF('Forbrug af biomasse'!D678&lt;&gt;"",'Forbrug af biomasse'!D678,"")</f>
        <v/>
      </c>
      <c r="E1278" s="436" t="str">
        <f>IF('Forbrug af biomasse'!E678&lt;&gt;"",'Forbrug af biomasse'!E678,"")</f>
        <v/>
      </c>
      <c r="F1278" s="103" t="str">
        <f>IFERROR(VLOOKUP(A1278,'Oversættelse til tabel'!$A$2:$B$14,2,FALSE),"")</f>
        <v/>
      </c>
    </row>
    <row r="1279" spans="1:6" x14ac:dyDescent="0.25">
      <c r="A1279" s="103" t="str">
        <f>IF('Forbrug af biomasse'!A679&lt;&gt;"",'Forbrug af biomasse'!A679,"")</f>
        <v/>
      </c>
      <c r="B1279" s="103" t="str">
        <f>IF('Forbrug af biomasse'!B679&lt;&gt;"",'Forbrug af biomasse'!B679,"")</f>
        <v/>
      </c>
      <c r="C1279" s="103" t="str">
        <f>IF('Forbrug af biomasse'!C679&lt;&gt;"",'Forbrug af biomasse'!C679,"")</f>
        <v/>
      </c>
      <c r="D1279" s="103" t="str">
        <f>IF('Forbrug af biomasse'!D679&lt;&gt;"",'Forbrug af biomasse'!D679,"")</f>
        <v/>
      </c>
      <c r="E1279" s="436" t="str">
        <f>IF('Forbrug af biomasse'!E679&lt;&gt;"",'Forbrug af biomasse'!E679,"")</f>
        <v/>
      </c>
      <c r="F1279" s="103" t="str">
        <f>IFERROR(VLOOKUP(A1279,'Oversættelse til tabel'!$A$2:$B$14,2,FALSE),"")</f>
        <v/>
      </c>
    </row>
    <row r="1280" spans="1:6" x14ac:dyDescent="0.25">
      <c r="A1280" s="103" t="str">
        <f>IF('Forbrug af biomasse'!A680&lt;&gt;"",'Forbrug af biomasse'!A680,"")</f>
        <v/>
      </c>
      <c r="B1280" s="103" t="str">
        <f>IF('Forbrug af biomasse'!B680&lt;&gt;"",'Forbrug af biomasse'!B680,"")</f>
        <v/>
      </c>
      <c r="C1280" s="103" t="str">
        <f>IF('Forbrug af biomasse'!C680&lt;&gt;"",'Forbrug af biomasse'!C680,"")</f>
        <v/>
      </c>
      <c r="D1280" s="103" t="str">
        <f>IF('Forbrug af biomasse'!D680&lt;&gt;"",'Forbrug af biomasse'!D680,"")</f>
        <v/>
      </c>
      <c r="E1280" s="436" t="str">
        <f>IF('Forbrug af biomasse'!E680&lt;&gt;"",'Forbrug af biomasse'!E680,"")</f>
        <v/>
      </c>
      <c r="F1280" s="103" t="str">
        <f>IFERROR(VLOOKUP(A1280,'Oversættelse til tabel'!$A$2:$B$14,2,FALSE),"")</f>
        <v/>
      </c>
    </row>
    <row r="1281" spans="1:6" x14ac:dyDescent="0.25">
      <c r="A1281" s="103" t="str">
        <f>IF('Forbrug af biomasse'!A681&lt;&gt;"",'Forbrug af biomasse'!A681,"")</f>
        <v/>
      </c>
      <c r="B1281" s="103" t="str">
        <f>IF('Forbrug af biomasse'!B681&lt;&gt;"",'Forbrug af biomasse'!B681,"")</f>
        <v/>
      </c>
      <c r="C1281" s="103" t="str">
        <f>IF('Forbrug af biomasse'!C681&lt;&gt;"",'Forbrug af biomasse'!C681,"")</f>
        <v/>
      </c>
      <c r="D1281" s="103" t="str">
        <f>IF('Forbrug af biomasse'!D681&lt;&gt;"",'Forbrug af biomasse'!D681,"")</f>
        <v/>
      </c>
      <c r="E1281" s="436" t="str">
        <f>IF('Forbrug af biomasse'!E681&lt;&gt;"",'Forbrug af biomasse'!E681,"")</f>
        <v/>
      </c>
      <c r="F1281" s="103" t="str">
        <f>IFERROR(VLOOKUP(A1281,'Oversættelse til tabel'!$A$2:$B$14,2,FALSE),"")</f>
        <v/>
      </c>
    </row>
    <row r="1282" spans="1:6" x14ac:dyDescent="0.25">
      <c r="A1282" s="103" t="str">
        <f>IF('Forbrug af biomasse'!A682&lt;&gt;"",'Forbrug af biomasse'!A682,"")</f>
        <v/>
      </c>
      <c r="B1282" s="103" t="str">
        <f>IF('Forbrug af biomasse'!B682&lt;&gt;"",'Forbrug af biomasse'!B682,"")</f>
        <v/>
      </c>
      <c r="C1282" s="103" t="str">
        <f>IF('Forbrug af biomasse'!C682&lt;&gt;"",'Forbrug af biomasse'!C682,"")</f>
        <v/>
      </c>
      <c r="D1282" s="103" t="str">
        <f>IF('Forbrug af biomasse'!D682&lt;&gt;"",'Forbrug af biomasse'!D682,"")</f>
        <v/>
      </c>
      <c r="E1282" s="436" t="str">
        <f>IF('Forbrug af biomasse'!E682&lt;&gt;"",'Forbrug af biomasse'!E682,"")</f>
        <v/>
      </c>
      <c r="F1282" s="103" t="str">
        <f>IFERROR(VLOOKUP(A1282,'Oversættelse til tabel'!$A$2:$B$14,2,FALSE),"")</f>
        <v/>
      </c>
    </row>
    <row r="1283" spans="1:6" x14ac:dyDescent="0.25">
      <c r="A1283" s="103" t="str">
        <f>IF('Forbrug af biomasse'!A683&lt;&gt;"",'Forbrug af biomasse'!A683,"")</f>
        <v/>
      </c>
      <c r="B1283" s="103" t="str">
        <f>IF('Forbrug af biomasse'!B683&lt;&gt;"",'Forbrug af biomasse'!B683,"")</f>
        <v/>
      </c>
      <c r="C1283" s="103" t="str">
        <f>IF('Forbrug af biomasse'!C683&lt;&gt;"",'Forbrug af biomasse'!C683,"")</f>
        <v/>
      </c>
      <c r="D1283" s="103" t="str">
        <f>IF('Forbrug af biomasse'!D683&lt;&gt;"",'Forbrug af biomasse'!D683,"")</f>
        <v/>
      </c>
      <c r="E1283" s="436" t="str">
        <f>IF('Forbrug af biomasse'!E683&lt;&gt;"",'Forbrug af biomasse'!E683,"")</f>
        <v/>
      </c>
      <c r="F1283" s="103" t="str">
        <f>IFERROR(VLOOKUP(A1283,'Oversættelse til tabel'!$A$2:$B$14,2,FALSE),"")</f>
        <v/>
      </c>
    </row>
    <row r="1284" spans="1:6" x14ac:dyDescent="0.25">
      <c r="A1284" s="103" t="str">
        <f>IF('Forbrug af biomasse'!A684&lt;&gt;"",'Forbrug af biomasse'!A684,"")</f>
        <v/>
      </c>
      <c r="B1284" s="103" t="str">
        <f>IF('Forbrug af biomasse'!B684&lt;&gt;"",'Forbrug af biomasse'!B684,"")</f>
        <v/>
      </c>
      <c r="C1284" s="103" t="str">
        <f>IF('Forbrug af biomasse'!C684&lt;&gt;"",'Forbrug af biomasse'!C684,"")</f>
        <v/>
      </c>
      <c r="D1284" s="103" t="str">
        <f>IF('Forbrug af biomasse'!D684&lt;&gt;"",'Forbrug af biomasse'!D684,"")</f>
        <v/>
      </c>
      <c r="E1284" s="436" t="str">
        <f>IF('Forbrug af biomasse'!E684&lt;&gt;"",'Forbrug af biomasse'!E684,"")</f>
        <v/>
      </c>
      <c r="F1284" s="103" t="str">
        <f>IFERROR(VLOOKUP(A1284,'Oversættelse til tabel'!$A$2:$B$14,2,FALSE),"")</f>
        <v/>
      </c>
    </row>
    <row r="1285" spans="1:6" x14ac:dyDescent="0.25">
      <c r="A1285" s="103" t="str">
        <f>IF('Forbrug af biomasse'!A685&lt;&gt;"",'Forbrug af biomasse'!A685,"")</f>
        <v/>
      </c>
      <c r="B1285" s="103" t="str">
        <f>IF('Forbrug af biomasse'!B685&lt;&gt;"",'Forbrug af biomasse'!B685,"")</f>
        <v/>
      </c>
      <c r="C1285" s="103" t="str">
        <f>IF('Forbrug af biomasse'!C685&lt;&gt;"",'Forbrug af biomasse'!C685,"")</f>
        <v/>
      </c>
      <c r="D1285" s="103" t="str">
        <f>IF('Forbrug af biomasse'!D685&lt;&gt;"",'Forbrug af biomasse'!D685,"")</f>
        <v/>
      </c>
      <c r="E1285" s="436" t="str">
        <f>IF('Forbrug af biomasse'!E685&lt;&gt;"",'Forbrug af biomasse'!E685,"")</f>
        <v/>
      </c>
      <c r="F1285" s="103" t="str">
        <f>IFERROR(VLOOKUP(A1285,'Oversættelse til tabel'!$A$2:$B$14,2,FALSE),"")</f>
        <v/>
      </c>
    </row>
    <row r="1286" spans="1:6" x14ac:dyDescent="0.25">
      <c r="A1286" s="103" t="str">
        <f>IF('Forbrug af biomasse'!A686&lt;&gt;"",'Forbrug af biomasse'!A686,"")</f>
        <v/>
      </c>
      <c r="B1286" s="103" t="str">
        <f>IF('Forbrug af biomasse'!B686&lt;&gt;"",'Forbrug af biomasse'!B686,"")</f>
        <v/>
      </c>
      <c r="C1286" s="103" t="str">
        <f>IF('Forbrug af biomasse'!C686&lt;&gt;"",'Forbrug af biomasse'!C686,"")</f>
        <v/>
      </c>
      <c r="D1286" s="103" t="str">
        <f>IF('Forbrug af biomasse'!D686&lt;&gt;"",'Forbrug af biomasse'!D686,"")</f>
        <v/>
      </c>
      <c r="E1286" s="436" t="str">
        <f>IF('Forbrug af biomasse'!E686&lt;&gt;"",'Forbrug af biomasse'!E686,"")</f>
        <v/>
      </c>
      <c r="F1286" s="103" t="str">
        <f>IFERROR(VLOOKUP(A1286,'Oversættelse til tabel'!$A$2:$B$14,2,FALSE),"")</f>
        <v/>
      </c>
    </row>
    <row r="1287" spans="1:6" x14ac:dyDescent="0.25">
      <c r="A1287" s="103" t="str">
        <f>IF('Forbrug af biomasse'!A687&lt;&gt;"",'Forbrug af biomasse'!A687,"")</f>
        <v/>
      </c>
      <c r="B1287" s="103" t="str">
        <f>IF('Forbrug af biomasse'!B687&lt;&gt;"",'Forbrug af biomasse'!B687,"")</f>
        <v/>
      </c>
      <c r="C1287" s="103" t="str">
        <f>IF('Forbrug af biomasse'!C687&lt;&gt;"",'Forbrug af biomasse'!C687,"")</f>
        <v/>
      </c>
      <c r="D1287" s="103" t="str">
        <f>IF('Forbrug af biomasse'!D687&lt;&gt;"",'Forbrug af biomasse'!D687,"")</f>
        <v/>
      </c>
      <c r="E1287" s="436" t="str">
        <f>IF('Forbrug af biomasse'!E687&lt;&gt;"",'Forbrug af biomasse'!E687,"")</f>
        <v/>
      </c>
      <c r="F1287" s="103" t="str">
        <f>IFERROR(VLOOKUP(A1287,'Oversættelse til tabel'!$A$2:$B$14,2,FALSE),"")</f>
        <v/>
      </c>
    </row>
    <row r="1288" spans="1:6" x14ac:dyDescent="0.25">
      <c r="A1288" s="103" t="str">
        <f>IF('Forbrug af biomasse'!A688&lt;&gt;"",'Forbrug af biomasse'!A688,"")</f>
        <v/>
      </c>
      <c r="B1288" s="103" t="str">
        <f>IF('Forbrug af biomasse'!B688&lt;&gt;"",'Forbrug af biomasse'!B688,"")</f>
        <v/>
      </c>
      <c r="C1288" s="103" t="str">
        <f>IF('Forbrug af biomasse'!C688&lt;&gt;"",'Forbrug af biomasse'!C688,"")</f>
        <v/>
      </c>
      <c r="D1288" s="103" t="str">
        <f>IF('Forbrug af biomasse'!D688&lt;&gt;"",'Forbrug af biomasse'!D688,"")</f>
        <v/>
      </c>
      <c r="E1288" s="436" t="str">
        <f>IF('Forbrug af biomasse'!E688&lt;&gt;"",'Forbrug af biomasse'!E688,"")</f>
        <v/>
      </c>
      <c r="F1288" s="103" t="str">
        <f>IFERROR(VLOOKUP(A1288,'Oversættelse til tabel'!$A$2:$B$14,2,FALSE),"")</f>
        <v/>
      </c>
    </row>
    <row r="1289" spans="1:6" x14ac:dyDescent="0.25">
      <c r="A1289" s="103" t="str">
        <f>IF('Forbrug af biomasse'!A689&lt;&gt;"",'Forbrug af biomasse'!A689,"")</f>
        <v/>
      </c>
      <c r="B1289" s="103" t="str">
        <f>IF('Forbrug af biomasse'!B689&lt;&gt;"",'Forbrug af biomasse'!B689,"")</f>
        <v/>
      </c>
      <c r="C1289" s="103" t="str">
        <f>IF('Forbrug af biomasse'!C689&lt;&gt;"",'Forbrug af biomasse'!C689,"")</f>
        <v/>
      </c>
      <c r="D1289" s="103" t="str">
        <f>IF('Forbrug af biomasse'!D689&lt;&gt;"",'Forbrug af biomasse'!D689,"")</f>
        <v/>
      </c>
      <c r="E1289" s="436" t="str">
        <f>IF('Forbrug af biomasse'!E689&lt;&gt;"",'Forbrug af biomasse'!E689,"")</f>
        <v/>
      </c>
      <c r="F1289" s="103" t="str">
        <f>IFERROR(VLOOKUP(A1289,'Oversættelse til tabel'!$A$2:$B$14,2,FALSE),"")</f>
        <v/>
      </c>
    </row>
    <row r="1290" spans="1:6" x14ac:dyDescent="0.25">
      <c r="A1290" s="103" t="str">
        <f>IF('Forbrug af biomasse'!A690&lt;&gt;"",'Forbrug af biomasse'!A690,"")</f>
        <v/>
      </c>
      <c r="B1290" s="103" t="str">
        <f>IF('Forbrug af biomasse'!B690&lt;&gt;"",'Forbrug af biomasse'!B690,"")</f>
        <v/>
      </c>
      <c r="C1290" s="103" t="str">
        <f>IF('Forbrug af biomasse'!C690&lt;&gt;"",'Forbrug af biomasse'!C690,"")</f>
        <v/>
      </c>
      <c r="D1290" s="103" t="str">
        <f>IF('Forbrug af biomasse'!D690&lt;&gt;"",'Forbrug af biomasse'!D690,"")</f>
        <v/>
      </c>
      <c r="E1290" s="436" t="str">
        <f>IF('Forbrug af biomasse'!E690&lt;&gt;"",'Forbrug af biomasse'!E690,"")</f>
        <v/>
      </c>
      <c r="F1290" s="103" t="str">
        <f>IFERROR(VLOOKUP(A1290,'Oversættelse til tabel'!$A$2:$B$14,2,FALSE),"")</f>
        <v/>
      </c>
    </row>
    <row r="1291" spans="1:6" x14ac:dyDescent="0.25">
      <c r="A1291" s="103" t="str">
        <f>IF('Forbrug af biomasse'!A691&lt;&gt;"",'Forbrug af biomasse'!A691,"")</f>
        <v/>
      </c>
      <c r="B1291" s="103" t="str">
        <f>IF('Forbrug af biomasse'!B691&lt;&gt;"",'Forbrug af biomasse'!B691,"")</f>
        <v/>
      </c>
      <c r="C1291" s="103" t="str">
        <f>IF('Forbrug af biomasse'!C691&lt;&gt;"",'Forbrug af biomasse'!C691,"")</f>
        <v/>
      </c>
      <c r="D1291" s="103" t="str">
        <f>IF('Forbrug af biomasse'!D691&lt;&gt;"",'Forbrug af biomasse'!D691,"")</f>
        <v/>
      </c>
      <c r="E1291" s="436" t="str">
        <f>IF('Forbrug af biomasse'!E691&lt;&gt;"",'Forbrug af biomasse'!E691,"")</f>
        <v/>
      </c>
      <c r="F1291" s="103" t="str">
        <f>IFERROR(VLOOKUP(A1291,'Oversættelse til tabel'!$A$2:$B$14,2,FALSE),"")</f>
        <v/>
      </c>
    </row>
    <row r="1292" spans="1:6" x14ac:dyDescent="0.25">
      <c r="A1292" s="103" t="str">
        <f>IF('Forbrug af biomasse'!A692&lt;&gt;"",'Forbrug af biomasse'!A692,"")</f>
        <v/>
      </c>
      <c r="B1292" s="103" t="str">
        <f>IF('Forbrug af biomasse'!B692&lt;&gt;"",'Forbrug af biomasse'!B692,"")</f>
        <v/>
      </c>
      <c r="C1292" s="103" t="str">
        <f>IF('Forbrug af biomasse'!C692&lt;&gt;"",'Forbrug af biomasse'!C692,"")</f>
        <v/>
      </c>
      <c r="D1292" s="103" t="str">
        <f>IF('Forbrug af biomasse'!D692&lt;&gt;"",'Forbrug af biomasse'!D692,"")</f>
        <v/>
      </c>
      <c r="E1292" s="436" t="str">
        <f>IF('Forbrug af biomasse'!E692&lt;&gt;"",'Forbrug af biomasse'!E692,"")</f>
        <v/>
      </c>
      <c r="F1292" s="103" t="str">
        <f>IFERROR(VLOOKUP(A1292,'Oversættelse til tabel'!$A$2:$B$14,2,FALSE),"")</f>
        <v/>
      </c>
    </row>
    <row r="1293" spans="1:6" x14ac:dyDescent="0.25">
      <c r="A1293" s="103" t="str">
        <f>IF('Forbrug af biomasse'!A693&lt;&gt;"",'Forbrug af biomasse'!A693,"")</f>
        <v/>
      </c>
      <c r="B1293" s="103" t="str">
        <f>IF('Forbrug af biomasse'!B693&lt;&gt;"",'Forbrug af biomasse'!B693,"")</f>
        <v/>
      </c>
      <c r="C1293" s="103" t="str">
        <f>IF('Forbrug af biomasse'!C693&lt;&gt;"",'Forbrug af biomasse'!C693,"")</f>
        <v/>
      </c>
      <c r="D1293" s="103" t="str">
        <f>IF('Forbrug af biomasse'!D693&lt;&gt;"",'Forbrug af biomasse'!D693,"")</f>
        <v/>
      </c>
      <c r="E1293" s="436" t="str">
        <f>IF('Forbrug af biomasse'!E693&lt;&gt;"",'Forbrug af biomasse'!E693,"")</f>
        <v/>
      </c>
      <c r="F1293" s="103" t="str">
        <f>IFERROR(VLOOKUP(A1293,'Oversættelse til tabel'!$A$2:$B$14,2,FALSE),"")</f>
        <v/>
      </c>
    </row>
    <row r="1294" spans="1:6" x14ac:dyDescent="0.25">
      <c r="A1294" s="103" t="str">
        <f>IF('Forbrug af biomasse'!A694&lt;&gt;"",'Forbrug af biomasse'!A694,"")</f>
        <v/>
      </c>
      <c r="B1294" s="103" t="str">
        <f>IF('Forbrug af biomasse'!B694&lt;&gt;"",'Forbrug af biomasse'!B694,"")</f>
        <v/>
      </c>
      <c r="C1294" s="103" t="str">
        <f>IF('Forbrug af biomasse'!C694&lt;&gt;"",'Forbrug af biomasse'!C694,"")</f>
        <v/>
      </c>
      <c r="D1294" s="103" t="str">
        <f>IF('Forbrug af biomasse'!D694&lt;&gt;"",'Forbrug af biomasse'!D694,"")</f>
        <v/>
      </c>
      <c r="E1294" s="436" t="str">
        <f>IF('Forbrug af biomasse'!E694&lt;&gt;"",'Forbrug af biomasse'!E694,"")</f>
        <v/>
      </c>
      <c r="F1294" s="103" t="str">
        <f>IFERROR(VLOOKUP(A1294,'Oversættelse til tabel'!$A$2:$B$14,2,FALSE),"")</f>
        <v/>
      </c>
    </row>
    <row r="1295" spans="1:6" x14ac:dyDescent="0.25">
      <c r="A1295" s="103" t="str">
        <f>IF('Forbrug af biomasse'!A695&lt;&gt;"",'Forbrug af biomasse'!A695,"")</f>
        <v/>
      </c>
      <c r="B1295" s="103" t="str">
        <f>IF('Forbrug af biomasse'!B695&lt;&gt;"",'Forbrug af biomasse'!B695,"")</f>
        <v/>
      </c>
      <c r="C1295" s="103" t="str">
        <f>IF('Forbrug af biomasse'!C695&lt;&gt;"",'Forbrug af biomasse'!C695,"")</f>
        <v/>
      </c>
      <c r="D1295" s="103" t="str">
        <f>IF('Forbrug af biomasse'!D695&lt;&gt;"",'Forbrug af biomasse'!D695,"")</f>
        <v/>
      </c>
      <c r="E1295" s="436" t="str">
        <f>IF('Forbrug af biomasse'!E695&lt;&gt;"",'Forbrug af biomasse'!E695,"")</f>
        <v/>
      </c>
      <c r="F1295" s="103" t="str">
        <f>IFERROR(VLOOKUP(A1295,'Oversættelse til tabel'!$A$2:$B$14,2,FALSE),"")</f>
        <v/>
      </c>
    </row>
    <row r="1296" spans="1:6" x14ac:dyDescent="0.25">
      <c r="A1296" s="103" t="str">
        <f>IF('Forbrug af biomasse'!A696&lt;&gt;"",'Forbrug af biomasse'!A696,"")</f>
        <v/>
      </c>
      <c r="B1296" s="103" t="str">
        <f>IF('Forbrug af biomasse'!B696&lt;&gt;"",'Forbrug af biomasse'!B696,"")</f>
        <v/>
      </c>
      <c r="C1296" s="103" t="str">
        <f>IF('Forbrug af biomasse'!C696&lt;&gt;"",'Forbrug af biomasse'!C696,"")</f>
        <v/>
      </c>
      <c r="D1296" s="103" t="str">
        <f>IF('Forbrug af biomasse'!D696&lt;&gt;"",'Forbrug af biomasse'!D696,"")</f>
        <v/>
      </c>
      <c r="E1296" s="436" t="str">
        <f>IF('Forbrug af biomasse'!E696&lt;&gt;"",'Forbrug af biomasse'!E696,"")</f>
        <v/>
      </c>
      <c r="F1296" s="103" t="str">
        <f>IFERROR(VLOOKUP(A1296,'Oversættelse til tabel'!$A$2:$B$14,2,FALSE),"")</f>
        <v/>
      </c>
    </row>
    <row r="1297" spans="1:6" x14ac:dyDescent="0.25">
      <c r="A1297" s="103" t="str">
        <f>IF('Forbrug af biomasse'!A697&lt;&gt;"",'Forbrug af biomasse'!A697,"")</f>
        <v/>
      </c>
      <c r="B1297" s="103" t="str">
        <f>IF('Forbrug af biomasse'!B697&lt;&gt;"",'Forbrug af biomasse'!B697,"")</f>
        <v/>
      </c>
      <c r="C1297" s="103" t="str">
        <f>IF('Forbrug af biomasse'!C697&lt;&gt;"",'Forbrug af biomasse'!C697,"")</f>
        <v/>
      </c>
      <c r="D1297" s="103" t="str">
        <f>IF('Forbrug af biomasse'!D697&lt;&gt;"",'Forbrug af biomasse'!D697,"")</f>
        <v/>
      </c>
      <c r="E1297" s="436" t="str">
        <f>IF('Forbrug af biomasse'!E697&lt;&gt;"",'Forbrug af biomasse'!E697,"")</f>
        <v/>
      </c>
      <c r="F1297" s="103" t="str">
        <f>IFERROR(VLOOKUP(A1297,'Oversættelse til tabel'!$A$2:$B$14,2,FALSE),"")</f>
        <v/>
      </c>
    </row>
    <row r="1298" spans="1:6" x14ac:dyDescent="0.25">
      <c r="A1298" s="103" t="str">
        <f>IF('Forbrug af biomasse'!A698&lt;&gt;"",'Forbrug af biomasse'!A698,"")</f>
        <v/>
      </c>
      <c r="B1298" s="103" t="str">
        <f>IF('Forbrug af biomasse'!B698&lt;&gt;"",'Forbrug af biomasse'!B698,"")</f>
        <v/>
      </c>
      <c r="C1298" s="103" t="str">
        <f>IF('Forbrug af biomasse'!C698&lt;&gt;"",'Forbrug af biomasse'!C698,"")</f>
        <v/>
      </c>
      <c r="D1298" s="103" t="str">
        <f>IF('Forbrug af biomasse'!D698&lt;&gt;"",'Forbrug af biomasse'!D698,"")</f>
        <v/>
      </c>
      <c r="E1298" s="436" t="str">
        <f>IF('Forbrug af biomasse'!E698&lt;&gt;"",'Forbrug af biomasse'!E698,"")</f>
        <v/>
      </c>
      <c r="F1298" s="103" t="str">
        <f>IFERROR(VLOOKUP(A1298,'Oversættelse til tabel'!$A$2:$B$14,2,FALSE),"")</f>
        <v/>
      </c>
    </row>
    <row r="1299" spans="1:6" x14ac:dyDescent="0.25">
      <c r="A1299" s="103" t="str">
        <f>IF('Forbrug af biomasse'!A699&lt;&gt;"",'Forbrug af biomasse'!A699,"")</f>
        <v/>
      </c>
      <c r="B1299" s="103" t="str">
        <f>IF('Forbrug af biomasse'!B699&lt;&gt;"",'Forbrug af biomasse'!B699,"")</f>
        <v/>
      </c>
      <c r="C1299" s="103" t="str">
        <f>IF('Forbrug af biomasse'!C699&lt;&gt;"",'Forbrug af biomasse'!C699,"")</f>
        <v/>
      </c>
      <c r="D1299" s="103" t="str">
        <f>IF('Forbrug af biomasse'!D699&lt;&gt;"",'Forbrug af biomasse'!D699,"")</f>
        <v/>
      </c>
      <c r="E1299" s="436" t="str">
        <f>IF('Forbrug af biomasse'!E699&lt;&gt;"",'Forbrug af biomasse'!E699,"")</f>
        <v/>
      </c>
      <c r="F1299" s="103" t="str">
        <f>IFERROR(VLOOKUP(A1299,'Oversættelse til tabel'!$A$2:$B$14,2,FALSE),"")</f>
        <v/>
      </c>
    </row>
    <row r="1300" spans="1:6" x14ac:dyDescent="0.25">
      <c r="A1300" s="103" t="str">
        <f>IF('Forbrug af biomasse'!A700&lt;&gt;"",'Forbrug af biomasse'!A700,"")</f>
        <v/>
      </c>
      <c r="B1300" s="103" t="str">
        <f>IF('Forbrug af biomasse'!B700&lt;&gt;"",'Forbrug af biomasse'!B700,"")</f>
        <v/>
      </c>
      <c r="C1300" s="103" t="str">
        <f>IF('Forbrug af biomasse'!C700&lt;&gt;"",'Forbrug af biomasse'!C700,"")</f>
        <v/>
      </c>
      <c r="D1300" s="103" t="str">
        <f>IF('Forbrug af biomasse'!D700&lt;&gt;"",'Forbrug af biomasse'!D700,"")</f>
        <v/>
      </c>
      <c r="E1300" s="436" t="str">
        <f>IF('Forbrug af biomasse'!E700&lt;&gt;"",'Forbrug af biomasse'!E700,"")</f>
        <v/>
      </c>
      <c r="F1300" s="103" t="str">
        <f>IFERROR(VLOOKUP(A1300,'Oversættelse til tabel'!$A$2:$B$14,2,FALSE),"")</f>
        <v/>
      </c>
    </row>
    <row r="1301" spans="1:6" x14ac:dyDescent="0.25">
      <c r="A1301" s="103" t="str">
        <f>IF('Forbrug af biomasse'!A701&lt;&gt;"",'Forbrug af biomasse'!A701,"")</f>
        <v/>
      </c>
      <c r="B1301" s="103" t="str">
        <f>IF('Forbrug af biomasse'!B701&lt;&gt;"",'Forbrug af biomasse'!B701,"")</f>
        <v/>
      </c>
      <c r="C1301" s="103" t="str">
        <f>IF('Forbrug af biomasse'!C701&lt;&gt;"",'Forbrug af biomasse'!C701,"")</f>
        <v/>
      </c>
      <c r="D1301" s="103" t="str">
        <f>IF('Forbrug af biomasse'!D701&lt;&gt;"",'Forbrug af biomasse'!D701,"")</f>
        <v/>
      </c>
      <c r="E1301" s="436" t="str">
        <f>IF('Forbrug af biomasse'!E701&lt;&gt;"",'Forbrug af biomasse'!E701,"")</f>
        <v/>
      </c>
      <c r="F1301" s="103" t="str">
        <f>IFERROR(VLOOKUP(A1301,'Oversættelse til tabel'!$A$2:$B$14,2,FALSE),"")</f>
        <v/>
      </c>
    </row>
    <row r="1302" spans="1:6" x14ac:dyDescent="0.25">
      <c r="A1302" s="103" t="str">
        <f>IF('Forbrug af biomasse'!A702&lt;&gt;"",'Forbrug af biomasse'!A702,"")</f>
        <v/>
      </c>
      <c r="B1302" s="103" t="str">
        <f>IF('Forbrug af biomasse'!B702&lt;&gt;"",'Forbrug af biomasse'!B702,"")</f>
        <v/>
      </c>
      <c r="C1302" s="103" t="str">
        <f>IF('Forbrug af biomasse'!C702&lt;&gt;"",'Forbrug af biomasse'!C702,"")</f>
        <v/>
      </c>
      <c r="D1302" s="103" t="str">
        <f>IF('Forbrug af biomasse'!D702&lt;&gt;"",'Forbrug af biomasse'!D702,"")</f>
        <v/>
      </c>
      <c r="E1302" s="436" t="str">
        <f>IF('Forbrug af biomasse'!E702&lt;&gt;"",'Forbrug af biomasse'!E702,"")</f>
        <v/>
      </c>
      <c r="F1302" s="103" t="str">
        <f>IFERROR(VLOOKUP(A1302,'Oversættelse til tabel'!$A$2:$B$14,2,FALSE),"")</f>
        <v/>
      </c>
    </row>
    <row r="1303" spans="1:6" x14ac:dyDescent="0.25">
      <c r="A1303" s="103" t="str">
        <f>IF('Forbrug af biomasse'!A703&lt;&gt;"",'Forbrug af biomasse'!A703,"")</f>
        <v/>
      </c>
      <c r="B1303" s="103" t="str">
        <f>IF('Forbrug af biomasse'!B703&lt;&gt;"",'Forbrug af biomasse'!B703,"")</f>
        <v/>
      </c>
      <c r="C1303" s="103" t="str">
        <f>IF('Forbrug af biomasse'!C703&lt;&gt;"",'Forbrug af biomasse'!C703,"")</f>
        <v/>
      </c>
      <c r="D1303" s="103" t="str">
        <f>IF('Forbrug af biomasse'!D703&lt;&gt;"",'Forbrug af biomasse'!D703,"")</f>
        <v/>
      </c>
      <c r="E1303" s="436" t="str">
        <f>IF('Forbrug af biomasse'!E703&lt;&gt;"",'Forbrug af biomasse'!E703,"")</f>
        <v/>
      </c>
      <c r="F1303" s="103" t="str">
        <f>IFERROR(VLOOKUP(A1303,'Oversættelse til tabel'!$A$2:$B$14,2,FALSE),"")</f>
        <v/>
      </c>
    </row>
    <row r="1304" spans="1:6" x14ac:dyDescent="0.25">
      <c r="A1304" s="103" t="str">
        <f>IF('Forbrug af biomasse'!A704&lt;&gt;"",'Forbrug af biomasse'!A704,"")</f>
        <v/>
      </c>
      <c r="B1304" s="103" t="str">
        <f>IF('Forbrug af biomasse'!B704&lt;&gt;"",'Forbrug af biomasse'!B704,"")</f>
        <v/>
      </c>
      <c r="C1304" s="103" t="str">
        <f>IF('Forbrug af biomasse'!C704&lt;&gt;"",'Forbrug af biomasse'!C704,"")</f>
        <v/>
      </c>
      <c r="D1304" s="103" t="str">
        <f>IF('Forbrug af biomasse'!D704&lt;&gt;"",'Forbrug af biomasse'!D704,"")</f>
        <v/>
      </c>
      <c r="E1304" s="436" t="str">
        <f>IF('Forbrug af biomasse'!E704&lt;&gt;"",'Forbrug af biomasse'!E704,"")</f>
        <v/>
      </c>
      <c r="F1304" s="103" t="str">
        <f>IFERROR(VLOOKUP(A1304,'Oversættelse til tabel'!$A$2:$B$14,2,FALSE),"")</f>
        <v/>
      </c>
    </row>
    <row r="1305" spans="1:6" x14ac:dyDescent="0.25">
      <c r="A1305" s="103" t="str">
        <f>IF('Forbrug af biomasse'!A705&lt;&gt;"",'Forbrug af biomasse'!A705,"")</f>
        <v/>
      </c>
      <c r="B1305" s="103" t="str">
        <f>IF('Forbrug af biomasse'!B705&lt;&gt;"",'Forbrug af biomasse'!B705,"")</f>
        <v/>
      </c>
      <c r="C1305" s="103" t="str">
        <f>IF('Forbrug af biomasse'!C705&lt;&gt;"",'Forbrug af biomasse'!C705,"")</f>
        <v/>
      </c>
      <c r="D1305" s="103" t="str">
        <f>IF('Forbrug af biomasse'!D705&lt;&gt;"",'Forbrug af biomasse'!D705,"")</f>
        <v/>
      </c>
      <c r="E1305" s="436" t="str">
        <f>IF('Forbrug af biomasse'!E705&lt;&gt;"",'Forbrug af biomasse'!E705,"")</f>
        <v/>
      </c>
      <c r="F1305" s="103" t="str">
        <f>IFERROR(VLOOKUP(A1305,'Oversættelse til tabel'!$A$2:$B$14,2,FALSE),"")</f>
        <v/>
      </c>
    </row>
    <row r="1306" spans="1:6" x14ac:dyDescent="0.25">
      <c r="A1306" s="103" t="str">
        <f>IF('Forbrug af biomasse'!A706&lt;&gt;"",'Forbrug af biomasse'!A706,"")</f>
        <v/>
      </c>
      <c r="B1306" s="103" t="str">
        <f>IF('Forbrug af biomasse'!B706&lt;&gt;"",'Forbrug af biomasse'!B706,"")</f>
        <v/>
      </c>
      <c r="C1306" s="103" t="str">
        <f>IF('Forbrug af biomasse'!C706&lt;&gt;"",'Forbrug af biomasse'!C706,"")</f>
        <v/>
      </c>
      <c r="D1306" s="103" t="str">
        <f>IF('Forbrug af biomasse'!D706&lt;&gt;"",'Forbrug af biomasse'!D706,"")</f>
        <v/>
      </c>
      <c r="E1306" s="436" t="str">
        <f>IF('Forbrug af biomasse'!E706&lt;&gt;"",'Forbrug af biomasse'!E706,"")</f>
        <v/>
      </c>
      <c r="F1306" s="103" t="str">
        <f>IFERROR(VLOOKUP(A1306,'Oversættelse til tabel'!$A$2:$B$14,2,FALSE),"")</f>
        <v/>
      </c>
    </row>
  </sheetData>
  <autoFilter ref="A1:G37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20B3-A816-449E-A75F-5D6207D06FE6}">
  <sheetPr codeName="Sheet39">
    <tabColor rgb="FFFF0000"/>
  </sheetPr>
  <dimension ref="A1:B1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337</v>
      </c>
      <c r="B1" t="s">
        <v>338</v>
      </c>
    </row>
    <row r="2" spans="1:2" x14ac:dyDescent="0.25">
      <c r="A2" t="s">
        <v>109</v>
      </c>
      <c r="B2" t="s">
        <v>109</v>
      </c>
    </row>
    <row r="3" spans="1:2" x14ac:dyDescent="0.25">
      <c r="A3" t="s">
        <v>120</v>
      </c>
      <c r="B3" t="s">
        <v>342</v>
      </c>
    </row>
    <row r="4" spans="1:2" x14ac:dyDescent="0.25">
      <c r="A4" t="s">
        <v>112</v>
      </c>
      <c r="B4" t="s">
        <v>339</v>
      </c>
    </row>
    <row r="5" spans="1:2" x14ac:dyDescent="0.25">
      <c r="A5" t="s">
        <v>127</v>
      </c>
      <c r="B5" t="s">
        <v>336</v>
      </c>
    </row>
    <row r="6" spans="1:2" x14ac:dyDescent="0.25">
      <c r="A6" t="s">
        <v>114</v>
      </c>
      <c r="B6" s="168" t="s">
        <v>339</v>
      </c>
    </row>
    <row r="7" spans="1:2" x14ac:dyDescent="0.25">
      <c r="A7" t="s">
        <v>164</v>
      </c>
      <c r="B7" t="s">
        <v>336</v>
      </c>
    </row>
    <row r="8" spans="1:2" x14ac:dyDescent="0.25">
      <c r="A8" t="s">
        <v>208</v>
      </c>
      <c r="B8" t="s">
        <v>341</v>
      </c>
    </row>
    <row r="9" spans="1:2" x14ac:dyDescent="0.25">
      <c r="A9" t="s">
        <v>308</v>
      </c>
      <c r="B9" t="s">
        <v>340</v>
      </c>
    </row>
    <row r="10" spans="1:2" x14ac:dyDescent="0.25">
      <c r="A10" t="s">
        <v>233</v>
      </c>
      <c r="B10" t="s">
        <v>336</v>
      </c>
    </row>
    <row r="11" spans="1:2" x14ac:dyDescent="0.25">
      <c r="A11" t="s">
        <v>124</v>
      </c>
      <c r="B11" s="168" t="s">
        <v>339</v>
      </c>
    </row>
    <row r="12" spans="1:2" s="168" customFormat="1" x14ac:dyDescent="0.25">
      <c r="A12" s="168" t="s">
        <v>346</v>
      </c>
      <c r="B12" s="168" t="s">
        <v>346</v>
      </c>
    </row>
    <row r="13" spans="1:2" s="168" customFormat="1" x14ac:dyDescent="0.25">
      <c r="A13" s="168" t="s">
        <v>342</v>
      </c>
      <c r="B13" s="168" t="s">
        <v>342</v>
      </c>
    </row>
    <row r="14" spans="1:2" x14ac:dyDescent="0.25">
      <c r="A14" t="s">
        <v>344</v>
      </c>
      <c r="B14" t="s">
        <v>347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J37"/>
  <sheetViews>
    <sheetView workbookViewId="0">
      <selection activeCell="E2" sqref="E2"/>
    </sheetView>
  </sheetViews>
  <sheetFormatPr defaultRowHeight="15" x14ac:dyDescent="0.25"/>
  <sheetData>
    <row r="1" spans="1:10" x14ac:dyDescent="0.25">
      <c r="D1" t="s">
        <v>76</v>
      </c>
      <c r="E1" t="s">
        <v>125</v>
      </c>
      <c r="F1" t="s">
        <v>190</v>
      </c>
      <c r="G1" t="s">
        <v>165</v>
      </c>
      <c r="H1" t="s">
        <v>224</v>
      </c>
    </row>
    <row r="2" spans="1:10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1554497.6390417423</v>
      </c>
      <c r="E2" s="190">
        <f>IF(B2="Vestdanmark",SUMIFS(IF(C2=År1,'Resultater - Vestdanmark'!H$3:H$504,IF(C2=År2,'Resultater - Vestdanmark'!I$3:I$504,'Resultater - Vestdanmark'!J$3:J$504)),'Resultater - Vestdanmark'!$F$3:$F$504,$A2,IF(C2=År1,'Resultater - Vestdanmark'!H$3:H$504,IF(C2=År2,'Resultater - Vestdanmark'!I$3:I$504,'Resultater - Vestdanmark'!J$3:J$504)),"&gt;0"),SUMIFS(IF(C2=År1,'Resultater - Østdanmark'!H$3:H$504,IF(C2=År2,'Resultater - Østdanmark'!I$3:I$504,'Resultater - Østdanmark'!J$3:J$504)),'Resultater - Østdanmark'!$F$3:$F$504,$A2,IF(C2=År1,'Resultater - Østdanmark'!H$3:H$504,IF(C2=År2,'Resultater - Østdanmark'!I$3:I$504,'Resultater - Østdanmark'!J$3:J$504)),"&gt;0"))</f>
        <v>2717336.5701075909</v>
      </c>
      <c r="F2">
        <f>E2-D2</f>
        <v>1162838.9310658486</v>
      </c>
      <c r="G2">
        <f>IF(F2&gt;=0,IF(H2&gt;=0,F2,F2+H2),IF(F2+H2&gt;0,0,F2+H2))</f>
        <v>1162838.9310658486</v>
      </c>
      <c r="H2">
        <f t="shared" ref="H2:H37" si="1">SUMIFS($F$2:$F$37,$C$2:$C$37,C2,$A$2:$A$37,A2,$B$2:$B$37,"&lt;&gt;"&amp;B2)</f>
        <v>732655.58820898295</v>
      </c>
      <c r="J2" s="190"/>
    </row>
    <row r="3" spans="1:10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 s="190">
        <f>IF(B3="Vestdanmark",SUMIFS(IF(C3=År1,'Resultater - Vestdanmark'!H$3:H$504,IF(C3=År2,'Resultater - Vestdanmark'!I$3:I$504,'Resultater - Vestdanmark'!J$3:J$504)),'Resultater - Vestdanmark'!$F$3:$F$504,$A3,IF(C3=År1,'Resultater - Vestdanmark'!H$3:H$504,IF(C3=År2,'Resultater - Vestdanmark'!I$3:I$504,'Resultater - Vestdanmark'!J$3:J$504)),"&gt;0"),SUMIFS(IF(C3=År1,'Resultater - Østdanmark'!H$3:H$504,IF(C3=År2,'Resultater - Østdanmark'!I$3:I$504,'Resultater - Østdanmark'!J$3:J$504)),'Resultater - Østdanmark'!$F$3:$F$504,$A3,IF(C3=År1,'Resultater - Østdanmark'!H$3:H$504,IF(C3=År2,'Resultater - Østdanmark'!I$3:I$504,'Resultater - Østdanmark'!J$3:J$504)),"&gt;0"))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10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 s="190">
        <f>IF(B4="Vestdanmark",SUMIFS(IF(C4=År1,'Resultater - Vestdanmark'!H$3:H$504,IF(C4=År2,'Resultater - Vestdanmark'!I$3:I$504,'Resultater - Vestdanmark'!J$3:J$504)),'Resultater - Vestdanmark'!$F$3:$F$504,$A4,IF(C4=År1,'Resultater - Vestdanmark'!H$3:H$504,IF(C4=År2,'Resultater - Vestdanmark'!I$3:I$504,'Resultater - Vestdanmark'!J$3:J$504)),"&gt;0"),SUMIFS(IF(C4=År1,'Resultater - Østdanmark'!H$3:H$504,IF(C4=År2,'Resultater - Østdanmark'!I$3:I$504,'Resultater - Østdanmark'!J$3:J$504)),'Resultater - Østdanmark'!$F$3:$F$504,$A4,IF(C4=År1,'Resultater - Østdanmark'!H$3:H$504,IF(C4=År2,'Resultater - Østdanmark'!I$3:I$504,'Resultater - Østdanmark'!J$3:J$504)),"&gt;0"))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10" x14ac:dyDescent="0.25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 s="190">
        <f>IF(B5="Vestdanmark",SUMIFS(IF(C5=År1,'Resultater - Vestdanmark'!H$3:H$504,IF(C5=År2,'Resultater - Vestdanmark'!I$3:I$504,'Resultater - Vestdanmark'!J$3:J$504)),'Resultater - Vestdanmark'!$F$3:$F$504,$A5,IF(C5=År1,'Resultater - Vestdanmark'!H$3:H$504,IF(C5=År2,'Resultater - Vestdanmark'!I$3:I$504,'Resultater - Vestdanmark'!J$3:J$504)),"&gt;0"),SUMIFS(IF(C5=År1,'Resultater - Østdanmark'!H$3:H$504,IF(C5=År2,'Resultater - Østdanmark'!I$3:I$504,'Resultater - Østdanmark'!J$3:J$504)),'Resultater - Østdanmark'!$F$3:$F$504,$A5,IF(C5=År1,'Resultater - Østdanmark'!H$3:H$504,IF(C5=År2,'Resultater - Østdanmark'!I$3:I$504,'Resultater - Østdanmark'!J$3:J$504)),"&gt;0"))</f>
        <v>1246372.8717247061</v>
      </c>
      <c r="F5">
        <f t="shared" ca="1" si="2"/>
        <v>1246372.8717247061</v>
      </c>
      <c r="G5">
        <f t="shared" ca="1" si="3"/>
        <v>1246372.8717247061</v>
      </c>
      <c r="H5">
        <f t="shared" ca="1" si="1"/>
        <v>364819.33528776863</v>
      </c>
    </row>
    <row r="6" spans="1:10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 s="190">
        <f>IF(B6="Vestdanmark",SUMIFS(IF(C6=År1,'Resultater - Vestdanmark'!H$3:H$504,IF(C6=År2,'Resultater - Vestdanmark'!I$3:I$504,'Resultater - Vestdanmark'!J$3:J$504)),'Resultater - Vestdanmark'!$F$3:$F$504,$A6,IF(C6=År1,'Resultater - Vestdanmark'!H$3:H$504,IF(C6=År2,'Resultater - Vestdanmark'!I$3:I$504,'Resultater - Vestdanmark'!J$3:J$504)),"&gt;0"),SUMIFS(IF(C6=År1,'Resultater - Østdanmark'!H$3:H$504,IF(C6=År2,'Resultater - Østdanmark'!I$3:I$504,'Resultater - Østdanmark'!J$3:J$504)),'Resultater - Østdanmark'!$F$3:$F$504,$A6,IF(C6=År1,'Resultater - Østdanmark'!H$3:H$504,IF(C6=År2,'Resultater - Østdanmark'!I$3:I$504,'Resultater - Østdanmark'!J$3:J$504)),"&gt;0"))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10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 s="190">
        <f ca="1">IF(B7="Vestdanmark",SUMIFS(IF(C7=År1,'Resultater - Vestdanmark'!H$3:H$504,IF(C7=År2,'Resultater - Vestdanmark'!I$3:I$504,'Resultater - Vestdanmark'!J$3:J$504)),'Resultater - Vestdanmark'!$F$3:$F$504,$A7,IF(C7=År1,'Resultater - Vestdanmark'!H$3:H$504,IF(C7=År2,'Resultater - Vestdanmark'!I$3:I$504,'Resultater - Vestdanmark'!J$3:J$504)),"&gt;0"),SUMIFS(IF(C7=År1,'Resultater - Østdanmark'!H$3:H$504,IF(C7=År2,'Resultater - Østdanmark'!I$3:I$504,'Resultater - Østdanmark'!J$3:J$504)),'Resultater - Østdanmark'!$F$3:$F$504,$A7,IF(C7=År1,'Resultater - Østdanmark'!H$3:H$504,IF(C7=År2,'Resultater - Østdanmark'!I$3:I$504,'Resultater - Østdanmark'!J$3:J$504)),"&gt;0"))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10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221757.13248259638</v>
      </c>
      <c r="E8" s="190">
        <f>IF(B8="Vestdanmark",SUMIFS(IF(C8=År1,'Resultater - Vestdanmark'!H$3:H$504,IF(C8=År2,'Resultater - Vestdanmark'!I$3:I$504,'Resultater - Vestdanmark'!J$3:J$504)),'Resultater - Vestdanmark'!$F$3:$F$504,$A8,IF(C8=År1,'Resultater - Vestdanmark'!H$3:H$504,IF(C8=År2,'Resultater - Vestdanmark'!I$3:I$504,'Resultater - Vestdanmark'!J$3:J$504)),"&gt;0"),SUMIFS(IF(C8=År1,'Resultater - Østdanmark'!H$3:H$504,IF(C8=År2,'Resultater - Østdanmark'!I$3:I$504,'Resultater - Østdanmark'!J$3:J$504)),'Resultater - Østdanmark'!$F$3:$F$504,$A8,IF(C8=År1,'Resultater - Østdanmark'!H$3:H$504,IF(C8=År2,'Resultater - Østdanmark'!I$3:I$504,'Resultater - Østdanmark'!J$3:J$504)),"&gt;0"))</f>
        <v>954412.72069157928</v>
      </c>
      <c r="F8">
        <f t="shared" si="2"/>
        <v>732655.58820898295</v>
      </c>
      <c r="G8">
        <f t="shared" si="3"/>
        <v>732655.58820898295</v>
      </c>
      <c r="H8">
        <f t="shared" si="1"/>
        <v>1162838.9310658486</v>
      </c>
    </row>
    <row r="9" spans="1:10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 s="190">
        <f>IF(B9="Vestdanmark",SUMIFS(IF(C9=År1,'Resultater - Vestdanmark'!H$3:H$504,IF(C9=År2,'Resultater - Vestdanmark'!I$3:I$504,'Resultater - Vestdanmark'!J$3:J$504)),'Resultater - Vestdanmark'!$F$3:$F$504,$A9,IF(C9=År1,'Resultater - Vestdanmark'!H$3:H$504,IF(C9=År2,'Resultater - Vestdanmark'!I$3:I$504,'Resultater - Vestdanmark'!J$3:J$504)),"&gt;0"),SUMIFS(IF(C9=År1,'Resultater - Østdanmark'!H$3:H$504,IF(C9=År2,'Resultater - Østdanmark'!I$3:I$504,'Resultater - Østdanmark'!J$3:J$504)),'Resultater - Østdanmark'!$F$3:$F$504,$A9,IF(C9=År1,'Resultater - Østdanmark'!H$3:H$504,IF(C9=År2,'Resultater - Østdanmark'!I$3:I$504,'Resultater - Østdanmark'!J$3:J$504)),"&gt;0"))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10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 s="190">
        <f>IF(B10="Vestdanmark",SUMIFS(IF(C10=År1,'Resultater - Vestdanmark'!H$3:H$504,IF(C10=År2,'Resultater - Vestdanmark'!I$3:I$504,'Resultater - Vestdanmark'!J$3:J$504)),'Resultater - Vestdanmark'!$F$3:$F$504,$A10,IF(C10=År1,'Resultater - Vestdanmark'!H$3:H$504,IF(C10=År2,'Resultater - Vestdanmark'!I$3:I$504,'Resultater - Vestdanmark'!J$3:J$504)),"&gt;0"),SUMIFS(IF(C10=År1,'Resultater - Østdanmark'!H$3:H$504,IF(C10=År2,'Resultater - Østdanmark'!I$3:I$504,'Resultater - Østdanmark'!J$3:J$504)),'Resultater - Østdanmark'!$F$3:$F$504,$A10,IF(C10=År1,'Resultater - Østdanmark'!H$3:H$504,IF(C10=År2,'Resultater - Østdanmark'!I$3:I$504,'Resultater - Østdanmark'!J$3:J$504)),"&gt;0"))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10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 s="190">
        <f ca="1">IF(B11="Vestdanmark",SUMIFS(IF(C11=År1,'Resultater - Vestdanmark'!H$3:H$504,IF(C11=År2,'Resultater - Vestdanmark'!I$3:I$504,'Resultater - Vestdanmark'!J$3:J$504)),'Resultater - Vestdanmark'!$F$3:$F$504,$A11,IF(C11=År1,'Resultater - Vestdanmark'!H$3:H$504,IF(C11=År2,'Resultater - Vestdanmark'!I$3:I$504,'Resultater - Vestdanmark'!J$3:J$504)),"&gt;0"),SUMIFS(IF(C11=År1,'Resultater - Østdanmark'!H$3:H$504,IF(C11=År2,'Resultater - Østdanmark'!I$3:I$504,'Resultater - Østdanmark'!J$3:J$504)),'Resultater - Østdanmark'!$F$3:$F$504,$A11,IF(C11=År1,'Resultater - Østdanmark'!H$3:H$504,IF(C11=År2,'Resultater - Østdanmark'!I$3:I$504,'Resultater - Østdanmark'!J$3:J$504)),"&gt;0"))</f>
        <v>364819.33528776863</v>
      </c>
      <c r="F11">
        <f t="shared" ca="1" si="2"/>
        <v>364819.33528776863</v>
      </c>
      <c r="G11">
        <f t="shared" ca="1" si="3"/>
        <v>364819.33528776863</v>
      </c>
      <c r="H11">
        <f t="shared" ca="1" si="1"/>
        <v>1246372.8717247061</v>
      </c>
    </row>
    <row r="12" spans="1:10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 s="190">
        <f>IF(B12="Vestdanmark",SUMIFS(IF(C12=År1,'Resultater - Vestdanmark'!H$3:H$504,IF(C12=År2,'Resultater - Vestdanmark'!I$3:I$504,'Resultater - Vestdanmark'!J$3:J$504)),'Resultater - Vestdanmark'!$F$3:$F$504,$A12,IF(C12=År1,'Resultater - Vestdanmark'!H$3:H$504,IF(C12=År2,'Resultater - Vestdanmark'!I$3:I$504,'Resultater - Vestdanmark'!J$3:J$504)),"&gt;0"),SUMIFS(IF(C12=År1,'Resultater - Østdanmark'!H$3:H$504,IF(C12=År2,'Resultater - Østdanmark'!I$3:I$504,'Resultater - Østdanmark'!J$3:J$504)),'Resultater - Østdanmark'!$F$3:$F$504,$A12,IF(C12=År1,'Resultater - Østdanmark'!H$3:H$504,IF(C12=År2,'Resultater - Østdanmark'!I$3:I$504,'Resultater - Østdanmark'!J$3:J$504)),"&gt;0"))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10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 s="190">
        <f ca="1">IF(B13="Vestdanmark",SUMIFS(IF(C13=År1,'Resultater - Vestdanmark'!H$3:H$504,IF(C13=År2,'Resultater - Vestdanmark'!I$3:I$504,'Resultater - Vestdanmark'!J$3:J$504)),'Resultater - Vestdanmark'!$F$3:$F$504,$A13,IF(C13=År1,'Resultater - Vestdanmark'!H$3:H$504,IF(C13=År2,'Resultater - Vestdanmark'!I$3:I$504,'Resultater - Vestdanmark'!J$3:J$504)),"&gt;0"),SUMIFS(IF(C13=År1,'Resultater - Østdanmark'!H$3:H$504,IF(C13=År2,'Resultater - Østdanmark'!I$3:I$504,'Resultater - Østdanmark'!J$3:J$504)),'Resultater - Østdanmark'!$F$3:$F$504,$A13,IF(C13=År1,'Resultater - Østdanmark'!H$3:H$504,IF(C13=År2,'Resultater - Østdanmark'!I$3:I$504,'Resultater - Østdanmark'!J$3:J$504)),"&gt;0"))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10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2723632.3245125175</v>
      </c>
      <c r="E14" s="190">
        <f>IF(B14="Vestdanmark",SUMIFS(IF(C14=År1,'Resultater - Vestdanmark'!H$3:H$504,IF(C14=År2,'Resultater - Vestdanmark'!I$3:I$504,'Resultater - Vestdanmark'!J$3:J$504)),'Resultater - Vestdanmark'!$F$3:$F$504,$A14,IF(C14=År1,'Resultater - Vestdanmark'!H$3:H$504,IF(C14=År2,'Resultater - Vestdanmark'!I$3:I$504,'Resultater - Vestdanmark'!J$3:J$504)),"&gt;0"),SUMIFS(IF(C14=År1,'Resultater - Østdanmark'!H$3:H$504,IF(C14=År2,'Resultater - Østdanmark'!I$3:I$504,'Resultater - Østdanmark'!J$3:J$504)),'Resultater - Østdanmark'!$F$3:$F$504,$A14,IF(C14=År1,'Resultater - Østdanmark'!H$3:H$504,IF(C14=År2,'Resultater - Østdanmark'!I$3:I$504,'Resultater - Østdanmark'!J$3:J$504)),"&gt;0"))</f>
        <v>2554201.7864606651</v>
      </c>
      <c r="F14">
        <f>E14-D14</f>
        <v>-169430.53805185249</v>
      </c>
      <c r="G14">
        <f t="shared" si="3"/>
        <v>0</v>
      </c>
      <c r="H14">
        <f t="shared" si="1"/>
        <v>172687.92511305318</v>
      </c>
    </row>
    <row r="15" spans="1:10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 s="190">
        <f>IF(B15="Vestdanmark",SUMIFS(IF(C15=År1,'Resultater - Vestdanmark'!H$3:H$504,IF(C15=År2,'Resultater - Vestdanmark'!I$3:I$504,'Resultater - Vestdanmark'!J$3:J$504)),'Resultater - Vestdanmark'!$F$3:$F$504,$A15,IF(C15=År1,'Resultater - Vestdanmark'!H$3:H$504,IF(C15=År2,'Resultater - Vestdanmark'!I$3:I$504,'Resultater - Vestdanmark'!J$3:J$504)),"&gt;0"),SUMIFS(IF(C15=År1,'Resultater - Østdanmark'!H$3:H$504,IF(C15=År2,'Resultater - Østdanmark'!I$3:I$504,'Resultater - Østdanmark'!J$3:J$504)),'Resultater - Østdanmark'!$F$3:$F$504,$A15,IF(C15=År1,'Resultater - Østdanmark'!H$3:H$504,IF(C15=År2,'Resultater - Østdanmark'!I$3:I$504,'Resultater - Østdanmark'!J$3:J$504)),"&gt;0"))</f>
        <v>158886.45699653446</v>
      </c>
      <c r="F15">
        <f t="shared" si="2"/>
        <v>158886.45699653446</v>
      </c>
      <c r="G15">
        <f t="shared" si="3"/>
        <v>158886.45699653446</v>
      </c>
      <c r="H15">
        <f t="shared" si="1"/>
        <v>63999.678437857991</v>
      </c>
    </row>
    <row r="16" spans="1:10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 s="190">
        <f>IF(B16="Vestdanmark",SUMIFS(IF(C16=År1,'Resultater - Vestdanmark'!H$3:H$504,IF(C16=År2,'Resultater - Vestdanmark'!I$3:I$504,'Resultater - Vestdanmark'!J$3:J$504)),'Resultater - Vestdanmark'!$F$3:$F$504,$A16,IF(C16=År1,'Resultater - Vestdanmark'!H$3:H$504,IF(C16=År2,'Resultater - Vestdanmark'!I$3:I$504,'Resultater - Vestdanmark'!J$3:J$504)),"&gt;0"),SUMIFS(IF(C16=År1,'Resultater - Østdanmark'!H$3:H$504,IF(C16=År2,'Resultater - Østdanmark'!I$3:I$504,'Resultater - Østdanmark'!J$3:J$504)),'Resultater - Østdanmark'!$F$3:$F$504,$A16,IF(C16=År1,'Resultater - Østdanmark'!H$3:H$504,IF(C16=År2,'Resultater - Østdanmark'!I$3:I$504,'Resultater - Østdanmark'!J$3:J$504)),"&gt;0"))</f>
        <v>150770.56779806415</v>
      </c>
      <c r="F16">
        <f t="shared" si="2"/>
        <v>150770.56779806415</v>
      </c>
      <c r="G16">
        <f t="shared" si="3"/>
        <v>150770.56779806415</v>
      </c>
      <c r="H16">
        <f t="shared" si="1"/>
        <v>36685.53498024369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464151.6440175068</v>
      </c>
      <c r="E17" s="190">
        <f ca="1">IF(B17="Vestdanmark",SUMIFS(IF(C17=År1,'Resultater - Vestdanmark'!H$3:H$504,IF(C17=År2,'Resultater - Vestdanmark'!I$3:I$504,'Resultater - Vestdanmark'!J$3:J$504)),'Resultater - Vestdanmark'!$F$3:$F$504,$A17,IF(C17=År1,'Resultater - Vestdanmark'!H$3:H$504,IF(C17=År2,'Resultater - Vestdanmark'!I$3:I$504,'Resultater - Vestdanmark'!J$3:J$504)),"&gt;0"),SUMIFS(IF(C17=År1,'Resultater - Østdanmark'!H$3:H$504,IF(C17=År2,'Resultater - Østdanmark'!I$3:I$504,'Resultater - Østdanmark'!J$3:J$504)),'Resultater - Østdanmark'!$F$3:$F$504,$A17,IF(C17=År1,'Resultater - Østdanmark'!H$3:H$504,IF(C17=År2,'Resultater - Østdanmark'!I$3:I$504,'Resultater - Østdanmark'!J$3:J$504)),"&gt;0"))</f>
        <v>1278885.3114418108</v>
      </c>
      <c r="F17">
        <f t="shared" ca="1" si="2"/>
        <v>814733.66742430395</v>
      </c>
      <c r="G17">
        <f t="shared" ca="1" si="3"/>
        <v>814733.66742430395</v>
      </c>
      <c r="H17">
        <f t="shared" ca="1" si="1"/>
        <v>238457.04460976622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 s="190">
        <f>IF(B18="Vestdanmark",SUMIFS(IF(C18=År1,'Resultater - Vestdanmark'!H$3:H$504,IF(C18=År2,'Resultater - Vestdanmark'!I$3:I$504,'Resultater - Vestdanmark'!J$3:J$504)),'Resultater - Vestdanmark'!$F$3:$F$504,$A18,IF(C18=År1,'Resultater - Vestdanmark'!H$3:H$504,IF(C18=År2,'Resultater - Vestdanmark'!I$3:I$504,'Resultater - Vestdanmark'!J$3:J$504)),"&gt;0"),SUMIFS(IF(C18=År1,'Resultater - Østdanmark'!H$3:H$504,IF(C18=År2,'Resultater - Østdanmark'!I$3:I$504,'Resultater - Østdanmark'!J$3:J$504)),'Resultater - Østdanmark'!$F$3:$F$504,$A18,IF(C18=År1,'Resultater - Østdanmark'!H$3:H$504,IF(C18=År2,'Resultater - Østdanmark'!I$3:I$504,'Resultater - Østdanmark'!J$3:J$504)),"&gt;0"))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 s="190">
        <f ca="1">IF(B19="Vestdanmark",SUMIFS(IF(C19=År1,'Resultater - Vestdanmark'!H$3:H$504,IF(C19=År2,'Resultater - Vestdanmark'!I$3:I$504,'Resultater - Vestdanmark'!J$3:J$504)),'Resultater - Vestdanmark'!$F$3:$F$504,$A19,IF(C19=År1,'Resultater - Vestdanmark'!H$3:H$504,IF(C19=År2,'Resultater - Vestdanmark'!I$3:I$504,'Resultater - Vestdanmark'!J$3:J$504)),"&gt;0"),SUMIFS(IF(C19=År1,'Resultater - Østdanmark'!H$3:H$504,IF(C19=År2,'Resultater - Østdanmark'!I$3:I$504,'Resultater - Østdanmark'!J$3:J$504)),'Resultater - Østdanmark'!$F$3:$F$504,$A19,IF(C19=År1,'Resultater - Østdanmark'!H$3:H$504,IF(C19=År2,'Resultater - Østdanmark'!I$3:I$504,'Resultater - Østdanmark'!J$3:J$504)),"&gt;0"))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740772.83069048857</v>
      </c>
      <c r="E20" s="190">
        <f>IF(B20="Vestdanmark",SUMIFS(IF(C20=År1,'Resultater - Vestdanmark'!H$3:H$504,IF(C20=År2,'Resultater - Vestdanmark'!I$3:I$504,'Resultater - Vestdanmark'!J$3:J$504)),'Resultater - Vestdanmark'!$F$3:$F$504,$A20,IF(C20=År1,'Resultater - Vestdanmark'!H$3:H$504,IF(C20=År2,'Resultater - Vestdanmark'!I$3:I$504,'Resultater - Vestdanmark'!J$3:J$504)),"&gt;0"),SUMIFS(IF(C20=År1,'Resultater - Østdanmark'!H$3:H$504,IF(C20=År2,'Resultater - Østdanmark'!I$3:I$504,'Resultater - Østdanmark'!J$3:J$504)),'Resultater - Østdanmark'!$F$3:$F$504,$A20,IF(C20=År1,'Resultater - Østdanmark'!H$3:H$504,IF(C20=År2,'Resultater - Østdanmark'!I$3:I$504,'Resultater - Østdanmark'!J$3:J$504)),"&gt;0"))</f>
        <v>913460.75580354175</v>
      </c>
      <c r="F20">
        <f t="shared" si="2"/>
        <v>172687.92511305318</v>
      </c>
      <c r="G20">
        <f t="shared" si="3"/>
        <v>3257.3870612006867</v>
      </c>
      <c r="H20">
        <f t="shared" si="1"/>
        <v>-169430.53805185249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 s="190">
        <f>IF(B21="Vestdanmark",SUMIFS(IF(C21=År1,'Resultater - Vestdanmark'!H$3:H$504,IF(C21=År2,'Resultater - Vestdanmark'!I$3:I$504,'Resultater - Vestdanmark'!J$3:J$504)),'Resultater - Vestdanmark'!$F$3:$F$504,$A21,IF(C21=År1,'Resultater - Vestdanmark'!H$3:H$504,IF(C21=År2,'Resultater - Vestdanmark'!I$3:I$504,'Resultater - Vestdanmark'!J$3:J$504)),"&gt;0"),SUMIFS(IF(C21=År1,'Resultater - Østdanmark'!H$3:H$504,IF(C21=År2,'Resultater - Østdanmark'!I$3:I$504,'Resultater - Østdanmark'!J$3:J$504)),'Resultater - Østdanmark'!$F$3:$F$504,$A21,IF(C21=År1,'Resultater - Østdanmark'!H$3:H$504,IF(C21=År2,'Resultater - Østdanmark'!I$3:I$504,'Resultater - Østdanmark'!J$3:J$504)),"&gt;0"))</f>
        <v>63999.678437857991</v>
      </c>
      <c r="F21">
        <f t="shared" si="2"/>
        <v>63999.678437857991</v>
      </c>
      <c r="G21">
        <f t="shared" si="3"/>
        <v>63999.678437857991</v>
      </c>
      <c r="H21">
        <f t="shared" si="1"/>
        <v>158886.45699653446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 s="190">
        <f>IF(B22="Vestdanmark",SUMIFS(IF(C22=År1,'Resultater - Vestdanmark'!H$3:H$504,IF(C22=År2,'Resultater - Vestdanmark'!I$3:I$504,'Resultater - Vestdanmark'!J$3:J$504)),'Resultater - Vestdanmark'!$F$3:$F$504,$A22,IF(C22=År1,'Resultater - Vestdanmark'!H$3:H$504,IF(C22=År2,'Resultater - Vestdanmark'!I$3:I$504,'Resultater - Vestdanmark'!J$3:J$504)),"&gt;0"),SUMIFS(IF(C22=År1,'Resultater - Østdanmark'!H$3:H$504,IF(C22=År2,'Resultater - Østdanmark'!I$3:I$504,'Resultater - Østdanmark'!J$3:J$504)),'Resultater - Østdanmark'!$F$3:$F$504,$A22,IF(C22=År1,'Resultater - Østdanmark'!H$3:H$504,IF(C22=År2,'Resultater - Østdanmark'!I$3:I$504,'Resultater - Østdanmark'!J$3:J$504)),"&gt;0"))</f>
        <v>36685.53498024369</v>
      </c>
      <c r="F22">
        <f t="shared" si="2"/>
        <v>36685.53498024369</v>
      </c>
      <c r="G22">
        <f t="shared" si="3"/>
        <v>36685.53498024369</v>
      </c>
      <c r="H22">
        <f t="shared" si="1"/>
        <v>150770.56779806415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135848.35598249309</v>
      </c>
      <c r="E23" s="190">
        <f ca="1">IF(B23="Vestdanmark",SUMIFS(IF(C23=År1,'Resultater - Vestdanmark'!H$3:H$504,IF(C23=År2,'Resultater - Vestdanmark'!I$3:I$504,'Resultater - Vestdanmark'!J$3:J$504)),'Resultater - Vestdanmark'!$F$3:$F$504,$A23,IF(C23=År1,'Resultater - Vestdanmark'!H$3:H$504,IF(C23=År2,'Resultater - Vestdanmark'!I$3:I$504,'Resultater - Vestdanmark'!J$3:J$504)),"&gt;0"),SUMIFS(IF(C23=År1,'Resultater - Østdanmark'!H$3:H$504,IF(C23=År2,'Resultater - Østdanmark'!I$3:I$504,'Resultater - Østdanmark'!J$3:J$504)),'Resultater - Østdanmark'!$F$3:$F$504,$A23,IF(C23=År1,'Resultater - Østdanmark'!H$3:H$504,IF(C23=År2,'Resultater - Østdanmark'!I$3:I$504,'Resultater - Østdanmark'!J$3:J$504)),"&gt;0"))</f>
        <v>374305.40059225931</v>
      </c>
      <c r="F23">
        <f t="shared" ca="1" si="2"/>
        <v>238457.04460976622</v>
      </c>
      <c r="G23">
        <f t="shared" ca="1" si="3"/>
        <v>238457.04460976622</v>
      </c>
      <c r="H23">
        <f t="shared" ca="1" si="1"/>
        <v>814733.66742430395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 s="190">
        <f>IF(B24="Vestdanmark",SUMIFS(IF(C24=År1,'Resultater - Vestdanmark'!H$3:H$504,IF(C24=År2,'Resultater - Vestdanmark'!I$3:I$504,'Resultater - Vestdanmark'!J$3:J$504)),'Resultater - Vestdanmark'!$F$3:$F$504,$A24,IF(C24=År1,'Resultater - Vestdanmark'!H$3:H$504,IF(C24=År2,'Resultater - Vestdanmark'!I$3:I$504,'Resultater - Vestdanmark'!J$3:J$504)),"&gt;0"),SUMIFS(IF(C24=År1,'Resultater - Østdanmark'!H$3:H$504,IF(C24=År2,'Resultater - Østdanmark'!I$3:I$504,'Resultater - Østdanmark'!J$3:J$504)),'Resultater - Østdanmark'!$F$3:$F$504,$A24,IF(C24=År1,'Resultater - Østdanmark'!H$3:H$504,IF(C24=År2,'Resultater - Østdanmark'!I$3:I$504,'Resultater - Østdanmark'!J$3:J$504)),"&gt;0"))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 s="190">
        <f ca="1">IF(B25="Vestdanmark",SUMIFS(IF(C25=År1,'Resultater - Vestdanmark'!H$3:H$504,IF(C25=År2,'Resultater - Vestdanmark'!I$3:I$504,'Resultater - Vestdanmark'!J$3:J$504)),'Resultater - Vestdanmark'!$F$3:$F$504,$A25,IF(C25=År1,'Resultater - Vestdanmark'!H$3:H$504,IF(C25=År2,'Resultater - Vestdanmark'!I$3:I$504,'Resultater - Vestdanmark'!J$3:J$504)),"&gt;0"),SUMIFS(IF(C25=År1,'Resultater - Østdanmark'!H$3:H$504,IF(C25=År2,'Resultater - Østdanmark'!I$3:I$504,'Resultater - Østdanmark'!J$3:J$504)),'Resultater - Østdanmark'!$F$3:$F$504,$A25,IF(C25=År1,'Resultater - Østdanmark'!H$3:H$504,IF(C25=År2,'Resultater - Østdanmark'!I$3:I$504,'Resultater - Østdanmark'!J$3:J$504)),"&gt;0"))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2645147.961495176</v>
      </c>
      <c r="E26" s="190">
        <f>IF(B26="Vestdanmark",SUMIFS(IF(C26=År1,'Resultater - Vestdanmark'!H$3:H$504,IF(C26=År2,'Resultater - Vestdanmark'!I$3:I$504,'Resultater - Vestdanmark'!J$3:J$504)),'Resultater - Vestdanmark'!$F$3:$F$504,$A26,IF(C26=År1,'Resultater - Vestdanmark'!H$3:H$504,IF(C26=År2,'Resultater - Vestdanmark'!I$3:I$504,'Resultater - Vestdanmark'!J$3:J$504)),"&gt;0"),SUMIFS(IF(C26=År1,'Resultater - Østdanmark'!H$3:H$504,IF(C26=År2,'Resultater - Østdanmark'!I$3:I$504,'Resultater - Østdanmark'!J$3:J$504)),'Resultater - Østdanmark'!$F$3:$F$504,$A26,IF(C26=År1,'Resultater - Østdanmark'!H$3:H$504,IF(C26=År2,'Resultater - Østdanmark'!I$3:I$504,'Resultater - Østdanmark'!J$3:J$504)),"&gt;0"))</f>
        <v>2472139.9027212341</v>
      </c>
      <c r="F26">
        <f t="shared" si="2"/>
        <v>-173008.05877394183</v>
      </c>
      <c r="G26">
        <f t="shared" si="3"/>
        <v>0</v>
      </c>
      <c r="H26">
        <f t="shared" si="1"/>
        <v>175806.04540831083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 s="190">
        <f>IF(B27="Vestdanmark",SUMIFS(IF(C27=År1,'Resultater - Vestdanmark'!H$3:H$504,IF(C27=År2,'Resultater - Vestdanmark'!I$3:I$504,'Resultater - Vestdanmark'!J$3:J$504)),'Resultater - Vestdanmark'!$F$3:$F$504,$A27,IF(C27=År1,'Resultater - Vestdanmark'!H$3:H$504,IF(C27=År2,'Resultater - Vestdanmark'!I$3:I$504,'Resultater - Vestdanmark'!J$3:J$504)),"&gt;0"),SUMIFS(IF(C27=År1,'Resultater - Østdanmark'!H$3:H$504,IF(C27=År2,'Resultater - Østdanmark'!I$3:I$504,'Resultater - Østdanmark'!J$3:J$504)),'Resultater - Østdanmark'!$F$3:$F$504,$A27,IF(C27=År1,'Resultater - Østdanmark'!H$3:H$504,IF(C27=År2,'Resultater - Østdanmark'!I$3:I$504,'Resultater - Østdanmark'!J$3:J$504)),"&gt;0"))</f>
        <v>164203.0801208097</v>
      </c>
      <c r="F27">
        <f t="shared" si="2"/>
        <v>164203.0801208097</v>
      </c>
      <c r="G27">
        <f t="shared" si="3"/>
        <v>164203.0801208097</v>
      </c>
      <c r="H27">
        <f t="shared" si="1"/>
        <v>66723.142831922552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 s="190">
        <f>IF(B28="Vestdanmark",SUMIFS(IF(C28=År1,'Resultater - Vestdanmark'!H$3:H$504,IF(C28=År2,'Resultater - Vestdanmark'!I$3:I$504,'Resultater - Vestdanmark'!J$3:J$504)),'Resultater - Vestdanmark'!$F$3:$F$504,$A28,IF(C28=År1,'Resultater - Vestdanmark'!H$3:H$504,IF(C28=År2,'Resultater - Vestdanmark'!I$3:I$504,'Resultater - Vestdanmark'!J$3:J$504)),"&gt;0"),SUMIFS(IF(C28=År1,'Resultater - Østdanmark'!H$3:H$504,IF(C28=År2,'Resultater - Østdanmark'!I$3:I$504,'Resultater - Østdanmark'!J$3:J$504)),'Resultater - Østdanmark'!$F$3:$F$504,$A28,IF(C28=År1,'Resultater - Østdanmark'!H$3:H$504,IF(C28=År2,'Resultater - Østdanmark'!I$3:I$504,'Resultater - Østdanmark'!J$3:J$504)),"&gt;0"))</f>
        <v>156208.30290017457</v>
      </c>
      <c r="F28">
        <f t="shared" si="2"/>
        <v>156208.30290017457</v>
      </c>
      <c r="G28">
        <f t="shared" si="3"/>
        <v>156208.30290017457</v>
      </c>
      <c r="H28">
        <f t="shared" si="1"/>
        <v>38302.056150445307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464666.38223554124</v>
      </c>
      <c r="E29" s="190">
        <f ca="1">IF(B29="Vestdanmark",SUMIFS(IF(C29=År1,'Resultater - Vestdanmark'!H$3:H$504,IF(C29=År2,'Resultater - Vestdanmark'!I$3:I$504,'Resultater - Vestdanmark'!J$3:J$504)),'Resultater - Vestdanmark'!$F$3:$F$504,$A29,IF(C29=År1,'Resultater - Vestdanmark'!H$3:H$504,IF(C29=År2,'Resultater - Vestdanmark'!I$3:I$504,'Resultater - Vestdanmark'!J$3:J$504)),"&gt;0"),SUMIFS(IF(C29=År1,'Resultater - Østdanmark'!H$3:H$504,IF(C29=År2,'Resultater - Østdanmark'!I$3:I$504,'Resultater - Østdanmark'!J$3:J$504)),'Resultater - Østdanmark'!$F$3:$F$504,$A29,IF(C29=År1,'Resultater - Østdanmark'!H$3:H$504,IF(C29=År2,'Resultater - Østdanmark'!I$3:I$504,'Resultater - Østdanmark'!J$3:J$504)),"&gt;0"))</f>
        <v>1300426.7371168283</v>
      </c>
      <c r="F29">
        <f t="shared" ca="1" si="2"/>
        <v>835760.35488128709</v>
      </c>
      <c r="G29">
        <f t="shared" ca="1" si="3"/>
        <v>835760.35488128709</v>
      </c>
      <c r="H29">
        <f t="shared" ca="1" si="1"/>
        <v>243414.36508927055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 s="190">
        <f>IF(B30="Vestdanmark",SUMIFS(IF(C30=År1,'Resultater - Vestdanmark'!H$3:H$504,IF(C30=År2,'Resultater - Vestdanmark'!I$3:I$504,'Resultater - Vestdanmark'!J$3:J$504)),'Resultater - Vestdanmark'!$F$3:$F$504,$A30,IF(C30=År1,'Resultater - Vestdanmark'!H$3:H$504,IF(C30=År2,'Resultater - Vestdanmark'!I$3:I$504,'Resultater - Vestdanmark'!J$3:J$504)),"&gt;0"),SUMIFS(IF(C30=År1,'Resultater - Østdanmark'!H$3:H$504,IF(C30=År2,'Resultater - Østdanmark'!I$3:I$504,'Resultater - Østdanmark'!J$3:J$504)),'Resultater - Østdanmark'!$F$3:$F$504,$A30,IF(C30=År1,'Resultater - Østdanmark'!H$3:H$504,IF(C30=År2,'Resultater - Østdanmark'!I$3:I$504,'Resultater - Østdanmark'!J$3:J$504)),"&gt;0"))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 s="190">
        <f ca="1">IF(B31="Vestdanmark",SUMIFS(IF(C31=År1,'Resultater - Vestdanmark'!H$3:H$504,IF(C31=År2,'Resultater - Vestdanmark'!I$3:I$504,'Resultater - Vestdanmark'!J$3:J$504)),'Resultater - Vestdanmark'!$F$3:$F$504,$A31,IF(C31=År1,'Resultater - Vestdanmark'!H$3:H$504,IF(C31=År2,'Resultater - Vestdanmark'!I$3:I$504,'Resultater - Vestdanmark'!J$3:J$504)),"&gt;0"),SUMIFS(IF(C31=År1,'Resultater - Østdanmark'!H$3:H$504,IF(C31=År2,'Resultater - Østdanmark'!I$3:I$504,'Resultater - Østdanmark'!J$3:J$504)),'Resultater - Østdanmark'!$F$3:$F$504,$A31,IF(C31=År1,'Resultater - Østdanmark'!H$3:H$504,IF(C31=År2,'Resultater - Østdanmark'!I$3:I$504,'Resultater - Østdanmark'!J$3:J$504)),"&gt;0"))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715837.31008971191</v>
      </c>
      <c r="E32" s="190">
        <f>IF(B32="Vestdanmark",SUMIFS(IF(C32=År1,'Resultater - Vestdanmark'!H$3:H$504,IF(C32=År2,'Resultater - Vestdanmark'!I$3:I$504,'Resultater - Vestdanmark'!J$3:J$504)),'Resultater - Vestdanmark'!$F$3:$F$504,$A32,IF(C32=År1,'Resultater - Vestdanmark'!H$3:H$504,IF(C32=År2,'Resultater - Vestdanmark'!I$3:I$504,'Resultater - Vestdanmark'!J$3:J$504)),"&gt;0"),SUMIFS(IF(C32=År1,'Resultater - Østdanmark'!H$3:H$504,IF(C32=År2,'Resultater - Østdanmark'!I$3:I$504,'Resultater - Østdanmark'!J$3:J$504)),'Resultater - Østdanmark'!$F$3:$F$504,$A32,IF(C32=År1,'Resultater - Østdanmark'!H$3:H$504,IF(C32=År2,'Resultater - Østdanmark'!I$3:I$504,'Resultater - Østdanmark'!J$3:J$504)),"&gt;0"))</f>
        <v>891643.35549802275</v>
      </c>
      <c r="F32">
        <f t="shared" si="2"/>
        <v>175806.04540831083</v>
      </c>
      <c r="G32">
        <f t="shared" si="3"/>
        <v>2797.9866343690082</v>
      </c>
      <c r="H32">
        <f t="shared" si="1"/>
        <v>-173008.05877394183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 s="190">
        <f>IF(B33="Vestdanmark",SUMIFS(IF(C33=År1,'Resultater - Vestdanmark'!H$3:H$504,IF(C33=År2,'Resultater - Vestdanmark'!I$3:I$504,'Resultater - Vestdanmark'!J$3:J$504)),'Resultater - Vestdanmark'!$F$3:$F$504,$A33,IF(C33=År1,'Resultater - Vestdanmark'!H$3:H$504,IF(C33=År2,'Resultater - Vestdanmark'!I$3:I$504,'Resultater - Vestdanmark'!J$3:J$504)),"&gt;0"),SUMIFS(IF(C33=År1,'Resultater - Østdanmark'!H$3:H$504,IF(C33=År2,'Resultater - Østdanmark'!I$3:I$504,'Resultater - Østdanmark'!J$3:J$504)),'Resultater - Østdanmark'!$F$3:$F$504,$A33,IF(C33=År1,'Resultater - Østdanmark'!H$3:H$504,IF(C33=År2,'Resultater - Østdanmark'!I$3:I$504,'Resultater - Østdanmark'!J$3:J$504)),"&gt;0"))</f>
        <v>66723.142831922552</v>
      </c>
      <c r="F33">
        <f t="shared" si="2"/>
        <v>66723.142831922552</v>
      </c>
      <c r="G33">
        <f t="shared" si="3"/>
        <v>66723.142831922552</v>
      </c>
      <c r="H33">
        <f t="shared" si="1"/>
        <v>164203.0801208097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 s="190">
        <f>IF(B34="Vestdanmark",SUMIFS(IF(C34=År1,'Resultater - Vestdanmark'!H$3:H$504,IF(C34=År2,'Resultater - Vestdanmark'!I$3:I$504,'Resultater - Vestdanmark'!J$3:J$504)),'Resultater - Vestdanmark'!$F$3:$F$504,$A34,IF(C34=År1,'Resultater - Vestdanmark'!H$3:H$504,IF(C34=År2,'Resultater - Vestdanmark'!I$3:I$504,'Resultater - Vestdanmark'!J$3:J$504)),"&gt;0"),SUMIFS(IF(C34=År1,'Resultater - Østdanmark'!H$3:H$504,IF(C34=År2,'Resultater - Østdanmark'!I$3:I$504,'Resultater - Østdanmark'!J$3:J$504)),'Resultater - Østdanmark'!$F$3:$F$504,$A34,IF(C34=År1,'Resultater - Østdanmark'!H$3:H$504,IF(C34=År2,'Resultater - Østdanmark'!I$3:I$504,'Resultater - Østdanmark'!J$3:J$504)),"&gt;0"))</f>
        <v>38302.056150445307</v>
      </c>
      <c r="F34">
        <f t="shared" si="2"/>
        <v>38302.056150445307</v>
      </c>
      <c r="G34">
        <f t="shared" si="3"/>
        <v>38302.056150445307</v>
      </c>
      <c r="H34">
        <f t="shared" si="1"/>
        <v>156208.30290017457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135333.61776445885</v>
      </c>
      <c r="E35" s="190">
        <f ca="1">IF(B35="Vestdanmark",SUMIFS(IF(C35=År1,'Resultater - Vestdanmark'!H$3:H$504,IF(C35=År2,'Resultater - Vestdanmark'!I$3:I$504,'Resultater - Vestdanmark'!J$3:J$504)),'Resultater - Vestdanmark'!$F$3:$F$504,$A35,IF(C35=År1,'Resultater - Vestdanmark'!H$3:H$504,IF(C35=År2,'Resultater - Vestdanmark'!I$3:I$504,'Resultater - Vestdanmark'!J$3:J$504)),"&gt;0"),SUMIFS(IF(C35=År1,'Resultater - Østdanmark'!H$3:H$504,IF(C35=År2,'Resultater - Østdanmark'!I$3:I$504,'Resultater - Østdanmark'!J$3:J$504)),'Resultater - Østdanmark'!$F$3:$F$504,$A35,IF(C35=År1,'Resultater - Østdanmark'!H$3:H$504,IF(C35=År2,'Resultater - Østdanmark'!I$3:I$504,'Resultater - Østdanmark'!J$3:J$504)),"&gt;0"))</f>
        <v>378747.98285372939</v>
      </c>
      <c r="F35">
        <f t="shared" ca="1" si="2"/>
        <v>243414.36508927055</v>
      </c>
      <c r="G35">
        <f t="shared" ca="1" si="3"/>
        <v>243414.36508927055</v>
      </c>
      <c r="H35">
        <f t="shared" ca="1" si="1"/>
        <v>835760.35488128709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 s="190">
        <f>IF(B36="Vestdanmark",SUMIFS(IF(C36=År1,'Resultater - Vestdanmark'!H$3:H$504,IF(C36=År2,'Resultater - Vestdanmark'!I$3:I$504,'Resultater - Vestdanmark'!J$3:J$504)),'Resultater - Vestdanmark'!$F$3:$F$504,$A36,IF(C36=År1,'Resultater - Vestdanmark'!H$3:H$504,IF(C36=År2,'Resultater - Vestdanmark'!I$3:I$504,'Resultater - Vestdanmark'!J$3:J$504)),"&gt;0"),SUMIFS(IF(C36=År1,'Resultater - Østdanmark'!H$3:H$504,IF(C36=År2,'Resultater - Østdanmark'!I$3:I$504,'Resultater - Østdanmark'!J$3:J$504)),'Resultater - Østdanmark'!$F$3:$F$504,$A36,IF(C36=År1,'Resultater - Østdanmark'!H$3:H$504,IF(C36=År2,'Resultater - Østdanmark'!I$3:I$504,'Resultater - Østdanmark'!J$3:J$504)),"&gt;0"))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 s="190">
        <f ca="1">IF(B37="Vestdanmark",SUMIFS(IF(C37=År1,'Resultater - Vestdanmark'!H$3:H$504,IF(C37=År2,'Resultater - Vestdanmark'!I$3:I$504,'Resultater - Vestdanmark'!J$3:J$504)),'Resultater - Vestdanmark'!$F$3:$F$504,$A37,IF(C37=År1,'Resultater - Vestdanmark'!H$3:H$504,IF(C37=År2,'Resultater - Vestdanmark'!I$3:I$504,'Resultater - Vestdanmark'!J$3:J$504)),"&gt;0"),SUMIFS(IF(C37=År1,'Resultater - Østdanmark'!H$3:H$504,IF(C37=År2,'Resultater - Østdanmark'!I$3:I$504,'Resultater - Østdanmark'!J$3:J$504)),'Resultater - Østdanmark'!$F$3:$F$504,$A37,IF(C37=År1,'Resultater - Østdanmark'!H$3:H$504,IF(C37=År2,'Resultater - Østdanmark'!I$3:I$504,'Resultater - Østdanmark'!J$3:J$504)),"&gt;0"))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63" zoomScale="80" zoomScaleNormal="80" workbookViewId="0">
      <selection activeCell="H139" sqref="A1:U50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570312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391853.36074246798</v>
      </c>
      <c r="O3" s="168">
        <f>SUMIF($F$3:$F$494,"Roer",J3:J494)</f>
        <v>405287.95144951041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799526.43232518586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820125.53505611839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812026.41615946742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830619.12691560958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852019.30586385634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843605.22123233555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-416299.98171857762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-384231.67168039142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-1066915.7206015207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-1020899.1377294818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-942257.50548324862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-42148.377651304654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-20141.036442668788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-9366.2720974016465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-24528.103990186049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-236030.91484730606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2348.9163926824294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1042.988995258243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-24627.751942545819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-17292.711556682782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-23418.651732281956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-102242.31187410641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216.05337280383051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14569.225900355417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45.911341720813986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3095.9605038255263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-3023.787335898287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-190074.39445651538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-2721.4086023084583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-171066.95501086384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2382.0503213270758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700.8724983904666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-918.31445235130263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-27969.234463042529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109.81898811301015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46.673069948029323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-2302.6029595525488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-1289.4576573494269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-42148.377651304654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-20135.99673937741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-7237.5738934467263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-18953.534901507403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-231816.07708217559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1972.6793791014425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914.60589394703254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-22531.380305977535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-4401.2463194806278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-17799.138378673357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-78116.602635061572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69.375751986872686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4665.9152049497688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206.39286216094612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13881.097734725556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-1511.0826682530853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-94735.839444123834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-755.54133412654301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-47367.919722061939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776.5831115576517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873.02972379948903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-8239.8390398872689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-7883.7966122378211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64.508215653604168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29.908354530307395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-2392.2105329199862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-654.88116398940804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6199705.2713091709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6228987.9358106339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1876683.1721453597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1757657.9001483051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-132001304.56084421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-123629358.02638486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1875816.3917545271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1756846.0937527167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46741.530950108354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47823.772203558023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14148.905590774404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13494.620939177896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-673832.93761156837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-642673.03298213158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82890.233792531537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79057.159397501164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52254.714573020363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53464.606646485481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15817.775073642822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15086.317266769165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-496689.11314840708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-473720.83045946335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203402.60757310965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193996.70664487337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648281.31998834037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885271.31572581443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196238.14210467954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249800.47126350162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-13802910.979801573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-17570354.216477122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292757.47154550423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372664.322917243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4887.5970802743359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6796.7724737783992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1479.5011684225951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1917.8718849922527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-70460.33434331372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-91337.470445036291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12936.626083227464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16769.700478257822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5464.0912521730543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7598.4547021823309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1654.0089657930559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2144.0856963984056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-51937.029230373897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-67325.778631966154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31744.915632797463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41150.816561033746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156304.78153991685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157043.04574402177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-1414525.5042393941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-1324811.7553297174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16080.993358268208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15061.085130358522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544.60495721579866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557.21459878190944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-4004.45555937889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-3819.2784236850684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328.40015083982172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313.21401669693978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307.16108437728536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314.27301225406507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-1886.2544625354878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-1799.0288226494536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406.55429604767806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387.75409738651371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13904.801086123241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18987.931894504443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-125835.5347412964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-160181.78496259308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2509.750408515848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3194.7756337124138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48.447805153474803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67.37231057999449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-356.23451479098907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-461.78548213646735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51.253202732226505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66.439336875108438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27.324908026395505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37.998464208900593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-167.80032473075812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-217.51893946579759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63.450670481429526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82.250869142593828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17433.327215799054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16328.934163299095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-14916490.776176268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-13971538.124455292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3230.0515295657915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3025.4292893983215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1550.8607274632805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1974.3165851988904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-1326964.1216494385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-1689285.9732295945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504.11208842934332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641.75772805418944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1918244.1712110264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1927304.4890873311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-6319881.0188459791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-5919053.8742207922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95796.519171522508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89720.796364392067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17712.798922739195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18122.916463149006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-38904.599453496827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-37105.542831369807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5184.5871995813595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4944.837502490891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33493.864512779954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34269.372742321604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-47292.632448308374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-45105.689907346139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21519.038109521662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20523.938081335691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170646.11442160519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233028.63368055908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-562213.69294820586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-715667.42297396832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14950.901836017967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19031.684077295286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1575.7224012772037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2191.2253541807431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-3460.9351768168567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-4486.3974514292568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809.15522768032793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1048.9049247707951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2979.5986985646446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4143.4787042988846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-4207.1307131761041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-5453.6879615245789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3358.4625951276594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4353.5626233136318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9721804.6324126832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9767722.9996481612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-28328725.891852062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-26532027.144480053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415553.96450544236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389198.19791210099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280266.24549179734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286755.45726246951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-570796.57251350407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-544401.35528744606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70215.417951109295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66968.462207705394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636067.70981016196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650795.05616684398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-896836.07047445211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-855363.88224441966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349780.53957910859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333605.71693961229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1183475.1766393709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1616114.1690326962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-3448572.0652162111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-4389844.4911776101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64855.243015300264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82557.193496506268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34117.960289348288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47444.993837972223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-69485.40934759767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-90073.678783922893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10958.475633988157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14205.431377392053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77431.132766485622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107677.00020215058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-109175.53551556048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-141523.84233498579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54590.026408300189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70764.849047796539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235865.84050459281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236979.8902815741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64940.741587192955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60821.9912590436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129602.99692539165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121383.15876110329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2206.3564453698627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2257.4418487885614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607.47424663730339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579.38295199511583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7105.6992281320227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6777.1119805883445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1656.763664858375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1695.1239399473545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456.1553330505418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435.06144481699067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11711.763957743309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11170.179497269628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20982.516100379675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28653.023097681231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5777.0983411959514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7353.9316704116345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20227.057323616038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25747.942767506756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196.27644909966583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272.94524171716239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54.040628067908074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70.052666013954905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1108.9819604599111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1437.5692080035883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147.38492949231443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204.95589455727105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40.579367489293865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52.602883782417962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1827.8475540986669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2369.4320145723459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358259.97928959556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359952.12533827755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-555256.90214106592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-520040.7267170432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9351.7369696708665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8758.6197866636066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889.0483979924245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909.63319342087891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-893.09026938300372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-851.7912973884138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136.01930124331668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129.72939135923266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692.95653900026605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709.00107451525128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-426.1879102240668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-406.47979876861859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232.70822723484414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221.94715314305944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31870.642088247838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43521.484245446278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-49395.3972482717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-62877.651503060675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1459.5196426653956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1857.8890456559166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79.089334364759608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109.98292247725172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-79.44889737459205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-102.98931141150821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21.22844585878353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27.518355742867538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61.645093267133497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85.724675373207674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-37.913479412418425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-49.147102942023885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36.318625059773368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47.079699151558067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23555.304106989901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23666.561342166387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-362338.32768342318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-339357.66762977361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5087.4743560814723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4764.8103987346358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204.28172678740569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209.01161277020009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-2618.6281627636254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-2497.535530959527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199.42152238196962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190.19971787875716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258.03611108985507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264.01061210907153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-2835.1628681883763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-2704.0570708155028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577.19246822248988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550.50148703301045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2095.468960731645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2861.5024168255727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-32233.450075421293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-41031.427086145355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793.99888794335129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1010.717357307347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18.17280794946921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25.271404089487824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-232.95195043313404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-301.97475056147005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31.123590198342079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40.345394701554547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22.954773119496352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31.921283100460471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-252.21477769606423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-326.94508219860171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90.082061514492651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116.77304270397192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1462060.5763690691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1468966.2319551113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-6503641.2430785736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-6091159.4350577947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104074.78566006258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97474.028614288516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12679.618053406224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12973.198632742167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-41350.713815292474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-39438.542078169128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5290.1438176921265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5045.5128897063641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16016.113550922719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16386.946479421455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-38651.441752036444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-36864.091844427829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14667.2620493473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13989.007156891936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130064.23277641603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177611.37168184525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-578560.91752011131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-736476.54987516964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16242.885623246764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20676.309100000595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1127.9729586238254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1568.5776528679162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-3678.5403792910474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-4768.4782694513569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825.62938195195045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1070.2603099377134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1424.7860551948015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1981.3308016027752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-3438.4143847620862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-4457.2038320989996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2289.1102620368624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2967.3651544922277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6720548.8670353359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6752291.5982018979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-22535767.13277692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-21106476.428595502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320246.54247974284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299935.47858226398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62865.933776102727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64321.515259767766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-142733.23115126305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-136132.85051999078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17558.047758881949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16746.114914540587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47206.331985120392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48299.335120872835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-70667.518453006283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-67399.65632801177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28939.546173961513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27601.301264182948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870563.58445238078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1188812.5510773645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-2919228.5632689637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-3716019.0318224202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49980.674259844258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63622.677275025693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8143.5004388581638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11324.484959371232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-18489.316243351477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-23967.632167307464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2740.2733496520968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3552.2061939934579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6114.9936403846705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8503.6102137051876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-9154.098777640871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-11866.424341386315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4516.5765705026643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5854.8214802812317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452130.438229069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454265.9565084349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223956.40177204815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209752.3677443295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-16774683.406141253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-15710779.128256148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217945.73243940109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204122.91435842364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2693.0382046711375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2755.3921109931644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1333.9582898137812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1272.2723573368435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-68989.311199209013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-65799.054033927663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7608.6619263523608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7256.8162881395347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2445.5723485406302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2502.1964947781921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1211.3795868237635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1155.3620336758436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-42589.531050435595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-40620.07296717845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15166.203989843218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14464.876637711737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38810.040506946105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52997.694925984069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19224.003273496623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24471.109570171771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-1439907.7952670387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-1832924.2316298841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34014.651883605955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43298.800015423192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231.16541814662659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321.46241294920253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114.50451216031594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148.43177502263177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-5921.914863053491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-7676.5563039582285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1187.4790289682876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1539.3246671811135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209.92340679669576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291.92292439078909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103.98258303082594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134.79223726218174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-3655.8065670460614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-4739.0085128374858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2366.9798134437392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3068.3071655752169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737539.45805467514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741023.0301862011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113633.10485076746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106426.12851428182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-7222443.1049216604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-6764372.5750602856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109477.52138096388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102534.10548991794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15008.720819113545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15356.228838251633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2312.4017676458943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2205.4698939975292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-110231.01646617083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-105133.62842149239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13057.635001068598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12453.813729342883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24437.239336451428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25003.052821648573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3765.058736120433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3590.9519737564819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-136745.47467749758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-130421.98451900057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46666.324042746681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44508.343740191922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65611.169129834976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89596.420922513396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10108.748460423763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12867.886447635892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-642505.19875574764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-817874.13862092525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17086.087151942338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21749.658740285624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1335.1688636194074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1856.70766862497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205.71019193104229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266.66135991061037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-9806.1002509501086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-12711.611436416808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2037.8967920742903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2641.7180638000059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2173.9255109132223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3023.0963866175089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334.93788409765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434.17873864510187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-12164.814192408598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-15769.203582751883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7283.1835211223142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9441.1638236770723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695775.413182416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699061.72391832713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-1427897.3031728687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-1337335.4718437565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25516.451692678063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23898.116404016208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6034.0635899048766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6173.7747292320037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-9381.3177703744968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-8947.4996075826148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1000.2074283199304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953.95506169241935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7621.8579473254013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7798.3324643311325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-9141.3541479115956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-8718.6325688174165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2894.9342447635759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2761.0644530982077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61895.859010851913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84522.917528306803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-127025.08379092744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-161696.0161411087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3982.3363913428188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5069.29741903374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536.78750663951485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746.46548998896026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-834.5576906708875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-1081.8340434622614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156.10173736785046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202.35410399536167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678.03695843547939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942.88928886912777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-813.21063778242456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-1054.1619378661057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451.81054687061589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585.68033853598342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124843.18089473598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125432.84456767766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-572974.30037509417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-536634.43067215139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9385.7696246770429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8790.4939814251247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4834.2231345009022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4946.1534799173169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-18489.099674863526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-17634.112406661741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1642.7094155280811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1566.7459743475915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8776.3792345515249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8979.5852372322897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-28771.179260390134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-27440.720103840296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6833.5613155981346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6517.5584801947516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11105.991641445009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15165.971206819206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-50971.528802154331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-64883.981163087396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1464.8310974929489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1864.6502384841174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430.05025456629409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598.0349207536392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-1644.781757203177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-2132.1245000781923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256.37661398415139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332.34005516464066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780.74263826443905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1085.7134877744495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-2559.4708024127403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-3317.8325216461449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1066.509569486414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1382.5124048897958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1701349.8719988742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1709385.7471447315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-5754460.1322572939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-5389493.7955819638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226230.19739795601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211881.95195146604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329199.60622148181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336821.80830237991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-927874.01773053734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-884966.54870253569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197854.18377147551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188704.85735429745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741838.8686451317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759015.21290987451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-1792224.878288581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-1709347.4272694555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1021628.9143756995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974385.95879763225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265528.59273970878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362596.9766670643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-898094.93393610977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-1143225.9566385986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35307.603062108756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44944.656474553405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51377.973225317975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71447.05024595937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-144812.70796950583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-187720.17699750754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30878.976657975949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40028.303075153999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115778.32053999165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161003.22698088246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-279711.39718954731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-362588.84820867243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159444.97507597622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206687.93065404324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383772.68751608918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393797.26280683634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402679.73456313973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415753.74480909668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426613.70137407276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436236.37911006808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-512119.54588872992</v>
      </c>
      <c r="I425" s="338">
        <f t="shared" ref="I425:J425" ca="1" si="0">SUMIFS(I3:I424,$F$3:$F$424,$D$425)*I423/SUM(I423:I424)</f>
        <v>-491700.52207964001</v>
      </c>
      <c r="J425" s="339">
        <f t="shared" ca="1" si="0"/>
        <v>-585688.17983469937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5290666613.2844982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5290666613.2844973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5290666613.2844973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146913194.13793731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146913194.13793728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146913194.13793728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69873348.431457981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69873348.431457967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69873348.431457967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128101138.7910063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128101138.7910063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128101138.7910063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1498693742.6388359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1498693742.6388357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1498693742.6388357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215890730.41001761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215890730.41001758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215890730.41001758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2035285226.1060581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2035285226.1060579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2035285226.1060579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146017381.97855964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146017381.97855961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146017381.97855961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108393271.28469765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108393271.28469765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108393271.28469765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3588623510.4669328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3588623510.4669318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3588623510.4669318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8543101.6798546687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8449610.6031044014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8403965.989711294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271259.74236183573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269956.87189275393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269362.1279543041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3864207.3728631018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3835989.0267273332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3831953.4262346495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30413304.875726663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95875938.998603612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91789375.641806006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-32257.365042424757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-101689.21712719031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-97354.871796820575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57342790.956111364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139131150.75867423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136472616.08132389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-119673.00061953654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-290363.30484303256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-284815.00806875952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53759.86093242302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54644.856187822908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56431.73278225986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40271680.293017551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79587774.553765386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83339331.830657274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31487494.627501383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31457175.459651783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31444312.26369755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313132.77855375624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310446.81092120742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308101.73209720204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37347291.841013692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18513304.683122173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73468664.440101922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53663046.353516184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53318329.420310877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1991.3211030641837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1977.3250193561946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48345002.496000007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48345002.496000007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20296537.965774857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20948706.0181107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21728483.45145556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9570947.4163383078</v>
      </c>
      <c r="I474" s="282">
        <f ca="1">SUMIFS('Forbrug af biomasse'!$E$1:$E$437,'Forbrug af biomasse'!$A$1:$A$437,"Biogas",'Forbrug af biomasse'!$B$1:$B$437,$A$1,'Forbrug af biomasse'!$D$1:$D$437,I$2)*'[1]Processer - data'!I474</f>
        <v>20202719.326829374</v>
      </c>
      <c r="J474" s="283">
        <f ca="1">SUMIFS('Forbrug af biomasse'!$E$1:$E$437,'Forbrug af biomasse'!$A$1:$A$437,"Biogas",'Forbrug af biomasse'!$B$1:$B$437,$A$1,'Forbrug af biomasse'!$D$1:$D$437,J$2)*'[1]Processer - data'!J474</f>
        <v>19824132.257239286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123972155.69543204</v>
      </c>
      <c r="J479" s="283">
        <f ca="1">J474*'[1]Processer - data'!J$479*Biogasanlæg!AC$3</f>
        <v>120551708.81124221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84164870.945117384</v>
      </c>
      <c r="J480" s="283">
        <f ca="1">-SUMIFS('Resultater - Vestdanmark'!J$3:J$504,'Resultater - Vestdanmark'!$F$3:$F$504,"Gødning",'Resultater - Vestdanmark'!$A$3:$A$504,"&lt;&gt;Gødning")-SUM(J475:J479)</f>
        <v>80863283.667964876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12.018877995102628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0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0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2.8290779018212735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5.5610259948787055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5.7471078042283388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3.146524797754445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2.7741784474843798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2.8742327733632118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33.276306174157412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21.752179931587531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22.313561285049332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9.4691817325671721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9.4026271924825835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6.1024070901318126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5.7526945471686748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6.5751287661279392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6.1983258149070934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17.951890935330429</v>
      </c>
      <c r="J489" s="283">
        <f ca="1">SUM(J455:J473)*'[1]Processer - data'!$H$489</f>
        <v>17.866292704141426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248260.0890570851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256567.31268876515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158886.45699653446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164203.0801208097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-764245.71711875533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-715139.92456802179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163934.21919809873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153400.8009798617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655736.87679239491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613603.20391944679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-90880.891898627815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-90981.677641718969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19494.369048735287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19515.988053892732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77977.476194941148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78063.952215570927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67" zoomScale="80" zoomScaleNormal="80" workbookViewId="0">
      <selection activeCell="H107" sqref="H10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570312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2341570.5873990189</v>
      </c>
      <c r="O3" s="168">
        <f>SUMIF($F$3:$F$494,"Roer",J3:J494)</f>
        <v>2443369.1487319623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234025.23290020795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240054.68936248176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237684.03830024856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243126.21417966046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249390.14950435603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246927.30645636932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-121853.00727921096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-112466.45866495548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-312291.36386714398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-298822.08869561268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-275803.30462795618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-9098.5510898195498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-4442.6948105747506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-2029.0869025983125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-3985.470148757091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-50951.886102989483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508.86365868151535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225.95065441455347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-5335.2975855701288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-3746.2518881775381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-5055.3759018813753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-22593.384862550898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46.805288642005145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3555.6446927340635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9.9461238364260947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755.57449720598856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-655.06609414176137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-46387.983582399029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-589.5594847275853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-41749.185224159126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514.20852085437787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151.29596863599969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-198.23473584709532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-6037.6636689429597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23.790924299383313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10.111142827237911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-498.83042671890001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-279.34503896258394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-9098.5510898195498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-4441.6030212443566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-1567.9307883714234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-3079.6814785850252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-50042.030994007524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427.35656721642027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198.13804480034031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-4881.1446219893096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-953.47553104341659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-3842.2943209203004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-17275.910915411245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15.02939784906782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1138.482998248136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44.712458600976738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3386.9869197882026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-327.35735402628723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-23115.53849445947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-163.6786770131437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-11557.76924722974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167.63987396638376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188.45966476543464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-1778.7221452438757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-1701.8637809432148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13.974906358851932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6.4792747663768067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-518.24279821555183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-141.8718972490538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2107876.8299022662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2136768.8996531097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638065.32770828868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602940.44168472535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-44879954.646927975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-42409356.068287238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637770.62558576919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602661.96263218776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9313.1480426121798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9528.782250699147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2819.1385632720639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2688.7737742190207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-134259.74238334713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-128051.19938296112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16515.698200398623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15751.966491709669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11353.613619073914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11616.492236537371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3436.7981524155643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3277.8710702229369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-107917.84675442631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-102927.42609526208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44194.186770843982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42150.524954851193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220413.24770480927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303680.18604160863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66720.241492733781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85690.626409132179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-4692938.6101903301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-6027269.0897050658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99536.456016276119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127837.38601288831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973.8430525482911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1354.2420835084545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294.78737924619446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382.13178791173351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-14039.067859622832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-18198.791669881444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2577.5945168252188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3341.3262255141722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1187.2073431736826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1650.9499572533414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359.37386460807841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465.85500967713858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-11284.588715535099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-14628.170557175124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6897.3586289756504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8941.0204449684334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81589.418626152634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82707.741642202323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-738367.13365857117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-697720.72914940875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8394.1059646793874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7932.018459724296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166.59522619031759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170.45252873788257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-1224.9671451658392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-1168.3212656205978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100.45794972155535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95.812495399171283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102.46185433480754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104.83422946698802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-629.21098996153989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-600.11452799800054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135.61713765035756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129.34582492664163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7258.1569517716125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10000.117853102643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-65684.798768817403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-84360.779069883036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1310.0627806147022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1682.5493702445476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14.820234283635767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20.609260292853076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-108.9725107751576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-141.26066211594502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15.678408338046212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20.323862660430276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9.1149591804201631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12.675411381008548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-55.974318702358957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-72.559302021576414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21.165680442541358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27.436993166257309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9084.5277920885746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8584.6405752976752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-7773001.2945434833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-7345282.4221739946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1683.1837392248297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1590.5645019892356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808.15539144649233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1037.9610877405369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-691482.60071112274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-888111.42013558303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262.69341594838392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337.39247011892877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107826.85253953193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109304.80461927017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-355248.24676322477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-335692.17055007932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5384.839584830861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5088.4093159245595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583.48489973653614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596.9947573818464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-1281.573082290894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-1222.3095871560549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170.78770867993558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162.89001116872467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1203.1582265111028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1231.0158392313092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-1698.8341181662429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-1620.2753150140461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773.00150653556261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737.25577212929363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9592.2269397884174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13215.944558511754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-31602.719755410566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-40588.235166509585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840.40849011811122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1079.3595518627853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51.906546860955444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72.182093392532352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-114.00814876564657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-147.7883409925048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26.654729100336766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34.552426611547659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107.03239945668133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148.84100601614921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-151.12749756403741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-195.90601536078921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120.64185362115717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156.38758802742595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1253210.962602101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1270388.3697590933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-3651777.7497662394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-3450750.8773225998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53567.91290936921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50619.050537831659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21172.272704433115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21662.490001219605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-43119.929304384736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-41125.944134239777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5304.3133121792353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5059.0271474541833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52398.045720887021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53611.256446479543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-73879.646301941902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-70463.24647295037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28814.254241286206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27481.80317810534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152558.51371329627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210191.53026923182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-444545.89254379779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-570942.41788428463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8360.3101072425961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10737.374356509745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2577.3876482968872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3584.1574365654255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-5249.1659604066044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-6804.4743931196717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827.84080594704835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1073.1269706720996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6378.6291496062458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8870.2260665993417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-8993.6725498202104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-11658.464416433606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4497.0223382354188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5829.4734014162841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25296.948601360171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25643.686699671103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6964.9873782102168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6581.5714845839802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13900.106708075993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13134.919128318092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138.67499322145161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141.88583795493508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38.181268131638014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36.415660356764576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446.61087938114076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425.95835316698395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113.55286491397258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116.18203842111495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31.264413876498292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29.818660633654439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802.71216637989392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765.59252862822257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2250.4048495660868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3100.5548464147787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619.60205636216892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795.77182495424483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2169.3808157112821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2786.1949666129285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12.336463269815841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17.155287680005785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3.3965879569127693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4.4029843885906255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69.702275972779205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90.354802186935984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10.101610352751665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14.04746464546208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2.7812678009208596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3.605347149341855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125.27877741189099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162.39841516356236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2144512.9807457277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2173907.211823341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-3323719.3745485079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-3140751.8018947262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55978.681637135109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52897.108752872962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3118.7113026240386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3190.9211331685756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-3132.8898670509207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-2988.0163471872943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477.14492610352835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455.08042085018604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2650.7625406937377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2712.1376072849444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-1630.2940864781538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-1554.9047645600888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890.17740211429668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849.01312918415579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190774.88308483668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262845.14470227668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-295676.53857977764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-379745.44513818051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8736.5572497262892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11220.598826366993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277.43911530279746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385.81137337401861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-278.7004338376513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-361.27834015991829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74.467705230030461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96.532210483372793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235.81060983396898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327.92209251717964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-145.03020803987738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-188.00212153317435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138.92942113922552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180.09369406936639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14746.568078380924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14948.69510376594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-226838.37119320902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-214351.13581474184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3184.9636327433363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3009.63443096535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74.946464856779784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76.681755815794389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-960.71697973152948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-916.29076101562055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73.163362939652089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69.780086040708625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103.23267404824034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105.62289653962989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-1134.265444511545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-1081.8138632624562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230.91776450762927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220.23948638010884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1311.8478770305344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1807.4331352735185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-20179.436604991253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-25917.000966691514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497.07524904086756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638.40730353810466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6.6672028563343391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9.2715213850005895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-85.464938254729702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-110.78788292279773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11.41855953393414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14.801836432877586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9.1835309456787222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12.770768399791613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-100.90372942793456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-130.80113073991515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36.039188680381457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46.717466807901879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369545.67507828929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374610.93281489977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-1643839.2037142145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-1553347.4277719175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26305.6042594965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24857.505904560967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1878.1415311697949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1921.6275318106102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-6124.9867805879458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-5841.7503976705839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783.5913328004093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747.3558954454769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2586.9875633790512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2646.8860007288786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-6243.1375003224457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-5954.4375003075347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2369.1156028484188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2259.5611241039833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32874.612366791167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45293.867331256064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-146235.1754055593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-187813.8253578773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4105.4989306728639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5272.8042827856598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167.0786021081106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232.34223793710095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-544.87599163727452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-706.32072990017048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122.29460107289623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158.53003842782843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230.13721734337344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320.03258008812804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-555.38662502868465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-719.94562503718362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369.74636576247008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479.30084450690555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332261.10837666044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336815.31713427365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-1114158.8453262569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-1052825.4665094074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15832.854319390091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14961.270832173075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1821.4175819374498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1863.5902110076302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-4135.4164510076498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-3944.1833203252145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508.71012282142874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485.1859552921141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1491.4526392180396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1525.9853458050588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-2232.693210244493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-2129.44728144706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914.32569962292405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872.04474241492767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43040.297333647177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59299.908865155448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-144325.43192925677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-185361.08970968655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2471.0235064944081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3173.602903794289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235.94201162553904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328.1048219986161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-535.6918073241701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-694.41530579059076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79.394065411436856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102.91823294075147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193.19915401662584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268.66590482204219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-289.21765804380982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-374.91177894567932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142.69823057698818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184.97918778498467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182917.82057599112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185425.02325300855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90605.748811428435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85617.988997693494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-6786511.7454202939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-6412920.7646791488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88174.02017392026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83320.124695894483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638.49011042033635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653.27354441085106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316.26702297872993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301.64195833231463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-16356.616422671575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-15600.241096767686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1803.9311083969462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1720.5123288178966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632.27677947605423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646.91635161753345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313.18933759494854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298.70659365992191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-11011.071313442866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-10501.888824959959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3921.0611051017295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3739.7403603571406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15701.327373141441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21632.919379517658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7777.4298835243499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9988.7653830642375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-582541.61514156894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-748174.08921256731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13761.263264137848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17673.965844583672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54.806810056312102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76.215246847932605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27.147776249908318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35.191561805436699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-1404.0216987090919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-1820.0281279562298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281.53838107929221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364.95716065834165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54.273469220921434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75.473574355378886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26.883593429392977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34.849102593657555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-945.16999424639653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-1225.2203629119952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611.95751351298668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793.27825825757509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548308.21813337214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555823.72333677846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84478.144947016641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79827.703865374613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-5369373.6195137706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-5073794.7372060139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81388.76370408987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76908.390105084574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6538.8678772912854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6690.2671238246321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1007.4469250301095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960.85978398825455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-48024.482655037005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-45803.697329948576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5688.8359168589514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5425.7683600099808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11609.835925743349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11878.647047870118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1788.7337262332637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1706.01771577161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-64966.115964888522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-61961.902509864776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22170.604376972766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21145.374116765932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48777.245532211549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67204.141094355946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7515.1367094484758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9651.8951037225652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-477656.99424460647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-613467.90913490881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12702.292601216339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16313.900931381577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581.694662609901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808.91411588061464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89.622012579268116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116.17668297312531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-4272.2357691388397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-5538.0834044392359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887.85300436526973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1150.9205612142384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1032.8056352438739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1436.2364157879322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159.12492512560655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206.27305108874918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-5779.355634101933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-7491.757303465467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3460.1521281980622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4485.3823884048943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136088.27009108986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137953.59340408706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-279285.62891828141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-263911.22216434049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4990.8198880390928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4716.0800265877106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691.64124815959497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707.6553297724696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-1075.3128858202656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-1025.5874344528545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114.64657338034462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109.34499773269863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952.67969831559833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974.73779632573076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-1142.6062479797954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-1089.7689648362209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361.84682291443818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345.11402185481091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12106.349576311402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16679.843566130527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-24845.120399146534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-31909.265952597532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778.91408657257523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1000.3806117004235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61.528085602174365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85.561962599762211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-95.659337068057155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-124.00284434748147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17.892817810805234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23.194393458451223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84.74994541663041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117.85466082847474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-101.64572344745118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-131.76297483928855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56.473203576241808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73.206004635868993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31554.956277694091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31987.471111970353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-144823.12022971542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-136850.74597469057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2372.3165976435102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2241.7228379052735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716.05904859325881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732.63849360802999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-2738.6586746570529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-2612.0154989503685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243.32284805046919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232.07092444119891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1417.5963387806348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1450.4189957921308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-4647.2374645527216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-4432.3363101225377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1103.7845155650812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1052.7424570418405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2807.1143185763699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3867.5760526291419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-12883.397805406474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-16546.499286030765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370.24594298482532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475.51696561627006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63.700281837284699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88.582654227152716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-243.62980926573439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-315.81641941854451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37.975242181287101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49.227165790557343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126.10871476204605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175.36884221850306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-413.41609583506573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-535.90975386027037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172.26694751593752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223.30900603917826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444365.93468883808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450456.73249912757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-1502974.8421445552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-1420237.5145793345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59087.783633518025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55835.057658002952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49997.892412477609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51155.530612477487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-140922.84569627614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-134406.18231147726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30049.526204200203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28659.952738110023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112668.36059627427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115277.05452044168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-272197.97639536473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-259610.78673546339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155162.07061337418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147986.94596073256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69351.908882072996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95551.42810587553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-234568.32796475713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-301262.50309258606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9221.7928214161075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11843.800109273352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7803.1392782479506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10851.173160222497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-21993.738923696277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-28510.402308495173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4689.810448054367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6079.3839141445496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17584.079399418526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24452.708534639147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-42481.765102166748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-55068.954762067995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24216.045702665331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31391.170355306906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112332.11179209981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115255.93154350696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117136.32021245168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121693.12110810814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124860.59250546589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126897.68023015599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-149899.85465622912</v>
      </c>
      <c r="I425" s="338">
        <f t="shared" ref="I425:J425" ca="1" si="0">SUMIFS(I3:I424,$F$3:$F$424,$D$425)*I423/SUM(I423:I424)</f>
        <v>-143796.15689152962</v>
      </c>
      <c r="J425" s="339">
        <f t="shared" ca="1" si="0"/>
        <v>-164145.95083423867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649382479.82762504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649382479.82762516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18032293.716852441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18032293.716852445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8576334.816551771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8576334.816551771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15723280.49701158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15723280.497011581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183951386.51398861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183951386.51398864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26498675.522935595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26498675.522935599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249813239.78468746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249813239.78468749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17922340.706383828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17922340.706383832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13304314.266702106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13304314.266702108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440471759.93726146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440471759.93726152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3651898.7201453252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3745389.7968955911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3791034.4102887083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89924.65763816431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91227.528107246093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91822.272045695951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526738.87713689636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554957.22327266587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558992.82376535074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4565127.1242733356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13892146.969952501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13300015.728813034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-4841.9260160802014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-14734.474200152699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-14106.440065864836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4041695.3438886409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9888608.7742910944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9699656.0545453709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-8434.9192170182378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-20637.28437769684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-20242.944678317715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4423.7890675769768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4586.3226097511979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5153539.7069824543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10741653.287765445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1515105.3724986184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1545424.540348216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1558287.7363024559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1852429.2214462431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1855115.1890787929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1857460.2679027976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31847524.758986317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16029820.816877825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28680457.689898066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20817640.606483798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1698.0788969358161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1712.0749806438052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12086250.624000002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12086250.624000002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16800254.634225141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17628378.214828786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2463073.3914116896</v>
      </c>
      <c r="I474" s="282">
        <f ca="1">SUMIFS('Forbrug af biomasse'!$E$1:$E$437,'Forbrug af biomasse'!$A$1:$A$437,"Biogas",'Forbrug af biomasse'!$B$1:$B$437,$A$1,'Forbrug af biomasse'!$D$1:$D$437,I$2)*'[1]Processer - data'!I474</f>
        <v>3476895.5141731915</v>
      </c>
      <c r="J474" s="283">
        <f ca="1">SUMIFS('Forbrug af biomasse'!$E$1:$E$437,'Forbrug af biomasse'!$A$1:$A$437,"Biogas",'Forbrug af biomasse'!$B$1:$B$437,$A$1,'Forbrug af biomasse'!$D$1:$D$437,J$2)*'[1]Processer - data'!J474</f>
        <v>3486410.0951459426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21335654.128867984</v>
      </c>
      <c r="J479" s="283">
        <f ca="1">J474*'[1]Processer - data'!J$479*Biogasanlæg!AC$3</f>
        <v>21201063.891869888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57228195.05976446</v>
      </c>
      <c r="J480" s="283">
        <f ca="1">-SUMIFS('Resultater - Østdanmark'!J$3:J$504,'Resultater - Østdanmark'!$F$3:$F$504,"Gødning",'Resultater - Østdanmark'!$A$3:$A$504,"&lt;&gt;Gødning")-SUM(J475:J479)</f>
        <v>55523920.710559979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7.5725862730126234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3.3667721836172317E-2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2.8919447992324421E-2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1.1214882290282282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2.2399887453250296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2.335309999117289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0.71503055390133141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0.67501384363648376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0.70475783316819351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9.7401348943751529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6.3664492431057473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6.4988023437080873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8.0747487919351268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8.1413033320197155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2.6073049098681804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2.4912574528313245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2.8092792338720534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2.6842421850929061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3.9076266935718311</v>
      </c>
      <c r="J489" s="283">
        <f ca="1">SUM(J455:J473)*'[1]Processer - data'!$H$489</f>
        <v>3.9450880268537256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99999.497559153111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104254.91067487898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63999.678437857991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66723.142831922552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-338760.9495479106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-322600.07543197816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72665.780801901157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69199.199020138331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290663.12320760463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276796.79608055332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-26599.108101372141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-26498.322358281039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5705.6309512647103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5684.0119461072718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22822.523805058841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22736.047784429087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44" zoomScale="80" zoomScaleNormal="80" workbookViewId="0">
      <selection activeCell="D481" sqref="D481:D486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13854810.878545972</v>
      </c>
      <c r="N3" s="98">
        <f ca="1">SUMIF($F$3:$F$509,$L$3,I$3:I$509)</f>
        <v>10642168.824212706</v>
      </c>
      <c r="O3" s="98">
        <f ca="1">SUMIF($F$3:$F$509,$L$3,J$3:J$509)</f>
        <v>9398885.7046357878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166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167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168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5680.0407731683481</v>
      </c>
      <c r="O7" s="98">
        <f>SUMIFS(J$3:J$509,$F$3:$F$509,$L$3,$C$3:$C$509,$L7)+SUMIFS(J$3:J$509,$F$3:$F$509,$L$3,$C$3:$C$509,"",$A$3:$A$509,"Grøntsager I drivhus")</f>
        <v>5595.1439895606754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551751.84275126108</v>
      </c>
      <c r="O8" s="98">
        <f>SUMIFS(J$3:J$509,$F$3:$F$509,$L$3,$C$3:$C$509,$L8)</f>
        <v>546071.80197809287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2301946.8917889665</v>
      </c>
      <c r="O9" s="98">
        <f>SUMIFS(J$3:J$509,$F$3:$F$509,$L$3,$C$3:$C$509,$L9)</f>
        <v>2296266.8510157983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1033551.6652253938</v>
      </c>
      <c r="I11" s="276">
        <f>'Resultater - Vestdanmark'!I11+'Resultater - Østdanmark'!I11</f>
        <v>1060180.2244186001</v>
      </c>
      <c r="J11" s="277">
        <f>'Resultater - Vestdanmark'!J11+'Resultater - Østdanmark'!J11</f>
        <v>1049710.4544597161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1073745.3410952701</v>
      </c>
      <c r="I12" s="276">
        <f>'Resultater - Vestdanmark'!I12+'Resultater - Østdanmark'!I12</f>
        <v>1101409.4553682124</v>
      </c>
      <c r="J12" s="277">
        <f>'Resultater - Vestdanmark'!J12+'Resultater - Østdanmark'!J12</f>
        <v>1090532.5276887049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-538152.98899778863</v>
      </c>
      <c r="J13" s="277">
        <f>'Resultater - Vestdanmark'!J13+'Resultater - Østdanmark'!J13</f>
        <v>-496698.13034534687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-1379207.0844686646</v>
      </c>
      <c r="I14" s="276">
        <f>'Resultater - Vestdanmark'!I14+'Resultater - Østdanmark'!I14</f>
        <v>-1319721.2264250945</v>
      </c>
      <c r="J14" s="277">
        <f>'Resultater - Vestdanmark'!J14+'Resultater - Østdanmark'!J14</f>
        <v>-1218060.8101112049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-51246.928741124204</v>
      </c>
      <c r="J17" s="277">
        <f ca="1">'Resultater - Vestdanmark'!J17+'Resultater - Østdanmark'!J17</f>
        <v>-24583.731253243539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-11395.358999999959</v>
      </c>
      <c r="J21" s="277">
        <f ca="1">'Resultater - Vestdanmark'!J21+'Resultater - Østdanmark'!J21</f>
        <v>-28513.574138943142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-286982.80095029552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2857.7800513639449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1268.9396496727963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-29963.049528115949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-21038.963444860321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-28474.027634163333</v>
      </c>
      <c r="J33" s="277">
        <f ca="1">'Resultater - Vestdanmark'!J33+'Resultater - Østdanmark'!J33</f>
        <v>-124835.69673665731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>
        <f ca="1">'Resultater - Vestdanmark'!H35+'Resultater - Østdanmark'!H35</f>
        <v>0</v>
      </c>
      <c r="I35" s="276">
        <f ca="1">'Resultater - Vestdanmark'!I35+'Resultater - Østdanmark'!I35</f>
        <v>262.85866144583565</v>
      </c>
      <c r="J35" s="277">
        <f ca="1">'Resultater - Vestdanmark'!J35+'Resultater - Østdanmark'!J35</f>
        <v>18124.870593089479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>
        <f ca="1">'Resultater - Vestdanmark'!H36+'Resultater - Østdanmark'!H36</f>
        <v>0</v>
      </c>
      <c r="I36" s="276">
        <f ca="1">'Resultater - Vestdanmark'!I36+'Resultater - Østdanmark'!I36</f>
        <v>55.857465557240083</v>
      </c>
      <c r="J36" s="277">
        <f ca="1">'Resultater - Vestdanmark'!J36+'Resultater - Østdanmark'!J36</f>
        <v>3851.5350010315151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-3678.8534300400484</v>
      </c>
      <c r="J37" s="277">
        <f ca="1">'Resultater - Vestdanmark'!J37+'Resultater - Østdanmark'!J37</f>
        <v>-236462.37803891441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-3310.9680870360435</v>
      </c>
      <c r="J38" s="277">
        <f ca="1">'Resultater - Vestdanmark'!J38+'Resultater - Østdanmark'!J38</f>
        <v>-212816.14023502296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2896.2588421814535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852.16846702646626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-1116.549188198398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-34006.898131985487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133.60991241239347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56.784212775267235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-2801.4333862714489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-1568.8026963120108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-51246.928741124204</v>
      </c>
      <c r="J49" s="277">
        <f ca="1">'Resultater - Vestdanmark'!J49+'Resultater - Østdanmark'!J49</f>
        <v>-24577.599760621764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-8805.504681818149</v>
      </c>
      <c r="J53" s="277">
        <f ca="1">'Resultater - Vestdanmark'!J53+'Resultater - Østdanmark'!J53</f>
        <v>-22033.216380092428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-281858.10807618313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2400.0359463178629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1112.7439387473728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-27412.524927966842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-5354.7218505240444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-21641.432699593657</v>
      </c>
      <c r="J65" s="277">
        <f ca="1">'Resultater - Vestdanmark'!J65+'Resultater - Østdanmark'!J65</f>
        <v>-95392.513550472824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>
        <f ca="1">'Resultater - Vestdanmark'!H67+'Resultater - Østdanmark'!H67</f>
        <v>0</v>
      </c>
      <c r="I67" s="276">
        <f ca="1">'Resultater - Vestdanmark'!I67+'Resultater - Østdanmark'!I67</f>
        <v>84.405149835940506</v>
      </c>
      <c r="J67" s="277">
        <f ca="1">'Resultater - Vestdanmark'!J67+'Resultater - Østdanmark'!J67</f>
        <v>5804.3982031979049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>
        <f ca="1">'Resultater - Vestdanmark'!H68+'Resultater - Østdanmark'!H68</f>
        <v>0</v>
      </c>
      <c r="I68" s="276">
        <f ca="1">'Resultater - Vestdanmark'!I68+'Resultater - Østdanmark'!I68</f>
        <v>251.10532076192285</v>
      </c>
      <c r="J68" s="277">
        <f ca="1">'Resultater - Vestdanmark'!J68+'Resultater - Østdanmark'!J68</f>
        <v>17268.084654513757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-1838.4400222793724</v>
      </c>
      <c r="J69" s="277">
        <f ca="1">'Resultater - Vestdanmark'!J69+'Resultater - Østdanmark'!J69</f>
        <v>-117851.3779385833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-919.22001113968668</v>
      </c>
      <c r="J70" s="277">
        <f ca="1">'Resultater - Vestdanmark'!J70+'Resultater - Østdanmark'!J70</f>
        <v>-58925.688969291681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944.22298552403549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1061.4893885649237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-10018.561185131144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-9585.660393181035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78.483122012456107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36.387629296684203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-2910.4533311355381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-796.7530612384619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8307582.101211437</v>
      </c>
      <c r="J141" s="277">
        <f>'Resultater - Vestdanmark'!J141+'Resultater - Østdanmark'!J141</f>
        <v>8365756.8354637437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2514748.4998536482</v>
      </c>
      <c r="J142" s="277">
        <f>'Resultater - Vestdanmark'!J142+'Resultater - Østdanmark'!J142</f>
        <v>2360598.3418330303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-176881259.2077722</v>
      </c>
      <c r="J143" s="277">
        <f>'Resultater - Vestdanmark'!J143+'Resultater - Østdanmark'!J143</f>
        <v>-166038714.09467208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2513587.0173402964</v>
      </c>
      <c r="J144" s="277">
        <f>'Resultater - Vestdanmark'!J144+'Resultater - Østdanmark'!J144</f>
        <v>2359508.0563849043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56054.678992720532</v>
      </c>
      <c r="J145" s="277">
        <f>'Resultater - Vestdanmark'!J145+'Resultater - Østdanmark'!J145</f>
        <v>57352.554454257173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16968.044154046467</v>
      </c>
      <c r="J146" s="277">
        <f>'Resultater - Vestdanmark'!J146+'Resultater - Østdanmark'!J146</f>
        <v>16183.394713396916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-808092.6799949155</v>
      </c>
      <c r="J147" s="277">
        <f>'Resultater - Vestdanmark'!J147+'Resultater - Østdanmark'!J147</f>
        <v>-770724.23236509273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99405.931992930156</v>
      </c>
      <c r="J148" s="277">
        <f>'Resultater - Vestdanmark'!J148+'Resultater - Østdanmark'!J148</f>
        <v>94809.125889210831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63608.328192094275</v>
      </c>
      <c r="J149" s="277">
        <f>'Resultater - Vestdanmark'!J149+'Resultater - Østdanmark'!J149</f>
        <v>65081.098883022853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19254.573226058386</v>
      </c>
      <c r="J150" s="277">
        <f>'Resultater - Vestdanmark'!J150+'Resultater - Østdanmark'!J150</f>
        <v>18364.188336992102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-604606.95990283345</v>
      </c>
      <c r="J151" s="277">
        <f>'Resultater - Vestdanmark'!J151+'Resultater - Østdanmark'!J151</f>
        <v>-576648.25655472546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247596.79434395363</v>
      </c>
      <c r="J152" s="277">
        <f>'Resultater - Vestdanmark'!J152+'Resultater - Østdanmark'!J152</f>
        <v>236147.23159972456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868694.56769314967</v>
      </c>
      <c r="J153" s="277">
        <f>'Resultater - Vestdanmark'!J153+'Resultater - Østdanmark'!J153</f>
        <v>1188951.501767423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262958.38359741331</v>
      </c>
      <c r="J154" s="277">
        <f>'Resultater - Vestdanmark'!J154+'Resultater - Østdanmark'!J154</f>
        <v>335491.09767263383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-18495849.589991905</v>
      </c>
      <c r="J155" s="277">
        <f>'Resultater - Vestdanmark'!J155+'Resultater - Østdanmark'!J155</f>
        <v>-23597623.306182187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392293.92756178032</v>
      </c>
      <c r="J156" s="277">
        <f>'Resultater - Vestdanmark'!J156+'Resultater - Østdanmark'!J156</f>
        <v>500501.70893013128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5861.4401328226268</v>
      </c>
      <c r="J157" s="277">
        <f>'Resultater - Vestdanmark'!J157+'Resultater - Østdanmark'!J157</f>
        <v>8151.0145572868532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1774.2885476687895</v>
      </c>
      <c r="J158" s="277">
        <f>'Resultater - Vestdanmark'!J158+'Resultater - Østdanmark'!J158</f>
        <v>2300.0036729039862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-84499.402202936559</v>
      </c>
      <c r="J159" s="277">
        <f>'Resultater - Vestdanmark'!J159+'Resultater - Østdanmark'!J159</f>
        <v>-109536.26211491774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15514.220600052682</v>
      </c>
      <c r="J160" s="277">
        <f>'Resultater - Vestdanmark'!J160+'Resultater - Østdanmark'!J160</f>
        <v>20111.026703771993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6651.2985953467369</v>
      </c>
      <c r="J161" s="277">
        <f>'Resultater - Vestdanmark'!J161+'Resultater - Østdanmark'!J161</f>
        <v>9249.4046594356732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2013.3828304011345</v>
      </c>
      <c r="J162" s="277">
        <f>'Resultater - Vestdanmark'!J162+'Resultater - Østdanmark'!J162</f>
        <v>2609.9407060755443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-63221.617945908998</v>
      </c>
      <c r="J163" s="277">
        <f>'Resultater - Vestdanmark'!J163+'Resultater - Østdanmark'!J163</f>
        <v>-81953.949189141276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38642.274261773113</v>
      </c>
      <c r="J164" s="277">
        <f>'Resultater - Vestdanmark'!J164+'Resultater - Østdanmark'!J164</f>
        <v>50091.837006002177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237894.2001660695</v>
      </c>
      <c r="J165" s="277">
        <f>'Resultater - Vestdanmark'!J165+'Resultater - Østdanmark'!J165</f>
        <v>239750.78738622408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-2152892.6378979655</v>
      </c>
      <c r="J166" s="277">
        <f>'Resultater - Vestdanmark'!J166+'Resultater - Østdanmark'!J166</f>
        <v>-2022532.4844791261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24475.099322947593</v>
      </c>
      <c r="J167" s="277">
        <f>'Resultater - Vestdanmark'!J167+'Resultater - Østdanmark'!J167</f>
        <v>22993.103590082817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711.20018340611625</v>
      </c>
      <c r="J168" s="277">
        <f>'Resultater - Vestdanmark'!J168+'Resultater - Østdanmark'!J168</f>
        <v>727.66712751979207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-5229.4227045447296</v>
      </c>
      <c r="J169" s="277">
        <f>'Resultater - Vestdanmark'!J169+'Resultater - Østdanmark'!J169</f>
        <v>-4987.5996893056663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428.85810056137706</v>
      </c>
      <c r="J170" s="277">
        <f>'Resultater - Vestdanmark'!J170+'Resultater - Østdanmark'!J170</f>
        <v>409.02651209611105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409.62293871209289</v>
      </c>
      <c r="J171" s="277">
        <f>'Resultater - Vestdanmark'!J171+'Resultater - Østdanmark'!J171</f>
        <v>419.10724172105307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-2515.4654524970279</v>
      </c>
      <c r="J172" s="277">
        <f>'Resultater - Vestdanmark'!J172+'Resultater - Østdanmark'!J172</f>
        <v>-2399.1433506474541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542.17143369803557</v>
      </c>
      <c r="J173" s="277">
        <f>'Resultater - Vestdanmark'!J173+'Resultater - Østdanmark'!J173</f>
        <v>517.09992231315528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21162.958037894852</v>
      </c>
      <c r="J174" s="277">
        <f>'Resultater - Vestdanmark'!J174+'Resultater - Østdanmark'!J174</f>
        <v>28988.049747607089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-191520.33351011382</v>
      </c>
      <c r="J175" s="277">
        <f>'Resultater - Vestdanmark'!J175+'Resultater - Østdanmark'!J175</f>
        <v>-244542.5640324761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3819.8131891305502</v>
      </c>
      <c r="J176" s="277">
        <f>'Resultater - Vestdanmark'!J176+'Resultater - Østdanmark'!J176</f>
        <v>4877.3250039569612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63.268039437110573</v>
      </c>
      <c r="J177" s="277">
        <f>'Resultater - Vestdanmark'!J177+'Resultater - Østdanmark'!J177</f>
        <v>87.98157087284757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-465.20702556614668</v>
      </c>
      <c r="J178" s="277">
        <f>'Resultater - Vestdanmark'!J178+'Resultater - Østdanmark'!J178</f>
        <v>-603.04614425241243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66.931611070272723</v>
      </c>
      <c r="J179" s="277">
        <f>'Resultater - Vestdanmark'!J179+'Resultater - Østdanmark'!J179</f>
        <v>86.763199535538718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36.43986720681567</v>
      </c>
      <c r="J180" s="277">
        <f>'Resultater - Vestdanmark'!J180+'Resultater - Østdanmark'!J180</f>
        <v>50.673875589909144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-223.77464343311709</v>
      </c>
      <c r="J181" s="277">
        <f>'Resultater - Vestdanmark'!J181+'Resultater - Østdanmark'!J181</f>
        <v>-290.07824148737399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84.616350923970884</v>
      </c>
      <c r="J182" s="277">
        <f>'Resultater - Vestdanmark'!J182+'Resultater - Østdanmark'!J182</f>
        <v>109.68786230885114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26517.855007887629</v>
      </c>
      <c r="J183" s="277">
        <f>'Resultater - Vestdanmark'!J183+'Resultater - Østdanmark'!J183</f>
        <v>24913.57473859677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-22689492.070719752</v>
      </c>
      <c r="J184" s="277">
        <f>'Resultater - Vestdanmark'!J184+'Resultater - Østdanmark'!J184</f>
        <v>-21316820.546629287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4913.2352687906214</v>
      </c>
      <c r="J185" s="277">
        <f>'Resultater - Vestdanmark'!J185+'Resultater - Østdanmark'!J185</f>
        <v>4615.9937913875574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2359.0161189097726</v>
      </c>
      <c r="J186" s="277">
        <f>'Resultater - Vestdanmark'!J186+'Resultater - Østdanmark'!J186</f>
        <v>3012.2776729394272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-2018446.7223605611</v>
      </c>
      <c r="J187" s="277">
        <f>'Resultater - Vestdanmark'!J187+'Resultater - Østdanmark'!J187</f>
        <v>-2577397.3933651773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766.80550437772717</v>
      </c>
      <c r="J188" s="277">
        <f>'Resultater - Vestdanmark'!J188+'Resultater - Østdanmark'!J188</f>
        <v>979.15019817311827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2026071.0237505583</v>
      </c>
      <c r="J189" s="277">
        <f>'Resultater - Vestdanmark'!J189+'Resultater - Østdanmark'!J189</f>
        <v>2036609.2937066013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-6675129.2656092038</v>
      </c>
      <c r="J190" s="277">
        <f>'Resultater - Vestdanmark'!J190+'Resultater - Østdanmark'!J190</f>
        <v>-6254746.0447708713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101181.35875635337</v>
      </c>
      <c r="J191" s="277">
        <f>'Resultater - Vestdanmark'!J191+'Resultater - Østdanmark'!J191</f>
        <v>94809.20568031662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18296.283822475732</v>
      </c>
      <c r="J192" s="277">
        <f>'Resultater - Vestdanmark'!J192+'Resultater - Østdanmark'!J192</f>
        <v>18719.911220530852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-40186.172535787722</v>
      </c>
      <c r="J193" s="277">
        <f>'Resultater - Vestdanmark'!J193+'Resultater - Østdanmark'!J193</f>
        <v>-38327.852418525865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5355.3749082612949</v>
      </c>
      <c r="J194" s="277">
        <f>'Resultater - Vestdanmark'!J194+'Resultater - Østdanmark'!J194</f>
        <v>5107.7275136596154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34697.02273929106</v>
      </c>
      <c r="J195" s="277">
        <f>'Resultater - Vestdanmark'!J195+'Resultater - Østdanmark'!J195</f>
        <v>35500.388581552914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-48991.466566474614</v>
      </c>
      <c r="J196" s="277">
        <f>'Resultater - Vestdanmark'!J196+'Resultater - Østdanmark'!J196</f>
        <v>-46725.965222360188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22292.039616057224</v>
      </c>
      <c r="J197" s="277">
        <f>'Resultater - Vestdanmark'!J197+'Resultater - Østdanmark'!J197</f>
        <v>21261.193853464985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180238.3413613936</v>
      </c>
      <c r="J198" s="277">
        <f>'Resultater - Vestdanmark'!J198+'Resultater - Østdanmark'!J198</f>
        <v>246244.57823907083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-593816.41270361643</v>
      </c>
      <c r="J199" s="277">
        <f>'Resultater - Vestdanmark'!J199+'Resultater - Østdanmark'!J199</f>
        <v>-756255.65814047796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15791.310326136077</v>
      </c>
      <c r="J200" s="277">
        <f>'Resultater - Vestdanmark'!J200+'Resultater - Østdanmark'!J200</f>
        <v>20111.04362915807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1627.6289481381591</v>
      </c>
      <c r="J201" s="277">
        <f>'Resultater - Vestdanmark'!J201+'Resultater - Østdanmark'!J201</f>
        <v>2263.4074475732755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-3574.9433255825033</v>
      </c>
      <c r="J202" s="277">
        <f>'Resultater - Vestdanmark'!J202+'Resultater - Østdanmark'!J202</f>
        <v>-4634.185792421762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835.80995678066472</v>
      </c>
      <c r="J203" s="277">
        <f>'Resultater - Vestdanmark'!J203+'Resultater - Østdanmark'!J203</f>
        <v>1083.4573513823427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3086.6310980213257</v>
      </c>
      <c r="J204" s="277">
        <f>'Resultater - Vestdanmark'!J204+'Resultater - Østdanmark'!J204</f>
        <v>4292.3197103150342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-4358.2582107401413</v>
      </c>
      <c r="J205" s="277">
        <f>'Resultater - Vestdanmark'!J205+'Resultater - Østdanmark'!J205</f>
        <v>-5649.5939768853677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3479.1044487488166</v>
      </c>
      <c r="J206" s="277">
        <f>'Resultater - Vestdanmark'!J206+'Resultater - Østdanmark'!J206</f>
        <v>4509.9502113410581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10975015.595014784</v>
      </c>
      <c r="J207" s="277">
        <f>'Resultater - Vestdanmark'!J207+'Resultater - Østdanmark'!J207</f>
        <v>11038111.369407255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-31980503.6416183</v>
      </c>
      <c r="J208" s="277">
        <f>'Resultater - Vestdanmark'!J208+'Resultater - Østdanmark'!J208</f>
        <v>-29982778.021802653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469121.87741481158</v>
      </c>
      <c r="J209" s="277">
        <f>'Resultater - Vestdanmark'!J209+'Resultater - Østdanmark'!J209</f>
        <v>439817.24844993267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301438.51819623046</v>
      </c>
      <c r="J210" s="277">
        <f>'Resultater - Vestdanmark'!J210+'Resultater - Østdanmark'!J210</f>
        <v>308417.94726368913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-613916.50181788881</v>
      </c>
      <c r="J211" s="277">
        <f>'Resultater - Vestdanmark'!J211+'Resultater - Østdanmark'!J211</f>
        <v>-585527.29942168586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75519.73126328853</v>
      </c>
      <c r="J212" s="277">
        <f>'Resultater - Vestdanmark'!J212+'Resultater - Østdanmark'!J212</f>
        <v>72027.489355159574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688465.75553104898</v>
      </c>
      <c r="J213" s="277">
        <f>'Resultater - Vestdanmark'!J213+'Resultater - Østdanmark'!J213</f>
        <v>704406.31261332356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-970715.71677639405</v>
      </c>
      <c r="J214" s="277">
        <f>'Resultater - Vestdanmark'!J214+'Resultater - Østdanmark'!J214</f>
        <v>-925827.12871736998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378594.79382039479</v>
      </c>
      <c r="J215" s="277">
        <f>'Resultater - Vestdanmark'!J215+'Resultater - Østdanmark'!J215</f>
        <v>361087.52011771762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1336033.6903526671</v>
      </c>
      <c r="J216" s="277">
        <f>'Resultater - Vestdanmark'!J216+'Resultater - Østdanmark'!J216</f>
        <v>1826305.699301928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-3893117.957760009</v>
      </c>
      <c r="J217" s="277">
        <f>'Resultater - Vestdanmark'!J217+'Resultater - Østdanmark'!J217</f>
        <v>-4960786.9090618948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73215.553122542857</v>
      </c>
      <c r="J218" s="277">
        <f>'Resultater - Vestdanmark'!J218+'Resultater - Østdanmark'!J218</f>
        <v>93294.567853016008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36695.347937645172</v>
      </c>
      <c r="J219" s="277">
        <f>'Resultater - Vestdanmark'!J219+'Resultater - Østdanmark'!J219</f>
        <v>51029.151274537646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-74734.575308004278</v>
      </c>
      <c r="J220" s="277">
        <f>'Resultater - Vestdanmark'!J220+'Resultater - Østdanmark'!J220</f>
        <v>-96878.153177042564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11786.316439935204</v>
      </c>
      <c r="J221" s="277">
        <f>'Resultater - Vestdanmark'!J221+'Resultater - Østdanmark'!J221</f>
        <v>15278.558348064153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83809.761916091869</v>
      </c>
      <c r="J222" s="277">
        <f>'Resultater - Vestdanmark'!J222+'Resultater - Østdanmark'!J222</f>
        <v>116547.22626874992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-118169.20806538069</v>
      </c>
      <c r="J223" s="277">
        <f>'Resultater - Vestdanmark'!J223+'Resultater - Østdanmark'!J223</f>
        <v>-153182.30675141938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59087.048746535605</v>
      </c>
      <c r="J224" s="277">
        <f>'Resultater - Vestdanmark'!J224+'Resultater - Østdanmark'!J224</f>
        <v>76594.322449212821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261162.78910595298</v>
      </c>
      <c r="J225" s="277">
        <f>'Resultater - Vestdanmark'!J225+'Resultater - Østdanmark'!J225</f>
        <v>262623.57698124519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71905.728965403177</v>
      </c>
      <c r="J226" s="277">
        <f>'Resultater - Vestdanmark'!J226+'Resultater - Østdanmark'!J226</f>
        <v>67403.562743627583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143503.10363346763</v>
      </c>
      <c r="J228" s="277">
        <f>'Resultater - Vestdanmark'!J228+'Resultater - Østdanmark'!J228</f>
        <v>134518.07788942137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2345.0314385913143</v>
      </c>
      <c r="J229" s="277">
        <f>'Resultater - Vestdanmark'!J229+'Resultater - Østdanmark'!J229</f>
        <v>2399.3276867434965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645.65551476894143</v>
      </c>
      <c r="J230" s="277">
        <f>'Resultater - Vestdanmark'!J230+'Resultater - Østdanmark'!J230</f>
        <v>615.79861235188037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7552.3101075131635</v>
      </c>
      <c r="J232" s="277">
        <f>'Resultater - Vestdanmark'!J232+'Resultater - Østdanmark'!J232</f>
        <v>7203.0703337553286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1770.3165297723476</v>
      </c>
      <c r="J233" s="277">
        <f>'Resultater - Vestdanmark'!J233+'Resultater - Østdanmark'!J233</f>
        <v>1811.3059783684694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487.41974692704008</v>
      </c>
      <c r="J234" s="277">
        <f>'Resultater - Vestdanmark'!J234+'Resultater - Østdanmark'!J234</f>
        <v>464.88010545064509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12514.476124123203</v>
      </c>
      <c r="J236" s="277">
        <f>'Resultater - Vestdanmark'!J236+'Resultater - Østdanmark'!J236</f>
        <v>11935.77202589785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23232.920949945761</v>
      </c>
      <c r="J237" s="277">
        <f>'Resultater - Vestdanmark'!J237+'Resultater - Østdanmark'!J237</f>
        <v>31753.57794409601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6396.7003975581201</v>
      </c>
      <c r="J238" s="277">
        <f>'Resultater - Vestdanmark'!J238+'Resultater - Østdanmark'!J238</f>
        <v>8149.7034953658795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22396.438139327322</v>
      </c>
      <c r="J240" s="277">
        <f>'Resultater - Vestdanmark'!J240+'Resultater - Østdanmark'!J240</f>
        <v>28534.137734119686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208.61291236948168</v>
      </c>
      <c r="J241" s="277">
        <f>'Resultater - Vestdanmark'!J241+'Resultater - Østdanmark'!J241</f>
        <v>290.1005293971682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57.437216024820842</v>
      </c>
      <c r="J242" s="277">
        <f>'Resultater - Vestdanmark'!J242+'Resultater - Østdanmark'!J242</f>
        <v>74.45565040254553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1178.6842364326903</v>
      </c>
      <c r="J244" s="277">
        <f>'Resultater - Vestdanmark'!J244+'Resultater - Østdanmark'!J244</f>
        <v>1527.9240101905243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157.48653984506609</v>
      </c>
      <c r="J245" s="277">
        <f>'Resultater - Vestdanmark'!J245+'Resultater - Østdanmark'!J245</f>
        <v>219.00335920273312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43.360635290214724</v>
      </c>
      <c r="J246" s="277">
        <f>'Resultater - Vestdanmark'!J246+'Resultater - Østdanmark'!J246</f>
        <v>56.208230931759815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1953.126331510558</v>
      </c>
      <c r="J248" s="277">
        <f>'Resultater - Vestdanmark'!J248+'Resultater - Østdanmark'!J248</f>
        <v>2531.8304297359082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2502772.9600353232</v>
      </c>
      <c r="J249" s="277">
        <f>'Resultater - Vestdanmark'!J249+'Resultater - Østdanmark'!J249</f>
        <v>2533859.3371616183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-3878976.2766895737</v>
      </c>
      <c r="J250" s="277">
        <f>'Resultater - Vestdanmark'!J250+'Resultater - Østdanmark'!J250</f>
        <v>-3660792.5286117694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65330.418606805979</v>
      </c>
      <c r="J251" s="277">
        <f>'Resultater - Vestdanmark'!J251+'Resultater - Østdanmark'!J251</f>
        <v>61655.728539536569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4007.7597006164633</v>
      </c>
      <c r="J252" s="277">
        <f>'Resultater - Vestdanmark'!J252+'Resultater - Østdanmark'!J252</f>
        <v>4100.5543265894548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-4025.9801364339246</v>
      </c>
      <c r="J253" s="277">
        <f>'Resultater - Vestdanmark'!J253+'Resultater - Østdanmark'!J253</f>
        <v>-3839.8076445757079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613.164227346845</v>
      </c>
      <c r="J254" s="277">
        <f>'Resultater - Vestdanmark'!J254+'Resultater - Østdanmark'!J254</f>
        <v>584.80981220941874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3343.719079694004</v>
      </c>
      <c r="J255" s="277">
        <f>'Resultater - Vestdanmark'!J255+'Resultater - Østdanmark'!J255</f>
        <v>3421.1386818001956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-2056.4819967022204</v>
      </c>
      <c r="J256" s="277">
        <f>'Resultater - Vestdanmark'!J256+'Resultater - Østdanmark'!J256</f>
        <v>-1961.3845633287074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1122.8856293491408</v>
      </c>
      <c r="J257" s="277">
        <f>'Resultater - Vestdanmark'!J257+'Resultater - Østdanmark'!J257</f>
        <v>1070.9602823272153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222645.52517308452</v>
      </c>
      <c r="J258" s="277">
        <f>'Resultater - Vestdanmark'!J258+'Resultater - Østdanmark'!J258</f>
        <v>306366.62894772296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-345071.93582804932</v>
      </c>
      <c r="J259" s="277">
        <f>'Resultater - Vestdanmark'!J259+'Resultater - Østdanmark'!J259</f>
        <v>-442623.09664124117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10196.076892391684</v>
      </c>
      <c r="J260" s="277">
        <f>'Resultater - Vestdanmark'!J260+'Resultater - Østdanmark'!J260</f>
        <v>13078.48787202291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356.52844966755708</v>
      </c>
      <c r="J261" s="277">
        <f>'Resultater - Vestdanmark'!J261+'Resultater - Østdanmark'!J261</f>
        <v>495.79429585127036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-358.14933121224334</v>
      </c>
      <c r="J262" s="277">
        <f>'Resultater - Vestdanmark'!J262+'Resultater - Østdanmark'!J262</f>
        <v>-464.26765157142648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95.696151088813991</v>
      </c>
      <c r="J263" s="277">
        <f>'Resultater - Vestdanmark'!J263+'Resultater - Østdanmark'!J263</f>
        <v>124.05056622624033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297.45570310110247</v>
      </c>
      <c r="J264" s="277">
        <f>'Resultater - Vestdanmark'!J264+'Resultater - Østdanmark'!J264</f>
        <v>413.64676789038731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-182.94368745229582</v>
      </c>
      <c r="J265" s="277">
        <f>'Resultater - Vestdanmark'!J265+'Resultater - Østdanmark'!J265</f>
        <v>-237.14922447519822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175.24804619899891</v>
      </c>
      <c r="J266" s="277">
        <f>'Resultater - Vestdanmark'!J266+'Resultater - Østdanmark'!J266</f>
        <v>227.17339322092445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38301.872185370827</v>
      </c>
      <c r="J267" s="277">
        <f>'Resultater - Vestdanmark'!J267+'Resultater - Østdanmark'!J267</f>
        <v>38615.256445932326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-589176.69887663214</v>
      </c>
      <c r="J268" s="277">
        <f>'Resultater - Vestdanmark'!J268+'Resultater - Østdanmark'!J268</f>
        <v>-553708.80344451545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8272.4379888248077</v>
      </c>
      <c r="J269" s="277">
        <f>'Resultater - Vestdanmark'!J269+'Resultater - Østdanmark'!J269</f>
        <v>7774.4448296999853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279.22819164418547</v>
      </c>
      <c r="J270" s="277">
        <f>'Resultater - Vestdanmark'!J270+'Resultater - Østdanmark'!J270</f>
        <v>285.69336858599445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-3579.345142495155</v>
      </c>
      <c r="J271" s="277">
        <f>'Resultater - Vestdanmark'!J271+'Resultater - Østdanmark'!J271</f>
        <v>-3413.8262919751478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272.5848853216217</v>
      </c>
      <c r="J272" s="277">
        <f>'Resultater - Vestdanmark'!J272+'Resultater - Østdanmark'!J272</f>
        <v>259.97980391946578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361.26878513809538</v>
      </c>
      <c r="J273" s="277">
        <f>'Resultater - Vestdanmark'!J273+'Resultater - Østdanmark'!J273</f>
        <v>369.63350864870142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-3969.4283126999212</v>
      </c>
      <c r="J274" s="277">
        <f>'Resultater - Vestdanmark'!J274+'Resultater - Østdanmark'!J274</f>
        <v>-3785.8709340779587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808.11023273011915</v>
      </c>
      <c r="J275" s="277">
        <f>'Resultater - Vestdanmark'!J275+'Resultater - Østdanmark'!J275</f>
        <v>770.74097341311926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3407.3168377621796</v>
      </c>
      <c r="J276" s="277">
        <f>'Resultater - Vestdanmark'!J276+'Resultater - Østdanmark'!J276</f>
        <v>4668.9355520990912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-52412.886680412543</v>
      </c>
      <c r="J277" s="277">
        <f>'Resultater - Vestdanmark'!J277+'Resultater - Østdanmark'!J277</f>
        <v>-66948.428052836869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1291.074136984219</v>
      </c>
      <c r="J278" s="277">
        <f>'Resultater - Vestdanmark'!J278+'Resultater - Østdanmark'!J278</f>
        <v>1649.1246608454517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24.840010805803548</v>
      </c>
      <c r="J279" s="277">
        <f>'Resultater - Vestdanmark'!J279+'Resultater - Østdanmark'!J279</f>
        <v>34.542925474488413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-318.41688868786377</v>
      </c>
      <c r="J280" s="277">
        <f>'Resultater - Vestdanmark'!J280+'Resultater - Østdanmark'!J280</f>
        <v>-412.76263348426778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42.542149732276215</v>
      </c>
      <c r="J281" s="277">
        <f>'Resultater - Vestdanmark'!J281+'Resultater - Østdanmark'!J281</f>
        <v>55.147231134432133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32.138304065175078</v>
      </c>
      <c r="J282" s="277">
        <f>'Resultater - Vestdanmark'!J282+'Resultater - Østdanmark'!J282</f>
        <v>44.692051500252084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-353.11850712399882</v>
      </c>
      <c r="J283" s="277">
        <f>'Resultater - Vestdanmark'!J283+'Resultater - Østdanmark'!J283</f>
        <v>-457.74621293851686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126.12125019487411</v>
      </c>
      <c r="J284" s="277">
        <f>'Resultater - Vestdanmark'!J284+'Resultater - Østdanmark'!J284</f>
        <v>163.4905095118738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1831606.2514473584</v>
      </c>
      <c r="J285" s="277">
        <f>'Resultater - Vestdanmark'!J285+'Resultater - Østdanmark'!J285</f>
        <v>1843577.1647700111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-8147480.4467927879</v>
      </c>
      <c r="J286" s="277">
        <f>'Resultater - Vestdanmark'!J286+'Resultater - Østdanmark'!J286</f>
        <v>-7644506.8628297122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130380.38991955908</v>
      </c>
      <c r="J287" s="277">
        <f>'Resultater - Vestdanmark'!J287+'Resultater - Østdanmark'!J287</f>
        <v>122331.53451884948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14557.759584576019</v>
      </c>
      <c r="J288" s="277">
        <f>'Resultater - Vestdanmark'!J288+'Resultater - Østdanmark'!J288</f>
        <v>14894.826164552778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-47475.700595880422</v>
      </c>
      <c r="J289" s="277">
        <f>'Resultater - Vestdanmark'!J289+'Resultater - Østdanmark'!J289</f>
        <v>-45280.292475839713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6073.7351504925355</v>
      </c>
      <c r="J290" s="277">
        <f>'Resultater - Vestdanmark'!J290+'Resultater - Østdanmark'!J290</f>
        <v>5792.8687851518407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18603.101114301771</v>
      </c>
      <c r="J291" s="277">
        <f>'Resultater - Vestdanmark'!J291+'Resultater - Østdanmark'!J291</f>
        <v>19033.832480150333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-44894.57925235889</v>
      </c>
      <c r="J292" s="277">
        <f>'Resultater - Vestdanmark'!J292+'Resultater - Østdanmark'!J292</f>
        <v>-42818.529344735362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17036.377652195719</v>
      </c>
      <c r="J293" s="277">
        <f>'Resultater - Vestdanmark'!J293+'Resultater - Østdanmark'!J293</f>
        <v>16248.568280995918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162938.8451432072</v>
      </c>
      <c r="J294" s="277">
        <f>'Resultater - Vestdanmark'!J294+'Resultater - Østdanmark'!J294</f>
        <v>222905.23901310132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-724796.09292567056</v>
      </c>
      <c r="J295" s="277">
        <f>'Resultater - Vestdanmark'!J295+'Resultater - Østdanmark'!J295</f>
        <v>-924290.37523304694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20348.384553919626</v>
      </c>
      <c r="J296" s="277">
        <f>'Resultater - Vestdanmark'!J296+'Resultater - Østdanmark'!J296</f>
        <v>25949.113382786254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1295.051560731936</v>
      </c>
      <c r="J297" s="277">
        <f>'Resultater - Vestdanmark'!J297+'Resultater - Østdanmark'!J297</f>
        <v>1800.9198908050171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-4223.4163709283221</v>
      </c>
      <c r="J298" s="277">
        <f>'Resultater - Vestdanmark'!J298+'Resultater - Østdanmark'!J298</f>
        <v>-5474.7989993515275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947.92398302484662</v>
      </c>
      <c r="J299" s="277">
        <f>'Resultater - Vestdanmark'!J299+'Resultater - Østdanmark'!J299</f>
        <v>1228.7903483655418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1654.9232725381748</v>
      </c>
      <c r="J300" s="277">
        <f>'Resultater - Vestdanmark'!J300+'Resultater - Østdanmark'!J300</f>
        <v>2301.3633816909032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-3993.8010097907709</v>
      </c>
      <c r="J301" s="277">
        <f>'Resultater - Vestdanmark'!J301+'Resultater - Østdanmark'!J301</f>
        <v>-5177.1494571361836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2658.8566277993323</v>
      </c>
      <c r="J302" s="277">
        <f>'Resultater - Vestdanmark'!J302+'Resultater - Østdanmark'!J302</f>
        <v>3446.6659989991331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7052809.9754119962</v>
      </c>
      <c r="J303" s="277">
        <f>'Resultater - Vestdanmark'!J303+'Resultater - Østdanmark'!J303</f>
        <v>7089106.9153361712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-23649925.978103176</v>
      </c>
      <c r="J304" s="277">
        <f>'Resultater - Vestdanmark'!J304+'Resultater - Østdanmark'!J304</f>
        <v>-22159301.895104907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336079.39679913293</v>
      </c>
      <c r="J305" s="277">
        <f>'Resultater - Vestdanmark'!J305+'Resultater - Østdanmark'!J305</f>
        <v>314896.74941443704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64687.351358040178</v>
      </c>
      <c r="J306" s="277">
        <f>'Resultater - Vestdanmark'!J306+'Resultater - Østdanmark'!J306</f>
        <v>66185.105470775394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-146868.64760227071</v>
      </c>
      <c r="J307" s="277">
        <f>'Resultater - Vestdanmark'!J307+'Resultater - Østdanmark'!J307</f>
        <v>-140077.033840316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18066.757881703379</v>
      </c>
      <c r="J308" s="277">
        <f>'Resultater - Vestdanmark'!J308+'Resultater - Østdanmark'!J308</f>
        <v>17231.300869832699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48697.784624338434</v>
      </c>
      <c r="J309" s="277">
        <f>'Resultater - Vestdanmark'!J309+'Resultater - Østdanmark'!J309</f>
        <v>49825.320466677891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-72900.211663250782</v>
      </c>
      <c r="J310" s="277">
        <f>'Resultater - Vestdanmark'!J310+'Resultater - Østdanmark'!J310</f>
        <v>-69529.103609458834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29853.871873584438</v>
      </c>
      <c r="J311" s="277">
        <f>'Resultater - Vestdanmark'!J311+'Resultater - Østdanmark'!J311</f>
        <v>28473.346006597876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913603.88178602792</v>
      </c>
      <c r="J312" s="277">
        <f>'Resultater - Vestdanmark'!J312+'Resultater - Østdanmark'!J312</f>
        <v>1248112.4599425199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-3063553.9951982205</v>
      </c>
      <c r="J313" s="277">
        <f>'Resultater - Vestdanmark'!J313+'Resultater - Østdanmark'!J313</f>
        <v>-3901380.1215321068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52451.697766338664</v>
      </c>
      <c r="J314" s="277">
        <f>'Resultater - Vestdanmark'!J314+'Resultater - Østdanmark'!J314</f>
        <v>66796.280178819987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8379.4424504837025</v>
      </c>
      <c r="J315" s="277">
        <f>'Resultater - Vestdanmark'!J315+'Resultater - Østdanmark'!J315</f>
        <v>11652.589781369848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-19025.008050675646</v>
      </c>
      <c r="J316" s="277">
        <f>'Resultater - Vestdanmark'!J316+'Resultater - Østdanmark'!J316</f>
        <v>-24662.047473098053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2819.6674150635336</v>
      </c>
      <c r="J317" s="277">
        <f>'Resultater - Vestdanmark'!J317+'Resultater - Østdanmark'!J317</f>
        <v>3655.1244269342092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6308.1927944012959</v>
      </c>
      <c r="J318" s="277">
        <f>'Resultater - Vestdanmark'!J318+'Resultater - Østdanmark'!J318</f>
        <v>8772.2761185272302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-9443.316435684681</v>
      </c>
      <c r="J319" s="277">
        <f>'Resultater - Vestdanmark'!J319+'Resultater - Østdanmark'!J319</f>
        <v>-12241.336120331995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4659.2748010796522</v>
      </c>
      <c r="J320" s="277">
        <f>'Resultater - Vestdanmark'!J320+'Resultater - Østdanmark'!J320</f>
        <v>6039.8006680662165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635048.25880506006</v>
      </c>
      <c r="J321" s="277">
        <f>'Resultater - Vestdanmark'!J321+'Resultater - Østdanmark'!J321</f>
        <v>639690.97976144345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314562.15058347658</v>
      </c>
      <c r="J322" s="277">
        <f>'Resultater - Vestdanmark'!J322+'Resultater - Østdanmark'!J322</f>
        <v>295370.35674202302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-23561195.151561547</v>
      </c>
      <c r="J323" s="277">
        <f>'Resultater - Vestdanmark'!J323+'Resultater - Østdanmark'!J323</f>
        <v>-22123699.892935298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306119.75261332135</v>
      </c>
      <c r="J324" s="277">
        <f>'Resultater - Vestdanmark'!J324+'Resultater - Østdanmark'!J324</f>
        <v>287443.0390543181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3331.5283150914738</v>
      </c>
      <c r="J325" s="277">
        <f>'Resultater - Vestdanmark'!J325+'Resultater - Østdanmark'!J325</f>
        <v>3408.6656554040155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1650.2253127925112</v>
      </c>
      <c r="J326" s="277">
        <f>'Resultater - Vestdanmark'!J326+'Resultater - Østdanmark'!J326</f>
        <v>1573.914315669158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-85345.92762188059</v>
      </c>
      <c r="J327" s="277">
        <f>'Resultater - Vestdanmark'!J327+'Resultater - Østdanmark'!J327</f>
        <v>-81399.295130695347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9412.5930347493068</v>
      </c>
      <c r="J328" s="277">
        <f>'Resultater - Vestdanmark'!J328+'Resultater - Østdanmark'!J328</f>
        <v>8977.3286169574312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3077.8491280166845</v>
      </c>
      <c r="J329" s="277">
        <f>'Resultater - Vestdanmark'!J329+'Resultater - Østdanmark'!J329</f>
        <v>3149.1128463957257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1524.568924418712</v>
      </c>
      <c r="J330" s="277">
        <f>'Resultater - Vestdanmark'!J330+'Resultater - Østdanmark'!J330</f>
        <v>1454.0686273357655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-53600.602363878461</v>
      </c>
      <c r="J331" s="277">
        <f>'Resultater - Vestdanmark'!J331+'Resultater - Østdanmark'!J331</f>
        <v>-51121.961792138405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19087.265094944945</v>
      </c>
      <c r="J332" s="277">
        <f>'Resultater - Vestdanmark'!J332+'Resultater - Østdanmark'!J332</f>
        <v>18204.616998068879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54511.36788008755</v>
      </c>
      <c r="J333" s="277">
        <f>'Resultater - Vestdanmark'!J333+'Resultater - Østdanmark'!J333</f>
        <v>74630.614305501731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27001.433157020972</v>
      </c>
      <c r="J334" s="277">
        <f>'Resultater - Vestdanmark'!J334+'Resultater - Østdanmark'!J334</f>
        <v>34459.874953236009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-2022449.4104086077</v>
      </c>
      <c r="J335" s="277">
        <f>'Resultater - Vestdanmark'!J335+'Resultater - Østdanmark'!J335</f>
        <v>-2581098.3208424514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47775.915147743799</v>
      </c>
      <c r="J336" s="277">
        <f>'Resultater - Vestdanmark'!J336+'Resultater - Østdanmark'!J336</f>
        <v>60972.765860006868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285.97222820293871</v>
      </c>
      <c r="J337" s="277">
        <f>'Resultater - Vestdanmark'!J337+'Resultater - Østdanmark'!J337</f>
        <v>397.67765979713511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141.65228841022426</v>
      </c>
      <c r="J338" s="277">
        <f>'Resultater - Vestdanmark'!J338+'Resultater - Østdanmark'!J338</f>
        <v>183.62333682806846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-7325.9365617625826</v>
      </c>
      <c r="J339" s="277">
        <f>'Resultater - Vestdanmark'!J339+'Resultater - Østdanmark'!J339</f>
        <v>-9496.584431914458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1469.0174100475797</v>
      </c>
      <c r="J340" s="277">
        <f>'Resultater - Vestdanmark'!J340+'Resultater - Østdanmark'!J340</f>
        <v>1904.2818278394552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264.19687601761717</v>
      </c>
      <c r="J341" s="277">
        <f>'Resultater - Vestdanmark'!J341+'Resultater - Østdanmark'!J341</f>
        <v>367.39649874616799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130.86617646021892</v>
      </c>
      <c r="J342" s="277">
        <f>'Resultater - Vestdanmark'!J342+'Resultater - Østdanmark'!J342</f>
        <v>169.64133985583931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-4600.9765612924584</v>
      </c>
      <c r="J343" s="277">
        <f>'Resultater - Vestdanmark'!J343+'Resultater - Østdanmark'!J343</f>
        <v>-5964.2288757494807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2978.9373269567259</v>
      </c>
      <c r="J344" s="277">
        <f>'Resultater - Vestdanmark'!J344+'Resultater - Østdanmark'!J344</f>
        <v>3861.585423832792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1285847.6761880473</v>
      </c>
      <c r="J345" s="277">
        <f>'Resultater - Vestdanmark'!J345+'Resultater - Østdanmark'!J345</f>
        <v>1296846.7535229796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198111.24979778408</v>
      </c>
      <c r="J346" s="277">
        <f>'Resultater - Vestdanmark'!J346+'Resultater - Østdanmark'!J346</f>
        <v>186253.83237965644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-12591816.72443543</v>
      </c>
      <c r="J347" s="277">
        <f>'Resultater - Vestdanmark'!J347+'Resultater - Østdanmark'!J347</f>
        <v>-11838167.3122663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190866.28508505377</v>
      </c>
      <c r="J348" s="277">
        <f>'Resultater - Vestdanmark'!J348+'Resultater - Østdanmark'!J348</f>
        <v>179442.49559500252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21547.58869640483</v>
      </c>
      <c r="J349" s="277">
        <f>'Resultater - Vestdanmark'!J349+'Resultater - Østdanmark'!J349</f>
        <v>22046.495962076264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3319.8486926760038</v>
      </c>
      <c r="J350" s="277">
        <f>'Resultater - Vestdanmark'!J350+'Resultater - Østdanmark'!J350</f>
        <v>3166.3296779857837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-158255.49912120783</v>
      </c>
      <c r="J351" s="277">
        <f>'Resultater - Vestdanmark'!J351+'Resultater - Østdanmark'!J351</f>
        <v>-150937.32575144098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18746.470917927549</v>
      </c>
      <c r="J352" s="277">
        <f>'Resultater - Vestdanmark'!J352+'Resultater - Østdanmark'!J352</f>
        <v>17879.582089352865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36047.075262194776</v>
      </c>
      <c r="J353" s="277">
        <f>'Resultater - Vestdanmark'!J353+'Resultater - Østdanmark'!J353</f>
        <v>36881.699869518692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5553.7924623536965</v>
      </c>
      <c r="J354" s="277">
        <f>'Resultater - Vestdanmark'!J354+'Resultater - Østdanmark'!J354</f>
        <v>5296.9696895280922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-201711.59064238612</v>
      </c>
      <c r="J355" s="277">
        <f>'Resultater - Vestdanmark'!J355+'Resultater - Østdanmark'!J355</f>
        <v>-192383.88702886534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68836.92841971945</v>
      </c>
      <c r="J356" s="277">
        <f>'Resultater - Vestdanmark'!J356+'Resultater - Østdanmark'!J356</f>
        <v>65653.717856957854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114388.41466204653</v>
      </c>
      <c r="J357" s="277">
        <f>'Resultater - Vestdanmark'!J357+'Resultater - Østdanmark'!J357</f>
        <v>156800.56201686934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17623.885169872239</v>
      </c>
      <c r="J358" s="277">
        <f>'Resultater - Vestdanmark'!J358+'Resultater - Østdanmark'!J358</f>
        <v>22519.781551358457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-1120162.1930003541</v>
      </c>
      <c r="J359" s="277">
        <f>'Resultater - Vestdanmark'!J359+'Resultater - Østdanmark'!J359</f>
        <v>-1431342.0477558342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29788.379753158675</v>
      </c>
      <c r="J360" s="277">
        <f>'Resultater - Vestdanmark'!J360+'Resultater - Østdanmark'!J360</f>
        <v>38063.559671667201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1916.8635262293083</v>
      </c>
      <c r="J361" s="277">
        <f>'Resultater - Vestdanmark'!J361+'Resultater - Østdanmark'!J361</f>
        <v>2665.6217845055844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295.33220451031042</v>
      </c>
      <c r="J362" s="277">
        <f>'Resultater - Vestdanmark'!J362+'Resultater - Østdanmark'!J362</f>
        <v>382.83804288373568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-14078.336020088947</v>
      </c>
      <c r="J363" s="277">
        <f>'Resultater - Vestdanmark'!J363+'Resultater - Østdanmark'!J363</f>
        <v>-18249.694840856042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2925.7497964395598</v>
      </c>
      <c r="J364" s="277">
        <f>'Resultater - Vestdanmark'!J364+'Resultater - Østdanmark'!J364</f>
        <v>3792.6386250142441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3206.7311461570962</v>
      </c>
      <c r="J365" s="277">
        <f>'Resultater - Vestdanmark'!J365+'Resultater - Østdanmark'!J365</f>
        <v>4459.3328024054408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494.06280922325652</v>
      </c>
      <c r="J366" s="277">
        <f>'Resultater - Vestdanmark'!J366+'Resultater - Østdanmark'!J366</f>
        <v>640.451789733851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-17944.16982651053</v>
      </c>
      <c r="J367" s="277">
        <f>'Resultater - Vestdanmark'!J367+'Resultater - Østdanmark'!J367</f>
        <v>-23260.960886217348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10743.335649320376</v>
      </c>
      <c r="J368" s="277">
        <f>'Resultater - Vestdanmark'!J368+'Resultater - Østdanmark'!J368</f>
        <v>13926.546212081967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831863.68327350589</v>
      </c>
      <c r="J369" s="277">
        <f>'Resultater - Vestdanmark'!J369+'Resultater - Østdanmark'!J369</f>
        <v>837015.31732241414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-1707182.93209115</v>
      </c>
      <c r="J370" s="277">
        <f>'Resultater - Vestdanmark'!J370+'Resultater - Østdanmark'!J370</f>
        <v>-1601246.6940080971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30507.271580717155</v>
      </c>
      <c r="J371" s="277">
        <f>'Resultater - Vestdanmark'!J371+'Resultater - Østdanmark'!J371</f>
        <v>28614.196430603919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6725.7048380644719</v>
      </c>
      <c r="J372" s="277">
        <f>'Resultater - Vestdanmark'!J372+'Resultater - Østdanmark'!J372</f>
        <v>6881.4300590044732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-10456.630656194762</v>
      </c>
      <c r="J373" s="277">
        <f>'Resultater - Vestdanmark'!J373+'Resultater - Østdanmark'!J373</f>
        <v>-9973.0870420354695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1114.8540017002749</v>
      </c>
      <c r="J374" s="277">
        <f>'Resultater - Vestdanmark'!J374+'Resultater - Østdanmark'!J374</f>
        <v>1063.300059425118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8574.5376456409995</v>
      </c>
      <c r="J375" s="277">
        <f>'Resultater - Vestdanmark'!J375+'Resultater - Østdanmark'!J375</f>
        <v>8773.070260656863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-10283.96039589139</v>
      </c>
      <c r="J376" s="277">
        <f>'Resultater - Vestdanmark'!J376+'Resultater - Østdanmark'!J376</f>
        <v>-9808.4015336536377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3256.7810676780141</v>
      </c>
      <c r="J377" s="277">
        <f>'Resultater - Vestdanmark'!J377+'Resultater - Østdanmark'!J377</f>
        <v>3106.1784749530184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74002.208587163317</v>
      </c>
      <c r="J378" s="277">
        <f>'Resultater - Vestdanmark'!J378+'Resultater - Østdanmark'!J378</f>
        <v>101202.76109443733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-151870.20419007397</v>
      </c>
      <c r="J379" s="277">
        <f>'Resultater - Vestdanmark'!J379+'Resultater - Østdanmark'!J379</f>
        <v>-193605.28209370625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4761.2504779153942</v>
      </c>
      <c r="J380" s="277">
        <f>'Resultater - Vestdanmark'!J380+'Resultater - Østdanmark'!J380</f>
        <v>6069.6780307341633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598.31559224168916</v>
      </c>
      <c r="J381" s="277">
        <f>'Resultater - Vestdanmark'!J381+'Resultater - Østdanmark'!J381</f>
        <v>832.02745258872244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-930.21702773894469</v>
      </c>
      <c r="J382" s="277">
        <f>'Resultater - Vestdanmark'!J382+'Resultater - Østdanmark'!J382</f>
        <v>-1205.8368878097428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173.9945551786557</v>
      </c>
      <c r="J383" s="277">
        <f>'Resultater - Vestdanmark'!J383+'Resultater - Østdanmark'!J383</f>
        <v>225.5484974538129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762.78690385210984</v>
      </c>
      <c r="J384" s="277">
        <f>'Resultater - Vestdanmark'!J384+'Resultater - Østdanmark'!J384</f>
        <v>1060.7439496976026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-914.85636122987569</v>
      </c>
      <c r="J385" s="277">
        <f>'Resultater - Vestdanmark'!J385+'Resultater - Østdanmark'!J385</f>
        <v>-1185.9249127053943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508.28375044685771</v>
      </c>
      <c r="J386" s="277">
        <f>'Resultater - Vestdanmark'!J386+'Resultater - Østdanmark'!J386</f>
        <v>658.88634317185245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156398.13717243008</v>
      </c>
      <c r="J387" s="277">
        <f>'Resultater - Vestdanmark'!J387+'Resultater - Østdanmark'!J387</f>
        <v>157420.31567964802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-717797.42060480965</v>
      </c>
      <c r="J388" s="277">
        <f>'Resultater - Vestdanmark'!J388+'Resultater - Østdanmark'!J388</f>
        <v>-673485.17664684192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11758.086222320553</v>
      </c>
      <c r="J389" s="277">
        <f>'Resultater - Vestdanmark'!J389+'Resultater - Østdanmark'!J389</f>
        <v>11032.216819330399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5550.2821830941612</v>
      </c>
      <c r="J390" s="277">
        <f>'Resultater - Vestdanmark'!J390+'Resultater - Østdanmark'!J390</f>
        <v>5678.7919735253472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-21227.75834952058</v>
      </c>
      <c r="J391" s="277">
        <f>'Resultater - Vestdanmark'!J391+'Resultater - Østdanmark'!J391</f>
        <v>-20246.127905612109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1886.0322635785503</v>
      </c>
      <c r="J392" s="277">
        <f>'Resultater - Vestdanmark'!J392+'Resultater - Østdanmark'!J392</f>
        <v>1798.8168987887905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10193.97557333216</v>
      </c>
      <c r="J393" s="277">
        <f>'Resultater - Vestdanmark'!J393+'Resultater - Østdanmark'!J393</f>
        <v>10430.004233024421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-33418.416724942857</v>
      </c>
      <c r="J394" s="277">
        <f>'Resultater - Vestdanmark'!J394+'Resultater - Østdanmark'!J394</f>
        <v>-31873.056413962833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7937.3458311632157</v>
      </c>
      <c r="J395" s="277">
        <f>'Resultater - Vestdanmark'!J395+'Resultater - Østdanmark'!J395</f>
        <v>7570.3009372365923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13913.105960021379</v>
      </c>
      <c r="J396" s="277">
        <f>'Resultater - Vestdanmark'!J396+'Resultater - Østdanmark'!J396</f>
        <v>19033.547259448347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-63854.926607560803</v>
      </c>
      <c r="J397" s="277">
        <f>'Resultater - Vestdanmark'!J397+'Resultater - Østdanmark'!J397</f>
        <v>-81430.480449118157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1835.0770404777741</v>
      </c>
      <c r="J398" s="277">
        <f>'Resultater - Vestdanmark'!J398+'Resultater - Østdanmark'!J398</f>
        <v>2340.1672041003876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493.75053640357879</v>
      </c>
      <c r="J399" s="277">
        <f>'Resultater - Vestdanmark'!J399+'Resultater - Østdanmark'!J399</f>
        <v>686.61757498079191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-1888.4115664689114</v>
      </c>
      <c r="J400" s="277">
        <f>'Resultater - Vestdanmark'!J400+'Resultater - Østdanmark'!J400</f>
        <v>-2447.940919496737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294.35185616543851</v>
      </c>
      <c r="J401" s="277">
        <f>'Resultater - Vestdanmark'!J401+'Resultater - Østdanmark'!J401</f>
        <v>381.56722095519802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906.85135302648507</v>
      </c>
      <c r="J402" s="277">
        <f>'Resultater - Vestdanmark'!J402+'Resultater - Østdanmark'!J402</f>
        <v>1261.0823299929525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-2972.8868982478061</v>
      </c>
      <c r="J403" s="277">
        <f>'Resultater - Vestdanmark'!J403+'Resultater - Østdanmark'!J403</f>
        <v>-3853.7422755064154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1238.7765170023515</v>
      </c>
      <c r="J404" s="277">
        <f>'Resultater - Vestdanmark'!J404+'Resultater - Østdanmark'!J404</f>
        <v>1605.821410928974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2145715.8066877122</v>
      </c>
      <c r="J405" s="277">
        <f>'Resultater - Vestdanmark'!J405+'Resultater - Østdanmark'!J405</f>
        <v>2159842.479643859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-7257434.9744018493</v>
      </c>
      <c r="J406" s="277">
        <f>'Resultater - Vestdanmark'!J406+'Resultater - Østdanmark'!J406</f>
        <v>-6809731.3101612981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285317.98103147402</v>
      </c>
      <c r="J407" s="277">
        <f>'Resultater - Vestdanmark'!J407+'Resultater - Østdanmark'!J407</f>
        <v>267717.00960946898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379197.49863395945</v>
      </c>
      <c r="J408" s="277">
        <f>'Resultater - Vestdanmark'!J408+'Resultater - Østdanmark'!J408</f>
        <v>387977.33891485742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-1068796.8634268134</v>
      </c>
      <c r="J409" s="277">
        <f>'Resultater - Vestdanmark'!J409+'Resultater - Østdanmark'!J409</f>
        <v>-1019372.7310140129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227903.70997567571</v>
      </c>
      <c r="J410" s="277">
        <f>'Resultater - Vestdanmark'!J410+'Resultater - Østdanmark'!J410</f>
        <v>217364.81009240748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854507.22924140596</v>
      </c>
      <c r="J411" s="277">
        <f>'Resultater - Vestdanmark'!J411+'Resultater - Østdanmark'!J411</f>
        <v>874292.26743031619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-2064422.8546839459</v>
      </c>
      <c r="J412" s="277">
        <f>'Resultater - Vestdanmark'!J412+'Resultater - Østdanmark'!J412</f>
        <v>-1968958.2140049189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1176790.9849890736</v>
      </c>
      <c r="J413" s="277">
        <f>'Resultater - Vestdanmark'!J413+'Resultater - Østdanmark'!J413</f>
        <v>1122372.9047583649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334880.50162178179</v>
      </c>
      <c r="J414" s="277">
        <f>'Resultater - Vestdanmark'!J414+'Resultater - Østdanmark'!J414</f>
        <v>458148.40477293986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-1132663.2619008669</v>
      </c>
      <c r="J415" s="277">
        <f>'Resultater - Vestdanmark'!J415+'Resultater - Østdanmark'!J415</f>
        <v>-1444488.4597311846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44529.395883524863</v>
      </c>
      <c r="J416" s="277">
        <f>'Resultater - Vestdanmark'!J416+'Resultater - Østdanmark'!J416</f>
        <v>56788.456583826759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59181.112503565928</v>
      </c>
      <c r="J417" s="277">
        <f>'Resultater - Vestdanmark'!J417+'Resultater - Østdanmark'!J417</f>
        <v>82298.223406181874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-166806.44689320211</v>
      </c>
      <c r="J418" s="277">
        <f>'Resultater - Vestdanmark'!J418+'Resultater - Østdanmark'!J418</f>
        <v>-216230.57930600271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35568.787106030315</v>
      </c>
      <c r="J419" s="277">
        <f>'Resultater - Vestdanmark'!J419+'Resultater - Østdanmark'!J419</f>
        <v>46107.686989298549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133362.39993941018</v>
      </c>
      <c r="J420" s="277">
        <f>'Resultater - Vestdanmark'!J420+'Resultater - Østdanmark'!J420</f>
        <v>185455.93551552162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-322193.16229171405</v>
      </c>
      <c r="J421" s="277">
        <f>'Resultater - Vestdanmark'!J421+'Resultater - Østdanmark'!J421</f>
        <v>-417657.80297074042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183661.02077864157</v>
      </c>
      <c r="J422" s="277">
        <f>'Resultater - Vestdanmark'!J422+'Resultater - Østdanmark'!J422</f>
        <v>238079.10100935015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>
        <f ca="1">'Resultater - Vestdanmark'!H423+'Resultater - Østdanmark'!H423</f>
        <v>496104.79930818896</v>
      </c>
      <c r="I423" s="276">
        <f ca="1">'Resultater - Vestdanmark'!I423+'Resultater - Østdanmark'!I423</f>
        <v>509053.19435034331</v>
      </c>
      <c r="J423" s="277">
        <f ca="1">'Resultater - Vestdanmark'!J423+'Resultater - Østdanmark'!J423</f>
        <v>519816.05477559142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>
        <f ca="1">'Resultater - Vestdanmark'!H424+'Resultater - Østdanmark'!H424</f>
        <v>537446.86591720488</v>
      </c>
      <c r="I424" s="276">
        <f ca="1">'Resultater - Vestdanmark'!I424+'Resultater - Østdanmark'!I424</f>
        <v>551474.29387953866</v>
      </c>
      <c r="J424" s="277">
        <f ca="1">'Resultater - Vestdanmark'!J424+'Resultater - Østdanmark'!J424</f>
        <v>563134.05934022414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-662019.400544959</v>
      </c>
      <c r="I425" s="276">
        <f ca="1">'Resultater - Vestdanmark'!I425+'Resultater - Østdanmark'!I425</f>
        <v>-635496.67897116963</v>
      </c>
      <c r="J425" s="277">
        <f ca="1">'Resultater - Vestdanmark'!J425+'Resultater - Østdanmark'!J425</f>
        <v>-749834.13066893804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5940049093.1121225</v>
      </c>
      <c r="J440" s="274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143824419.28801787</v>
      </c>
      <c r="J444" s="277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12195000.399999993</v>
      </c>
      <c r="J455" s="277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4390946.2499999991</v>
      </c>
      <c r="J457" s="277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109768085.96855611</v>
      </c>
      <c r="J458" s="277">
        <f>'Resultater - Vestdanmark'!J458+'Resultater - Østdanmark'!J458</f>
        <v>105089391.37061904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-116423.69132734301</v>
      </c>
      <c r="J459" s="283">
        <f>'Resultater - Vestdanmark'!J459+'Resultater - Østdanmark'!J459</f>
        <v>-111461.31186268541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149019759.53296533</v>
      </c>
      <c r="J460" s="277">
        <f>'Resultater - Vestdanmark'!J460+'Resultater - Østdanmark'!J460</f>
        <v>146172272.13586926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-311000.58922072942</v>
      </c>
      <c r="J461" s="283">
        <f>'Resultater - Vestdanmark'!J461+'Resultater - Østdanmark'!J461</f>
        <v>-305057.95274707722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</v>
      </c>
      <c r="J464" s="277">
        <f>'Resultater - Vestdanmark'!J464+'Resultater - Østdanmark'!J464</f>
        <v>33002600.000000007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2165562.0000000005</v>
      </c>
      <c r="J465" s="277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23679614.841002565</v>
      </c>
      <c r="J474" s="283">
        <f ca="1">'Resultater - Vestdanmark'!J474+'Resultater - Østdanmark'!J474</f>
        <v>23310542.35238523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42992500.337684467</v>
      </c>
      <c r="J475" s="283">
        <f>'Resultater - Vestdanmark'!J475+'Resultater - Østdanmark'!J475</f>
        <v>41160011.620159127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26700068.897283822</v>
      </c>
      <c r="J476" s="283">
        <f>'Resultater - Vestdanmark'!J476+'Resultater - Østdanmark'!J476</f>
        <v>26189880.785822045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145307809.82430002</v>
      </c>
      <c r="J479" s="283">
        <f ca="1">'Resultater - Vestdanmark'!J479+'Resultater - Østdanmark'!J479</f>
        <v>141752772.7031121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141393066.00488186</v>
      </c>
      <c r="J480" s="283">
        <f ca="1">'Resultater - Vestdanmark'!J480+'Resultater - Østdanmark'!J480</f>
        <v>136387204.37852484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19.591464268115253</v>
      </c>
      <c r="I481" s="286">
        <f>'Resultater - Vestdanmark'!I481+'Resultater - Østdanmark'!I481</f>
        <v>3.3667721836172317E-2</v>
      </c>
      <c r="J481" s="287">
        <f>'Resultater - Vestdanmark'!J481+'Resultater - Østdanmark'!J481</f>
        <v>2.8919447992324421E-2</v>
      </c>
      <c r="L481" s="167" t="s">
        <v>214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7.8010147402037351</v>
      </c>
      <c r="J482" s="287">
        <f>'Resultater - Vestdanmark'!J482+'Resultater - Østdanmark'!J482</f>
        <v>8.0824178033456278</v>
      </c>
      <c r="L482" s="167"/>
      <c r="M482" s="165"/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3.4491922911208635</v>
      </c>
      <c r="J483" s="287">
        <f>'Resultater - Vestdanmark'!J483+'Resultater - Østdanmark'!J483</f>
        <v>3.5789906065314052</v>
      </c>
      <c r="L483" s="167"/>
      <c r="M483" s="165"/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43.016441068532565</v>
      </c>
      <c r="I484" s="286">
        <f ca="1">'Resultater - Vestdanmark'!I484+'Resultater - Østdanmark'!I484</f>
        <v>28.118629174693279</v>
      </c>
      <c r="J484" s="287">
        <f ca="1">'Resultater - Vestdanmark'!J484+'Resultater - Østdanmark'!J484</f>
        <v>28.812363628757417</v>
      </c>
      <c r="L484" s="167" t="s">
        <v>335</v>
      </c>
      <c r="M484" s="165">
        <f>43016</f>
        <v>43016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215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8.7097119999999926</v>
      </c>
      <c r="J487" s="287">
        <f ca="1">'Resultater - Vestdanmark'!J487+'Resultater - Østdanmark'!J487</f>
        <v>8.2439520000000002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9.3844079999999934</v>
      </c>
      <c r="J488" s="287">
        <f ca="1">'Resultater - Vestdanmark'!J488+'Resultater - Østdanmark'!J488</f>
        <v>8.8825679999999991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21.85951762890226</v>
      </c>
      <c r="J489" s="290">
        <f ca="1">'Resultater - Vestdanmark'!J489+'Resultater - Østdanmark'!J489</f>
        <v>21.81138073099515</v>
      </c>
      <c r="L489" s="166" t="s">
        <v>109</v>
      </c>
      <c r="M489" s="165">
        <v>16604.849999999999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348259.58661623823</v>
      </c>
      <c r="J493" s="293">
        <f>'Resultater - Vestdanmark'!J493+'Resultater - Østdanmark'!J493</f>
        <v>360822.22336364409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222886.13543439243</v>
      </c>
      <c r="J494" s="293">
        <f>'Resultater - Vestdanmark'!J494+'Resultater - Østdanmark'!J494</f>
        <v>230926.22295273223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-1103006.666666666</v>
      </c>
      <c r="J495" s="293">
        <f>'Resultater - Vestdanmark'!J495+'Resultater - Østdanmark'!J495</f>
        <v>-1037740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236599.99999999988</v>
      </c>
      <c r="J496" s="293">
        <f>'Resultater - Vestdanmark'!J496+'Resultater - Østdanmark'!J496</f>
        <v>222600.00000000003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946399.99999999953</v>
      </c>
      <c r="J497" s="296">
        <f>'Resultater - Vestdanmark'!J497+'Resultater - Østdanmark'!J497</f>
        <v>890400.00000000012</v>
      </c>
    </row>
    <row r="498" spans="1:10" ht="15.75" thickBot="1" x14ac:dyDescent="0.3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-117479.99999999996</v>
      </c>
      <c r="J498" s="296">
        <f ca="1">'Resultater - Vestdanmark'!J498+'Resultater - Østdanmark'!J498</f>
        <v>-117480</v>
      </c>
    </row>
    <row r="499" spans="1:10" ht="15.75" thickBot="1" x14ac:dyDescent="0.3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25199.999999999996</v>
      </c>
      <c r="J499" s="296">
        <f ca="1">'Resultater - Vestdanmark'!J499+'Resultater - Østdanmark'!J499</f>
        <v>25200.000000000004</v>
      </c>
    </row>
    <row r="500" spans="1:10" ht="15.75" thickBot="1" x14ac:dyDescent="0.3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100799.99999999999</v>
      </c>
      <c r="J500" s="296">
        <f ca="1">'Resultater - Vestdanmark'!J500+'Resultater - Østdanmark'!J500</f>
        <v>100800.00000000001</v>
      </c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9" sqref="L19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5703125" style="187" bestFit="1" customWidth="1"/>
    <col min="8" max="8" width="11.570312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570312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64" t="s">
        <v>243</v>
      </c>
      <c r="B1" s="464"/>
      <c r="C1" s="464"/>
      <c r="F1" s="465" t="s">
        <v>245</v>
      </c>
      <c r="G1" s="465"/>
      <c r="H1" s="465"/>
      <c r="I1" s="465"/>
      <c r="J1" s="465"/>
      <c r="K1" s="465"/>
      <c r="L1" s="465"/>
      <c r="M1" s="466"/>
      <c r="N1" s="467" t="s">
        <v>246</v>
      </c>
      <c r="O1" s="468"/>
      <c r="P1" s="469"/>
      <c r="Q1" s="461" t="s">
        <v>122</v>
      </c>
      <c r="R1" s="461"/>
      <c r="S1" s="461"/>
      <c r="T1" s="462"/>
      <c r="U1" s="463" t="s">
        <v>225</v>
      </c>
      <c r="V1" s="461"/>
      <c r="W1" s="461"/>
      <c r="X1" s="462"/>
    </row>
    <row r="2" spans="1:26" x14ac:dyDescent="0.25">
      <c r="A2" s="194" t="s">
        <v>128</v>
      </c>
      <c r="B2" s="194" t="s">
        <v>309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219</v>
      </c>
      <c r="N2" s="197" t="s">
        <v>244</v>
      </c>
      <c r="O2" s="194" t="s">
        <v>130</v>
      </c>
      <c r="P2" s="198" t="s">
        <v>189</v>
      </c>
      <c r="Q2" s="194" t="s">
        <v>131</v>
      </c>
      <c r="R2" s="194" t="s">
        <v>228</v>
      </c>
      <c r="S2" s="194" t="s">
        <v>229</v>
      </c>
      <c r="T2" s="196" t="s">
        <v>282</v>
      </c>
      <c r="U2" s="195" t="s">
        <v>231</v>
      </c>
      <c r="V2" s="194" t="s">
        <v>230</v>
      </c>
      <c r="W2" s="194" t="s">
        <v>232</v>
      </c>
      <c r="X2" s="196" t="s">
        <v>281</v>
      </c>
      <c r="Y2" s="95" t="s">
        <v>276</v>
      </c>
      <c r="Z2" s="194" t="s">
        <v>298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forbrug'!G$2,'Forbrug af biomasse'!$B$2:$B$437,$E3)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forbrug'!I$2,'Forbrug af biomasse'!$B$2:$B$437,$E3)</f>
        <v>31522.55833067331</v>
      </c>
      <c r="J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forbrug'!J$2,'Forbrug af biomasse'!$B$2:$B$437,$E3)</f>
        <v>0</v>
      </c>
      <c r="K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forbrug'!K$2,'Forbrug af biomasse'!$B$2:$B$437,$E3)</f>
        <v>0</v>
      </c>
      <c r="L3" s="190">
        <f>IF(A3&lt;&gt;"Biogas",SUMIFS('Forbrug af biomasse'!$E$2:$E$437,'Forbrug af biomasse'!$C$2:$C$437,'Resultat-Produktion &amp; forbrug'!$A3,'Forbrug af biomasse'!$D$2:$D$437,'Resultat-Produktion &amp; forbrug'!$D3,'Forbrug af biomasse'!$A$2:$A$437,'Resultat-Produktion &amp; forbrug'!L$2,'Forbrug af biomasse'!$B$2:$B$437,$E3),F3)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forbrug'!G$2,'Forbrug af biomasse'!$B$2:$B$437,$E4)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forbrug'!I$2,'Forbrug af biomasse'!$B$2:$B$437,$E4)</f>
        <v>0</v>
      </c>
      <c r="J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forbrug'!J$2,'Forbrug af biomasse'!$B$2:$B$437,$E4)</f>
        <v>0</v>
      </c>
      <c r="K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forbrug'!K$2,'Forbrug af biomasse'!$B$2:$B$437,$E4)</f>
        <v>0</v>
      </c>
      <c r="L4" s="190">
        <f>IF(A4&lt;&gt;"Biogas",SUMIFS('Forbrug af biomasse'!$E$2:$E$437,'Forbrug af biomasse'!$C$2:$C$437,'Resultat-Produktion &amp; forbrug'!$A4,'Forbrug af biomasse'!$D$2:$D$437,'Resultat-Produktion &amp; forbrug'!$D4,'Forbrug af biomasse'!$A$2:$A$437,'Resultat-Produktion &amp; forbrug'!L$2,'Forbrug af biomasse'!$B$2:$B$437,$E4),F4)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226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forbrug'!G$2,'Forbrug af biomasse'!$B$2:$B$437,$E5)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forbrug'!I$2,'Forbrug af biomasse'!$B$2:$B$437,$E5)</f>
        <v>0</v>
      </c>
      <c r="J5" s="190">
        <f ca="1">SUMIFS('Forbrug af biomasse'!$E$2:$E$437,'Forbrug af biomasse'!$C$2:$C$437,'Resultat-Produktion &amp; forbrug'!$A5,'Forbrug af biomasse'!$D$2:$D$437,'Resultat-Produktion &amp; forbrug'!$D5,'Forbrug af biomasse'!$A$2:$A$437,'Resultat-Produktion &amp; forbrug'!J$2,'Forbrug af biomasse'!$B$2:$B$437,$E5)</f>
        <v>393543.64426779439</v>
      </c>
      <c r="K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forbrug'!K$2,'Forbrug af biomasse'!$B$2:$B$437,$E5)</f>
        <v>0</v>
      </c>
      <c r="L5" s="190">
        <f ca="1">IF(A5&lt;&gt;"Biogas",SUMIFS('Forbrug af biomasse'!$E$2:$E$437,'Forbrug af biomasse'!$C$2:$C$437,'Resultat-Produktion &amp; forbrug'!$A5,'Forbrug af biomasse'!$D$2:$D$437,'Resultat-Produktion &amp; forbrug'!$D5,'Forbrug af biomasse'!$A$2:$A$437,'Resultat-Produktion &amp; forbrug'!L$2,'Forbrug af biomasse'!$B$2:$B$437,$E5),F5)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forbrug'!G$2,'Forbrug af biomasse'!$B$2:$B$437,$E6)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forbrug'!I$2,'Forbrug af biomasse'!$B$2:$B$437,$E6)</f>
        <v>0</v>
      </c>
      <c r="J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forbrug'!J$2,'Forbrug af biomasse'!$B$2:$B$437,$E6)</f>
        <v>0</v>
      </c>
      <c r="K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forbrug'!K$2,'Forbrug af biomasse'!$B$2:$B$437,$E6)</f>
        <v>0</v>
      </c>
      <c r="L6" s="190">
        <f ca="1">IF(A6&lt;&gt;"Biogas",SUMIFS('Forbrug af biomasse'!$E$2:$E$437,'Forbrug af biomasse'!$C$2:$C$437,'Resultat-Produktion &amp; forbrug'!$A6,'Forbrug af biomasse'!$D$2:$D$437,'Resultat-Produktion &amp; forbrug'!$D6,'Forbrug af biomasse'!$A$2:$A$437,'Resultat-Produktion &amp; forbrug'!L$2,'Forbrug af biomasse'!$B$2:$B$437,$E6),F6)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forbrug'!G$2,'Forbrug af biomasse'!$B$2:$B$437,$E7)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forbrug'!I$2,'Forbrug af biomasse'!$B$2:$B$437,$E7)</f>
        <v>0</v>
      </c>
      <c r="J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forbrug'!J$2,'Forbrug af biomasse'!$B$2:$B$437,$E7)</f>
        <v>0</v>
      </c>
      <c r="K7" s="190">
        <f ca="1">SUMIFS('Forbrug af biomasse'!$E$2:$E$437,'Forbrug af biomasse'!$C$2:$C$437,'Resultat-Produktion &amp; forbrug'!$A7,'Forbrug af biomasse'!$D$2:$D$437,'Resultat-Produktion &amp; forbrug'!$D7,'Forbrug af biomasse'!$A$2:$A$437,'Resultat-Produktion &amp; forbrug'!K$2,'Forbrug af biomasse'!$B$2:$B$437,$E7)</f>
        <v>7001629.6154696662</v>
      </c>
      <c r="L7" s="190">
        <f>IF(A7&lt;&gt;"Biogas",SUMIFS('Forbrug af biomasse'!$E$2:$E$437,'Forbrug af biomasse'!$C$2:$C$437,'Resultat-Produktion &amp; forbrug'!$A7,'Forbrug af biomasse'!$D$2:$D$437,'Resultat-Produktion &amp; forbrug'!$D7,'Forbrug af biomasse'!$A$2:$A$437,'Resultat-Produktion &amp; forbrug'!L$2,'Forbrug af biomasse'!$B$2:$B$437,$E7),F7)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207</v>
      </c>
      <c r="B8" s="189" t="s">
        <v>226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forbrug'!G$2,'Forbrug af biomasse'!$B$2:$B$437,$E8)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forbrug'!I$2,'Forbrug af biomasse'!$B$2:$B$437,$E8)</f>
        <v>0</v>
      </c>
      <c r="J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forbrug'!J$2,'Forbrug af biomasse'!$B$2:$B$437,$E8)</f>
        <v>0</v>
      </c>
      <c r="K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forbrug'!K$2,'Forbrug af biomasse'!$B$2:$B$437,$E8)</f>
        <v>0</v>
      </c>
      <c r="L8" s="190">
        <f>IF(A8&lt;&gt;"Biogas",SUMIFS('Forbrug af biomasse'!$E$2:$E$437,'Forbrug af biomasse'!$C$2:$C$437,'Resultat-Produktion &amp; forbrug'!$A8,'Forbrug af biomasse'!$D$2:$D$437,'Resultat-Produktion &amp; forbrug'!$D8,'Forbrug af biomasse'!$A$2:$A$437,'Resultat-Produktion &amp; forbrug'!L$2,'Forbrug af biomasse'!$B$2:$B$437,$E8),F8)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218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forbrug'!G$2,'Forbrug af biomasse'!$B$2:$B$437,$E9)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forbrug'!I$2,'Forbrug af biomasse'!$B$2:$B$437,$E9)</f>
        <v>0</v>
      </c>
      <c r="J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forbrug'!J$2,'Forbrug af biomasse'!$B$2:$B$437,$E9)</f>
        <v>671194.67155029252</v>
      </c>
      <c r="K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forbrug'!K$2,'Forbrug af biomasse'!$B$2:$B$437,$E9)</f>
        <v>730307.97492940596</v>
      </c>
      <c r="L9" s="190">
        <f>IF(A9&lt;&gt;"Biogas",SUMIFS('Forbrug af biomasse'!$E$2:$E$437,'Forbrug af biomasse'!$C$2:$C$437,'Resultat-Produktion &amp; forbrug'!$A9,'Forbrug af biomasse'!$D$2:$D$437,'Resultat-Produktion &amp; forbrug'!$D9,'Forbrug af biomasse'!$A$2:$A$437,'Resultat-Produktion &amp; forbrug'!L$2,'Forbrug af biomasse'!$B$2:$B$437,$E9),F9)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203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forbrug'!G$2,'Forbrug af biomasse'!$B$2:$B$437,$E10)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forbrug'!I$2,'Forbrug af biomasse'!$B$2:$B$437,$E10)</f>
        <v>0</v>
      </c>
      <c r="J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forbrug'!J$2,'Forbrug af biomasse'!$B$2:$B$437,$E10)</f>
        <v>0</v>
      </c>
      <c r="K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forbrug'!K$2,'Forbrug af biomasse'!$B$2:$B$437,$E10)</f>
        <v>0</v>
      </c>
      <c r="L10" s="190">
        <f>IF(A10&lt;&gt;"Biogas",SUMIFS('Forbrug af biomasse'!$E$2:$E$437,'Forbrug af biomasse'!$C$2:$C$437,'Resultat-Produktion &amp; forbrug'!$A10,'Forbrug af biomasse'!$D$2:$D$437,'Resultat-Produktion &amp; forbrug'!$D10,'Forbrug af biomasse'!$A$2:$A$437,'Resultat-Produktion &amp; forbrug'!L$2,'Forbrug af biomasse'!$B$2:$B$437,$E10),F10)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218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forbrug'!G$2,'Forbrug af biomasse'!$B$2:$B$437,$E11)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forbrug'!I$2,'Forbrug af biomasse'!$B$2:$B$437,$E11)</f>
        <v>0</v>
      </c>
      <c r="J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forbrug'!J$2,'Forbrug af biomasse'!$B$2:$B$437,$E11)</f>
        <v>4103.8061780475591</v>
      </c>
      <c r="K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forbrug'!K$2,'Forbrug af biomasse'!$B$2:$B$437,$E11)</f>
        <v>4103.8061780475591</v>
      </c>
      <c r="L11" s="190">
        <f>IF(A11&lt;&gt;"Biogas",SUMIFS('Forbrug af biomasse'!$E$2:$E$437,'Forbrug af biomasse'!$C$2:$C$437,'Resultat-Produktion &amp; forbrug'!$A11,'Forbrug af biomasse'!$D$2:$D$437,'Resultat-Produktion &amp; forbrug'!$D11,'Forbrug af biomasse'!$A$2:$A$437,'Resultat-Produktion &amp; forbrug'!L$2,'Forbrug af biomasse'!$B$2:$B$437,$E11),F11)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forbrug'!G$2,'Forbrug af biomasse'!$B$2:$B$437,$E12)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forbrug'!I$2,'Forbrug af biomasse'!$B$2:$B$437,$E12)</f>
        <v>34149.438191562753</v>
      </c>
      <c r="J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forbrug'!J$2,'Forbrug af biomasse'!$B$2:$B$437,$E12)</f>
        <v>0</v>
      </c>
      <c r="K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forbrug'!K$2,'Forbrug af biomasse'!$B$2:$B$437,$E12)</f>
        <v>0</v>
      </c>
      <c r="L12" s="190">
        <f>IF(A12&lt;&gt;"Biogas",SUMIFS('Forbrug af biomasse'!$E$2:$E$437,'Forbrug af biomasse'!$C$2:$C$437,'Resultat-Produktion &amp; forbrug'!$A12,'Forbrug af biomasse'!$D$2:$D$437,'Resultat-Produktion &amp; forbrug'!$D12,'Forbrug af biomasse'!$A$2:$A$437,'Resultat-Produktion &amp; forbrug'!L$2,'Forbrug af biomasse'!$B$2:$B$437,$E12),F12)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forbrug'!G$2,'Forbrug af biomasse'!$B$2:$B$437,$E13)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forbrug'!I$2,'Forbrug af biomasse'!$B$2:$B$437,$E13)</f>
        <v>0</v>
      </c>
      <c r="J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forbrug'!J$2,'Forbrug af biomasse'!$B$2:$B$437,$E13)</f>
        <v>0</v>
      </c>
      <c r="K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forbrug'!K$2,'Forbrug af biomasse'!$B$2:$B$437,$E13)</f>
        <v>0</v>
      </c>
      <c r="L13" s="190">
        <f>IF(A13&lt;&gt;"Biogas",SUMIFS('Forbrug af biomasse'!$E$2:$E$437,'Forbrug af biomasse'!$C$2:$C$437,'Resultat-Produktion &amp; forbrug'!$A13,'Forbrug af biomasse'!$D$2:$D$437,'Resultat-Produktion &amp; forbrug'!$D13,'Forbrug af biomasse'!$A$2:$A$437,'Resultat-Produktion &amp; forbrug'!L$2,'Forbrug af biomasse'!$B$2:$B$437,$E13),F13)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forbrug'!G$2,'Forbrug af biomasse'!$B$2:$B$437,$E14)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forbrug'!I$2,'Forbrug af biomasse'!$B$2:$B$437,$E14)</f>
        <v>249553.58678449702</v>
      </c>
      <c r="J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forbrug'!J$2,'Forbrug af biomasse'!$B$2:$B$437,$E14)</f>
        <v>0</v>
      </c>
      <c r="K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forbrug'!K$2,'Forbrug af biomasse'!$B$2:$B$437,$E14)</f>
        <v>0</v>
      </c>
      <c r="L14" s="190">
        <f>IF(A14&lt;&gt;"Biogas",SUMIFS('Forbrug af biomasse'!$E$2:$E$437,'Forbrug af biomasse'!$C$2:$C$437,'Resultat-Produktion &amp; forbrug'!$A14,'Forbrug af biomasse'!$D$2:$D$437,'Resultat-Produktion &amp; forbrug'!$D14,'Forbrug af biomasse'!$A$2:$A$437,'Resultat-Produktion &amp; forbrug'!L$2,'Forbrug af biomasse'!$B$2:$B$437,$E14),F14)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forbrug'!G$2,'Forbrug af biomasse'!$B$2:$B$437,$E15)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forbrug'!I$2,'Forbrug af biomasse'!$B$2:$B$437,$E15)</f>
        <v>0</v>
      </c>
      <c r="J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forbrug'!J$2,'Forbrug af biomasse'!$B$2:$B$437,$E15)</f>
        <v>114193.60000000001</v>
      </c>
      <c r="K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forbrug'!K$2,'Forbrug af biomasse'!$B$2:$B$437,$E15)</f>
        <v>0</v>
      </c>
      <c r="L15" s="190">
        <f>IF(A15&lt;&gt;"Biogas",SUMIFS('Forbrug af biomasse'!$E$2:$E$437,'Forbrug af biomasse'!$C$2:$C$437,'Resultat-Produktion &amp; forbrug'!$A15,'Forbrug af biomasse'!$D$2:$D$437,'Resultat-Produktion &amp; forbrug'!$D15,'Forbrug af biomasse'!$A$2:$A$437,'Resultat-Produktion &amp; forbrug'!L$2,'Forbrug af biomasse'!$B$2:$B$437,$E15),F15)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220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forbrug'!G$2,'Forbrug af biomasse'!$B$2:$B$437,$E16)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forbrug'!I$2,'Forbrug af biomasse'!$B$2:$B$437,$E16)</f>
        <v>0</v>
      </c>
      <c r="J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forbrug'!J$2,'Forbrug af biomasse'!$B$2:$B$437,$E16)</f>
        <v>75399.16825098735</v>
      </c>
      <c r="K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forbrug'!K$2,'Forbrug af biomasse'!$B$2:$B$437,$E16)</f>
        <v>0</v>
      </c>
      <c r="L16" s="190">
        <f>IF(A16&lt;&gt;"Biogas",SUMIFS('Forbrug af biomasse'!$E$2:$E$437,'Forbrug af biomasse'!$C$2:$C$437,'Resultat-Produktion &amp; forbrug'!$A16,'Forbrug af biomasse'!$D$2:$D$437,'Resultat-Produktion &amp; forbrug'!$D16,'Forbrug af biomasse'!$A$2:$A$437,'Resultat-Produktion &amp; forbrug'!L$2,'Forbrug af biomasse'!$B$2:$B$437,$E16),F16)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202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forbrug'!G$2,'Forbrug af biomasse'!$B$2:$B$437,$E17)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forbrug'!I$2,'Forbrug af biomasse'!$B$2:$B$437,$E17)</f>
        <v>0</v>
      </c>
      <c r="J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forbrug'!J$2,'Forbrug af biomasse'!$B$2:$B$437,$E17)</f>
        <v>0</v>
      </c>
      <c r="K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forbrug'!K$2,'Forbrug af biomasse'!$B$2:$B$437,$E17)</f>
        <v>0</v>
      </c>
      <c r="L17" s="190">
        <f>IF(A17&lt;&gt;"Biogas",SUMIFS('Forbrug af biomasse'!$E$2:$E$437,'Forbrug af biomasse'!$C$2:$C$437,'Resultat-Produktion &amp; forbrug'!$A17,'Forbrug af biomasse'!$D$2:$D$437,'Resultat-Produktion &amp; forbrug'!$D17,'Forbrug af biomasse'!$A$2:$A$437,'Resultat-Produktion &amp; forbrug'!L$2,'Forbrug af biomasse'!$B$2:$B$437,$E17),F17)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forbrug'!G$2,'Forbrug af biomasse'!$B$2:$B$437,$E18)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forbrug'!I$2,'Forbrug af biomasse'!$B$2:$B$437,$E18)</f>
        <v>261374.54615849949</v>
      </c>
      <c r="J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forbrug'!J$2,'Forbrug af biomasse'!$B$2:$B$437,$E18)</f>
        <v>0</v>
      </c>
      <c r="K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forbrug'!K$2,'Forbrug af biomasse'!$B$2:$B$437,$E18)</f>
        <v>0</v>
      </c>
      <c r="L18" s="190">
        <f>IF(A18&lt;&gt;"Biogas",SUMIFS('Forbrug af biomasse'!$E$2:$E$437,'Forbrug af biomasse'!$C$2:$C$437,'Resultat-Produktion &amp; forbrug'!$A18,'Forbrug af biomasse'!$D$2:$D$437,'Resultat-Produktion &amp; forbrug'!$D18,'Forbrug af biomasse'!$A$2:$A$437,'Resultat-Produktion &amp; forbrug'!L$2,'Forbrug af biomasse'!$B$2:$B$437,$E18),F18)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223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forbrug'!G$2,'Forbrug af biomasse'!$B$2:$B$437,$E19)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forbrug'!I$2,'Forbrug af biomasse'!$B$2:$B$437,$E19)</f>
        <v>0</v>
      </c>
      <c r="J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forbrug'!J$2,'Forbrug af biomasse'!$B$2:$B$437,$E19)</f>
        <v>53194.904606816119</v>
      </c>
      <c r="K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forbrug'!K$2,'Forbrug af biomasse'!$B$2:$B$437,$E19)</f>
        <v>0</v>
      </c>
      <c r="L19" s="190">
        <f>IF(A19&lt;&gt;"Biogas",SUMIFS('Forbrug af biomasse'!$E$2:$E$437,'Forbrug af biomasse'!$C$2:$C$437,'Resultat-Produktion &amp; forbrug'!$A19,'Forbrug af biomasse'!$D$2:$D$437,'Resultat-Produktion &amp; forbrug'!$D19,'Forbrug af biomasse'!$A$2:$A$437,'Resultat-Produktion &amp; forbrug'!L$2,'Forbrug af biomasse'!$B$2:$B$437,$E19),F19)</f>
        <v>1162838.9310658486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1216033.8356726647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12.32557534540941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12.018877995102628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1033628.760321765</v>
      </c>
      <c r="W19" s="187">
        <f>J19*IFERROR(VLOOKUP(A19,[1]Tørstofindhold!A$2:B$24,2,FALSE),0)</f>
        <v>45215.6689157937</v>
      </c>
      <c r="X19" s="188">
        <f t="shared" si="12"/>
        <v>988413.09140597133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226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forbrug'!G$2,'Forbrug af biomasse'!$B$2:$B$437,$E20)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forbrug'!I$2,'Forbrug af biomasse'!$B$2:$B$437,$E20)</f>
        <v>0</v>
      </c>
      <c r="J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forbrug'!J$2,'Forbrug af biomasse'!$B$2:$B$437,$E20)</f>
        <v>42.099811904105366</v>
      </c>
      <c r="K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forbrug'!K$2,'Forbrug af biomasse'!$B$2:$B$437,$E20)</f>
        <v>0</v>
      </c>
      <c r="L20" s="190">
        <f>IF(A20&lt;&gt;"Biogas",SUMIFS('Forbrug af biomasse'!$E$2:$E$437,'Forbrug af biomasse'!$C$2:$C$437,'Resultat-Produktion &amp; forbrug'!$A20,'Forbrug af biomasse'!$D$2:$D$437,'Resultat-Produktion &amp; forbrug'!$D20,'Forbrug af biomasse'!$A$2:$A$437,'Resultat-Produktion &amp; forbrug'!L$2,'Forbrug af biomasse'!$B$2:$B$437,$E20),F20)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forbrug'!G$2,'Forbrug af biomasse'!$B$2:$B$437,$E21)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forbrug'!I$2,'Forbrug af biomasse'!$B$2:$B$437,$E21)</f>
        <v>0</v>
      </c>
      <c r="J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forbrug'!J$2,'Forbrug af biomasse'!$B$2:$B$437,$E21)</f>
        <v>0</v>
      </c>
      <c r="K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forbrug'!K$2,'Forbrug af biomasse'!$B$2:$B$437,$E21)</f>
        <v>0</v>
      </c>
      <c r="L21" s="190">
        <f>IF(A21&lt;&gt;"Biogas",SUMIFS('Forbrug af biomasse'!$E$2:$E$437,'Forbrug af biomasse'!$C$2:$C$437,'Resultat-Produktion &amp; forbrug'!$A21,'Forbrug af biomasse'!$D$2:$D$437,'Resultat-Produktion &amp; forbrug'!$D21,'Forbrug af biomasse'!$A$2:$A$437,'Resultat-Produktion &amp; forbrug'!L$2,'Forbrug af biomasse'!$B$2:$B$437,$E21),F21)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226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forbrug'!G$2,'Forbrug af biomasse'!$B$2:$B$437,$E22)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forbrug'!I$2,'Forbrug af biomasse'!$B$2:$B$437,$E22)</f>
        <v>0</v>
      </c>
      <c r="J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forbrug'!J$2,'Forbrug af biomasse'!$B$2:$B$437,$E22)</f>
        <v>716103.75203569303</v>
      </c>
      <c r="K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forbrug'!K$2,'Forbrug af biomasse'!$B$2:$B$437,$E22)</f>
        <v>0</v>
      </c>
      <c r="L22" s="190">
        <f>IF(A22&lt;&gt;"Biogas",SUMIFS('Forbrug af biomasse'!$E$2:$E$437,'Forbrug af biomasse'!$C$2:$C$437,'Resultat-Produktion &amp; forbrug'!$A22,'Forbrug af biomasse'!$D$2:$D$437,'Resultat-Produktion &amp; forbrug'!$D22,'Forbrug af biomasse'!$A$2:$A$437,'Resultat-Produktion &amp; forbrug'!L$2,'Forbrug af biomasse'!$B$2:$B$437,$E22),F22)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forbrug'!G$2,'Forbrug af biomasse'!$B$2:$B$437,$E23)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forbrug'!I$2,'Forbrug af biomasse'!$B$2:$B$437,$E23)</f>
        <v>0</v>
      </c>
      <c r="J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forbrug'!J$2,'Forbrug af biomasse'!$B$2:$B$437,$E23)</f>
        <v>0</v>
      </c>
      <c r="K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forbrug'!K$2,'Forbrug af biomasse'!$B$2:$B$437,$E23)</f>
        <v>0</v>
      </c>
      <c r="L23" s="190">
        <f>IF(A23&lt;&gt;"Biogas",SUMIFS('Forbrug af biomasse'!$E$2:$E$437,'Forbrug af biomasse'!$C$2:$C$437,'Resultat-Produktion &amp; forbrug'!$A23,'Forbrug af biomasse'!$D$2:$D$437,'Resultat-Produktion &amp; forbrug'!$D23,'Forbrug af biomasse'!$A$2:$A$437,'Resultat-Produktion &amp; forbrug'!L$2,'Forbrug af biomasse'!$B$2:$B$437,$E23),F23)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forbrug'!G$2,'Forbrug af biomasse'!$B$2:$B$437,$E24)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forbrug'!I$2,'Forbrug af biomasse'!$B$2:$B$437,$E24)</f>
        <v>119523.03367046962</v>
      </c>
      <c r="J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forbrug'!J$2,'Forbrug af biomasse'!$B$2:$B$437,$E24)</f>
        <v>0</v>
      </c>
      <c r="K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forbrug'!K$2,'Forbrug af biomasse'!$B$2:$B$437,$E24)</f>
        <v>0</v>
      </c>
      <c r="L24" s="190">
        <f>IF(A24&lt;&gt;"Biogas",SUMIFS('Forbrug af biomasse'!$E$2:$E$437,'Forbrug af biomasse'!$C$2:$C$437,'Resultat-Produktion &amp; forbrug'!$A24,'Forbrug af biomasse'!$D$2:$D$437,'Resultat-Produktion &amp; forbrug'!$D24,'Forbrug af biomasse'!$A$2:$A$437,'Resultat-Produktion &amp; forbrug'!L$2,'Forbrug af biomasse'!$B$2:$B$437,$E24),F24)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223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forbrug'!G$2,'Forbrug af biomasse'!$B$2:$B$437,$E25)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forbrug'!I$2,'Forbrug af biomasse'!$B$2:$B$437,$E25)</f>
        <v>286329.90483694919</v>
      </c>
      <c r="J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forbrug'!J$2,'Forbrug af biomasse'!$B$2:$B$437,$E25)</f>
        <v>2843.3935258054057</v>
      </c>
      <c r="K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forbrug'!K$2,'Forbrug af biomasse'!$B$2:$B$437,$E25)</f>
        <v>0</v>
      </c>
      <c r="L25" s="190">
        <f>IF(A25&lt;&gt;"Biogas",SUMIFS('Forbrug af biomasse'!$E$2:$E$437,'Forbrug af biomasse'!$C$2:$C$437,'Resultat-Produktion &amp; forbrug'!$A25,'Forbrug af biomasse'!$D$2:$D$437,'Resultat-Produktion &amp; forbrug'!$D25,'Forbrug af biomasse'!$A$2:$A$437,'Resultat-Produktion &amp; forbrug'!L$2,'Forbrug af biomasse'!$B$2:$B$437,$E25),F25)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forbrug'!G$2,'Forbrug af biomasse'!$B$2:$B$437,$E26)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forbrug'!I$2,'Forbrug af biomasse'!$B$2:$B$437,$E26)</f>
        <v>0</v>
      </c>
      <c r="J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forbrug'!J$2,'Forbrug af biomasse'!$B$2:$B$437,$E26)</f>
        <v>0</v>
      </c>
      <c r="K26" s="190">
        <f ca="1">SUMIFS('Forbrug af biomasse'!$E$2:$E$437,'Forbrug af biomasse'!$C$2:$C$437,'Resultat-Produktion &amp; forbrug'!$A26,'Forbrug af biomasse'!$D$2:$D$437,'Resultat-Produktion &amp; forbrug'!$D26,'Forbrug af biomasse'!$A$2:$A$437,'Resultat-Produktion &amp; forbrug'!K$2,'Forbrug af biomasse'!$B$2:$B$437,$E26)</f>
        <v>569996.93502990273</v>
      </c>
      <c r="L26" s="190">
        <f>IF(A26&lt;&gt;"Biogas",SUMIFS('Forbrug af biomasse'!$E$2:$E$437,'Forbrug af biomasse'!$C$2:$C$437,'Resultat-Produktion &amp; forbrug'!$A26,'Forbrug af biomasse'!$D$2:$D$437,'Resultat-Produktion &amp; forbrug'!$D26,'Forbrug af biomasse'!$A$2:$A$437,'Resultat-Produktion &amp; forbrug'!L$2,'Forbrug af biomasse'!$B$2:$B$437,$E26),F26)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218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forbrug'!G$2,'Forbrug af biomasse'!$B$2:$B$437,$E27)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forbrug'!I$2,'Forbrug af biomasse'!$B$2:$B$437,$E27)</f>
        <v>0</v>
      </c>
      <c r="J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forbrug'!J$2,'Forbrug af biomasse'!$B$2:$B$437,$E27)</f>
        <v>4066864.6068164087</v>
      </c>
      <c r="K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forbrug'!K$2,'Forbrug af biomasse'!$B$2:$B$437,$E27)</f>
        <v>9058051.1739541572</v>
      </c>
      <c r="L27" s="190">
        <f>IF(A27&lt;&gt;"Biogas",SUMIFS('Forbrug af biomasse'!$E$2:$E$437,'Forbrug af biomasse'!$C$2:$C$437,'Resultat-Produktion &amp; forbrug'!$A27,'Forbrug af biomasse'!$D$2:$D$437,'Resultat-Produktion &amp; forbrug'!$D27,'Forbrug af biomasse'!$A$2:$A$437,'Resultat-Produktion &amp; forbrug'!L$2,'Forbrug af biomasse'!$B$2:$B$437,$E27),F27)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forbrug'!G$2,'Forbrug af biomasse'!$B$2:$B$437,$E28)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forbrug'!I$2,'Forbrug af biomasse'!$B$2:$B$437,$E28)</f>
        <v>0</v>
      </c>
      <c r="J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forbrug'!J$2,'Forbrug af biomasse'!$B$2:$B$437,$E28)</f>
        <v>0</v>
      </c>
      <c r="K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forbrug'!K$2,'Forbrug af biomasse'!$B$2:$B$437,$E28)</f>
        <v>0</v>
      </c>
      <c r="L28" s="190">
        <f>IF(A28&lt;&gt;"Biogas",SUMIFS('Forbrug af biomasse'!$E$2:$E$437,'Forbrug af biomasse'!$C$2:$C$437,'Resultat-Produktion &amp; forbrug'!$A28,'Forbrug af biomasse'!$D$2:$D$437,'Resultat-Produktion &amp; forbrug'!$D28,'Forbrug af biomasse'!$A$2:$A$437,'Resultat-Produktion &amp; forbrug'!L$2,'Forbrug af biomasse'!$B$2:$B$437,$E28),F28)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220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forbrug'!G$2,'Forbrug af biomasse'!$B$2:$B$437,$E29)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forbrug'!I$2,'Forbrug af biomasse'!$B$2:$B$437,$E29)</f>
        <v>0</v>
      </c>
      <c r="J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forbrug'!J$2,'Forbrug af biomasse'!$B$2:$B$437,$E29)</f>
        <v>314874.94627501385</v>
      </c>
      <c r="K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forbrug'!K$2,'Forbrug af biomasse'!$B$2:$B$437,$E29)</f>
        <v>0</v>
      </c>
      <c r="L29" s="190">
        <f>IF(A29&lt;&gt;"Biogas",SUMIFS('Forbrug af biomasse'!$E$2:$E$437,'Forbrug af biomasse'!$C$2:$C$437,'Resultat-Produktion &amp; forbrug'!$A29,'Forbrug af biomasse'!$D$2:$D$437,'Resultat-Produktion &amp; forbrug'!$D29,'Forbrug af biomasse'!$A$2:$A$437,'Resultat-Produktion &amp; forbrug'!L$2,'Forbrug af biomasse'!$B$2:$B$437,$E29),F29)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forbrug'!G$2,'Forbrug af biomasse'!$B$2:$B$437,$E30)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forbrug'!I$2,'Forbrug af biomasse'!$B$2:$B$437,$E30)</f>
        <v>457077.09579476295</v>
      </c>
      <c r="J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forbrug'!J$2,'Forbrug af biomasse'!$B$2:$B$437,$E30)</f>
        <v>0</v>
      </c>
      <c r="K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forbrug'!K$2,'Forbrug af biomasse'!$B$2:$B$437,$E30)</f>
        <v>0</v>
      </c>
      <c r="L30" s="190">
        <f>IF(A30&lt;&gt;"Biogas",SUMIFS('Forbrug af biomasse'!$E$2:$E$437,'Forbrug af biomasse'!$C$2:$C$437,'Resultat-Produktion &amp; forbrug'!$A30,'Forbrug af biomasse'!$D$2:$D$437,'Resultat-Produktion &amp; forbrug'!$D30,'Forbrug af biomasse'!$A$2:$A$437,'Resultat-Produktion &amp; forbrug'!L$2,'Forbrug af biomasse'!$B$2:$B$437,$E30),F30)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222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forbrug'!G$2,'Forbrug af biomasse'!$B$2:$B$437,$E31)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forbrug'!I$2,'Forbrug af biomasse'!$B$2:$B$437,$E31)</f>
        <v>0</v>
      </c>
      <c r="J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forbrug'!J$2,'Forbrug af biomasse'!$B$2:$B$437,$E31)</f>
        <v>0</v>
      </c>
      <c r="K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forbrug'!K$2,'Forbrug af biomasse'!$B$2:$B$437,$E31)</f>
        <v>0</v>
      </c>
      <c r="L31" s="190">
        <f>IF(A31&lt;&gt;"Biogas",SUMIFS('Forbrug af biomasse'!$E$2:$E$437,'Forbrug af biomasse'!$C$2:$C$437,'Resultat-Produktion &amp; forbrug'!$A31,'Forbrug af biomasse'!$D$2:$D$437,'Resultat-Produktion &amp; forbrug'!$D31,'Forbrug af biomasse'!$A$2:$A$437,'Resultat-Produktion &amp; forbrug'!L$2,'Forbrug af biomasse'!$B$2:$B$437,$E31),F31)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forbrug'!G$2,'Forbrug af biomasse'!$B$2:$B$437,$E32)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forbrug'!I$2,'Forbrug af biomasse'!$B$2:$B$437,$E32)</f>
        <v>58080.313724265572</v>
      </c>
      <c r="J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forbrug'!J$2,'Forbrug af biomasse'!$B$2:$B$437,$E32)</f>
        <v>0</v>
      </c>
      <c r="K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forbrug'!K$2,'Forbrug af biomasse'!$B$2:$B$437,$E32)</f>
        <v>0</v>
      </c>
      <c r="L32" s="190">
        <f>IF(A32&lt;&gt;"Biogas",SUMIFS('Forbrug af biomasse'!$E$2:$E$437,'Forbrug af biomasse'!$C$2:$C$437,'Resultat-Produktion &amp; forbrug'!$A32,'Forbrug af biomasse'!$D$2:$D$437,'Resultat-Produktion &amp; forbrug'!$D32,'Forbrug af biomasse'!$A$2:$A$437,'Resultat-Produktion &amp; forbrug'!L$2,'Forbrug af biomasse'!$B$2:$B$437,$E32),F32)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forbrug'!G$2,'Forbrug af biomasse'!$B$2:$B$437,$E33)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forbrug'!I$2,'Forbrug af biomasse'!$B$2:$B$437,$E33)</f>
        <v>0</v>
      </c>
      <c r="J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forbrug'!J$2,'Forbrug af biomasse'!$B$2:$B$437,$E33)</f>
        <v>0</v>
      </c>
      <c r="K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forbrug'!K$2,'Forbrug af biomasse'!$B$2:$B$437,$E33)</f>
        <v>0</v>
      </c>
      <c r="L33" s="190">
        <f>IF(A33&lt;&gt;"Biogas",SUMIFS('Forbrug af biomasse'!$E$2:$E$437,'Forbrug af biomasse'!$C$2:$C$437,'Resultat-Produktion &amp; forbrug'!$A33,'Forbrug af biomasse'!$D$2:$D$437,'Resultat-Produktion &amp; forbrug'!$D33,'Forbrug af biomasse'!$A$2:$A$437,'Resultat-Produktion &amp; forbrug'!L$2,'Forbrug af biomasse'!$B$2:$B$437,$E33),F33)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221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forbrug'!G$2,'Forbrug af biomasse'!$B$2:$B$437,$E34)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forbrug'!I$2,'Forbrug af biomasse'!$B$2:$B$437,$E34)</f>
        <v>0</v>
      </c>
      <c r="J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forbrug'!J$2,'Forbrug af biomasse'!$B$2:$B$437,$E34)</f>
        <v>0</v>
      </c>
      <c r="K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forbrug'!K$2,'Forbrug af biomasse'!$B$2:$B$437,$E34)</f>
        <v>0</v>
      </c>
      <c r="L34" s="190">
        <f>IF(A34&lt;&gt;"Biogas",SUMIFS('Forbrug af biomasse'!$E$2:$E$437,'Forbrug af biomasse'!$C$2:$C$437,'Resultat-Produktion &amp; forbrug'!$A34,'Forbrug af biomasse'!$D$2:$D$437,'Resultat-Produktion &amp; forbrug'!$D34,'Forbrug af biomasse'!$A$2:$A$437,'Resultat-Produktion &amp; forbrug'!L$2,'Forbrug af biomasse'!$B$2:$B$437,$E34),F34)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305</v>
      </c>
      <c r="B35" s="189" t="s">
        <v>310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forbrug'!G$2,'Forbrug af biomasse'!$B$2:$B$437,$E35)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forbrug'!I$2,'Forbrug af biomasse'!$B$2:$B$437,$E35)</f>
        <v>0</v>
      </c>
      <c r="J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forbrug'!J$2,'Forbrug af biomasse'!$B$2:$B$437,$E35)</f>
        <v>0</v>
      </c>
      <c r="K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forbrug'!K$2,'Forbrug af biomasse'!$B$2:$B$437,$E35)</f>
        <v>0</v>
      </c>
      <c r="L35" s="190">
        <f ca="1">IF(A35&lt;&gt;"Biogas",SUMIFS('Forbrug af biomasse'!$E$2:$E$437,'Forbrug af biomasse'!$C$2:$C$437,'Resultat-Produktion &amp; forbrug'!$A35,'Forbrug af biomasse'!$D$2:$D$437,'Resultat-Produktion &amp; forbrug'!$D35,'Forbrug af biomasse'!$A$2:$A$437,'Resultat-Produktion &amp; forbrug'!L$2,'Forbrug af biomasse'!$B$2:$B$437,$E35),F35)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25">
      <c r="A36" s="189" t="s">
        <v>306</v>
      </c>
      <c r="B36" s="189" t="s">
        <v>310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forbrug'!G$2,'Forbrug af biomasse'!$B$2:$B$437,$E36)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forbrug'!I$2,'Forbrug af biomasse'!$B$2:$B$437,$E36)</f>
        <v>0</v>
      </c>
      <c r="J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forbrug'!J$2,'Forbrug af biomasse'!$B$2:$B$437,$E36)</f>
        <v>0</v>
      </c>
      <c r="K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forbrug'!K$2,'Forbrug af biomasse'!$B$2:$B$437,$E36)</f>
        <v>0</v>
      </c>
      <c r="L36" s="190">
        <f ca="1">IF(A36&lt;&gt;"Biogas",SUMIFS('Forbrug af biomasse'!$E$2:$E$437,'Forbrug af biomasse'!$C$2:$C$437,'Resultat-Produktion &amp; forbrug'!$A36,'Forbrug af biomasse'!$D$2:$D$437,'Resultat-Produktion &amp; forbrug'!$D36,'Forbrug af biomasse'!$A$2:$A$437,'Resultat-Produktion &amp; forbrug'!L$2,'Forbrug af biomasse'!$B$2:$B$437,$E36),F36)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forbrug'!G$2,'Forbrug af biomasse'!$B$2:$B$437,$E37)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forbrug'!I$2,'Forbrug af biomasse'!$B$2:$B$437,$E37)</f>
        <v>0</v>
      </c>
      <c r="J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forbrug'!J$2,'Forbrug af biomasse'!$B$2:$B$437,$E37)</f>
        <v>0</v>
      </c>
      <c r="K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forbrug'!K$2,'Forbrug af biomasse'!$B$2:$B$437,$E37)</f>
        <v>0</v>
      </c>
      <c r="L37" s="190">
        <f>IF(A37&lt;&gt;"Biogas",SUMIFS('Forbrug af biomasse'!$E$2:$E$437,'Forbrug af biomasse'!$C$2:$C$437,'Resultat-Produktion &amp; forbrug'!$A37,'Forbrug af biomasse'!$D$2:$D$437,'Resultat-Produktion &amp; forbrug'!$D37,'Forbrug af biomasse'!$A$2:$A$437,'Resultat-Produktion &amp; forbrug'!L$2,'Forbrug af biomasse'!$B$2:$B$437,$E37),F37)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forbrug'!G$2,'Forbrug af biomasse'!$B$2:$B$437,$E38)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forbrug'!I$2,'Forbrug af biomasse'!$B$2:$B$437,$E38)</f>
        <v>0</v>
      </c>
      <c r="J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forbrug'!J$2,'Forbrug af biomasse'!$B$2:$B$437,$E38)</f>
        <v>0</v>
      </c>
      <c r="K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forbrug'!K$2,'Forbrug af biomasse'!$B$2:$B$437,$E38)</f>
        <v>0</v>
      </c>
      <c r="L38" s="190">
        <f>IF(A38&lt;&gt;"Biogas",SUMIFS('Forbrug af biomasse'!$E$2:$E$437,'Forbrug af biomasse'!$C$2:$C$437,'Resultat-Produktion &amp; forbrug'!$A38,'Forbrug af biomasse'!$D$2:$D$437,'Resultat-Produktion &amp; forbrug'!$D38,'Forbrug af biomasse'!$A$2:$A$437,'Resultat-Produktion &amp; forbrug'!L$2,'Forbrug af biomasse'!$B$2:$B$437,$E38),F38)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234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forbrug'!G$2,'Forbrug af biomasse'!$B$2:$B$437,$E39)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forbrug'!I$2,'Forbrug af biomasse'!$B$2:$B$437,$E39)</f>
        <v>0</v>
      </c>
      <c r="J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forbrug'!J$2,'Forbrug af biomasse'!$B$2:$B$437,$E39)</f>
        <v>0</v>
      </c>
      <c r="K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forbrug'!K$2,'Forbrug af biomasse'!$B$2:$B$437,$E39)</f>
        <v>0</v>
      </c>
      <c r="L39" s="190">
        <f>IF(A39&lt;&gt;"Biogas",SUMIFS('Forbrug af biomasse'!$E$2:$E$437,'Forbrug af biomasse'!$C$2:$C$437,'Resultat-Produktion &amp; forbrug'!$A39,'Forbrug af biomasse'!$D$2:$D$437,'Resultat-Produktion &amp; forbrug'!$D39,'Forbrug af biomasse'!$A$2:$A$437,'Resultat-Produktion &amp; forbrug'!L$2,'Forbrug af biomasse'!$B$2:$B$437,$E39),F39)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227</v>
      </c>
      <c r="B40" s="189" t="s">
        <v>227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forbrug'!G$2,'Forbrug af biomasse'!$B$2:$B$437,$E40)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forbrug'!I$2,'Forbrug af biomasse'!$B$2:$B$437,$E40)</f>
        <v>0</v>
      </c>
      <c r="J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forbrug'!J$2,'Forbrug af biomasse'!$B$2:$B$437,$E40)</f>
        <v>0</v>
      </c>
      <c r="K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forbrug'!K$2,'Forbrug af biomasse'!$B$2:$B$437,$E40)</f>
        <v>0</v>
      </c>
      <c r="L40" s="190">
        <f>IF(A40&lt;&gt;"Biogas",SUMIFS('Forbrug af biomasse'!$E$2:$E$437,'Forbrug af biomasse'!$C$2:$C$437,'Resultat-Produktion &amp; forbrug'!$A40,'Forbrug af biomasse'!$D$2:$D$437,'Resultat-Produktion &amp; forbrug'!$D40,'Forbrug af biomasse'!$A$2:$A$437,'Resultat-Produktion &amp; forbrug'!L$2,'Forbrug af biomasse'!$B$2:$B$437,$E40),F40)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220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forbrug'!G$2,'Forbrug af biomasse'!$B$2:$B$437,$E41)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forbrug'!I$2,'Forbrug af biomasse'!$B$2:$B$437,$E41)</f>
        <v>0</v>
      </c>
      <c r="J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forbrug'!J$2,'Forbrug af biomasse'!$B$2:$B$437,$E41)</f>
        <v>4141.9679702877811</v>
      </c>
      <c r="K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forbrug'!K$2,'Forbrug af biomasse'!$B$2:$B$437,$E41)</f>
        <v>0</v>
      </c>
      <c r="L41" s="190">
        <f>IF(A41&lt;&gt;"Biogas",SUMIFS('Forbrug af biomasse'!$E$2:$E$437,'Forbrug af biomasse'!$C$2:$C$437,'Resultat-Produktion &amp; forbrug'!$A41,'Forbrug af biomasse'!$D$2:$D$437,'Resultat-Produktion &amp; forbrug'!$D41,'Forbrug af biomasse'!$A$2:$A$437,'Resultat-Produktion &amp; forbrug'!L$2,'Forbrug af biomasse'!$B$2:$B$437,$E41),F41)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forbrug'!G$2,'Forbrug af biomasse'!$B$2:$B$437,$E42)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forbrug'!I$2,'Forbrug af biomasse'!$B$2:$B$437,$E42)</f>
        <v>0</v>
      </c>
      <c r="J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forbrug'!J$2,'Forbrug af biomasse'!$B$2:$B$437,$E42)</f>
        <v>0</v>
      </c>
      <c r="K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forbrug'!K$2,'Forbrug af biomasse'!$B$2:$B$437,$E42)</f>
        <v>0</v>
      </c>
      <c r="L42" s="190">
        <f>IF(A42&lt;&gt;"Biogas",SUMIFS('Forbrug af biomasse'!$E$2:$E$437,'Forbrug af biomasse'!$C$2:$C$437,'Resultat-Produktion &amp; forbrug'!$A42,'Forbrug af biomasse'!$D$2:$D$437,'Resultat-Produktion &amp; forbrug'!$D42,'Forbrug af biomasse'!$A$2:$A$437,'Resultat-Produktion &amp; forbrug'!L$2,'Forbrug af biomasse'!$B$2:$B$437,$E42),F42)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forbrug'!G$2,'Forbrug af biomasse'!$B$2:$B$437,$E43)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forbrug'!I$2,'Forbrug af biomasse'!$B$2:$B$437,$E43)</f>
        <v>0</v>
      </c>
      <c r="J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forbrug'!J$2,'Forbrug af biomasse'!$B$2:$B$437,$E43)</f>
        <v>0</v>
      </c>
      <c r="K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forbrug'!K$2,'Forbrug af biomasse'!$B$2:$B$437,$E43)</f>
        <v>0</v>
      </c>
      <c r="L43" s="190">
        <f>IF(A43&lt;&gt;"Biogas",SUMIFS('Forbrug af biomasse'!$E$2:$E$437,'Forbrug af biomasse'!$C$2:$C$437,'Resultat-Produktion &amp; forbrug'!$A43,'Forbrug af biomasse'!$D$2:$D$437,'Resultat-Produktion &amp; forbrug'!$D43,'Forbrug af biomasse'!$A$2:$A$437,'Resultat-Produktion &amp; forbrug'!L$2,'Forbrug af biomasse'!$B$2:$B$437,$E43),F43)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226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forbrug'!G$2,'Forbrug af biomasse'!$B$2:$B$437,$E44)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forbrug'!I$2,'Forbrug af biomasse'!$B$2:$B$437,$E44)</f>
        <v>0</v>
      </c>
      <c r="J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forbrug'!J$2,'Forbrug af biomasse'!$B$2:$B$437,$E44)</f>
        <v>1460182.5874658169</v>
      </c>
      <c r="K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forbrug'!K$2,'Forbrug af biomasse'!$B$2:$B$437,$E44)</f>
        <v>0</v>
      </c>
      <c r="L44" s="190">
        <f>IF(A44&lt;&gt;"Biogas",SUMIFS('Forbrug af biomasse'!$E$2:$E$437,'Forbrug af biomasse'!$C$2:$C$437,'Resultat-Produktion &amp; forbrug'!$A44,'Forbrug af biomasse'!$D$2:$D$437,'Resultat-Produktion &amp; forbrug'!$D44,'Forbrug af biomasse'!$A$2:$A$437,'Resultat-Produktion &amp; forbrug'!L$2,'Forbrug af biomasse'!$B$2:$B$437,$E44),F44)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218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forbrug'!G$2,'Forbrug af biomasse'!$B$2:$B$437,$E45)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forbrug'!I$2,'Forbrug af biomasse'!$B$2:$B$437,$E45)</f>
        <v>0</v>
      </c>
      <c r="J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forbrug'!J$2,'Forbrug af biomasse'!$B$2:$B$437,$E45)</f>
        <v>2534442.072977222</v>
      </c>
      <c r="K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forbrug'!K$2,'Forbrug af biomasse'!$B$2:$B$437,$E45)</f>
        <v>12818096.433914844</v>
      </c>
      <c r="L45" s="190">
        <f>IF(A45&lt;&gt;"Biogas",SUMIFS('Forbrug af biomasse'!$E$2:$E$437,'Forbrug af biomasse'!$C$2:$C$437,'Resultat-Produktion &amp; forbrug'!$A45,'Forbrug af biomasse'!$D$2:$D$437,'Resultat-Produktion &amp; forbrug'!$D45,'Forbrug af biomasse'!$A$2:$A$437,'Resultat-Produktion &amp; forbrug'!L$2,'Forbrug af biomasse'!$B$2:$B$437,$E45),F45)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forbrug'!G$2,'Forbrug af biomasse'!$B$2:$B$437,$E46)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forbrug'!I$2,'Forbrug af biomasse'!$B$2:$B$437,$E46)</f>
        <v>117920.63695532705</v>
      </c>
      <c r="J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forbrug'!J$2,'Forbrug af biomasse'!$B$2:$B$437,$E46)</f>
        <v>0</v>
      </c>
      <c r="K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forbrug'!K$2,'Forbrug af biomasse'!$B$2:$B$437,$E46)</f>
        <v>0</v>
      </c>
      <c r="L46" s="190">
        <f>IF(A46&lt;&gt;"Biogas",SUMIFS('Forbrug af biomasse'!$E$2:$E$437,'Forbrug af biomasse'!$C$2:$C$437,'Resultat-Produktion &amp; forbrug'!$A46,'Forbrug af biomasse'!$D$2:$D$437,'Resultat-Produktion &amp; forbrug'!$D46,'Forbrug af biomasse'!$A$2:$A$437,'Resultat-Produktion &amp; forbrug'!L$2,'Forbrug af biomasse'!$B$2:$B$437,$E46),F46)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222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forbrug'!G$2,'Forbrug af biomasse'!$B$2:$B$437,$E47)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forbrug'!I$2,'Forbrug af biomasse'!$B$2:$B$437,$E47)</f>
        <v>0</v>
      </c>
      <c r="J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forbrug'!J$2,'Forbrug af biomasse'!$B$2:$B$437,$E47)</f>
        <v>0</v>
      </c>
      <c r="K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forbrug'!K$2,'Forbrug af biomasse'!$B$2:$B$437,$E47)</f>
        <v>0</v>
      </c>
      <c r="L47" s="190">
        <f>IF(A47&lt;&gt;"Biogas",SUMIFS('Forbrug af biomasse'!$E$2:$E$437,'Forbrug af biomasse'!$C$2:$C$437,'Resultat-Produktion &amp; forbrug'!$A47,'Forbrug af biomasse'!$D$2:$D$437,'Resultat-Produktion &amp; forbrug'!$D47,'Forbrug af biomasse'!$A$2:$A$437,'Resultat-Produktion &amp; forbrug'!L$2,'Forbrug af biomasse'!$B$2:$B$437,$E47),F47)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forbrug'!G$2,'Forbrug af biomasse'!$B$2:$B$437,$E48)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forbrug'!I$2,'Forbrug af biomasse'!$B$2:$B$437,$E48)</f>
        <v>0</v>
      </c>
      <c r="J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forbrug'!J$2,'Forbrug af biomasse'!$B$2:$B$437,$E48)</f>
        <v>0</v>
      </c>
      <c r="K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forbrug'!K$2,'Forbrug af biomasse'!$B$2:$B$437,$E48)</f>
        <v>0</v>
      </c>
      <c r="L48" s="190">
        <f>IF(A48&lt;&gt;"Biogas",SUMIFS('Forbrug af biomasse'!$E$2:$E$437,'Forbrug af biomasse'!$C$2:$C$437,'Resultat-Produktion &amp; forbrug'!$A48,'Forbrug af biomasse'!$D$2:$D$437,'Resultat-Produktion &amp; forbrug'!$D48,'Forbrug af biomasse'!$A$2:$A$437,'Resultat-Produktion &amp; forbrug'!L$2,'Forbrug af biomasse'!$B$2:$B$437,$E48),F48)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221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1246372.8717247061</v>
      </c>
      <c r="G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forbrug'!G$2,'Forbrug af biomasse'!$B$2:$B$437,$E49)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forbrug'!I$2,'Forbrug af biomasse'!$B$2:$B$437,$E49)</f>
        <v>0</v>
      </c>
      <c r="J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forbrug'!J$2,'Forbrug af biomasse'!$B$2:$B$437,$E49)</f>
        <v>0</v>
      </c>
      <c r="K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forbrug'!K$2,'Forbrug af biomasse'!$B$2:$B$437,$E49)</f>
        <v>0</v>
      </c>
      <c r="L49" s="190">
        <f ca="1">IF(A49&lt;&gt;"Biogas",SUMIFS('Forbrug af biomasse'!$E$2:$E$437,'Forbrug af biomasse'!$C$2:$C$437,'Resultat-Produktion &amp; forbrug'!$A49,'Forbrug af biomasse'!$D$2:$D$437,'Resultat-Produktion &amp; forbrug'!$D49,'Forbrug af biomasse'!$A$2:$A$437,'Resultat-Produktion &amp; forbrug'!L$2,'Forbrug af biomasse'!$B$2:$B$437,$E49),F49)</f>
        <v>1246372.8717247061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1246372.8717247061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33.276306174157412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33.276306174157412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1022025.754814259</v>
      </c>
      <c r="W49" s="187">
        <f>J49*IFERROR(VLOOKUP(A49,[1]Tørstofindhold!A$2:B$24,2,FALSE),0)</f>
        <v>0</v>
      </c>
      <c r="X49" s="188">
        <f t="shared" ca="1" si="12"/>
        <v>1022025.754814259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383772.68751608918</v>
      </c>
      <c r="G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forbrug'!G$2,'Forbrug af biomasse'!$B$2:$B$437,$E50)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forbrug'!I$2,'Forbrug af biomasse'!$B$2:$B$437,$E50)</f>
        <v>0</v>
      </c>
      <c r="J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forbrug'!J$2,'Forbrug af biomasse'!$B$2:$B$437,$E50)</f>
        <v>0</v>
      </c>
      <c r="K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forbrug'!K$2,'Forbrug af biomasse'!$B$2:$B$437,$E50)</f>
        <v>0</v>
      </c>
      <c r="L50" s="190">
        <f>IF(A50&lt;&gt;"Biogas",SUMIFS('Forbrug af biomasse'!$E$2:$E$437,'Forbrug af biomasse'!$C$2:$C$437,'Resultat-Produktion &amp; forbrug'!$A50,'Forbrug af biomasse'!$D$2:$D$437,'Resultat-Produktion &amp; forbrug'!$D50,'Forbrug af biomasse'!$A$2:$A$437,'Resultat-Produktion &amp; forbrug'!L$2,'Forbrug af biomasse'!$B$2:$B$437,$E50),F50)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383772.68751608918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forbrug'!G$2,'Forbrug af biomasse'!$B$2:$B$437,$E51)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forbrug'!I$2,'Forbrug af biomasse'!$B$2:$B$437,$E51)</f>
        <v>32579.784552999867</v>
      </c>
      <c r="J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forbrug'!J$2,'Forbrug af biomasse'!$B$2:$B$437,$E51)</f>
        <v>0</v>
      </c>
      <c r="K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forbrug'!K$2,'Forbrug af biomasse'!$B$2:$B$437,$E51)</f>
        <v>0</v>
      </c>
      <c r="L51" s="190">
        <f>IF(A51&lt;&gt;"Biogas",SUMIFS('Forbrug af biomasse'!$E$2:$E$437,'Forbrug af biomasse'!$C$2:$C$437,'Resultat-Produktion &amp; forbrug'!$A51,'Forbrug af biomasse'!$D$2:$D$437,'Resultat-Produktion &amp; forbrug'!$D51,'Forbrug af biomasse'!$A$2:$A$437,'Resultat-Produktion &amp; forbrug'!L$2,'Forbrug af biomasse'!$B$2:$B$437,$E51),F51)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261055.13809379272</v>
      </c>
      <c r="G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forbrug'!G$2,'Forbrug af biomasse'!$B$2:$B$437,$E52)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forbrug'!I$2,'Forbrug af biomasse'!$B$2:$B$437,$E52)</f>
        <v>0</v>
      </c>
      <c r="J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forbrug'!J$2,'Forbrug af biomasse'!$B$2:$B$437,$E52)</f>
        <v>0</v>
      </c>
      <c r="K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forbrug'!K$2,'Forbrug af biomasse'!$B$2:$B$437,$E52)</f>
        <v>0</v>
      </c>
      <c r="L52" s="190">
        <f>IF(A52&lt;&gt;"Biogas",SUMIFS('Forbrug af biomasse'!$E$2:$E$437,'Forbrug af biomasse'!$C$2:$C$437,'Resultat-Produktion &amp; forbrug'!$A52,'Forbrug af biomasse'!$D$2:$D$437,'Resultat-Produktion &amp; forbrug'!$D52,'Forbrug af biomasse'!$A$2:$A$437,'Resultat-Produktion &amp; forbrug'!L$2,'Forbrug af biomasse'!$B$2:$B$437,$E52),F52)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196556.66261860073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forbrug'!G$2,'Forbrug af biomasse'!$B$2:$B$437,$E53)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forbrug'!I$2,'Forbrug af biomasse'!$B$2:$B$437,$E53)</f>
        <v>0</v>
      </c>
      <c r="J53" s="190">
        <f ca="1">SUMIFS('Forbrug af biomasse'!$E$2:$E$437,'Forbrug af biomasse'!$C$2:$C$437,'Resultat-Produktion &amp; forbrug'!$A53,'Forbrug af biomasse'!$D$2:$D$437,'Resultat-Produktion &amp; forbrug'!$D53,'Forbrug af biomasse'!$A$2:$A$437,'Resultat-Produktion &amp; forbrug'!J$2,'Forbrug af biomasse'!$B$2:$B$437,$E53)</f>
        <v>195082.24112879002</v>
      </c>
      <c r="K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forbrug'!K$2,'Forbrug af biomasse'!$B$2:$B$437,$E53)</f>
        <v>0</v>
      </c>
      <c r="L53" s="190">
        <f ca="1">IF(A53&lt;&gt;"Biogas",SUMIFS('Forbrug af biomasse'!$E$2:$E$437,'Forbrug af biomasse'!$C$2:$C$437,'Resultat-Produktion &amp; forbrug'!$A53,'Forbrug af biomasse'!$D$2:$D$437,'Resultat-Produktion &amp; forbrug'!$D53,'Forbrug af biomasse'!$A$2:$A$437,'Resultat-Produktion &amp; forbrug'!L$2,'Forbrug af biomasse'!$B$2:$B$437,$E53),F53)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500444724.81529689</v>
      </c>
      <c r="G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forbrug'!G$2,'Forbrug af biomasse'!$B$2:$B$437,$E54)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forbrug'!I$2,'Forbrug af biomasse'!$B$2:$B$437,$E54)</f>
        <v>0</v>
      </c>
      <c r="J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forbrug'!J$2,'Forbrug af biomasse'!$B$2:$B$437,$E54)</f>
        <v>0</v>
      </c>
      <c r="K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forbrug'!K$2,'Forbrug af biomasse'!$B$2:$B$437,$E54)</f>
        <v>0</v>
      </c>
      <c r="L54" s="190">
        <f ca="1">IF(A54&lt;&gt;"Biogas",SUMIFS('Forbrug af biomasse'!$E$2:$E$437,'Forbrug af biomasse'!$C$2:$C$437,'Resultat-Produktion &amp; forbrug'!$A54,'Forbrug af biomasse'!$D$2:$D$437,'Resultat-Produktion &amp; forbrug'!$D54,'Forbrug af biomasse'!$A$2:$A$437,'Resultat-Produktion &amp; forbrug'!L$2,'Forbrug af biomasse'!$B$2:$B$437,$E54),F54)</f>
        <v>500444724.81529689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500444724.81529689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20202719.326829374</v>
      </c>
      <c r="G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forbrug'!G$2,'Forbrug af biomasse'!$B$2:$B$437,$E55)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forbrug'!I$2,'Forbrug af biomasse'!$B$2:$B$437,$E55)</f>
        <v>0</v>
      </c>
      <c r="J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forbrug'!J$2,'Forbrug af biomasse'!$B$2:$B$437,$E55)</f>
        <v>0</v>
      </c>
      <c r="K55" s="190">
        <f ca="1">SUMIFS('Forbrug af biomasse'!$E$2:$E$437,'Forbrug af biomasse'!$C$2:$C$437,'Resultat-Produktion &amp; forbrug'!$A55,'Forbrug af biomasse'!$D$2:$D$437,'Resultat-Produktion &amp; forbrug'!$D55,'Forbrug af biomasse'!$A$2:$A$437,'Resultat-Produktion &amp; forbrug'!K$2,'Forbrug af biomasse'!$B$2:$B$437,$E55)</f>
        <v>17710307.956490289</v>
      </c>
      <c r="L55" s="190">
        <f>IF(A55&lt;&gt;"Biogas",SUMIFS('Forbrug af biomasse'!$E$2:$E$437,'Forbrug af biomasse'!$C$2:$C$437,'Resultat-Produktion &amp; forbrug'!$A55,'Forbrug af biomasse'!$D$2:$D$437,'Resultat-Produktion &amp; forbrug'!$D55,'Forbrug af biomasse'!$A$2:$A$437,'Resultat-Produktion &amp; forbrug'!L$2,'Forbrug af biomasse'!$B$2:$B$437,$E55),F55)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2492411.3703390844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forbrug'!G$2,'Forbrug af biomasse'!$B$2:$B$437,$E56)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forbrug'!I$2,'Forbrug af biomasse'!$B$2:$B$437,$E56)</f>
        <v>0</v>
      </c>
      <c r="J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forbrug'!J$2,'Forbrug af biomasse'!$B$2:$B$437,$E56)</f>
        <v>0</v>
      </c>
      <c r="K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forbrug'!K$2,'Forbrug af biomasse'!$B$2:$B$437,$E56)</f>
        <v>0</v>
      </c>
      <c r="L56" s="190">
        <f>IF(A56&lt;&gt;"Biogas",SUMIFS('Forbrug af biomasse'!$E$2:$E$437,'Forbrug af biomasse'!$C$2:$C$437,'Resultat-Produktion &amp; forbrug'!$A56,'Forbrug af biomasse'!$D$2:$D$437,'Resultat-Produktion &amp; forbrug'!$D56,'Forbrug af biomasse'!$A$2:$A$437,'Resultat-Produktion &amp; forbrug'!L$2,'Forbrug af biomasse'!$B$2:$B$437,$E56),F56)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forbrug'!G$2,'Forbrug af biomasse'!$B$2:$B$437,$E57)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forbrug'!I$2,'Forbrug af biomasse'!$B$2:$B$437,$E57)</f>
        <v>0</v>
      </c>
      <c r="J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forbrug'!J$2,'Forbrug af biomasse'!$B$2:$B$437,$E57)</f>
        <v>1326462.9092294232</v>
      </c>
      <c r="K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forbrug'!K$2,'Forbrug af biomasse'!$B$2:$B$437,$E57)</f>
        <v>502160.95849399589</v>
      </c>
      <c r="L57" s="190">
        <f>IF(A57&lt;&gt;"Biogas",SUMIFS('Forbrug af biomasse'!$E$2:$E$437,'Forbrug af biomasse'!$C$2:$C$437,'Resultat-Produktion &amp; forbrug'!$A57,'Forbrug af biomasse'!$D$2:$D$437,'Resultat-Produktion &amp; forbrug'!$D57,'Forbrug af biomasse'!$A$2:$A$437,'Resultat-Produktion &amp; forbrug'!L$2,'Forbrug af biomasse'!$B$2:$B$437,$E57),F57)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forbrug'!G$2,'Forbrug af biomasse'!$B$2:$B$437,$E58)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forbrug'!I$2,'Forbrug af biomasse'!$B$2:$B$437,$E58)</f>
        <v>0</v>
      </c>
      <c r="J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forbrug'!J$2,'Forbrug af biomasse'!$B$2:$B$437,$E58)</f>
        <v>0</v>
      </c>
      <c r="K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forbrug'!K$2,'Forbrug af biomasse'!$B$2:$B$437,$E58)</f>
        <v>0</v>
      </c>
      <c r="L58" s="190">
        <f>IF(A58&lt;&gt;"Biogas",SUMIFS('Forbrug af biomasse'!$E$2:$E$437,'Forbrug af biomasse'!$C$2:$C$437,'Resultat-Produktion &amp; forbrug'!$A58,'Forbrug af biomasse'!$D$2:$D$437,'Resultat-Produktion &amp; forbrug'!$D58,'Forbrug af biomasse'!$A$2:$A$437,'Resultat-Produktion &amp; forbrug'!L$2,'Forbrug af biomasse'!$B$2:$B$437,$E58),F58)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forbrug'!G$2,'Forbrug af biomasse'!$B$2:$B$437,$E59)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forbrug'!I$2,'Forbrug af biomasse'!$B$2:$B$437,$E59)</f>
        <v>0</v>
      </c>
      <c r="J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forbrug'!J$2,'Forbrug af biomasse'!$B$2:$B$437,$E59)</f>
        <v>4171.3630677727415</v>
      </c>
      <c r="K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forbrug'!K$2,'Forbrug af biomasse'!$B$2:$B$437,$E59)</f>
        <v>4171.3630677727415</v>
      </c>
      <c r="L59" s="190">
        <f>IF(A59&lt;&gt;"Biogas",SUMIFS('Forbrug af biomasse'!$E$2:$E$437,'Forbrug af biomasse'!$C$2:$C$437,'Resultat-Produktion &amp; forbrug'!$A59,'Forbrug af biomasse'!$D$2:$D$437,'Resultat-Produktion &amp; forbrug'!$D59,'Forbrug af biomasse'!$A$2:$A$437,'Resultat-Produktion &amp; forbrug'!L$2,'Forbrug af biomasse'!$B$2:$B$437,$E59),F59)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forbrug'!G$2,'Forbrug af biomasse'!$B$2:$B$437,$E60)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forbrug'!I$2,'Forbrug af biomasse'!$B$2:$B$437,$E60)</f>
        <v>35294.766599083188</v>
      </c>
      <c r="J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forbrug'!J$2,'Forbrug af biomasse'!$B$2:$B$437,$E60)</f>
        <v>0</v>
      </c>
      <c r="K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forbrug'!K$2,'Forbrug af biomasse'!$B$2:$B$437,$E60)</f>
        <v>0</v>
      </c>
      <c r="L60" s="190">
        <f>IF(A60&lt;&gt;"Biogas",SUMIFS('Forbrug af biomasse'!$E$2:$E$437,'Forbrug af biomasse'!$C$2:$C$437,'Resultat-Produktion &amp; forbrug'!$A60,'Forbrug af biomasse'!$D$2:$D$437,'Resultat-Produktion &amp; forbrug'!$D60,'Forbrug af biomasse'!$A$2:$A$437,'Resultat-Produktion &amp; forbrug'!L$2,'Forbrug af biomasse'!$B$2:$B$437,$E60),F60)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846105.68171460775</v>
      </c>
      <c r="G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forbrug'!G$2,'Forbrug af biomasse'!$B$2:$B$437,$E61)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forbrug'!I$2,'Forbrug af biomasse'!$B$2:$B$437,$E61)</f>
        <v>0</v>
      </c>
      <c r="J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forbrug'!J$2,'Forbrug af biomasse'!$B$2:$B$437,$E61)</f>
        <v>0</v>
      </c>
      <c r="K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forbrug'!K$2,'Forbrug af biomasse'!$B$2:$B$437,$E61)</f>
        <v>0</v>
      </c>
      <c r="L61" s="190">
        <f>IF(A61&lt;&gt;"Biogas",SUMIFS('Forbrug af biomasse'!$E$2:$E$437,'Forbrug af biomasse'!$C$2:$C$437,'Resultat-Produktion &amp; forbrug'!$A61,'Forbrug af biomasse'!$D$2:$D$437,'Resultat-Produktion &amp; forbrug'!$D61,'Forbrug af biomasse'!$A$2:$A$437,'Resultat-Produktion &amp; forbrug'!L$2,'Forbrug af biomasse'!$B$2:$B$437,$E61),F61)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846105.68171460775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26154.218486667774</v>
      </c>
      <c r="G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forbrug'!G$2,'Forbrug af biomasse'!$B$2:$B$437,$E62)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forbrug'!I$2,'Forbrug af biomasse'!$B$2:$B$437,$E62)</f>
        <v>257923.29437791562</v>
      </c>
      <c r="J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forbrug'!J$2,'Forbrug af biomasse'!$B$2:$B$437,$E62)</f>
        <v>0</v>
      </c>
      <c r="K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forbrug'!K$2,'Forbrug af biomasse'!$B$2:$B$437,$E62)</f>
        <v>0</v>
      </c>
      <c r="L62" s="190">
        <f>IF(A62&lt;&gt;"Biogas",SUMIFS('Forbrug af biomasse'!$E$2:$E$437,'Forbrug af biomasse'!$C$2:$C$437,'Resultat-Produktion &amp; forbrug'!$A62,'Forbrug af biomasse'!$D$2:$D$437,'Resultat-Produktion &amp; forbrug'!$D62,'Forbrug af biomasse'!$A$2:$A$437,'Resultat-Produktion &amp; forbrug'!L$2,'Forbrug af biomasse'!$B$2:$B$437,$E62),F62)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-231769.07589124783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forbrug'!G$2,'Forbrug af biomasse'!$B$2:$B$437,$E63)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forbrug'!I$2,'Forbrug af biomasse'!$B$2:$B$437,$E63)</f>
        <v>0</v>
      </c>
      <c r="J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forbrug'!J$2,'Forbrug af biomasse'!$B$2:$B$437,$E63)</f>
        <v>114193.60000000001</v>
      </c>
      <c r="K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forbrug'!K$2,'Forbrug af biomasse'!$B$2:$B$437,$E63)</f>
        <v>0</v>
      </c>
      <c r="L63" s="190">
        <f>IF(A63&lt;&gt;"Biogas",SUMIFS('Forbrug af biomasse'!$E$2:$E$437,'Forbrug af biomasse'!$C$2:$C$437,'Resultat-Produktion &amp; forbrug'!$A63,'Forbrug af biomasse'!$D$2:$D$437,'Resultat-Produktion &amp; forbrug'!$D63,'Forbrug af biomasse'!$A$2:$A$437,'Resultat-Produktion &amp; forbrug'!L$2,'Forbrug af biomasse'!$B$2:$B$437,$E63),F63)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15138236.090780353</v>
      </c>
      <c r="G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forbrug'!G$2,'Forbrug af biomasse'!$B$2:$B$437,$E64)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forbrug'!I$2,'Forbrug af biomasse'!$B$2:$B$437,$E64)</f>
        <v>0</v>
      </c>
      <c r="J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forbrug'!J$2,'Forbrug af biomasse'!$B$2:$B$437,$E64)</f>
        <v>74848.566375167473</v>
      </c>
      <c r="K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forbrug'!K$2,'Forbrug af biomasse'!$B$2:$B$437,$E64)</f>
        <v>0</v>
      </c>
      <c r="L64" s="190">
        <f>IF(A64&lt;&gt;"Biogas",SUMIFS('Forbrug af biomasse'!$E$2:$E$437,'Forbrug af biomasse'!$C$2:$C$437,'Resultat-Produktion &amp; forbrug'!$A64,'Forbrug af biomasse'!$D$2:$D$437,'Resultat-Produktion &amp; forbrug'!$D64,'Forbrug af biomasse'!$A$2:$A$437,'Resultat-Produktion &amp; forbrug'!L$2,'Forbrug af biomasse'!$B$2:$B$437,$E64),F64)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2825697.6151468866</v>
      </c>
      <c r="O64" s="190">
        <f t="shared" si="1"/>
        <v>2825697.6151468866</v>
      </c>
      <c r="P64" s="200">
        <f t="shared" si="10"/>
        <v>74848.566375167473</v>
      </c>
      <c r="Q64" s="187">
        <f>IFERROR(VLOOKUP(A64,[1]Energiindhold!$A$2:$C$11,3,FALSE),IFERROR(VLOOKUP(A64,[1]Biogasudbytte!$A$2:$B$18,2,FALSE)*[1]Energiindhold!$C$10,0))*O64</f>
        <v>5.1989303996683782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5.3366424057278898</v>
      </c>
      <c r="S64" s="187">
        <f>IFERROR(VLOOKUP(A64,[1]Biogasudbytte!$A$2:$B$18,2,FALSE)*[1]Energiindhold!$C$10,0)*J64*IFERROR(VLOOKUP(A64,Biogasanlæg!$F$3:$G$8,2,FALSE),1)</f>
        <v>0.13771200605951125</v>
      </c>
      <c r="T64" s="188">
        <f t="shared" si="11"/>
        <v>5.1989303996683782</v>
      </c>
      <c r="U64" s="186">
        <f>O64*IFERROR(VLOOKUP(A64,[1]Tørstofindhold!A$2:B$24,2,FALSE),0)</f>
        <v>791195.33224112832</v>
      </c>
      <c r="V64" s="187">
        <f>IF(D64=År1,P64,SUM(O64,P64))*IFERROR(VLOOKUP(A64,[1]Tørstofindhold!A$2:B$24,2,FALSE),0)</f>
        <v>812152.93082617526</v>
      </c>
      <c r="W64" s="187">
        <f>J64*IFERROR(VLOOKUP(A64,[1]Tørstofindhold!A$2:B$24,2,FALSE),0)</f>
        <v>20957.598585046893</v>
      </c>
      <c r="X64" s="188">
        <f t="shared" si="12"/>
        <v>791195.33224112832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forbrug'!G$2,'Forbrug af biomasse'!$B$2:$B$437,$E65)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forbrug'!I$2,'Forbrug af biomasse'!$B$2:$B$437,$E65)</f>
        <v>0</v>
      </c>
      <c r="J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forbrug'!J$2,'Forbrug af biomasse'!$B$2:$B$437,$E65)</f>
        <v>0</v>
      </c>
      <c r="K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forbrug'!K$2,'Forbrug af biomasse'!$B$2:$B$437,$E65)</f>
        <v>0</v>
      </c>
      <c r="L65" s="190">
        <f>IF(A65&lt;&gt;"Biogas",SUMIFS('Forbrug af biomasse'!$E$2:$E$437,'Forbrug af biomasse'!$C$2:$C$437,'Resultat-Produktion &amp; forbrug'!$A65,'Forbrug af biomasse'!$D$2:$D$437,'Resultat-Produktion &amp; forbrug'!$D65,'Forbrug af biomasse'!$A$2:$A$437,'Resultat-Produktion &amp; forbrug'!L$2,'Forbrug af biomasse'!$B$2:$B$437,$E65),F65)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190121.30932407538</v>
      </c>
      <c r="G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forbrug'!G$2,'Forbrug af biomasse'!$B$2:$B$437,$E66)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forbrug'!I$2,'Forbrug af biomasse'!$B$2:$B$437,$E66)</f>
        <v>270140.71358529059</v>
      </c>
      <c r="J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forbrug'!J$2,'Forbrug af biomasse'!$B$2:$B$437,$E66)</f>
        <v>0</v>
      </c>
      <c r="K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forbrug'!K$2,'Forbrug af biomasse'!$B$2:$B$437,$E66)</f>
        <v>0</v>
      </c>
      <c r="L66" s="190">
        <f>IF(A66&lt;&gt;"Biogas",SUMIFS('Forbrug af biomasse'!$E$2:$E$437,'Forbrug af biomasse'!$C$2:$C$437,'Resultat-Produktion &amp; forbrug'!$A66,'Forbrug af biomasse'!$D$2:$D$437,'Resultat-Produktion &amp; forbrug'!$D66,'Forbrug af biomasse'!$A$2:$A$437,'Resultat-Produktion &amp; forbrug'!L$2,'Forbrug af biomasse'!$B$2:$B$437,$E66),F66)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-80019.404261215212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2554201.7864606651</v>
      </c>
      <c r="G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forbrug'!G$2,'Forbrug af biomasse'!$B$2:$B$437,$E67)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forbrug'!I$2,'Forbrug af biomasse'!$B$2:$B$437,$E67)</f>
        <v>0</v>
      </c>
      <c r="J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forbrug'!J$2,'Forbrug af biomasse'!$B$2:$B$437,$E67)</f>
        <v>52612.768387947704</v>
      </c>
      <c r="K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forbrug'!K$2,'Forbrug af biomasse'!$B$2:$B$437,$E67)</f>
        <v>0</v>
      </c>
      <c r="L67" s="190">
        <f>IF(A67&lt;&gt;"Biogas",SUMIFS('Forbrug af biomasse'!$E$2:$E$437,'Forbrug af biomasse'!$C$2:$C$437,'Resultat-Produktion &amp; forbrug'!$A67,'Forbrug af biomasse'!$D$2:$D$437,'Resultat-Produktion &amp; forbrug'!$D67,'Forbrug af biomasse'!$A$2:$A$437,'Resultat-Produktion &amp; forbrug'!L$2,'Forbrug af biomasse'!$B$2:$B$437,$E67),F67)</f>
        <v>0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1170958.7085578479</v>
      </c>
      <c r="N67" s="199">
        <f t="shared" si="9"/>
        <v>-169430.53805185249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52612.768387947704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0.30334102065144802</v>
      </c>
      <c r="S67" s="187">
        <f>IFERROR(VLOOKUP(A67,[1]Biogasudbytte!$A$2:$B$18,2,FALSE)*[1]Energiindhold!$C$10,0)*J67*IFERROR(VLOOKUP(A67,Biogasanlæg!$F$3:$G$8,2,FALSE),1)</f>
        <v>0.30334102065144802</v>
      </c>
      <c r="T67" s="188">
        <f t="shared" si="11"/>
        <v>0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44720.853129755546</v>
      </c>
      <c r="W67" s="187">
        <f>J67*IFERROR(VLOOKUP(A67,[1]Tørstofindhold!A$2:B$24,2,FALSE),0)</f>
        <v>44720.853129755546</v>
      </c>
      <c r="X67" s="188">
        <f t="shared" si="12"/>
        <v>0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forbrug'!G$2,'Forbrug af biomasse'!$B$2:$B$437,$E68)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forbrug'!I$2,'Forbrug af biomasse'!$B$2:$B$437,$E68)</f>
        <v>0</v>
      </c>
      <c r="J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forbrug'!J$2,'Forbrug af biomasse'!$B$2:$B$437,$E68)</f>
        <v>41.80391161429587</v>
      </c>
      <c r="K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forbrug'!K$2,'Forbrug af biomasse'!$B$2:$B$437,$E68)</f>
        <v>0</v>
      </c>
      <c r="L68" s="190">
        <f>IF(A68&lt;&gt;"Biogas",SUMIFS('Forbrug af biomasse'!$E$2:$E$437,'Forbrug af biomasse'!$C$2:$C$437,'Resultat-Produktion &amp; forbrug'!$A68,'Forbrug af biomasse'!$D$2:$D$437,'Resultat-Produktion &amp; forbrug'!$D68,'Forbrug af biomasse'!$A$2:$A$437,'Resultat-Produktion &amp; forbrug'!L$2,'Forbrug af biomasse'!$B$2:$B$437,$E68),F68)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forbrug'!G$2,'Forbrug af biomasse'!$B$2:$B$437,$E69)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forbrug'!I$2,'Forbrug af biomasse'!$B$2:$B$437,$E69)</f>
        <v>0</v>
      </c>
      <c r="J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forbrug'!J$2,'Forbrug af biomasse'!$B$2:$B$437,$E69)</f>
        <v>0</v>
      </c>
      <c r="K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forbrug'!K$2,'Forbrug af biomasse'!$B$2:$B$437,$E69)</f>
        <v>0</v>
      </c>
      <c r="L69" s="190">
        <f>IF(A69&lt;&gt;"Biogas",SUMIFS('Forbrug af biomasse'!$E$2:$E$437,'Forbrug af biomasse'!$C$2:$C$437,'Resultat-Produktion &amp; forbrug'!$A69,'Forbrug af biomasse'!$D$2:$D$437,'Resultat-Produktion &amp; forbrug'!$D69,'Forbrug af biomasse'!$A$2:$A$437,'Resultat-Produktion &amp; forbrug'!L$2,'Forbrug af biomasse'!$B$2:$B$437,$E69),F69)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forbrug'!G$2,'Forbrug af biomasse'!$B$2:$B$437,$E70)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forbrug'!I$2,'Forbrug af biomasse'!$B$2:$B$437,$E70)</f>
        <v>0</v>
      </c>
      <c r="J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forbrug'!J$2,'Forbrug af biomasse'!$B$2:$B$437,$E70)</f>
        <v>523057.13098607323</v>
      </c>
      <c r="K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forbrug'!K$2,'Forbrug af biomasse'!$B$2:$B$437,$E70)</f>
        <v>0</v>
      </c>
      <c r="L70" s="190">
        <f>IF(A70&lt;&gt;"Biogas",SUMIFS('Forbrug af biomasse'!$E$2:$E$437,'Forbrug af biomasse'!$C$2:$C$437,'Resultat-Produktion &amp; forbrug'!$A70,'Forbrug af biomasse'!$D$2:$D$437,'Resultat-Produktion &amp; forbrug'!$D70,'Forbrug af biomasse'!$A$2:$A$437,'Resultat-Produktion &amp; forbrug'!L$2,'Forbrug af biomasse'!$B$2:$B$437,$E70),F70)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772542.01819557324</v>
      </c>
      <c r="G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forbrug'!G$2,'Forbrug af biomasse'!$B$2:$B$437,$E71)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forbrug'!I$2,'Forbrug af biomasse'!$B$2:$B$437,$E71)</f>
        <v>0</v>
      </c>
      <c r="J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forbrug'!J$2,'Forbrug af biomasse'!$B$2:$B$437,$E71)</f>
        <v>0</v>
      </c>
      <c r="K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forbrug'!K$2,'Forbrug af biomasse'!$B$2:$B$437,$E71)</f>
        <v>0</v>
      </c>
      <c r="L71" s="190">
        <f>IF(A71&lt;&gt;"Biogas",SUMIFS('Forbrug af biomasse'!$E$2:$E$437,'Forbrug af biomasse'!$C$2:$C$437,'Resultat-Produktion &amp; forbrug'!$A71,'Forbrug af biomasse'!$D$2:$D$437,'Resultat-Produktion &amp; forbrug'!$D71,'Forbrug af biomasse'!$A$2:$A$437,'Resultat-Produktion &amp; forbrug'!L$2,'Forbrug af biomasse'!$B$2:$B$437,$E71),F71)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772542.01819557324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2144652.2701679929</v>
      </c>
      <c r="G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forbrug'!G$2,'Forbrug af biomasse'!$B$2:$B$437,$E72)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forbrug'!I$2,'Forbrug af biomasse'!$B$2:$B$437,$E72)</f>
        <v>123531.68309679118</v>
      </c>
      <c r="J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forbrug'!J$2,'Forbrug af biomasse'!$B$2:$B$437,$E72)</f>
        <v>0</v>
      </c>
      <c r="K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forbrug'!K$2,'Forbrug af biomasse'!$B$2:$B$437,$E72)</f>
        <v>0</v>
      </c>
      <c r="L72" s="190">
        <f>IF(A72&lt;&gt;"Biogas",SUMIFS('Forbrug af biomasse'!$E$2:$E$437,'Forbrug af biomasse'!$C$2:$C$437,'Resultat-Produktion &amp; forbrug'!$A72,'Forbrug af biomasse'!$D$2:$D$437,'Resultat-Produktion &amp; forbrug'!$D72,'Forbrug af biomasse'!$A$2:$A$437,'Resultat-Produktion &amp; forbrug'!L$2,'Forbrug af biomasse'!$B$2:$B$437,$E72),F72)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2021120.5870712018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6957334.5251530875</v>
      </c>
      <c r="G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forbrug'!G$2,'Forbrug af biomasse'!$B$2:$B$437,$E73)</f>
        <v>5879215.2019956233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forbrug'!I$2,'Forbrug af biomasse'!$B$2:$B$437,$E73)</f>
        <v>295933.04302308214</v>
      </c>
      <c r="J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forbrug'!J$2,'Forbrug af biomasse'!$B$2:$B$437,$E73)</f>
        <v>2829.7366026494124</v>
      </c>
      <c r="K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forbrug'!K$2,'Forbrug af biomasse'!$B$2:$B$437,$E73)</f>
        <v>0</v>
      </c>
      <c r="L73" s="190">
        <f>IF(A73&lt;&gt;"Biogas",SUMIFS('Forbrug af biomasse'!$E$2:$E$437,'Forbrug af biomasse'!$C$2:$C$437,'Resultat-Produktion &amp; forbrug'!$A73,'Forbrug af biomasse'!$D$2:$D$437,'Resultat-Produktion &amp; forbrug'!$D73,'Forbrug af biomasse'!$A$2:$A$437,'Resultat-Produktion &amp; forbrug'!L$2,'Forbrug af biomasse'!$B$2:$B$437,$E73),F73)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779356.54353173263</v>
      </c>
      <c r="O73" s="190">
        <f t="shared" si="20"/>
        <v>779356.54353173263</v>
      </c>
      <c r="P73" s="200">
        <f t="shared" si="10"/>
        <v>2829.7366026494124</v>
      </c>
      <c r="Q73" s="187">
        <f>IFERROR(VLOOKUP(A73,[1]Energiindhold!$A$2:$C$11,3,FALSE),IFERROR(VLOOKUP(A73,[1]Biogasudbytte!$A$2:$B$18,2,FALSE)*[1]Energiindhold!$C$10,0))*O73</f>
        <v>2.6691870516800904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2.6788785033810401</v>
      </c>
      <c r="S73" s="187">
        <f>IFERROR(VLOOKUP(A73,[1]Biogasudbytte!$A$2:$B$18,2,FALSE)*[1]Energiindhold!$C$10,0)*J73*IFERROR(VLOOKUP(A73,Biogasanlæg!$F$3:$G$8,2,FALSE),1)</f>
        <v>9.6914517009498678E-3</v>
      </c>
      <c r="T73" s="188">
        <f t="shared" si="11"/>
        <v>2.6691870516800904</v>
      </c>
      <c r="U73" s="186">
        <f>O73*IFERROR(VLOOKUP(A73,[1]Tørstofindhold!A$2:B$24,2,FALSE),0)</f>
        <v>241600.52849483711</v>
      </c>
      <c r="V73" s="187">
        <f>IF(D73=År1,P73,SUM(O73,P73))*IFERROR(VLOOKUP(A73,[1]Tørstofindhold!A$2:B$24,2,FALSE),0)</f>
        <v>242477.74684165843</v>
      </c>
      <c r="W73" s="187">
        <f>J73*IFERROR(VLOOKUP(A73,[1]Tørstofindhold!A$2:B$24,2,FALSE),0)</f>
        <v>877.21834682131782</v>
      </c>
      <c r="X73" s="188">
        <f t="shared" si="12"/>
        <v>241600.52849483711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forbrug'!G$2,'Forbrug af biomasse'!$B$2:$B$437,$E74)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forbrug'!I$2,'Forbrug af biomasse'!$B$2:$B$437,$E74)</f>
        <v>0</v>
      </c>
      <c r="J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forbrug'!J$2,'Forbrug af biomasse'!$B$2:$B$437,$E74)</f>
        <v>0</v>
      </c>
      <c r="K74" s="190">
        <f ca="1">SUMIFS('Forbrug af biomasse'!$E$2:$E$437,'Forbrug af biomasse'!$C$2:$C$437,'Resultat-Produktion &amp; forbrug'!$A74,'Forbrug af biomasse'!$D$2:$D$437,'Resultat-Produktion &amp; forbrug'!$D74,'Forbrug af biomasse'!$A$2:$A$437,'Resultat-Produktion &amp; forbrug'!K$2,'Forbrug af biomasse'!$B$2:$B$437,$E74)</f>
        <v>526030.44340698363</v>
      </c>
      <c r="L74" s="190">
        <f>IF(A74&lt;&gt;"Biogas",SUMIFS('Forbrug af biomasse'!$E$2:$E$437,'Forbrug af biomasse'!$C$2:$C$437,'Resultat-Produktion &amp; forbrug'!$A74,'Forbrug af biomasse'!$D$2:$D$437,'Resultat-Produktion &amp; forbrug'!$D74,'Forbrug af biomasse'!$A$2:$A$437,'Resultat-Produktion &amp; forbrug'!L$2,'Forbrug af biomasse'!$B$2:$B$437,$E74),F74)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-526030.44340698363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forbrug'!G$2,'Forbrug af biomasse'!$B$2:$B$437,$E75)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forbrug'!I$2,'Forbrug af biomasse'!$B$2:$B$437,$E75)</f>
        <v>0</v>
      </c>
      <c r="J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forbrug'!J$2,'Forbrug af biomasse'!$B$2:$B$437,$E75)</f>
        <v>9867457.5006151944</v>
      </c>
      <c r="K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forbrug'!K$2,'Forbrug af biomasse'!$B$2:$B$437,$E75)</f>
        <v>3116039.2107205875</v>
      </c>
      <c r="L75" s="190">
        <f>IF(A75&lt;&gt;"Biogas",SUMIFS('Forbrug af biomasse'!$E$2:$E$437,'Forbrug af biomasse'!$C$2:$C$437,'Resultat-Produktion &amp; forbrug'!$A75,'Forbrug af biomasse'!$D$2:$D$437,'Resultat-Produktion &amp; forbrug'!$D75,'Forbrug af biomasse'!$A$2:$A$437,'Resultat-Produktion &amp; forbrug'!L$2,'Forbrug af biomasse'!$B$2:$B$437,$E75),F75)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9867457.5006151944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7">
        <f>IFERROR(VLOOKUP(A75,[1]Biogasudbytte!$A$2:$B$18,2,FALSE)*[1]Energiindhold!$C$10,0)*J75*IFERROR(VLOOKUP(A75,Biogasanlæg!$F$3:$G$8,2,FALSE),1)</f>
        <v>4.9948083122364055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749926.77004675474</v>
      </c>
      <c r="W75" s="187">
        <f>J75*IFERROR(VLOOKUP(A75,[1]Tørstofindhold!A$2:B$24,2,FALSE),0)</f>
        <v>749926.77004675474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forbrug'!G$2,'Forbrug af biomasse'!$B$2:$B$437,$E76)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forbrug'!I$2,'Forbrug af biomasse'!$B$2:$B$437,$E76)</f>
        <v>0</v>
      </c>
      <c r="J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forbrug'!J$2,'Forbrug af biomasse'!$B$2:$B$437,$E76)</f>
        <v>0</v>
      </c>
      <c r="K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forbrug'!K$2,'Forbrug af biomasse'!$B$2:$B$437,$E76)</f>
        <v>0</v>
      </c>
      <c r="L76" s="190">
        <f>IF(A76&lt;&gt;"Biogas",SUMIFS('Forbrug af biomasse'!$E$2:$E$437,'Forbrug af biomasse'!$C$2:$C$437,'Resultat-Produktion &amp; forbrug'!$A76,'Forbrug af biomasse'!$D$2:$D$437,'Resultat-Produktion &amp; forbrug'!$D76,'Forbrug af biomasse'!$A$2:$A$437,'Resultat-Produktion &amp; forbrug'!L$2,'Forbrug af biomasse'!$B$2:$B$437,$E76),F76)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7715443.2113281824</v>
      </c>
      <c r="G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forbrug'!G$2,'Forbrug af biomasse'!$B$2:$B$437,$E77)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forbrug'!I$2,'Forbrug af biomasse'!$B$2:$B$437,$E77)</f>
        <v>0</v>
      </c>
      <c r="J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forbrug'!J$2,'Forbrug af biomasse'!$B$2:$B$437,$E77)</f>
        <v>314571.75459651783</v>
      </c>
      <c r="K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forbrug'!K$2,'Forbrug af biomasse'!$B$2:$B$437,$E77)</f>
        <v>0</v>
      </c>
      <c r="L77" s="190">
        <f>IF(A77&lt;&gt;"Biogas",SUMIFS('Forbrug af biomasse'!$E$2:$E$437,'Forbrug af biomasse'!$C$2:$C$437,'Resultat-Produktion &amp; forbrug'!$A77,'Forbrug af biomasse'!$D$2:$D$437,'Resultat-Produktion &amp; forbrug'!$D77,'Forbrug af biomasse'!$A$2:$A$437,'Resultat-Produktion &amp; forbrug'!L$2,'Forbrug af biomasse'!$B$2:$B$437,$E77),F77)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1743817.6702617025</v>
      </c>
      <c r="O77" s="190">
        <f t="shared" si="20"/>
        <v>1413053.5808460382</v>
      </c>
      <c r="P77" s="200">
        <f t="shared" si="10"/>
        <v>314571.75459651783</v>
      </c>
      <c r="Q77" s="187">
        <f>IFERROR(VLOOKUP(A77,[1]Energiindhold!$A$2:$C$11,3,FALSE),IFERROR(VLOOKUP(A77,[1]Biogasudbytte!$A$2:$B$18,2,FALSE)*[1]Energiindhold!$C$10,0))*O77</f>
        <v>5.0728623552372776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6.2021749542387763</v>
      </c>
      <c r="S77" s="187">
        <f>IFERROR(VLOOKUP(A77,[1]Biogasudbytte!$A$2:$B$18,2,FALSE)*[1]Energiindhold!$C$10,0)*J77*IFERROR(VLOOKUP(A77,Biogasanlæg!$F$3:$G$8,2,FALSE),1)</f>
        <v>1.1293125990014992</v>
      </c>
      <c r="T77" s="188">
        <f t="shared" si="11"/>
        <v>5.0728623552372767</v>
      </c>
      <c r="U77" s="186">
        <f>O77*IFERROR(VLOOKUP(A77,[1]Tørstofindhold!A$2:B$24,2,FALSE),0)</f>
        <v>423916.07425381144</v>
      </c>
      <c r="V77" s="187">
        <f>IF(D77=År1,P77,SUM(O77,P77))*IFERROR(VLOOKUP(A77,[1]Tørstofindhold!A$2:B$24,2,FALSE),0)</f>
        <v>518287.60063276679</v>
      </c>
      <c r="W77" s="187">
        <f>J77*IFERROR(VLOOKUP(A77,[1]Tørstofindhold!A$2:B$24,2,FALSE),0)</f>
        <v>94371.526378955343</v>
      </c>
      <c r="X77" s="188">
        <f t="shared" si="12"/>
        <v>423916.07425381144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forbrug'!G$2,'Forbrug af biomasse'!$B$2:$B$437,$E78)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forbrug'!I$2,'Forbrug af biomasse'!$B$2:$B$437,$E78)</f>
        <v>472406.87601849809</v>
      </c>
      <c r="J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forbrug'!J$2,'Forbrug af biomasse'!$B$2:$B$437,$E78)</f>
        <v>0</v>
      </c>
      <c r="K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forbrug'!K$2,'Forbrug af biomasse'!$B$2:$B$437,$E78)</f>
        <v>0</v>
      </c>
      <c r="L78" s="190">
        <f>IF(A78&lt;&gt;"Biogas",SUMIFS('Forbrug af biomasse'!$E$2:$E$437,'Forbrug af biomasse'!$C$2:$C$437,'Resultat-Produktion &amp; forbrug'!$A78,'Forbrug af biomasse'!$D$2:$D$437,'Resultat-Produktion &amp; forbrug'!$D78,'Forbrug af biomasse'!$A$2:$A$437,'Resultat-Produktion &amp; forbrug'!L$2,'Forbrug af biomasse'!$B$2:$B$437,$E78),F78)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forbrug'!G$2,'Forbrug af biomasse'!$B$2:$B$437,$E79)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forbrug'!I$2,'Forbrug af biomasse'!$B$2:$B$437,$E79)</f>
        <v>0</v>
      </c>
      <c r="J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forbrug'!J$2,'Forbrug af biomasse'!$B$2:$B$437,$E79)</f>
        <v>0</v>
      </c>
      <c r="K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forbrug'!K$2,'Forbrug af biomasse'!$B$2:$B$437,$E79)</f>
        <v>0</v>
      </c>
      <c r="L79" s="190">
        <f>IF(A79&lt;&gt;"Biogas",SUMIFS('Forbrug af biomasse'!$E$2:$E$437,'Forbrug af biomasse'!$C$2:$C$437,'Resultat-Produktion &amp; forbrug'!$A79,'Forbrug af biomasse'!$D$2:$D$437,'Resultat-Produktion &amp; forbrug'!$D79,'Forbrug af biomasse'!$A$2:$A$437,'Resultat-Produktion &amp; forbrug'!L$2,'Forbrug af biomasse'!$B$2:$B$437,$E79),F79)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forbrug'!G$2,'Forbrug af biomasse'!$B$2:$B$437,$E80)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forbrug'!I$2,'Forbrug af biomasse'!$B$2:$B$437,$E80)</f>
        <v>60028.253038902265</v>
      </c>
      <c r="J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forbrug'!J$2,'Forbrug af biomasse'!$B$2:$B$437,$E80)</f>
        <v>0</v>
      </c>
      <c r="K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forbrug'!K$2,'Forbrug af biomasse'!$B$2:$B$437,$E80)</f>
        <v>0</v>
      </c>
      <c r="L80" s="190">
        <f>IF(A80&lt;&gt;"Biogas",SUMIFS('Forbrug af biomasse'!$E$2:$E$437,'Forbrug af biomasse'!$C$2:$C$437,'Resultat-Produktion &amp; forbrug'!$A80,'Forbrug af biomasse'!$D$2:$D$437,'Resultat-Produktion &amp; forbrug'!$D80,'Forbrug af biomasse'!$A$2:$A$437,'Resultat-Produktion &amp; forbrug'!L$2,'Forbrug af biomasse'!$B$2:$B$437,$E80),F80)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1623373.2997636329</v>
      </c>
      <c r="G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forbrug'!G$2,'Forbrug af biomasse'!$B$2:$B$437,$E81)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forbrug'!I$2,'Forbrug af biomasse'!$B$2:$B$437,$E81)</f>
        <v>0</v>
      </c>
      <c r="J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forbrug'!J$2,'Forbrug af biomasse'!$B$2:$B$437,$E81)</f>
        <v>0</v>
      </c>
      <c r="K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forbrug'!K$2,'Forbrug af biomasse'!$B$2:$B$437,$E81)</f>
        <v>0</v>
      </c>
      <c r="L81" s="190">
        <f>IF(A81&lt;&gt;"Biogas",SUMIFS('Forbrug af biomasse'!$E$2:$E$437,'Forbrug af biomasse'!$C$2:$C$437,'Resultat-Produktion &amp; forbrug'!$A81,'Forbrug af biomasse'!$D$2:$D$437,'Resultat-Produktion &amp; forbrug'!$D81,'Forbrug af biomasse'!$A$2:$A$437,'Resultat-Produktion &amp; forbrug'!L$2,'Forbrug af biomasse'!$B$2:$B$437,$E81),F81)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1623373.2997636329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150770.56779806415</v>
      </c>
      <c r="G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forbrug'!G$2,'Forbrug af biomasse'!$B$2:$B$437,$E82)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forbrug'!I$2,'Forbrug af biomasse'!$B$2:$B$437,$E82)</f>
        <v>0</v>
      </c>
      <c r="J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forbrug'!J$2,'Forbrug af biomasse'!$B$2:$B$437,$E82)</f>
        <v>0</v>
      </c>
      <c r="K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forbrug'!K$2,'Forbrug af biomasse'!$B$2:$B$437,$E82)</f>
        <v>0</v>
      </c>
      <c r="L82" s="190">
        <f>IF(A82&lt;&gt;"Biogas",SUMIFS('Forbrug af biomasse'!$E$2:$E$437,'Forbrug af biomasse'!$C$2:$C$437,'Resultat-Produktion &amp; forbrug'!$A82,'Forbrug af biomasse'!$D$2:$D$437,'Resultat-Produktion &amp; forbrug'!$D82,'Forbrug af biomasse'!$A$2:$A$437,'Resultat-Produktion &amp; forbrug'!L$2,'Forbrug af biomasse'!$B$2:$B$437,$E82),F82)</f>
        <v>150770.56779806415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150770.56779806415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2.7741784474843798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2.7741784474843798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62569.785636196626</v>
      </c>
      <c r="W82" s="187">
        <f>J82*IFERROR(VLOOKUP(A82,[1]Tørstofindhold!A$2:B$24,2,FALSE),0)</f>
        <v>0</v>
      </c>
      <c r="X82" s="188">
        <f t="shared" ref="X82:X149" si="26">V82-W82</f>
        <v>62569.785636196626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733714.35298733599</v>
      </c>
      <c r="G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forbrug'!G$2,'Forbrug af biomasse'!$B$2:$B$437,$E83)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forbrug'!I$2,'Forbrug af biomasse'!$B$2:$B$437,$E83)</f>
        <v>0</v>
      </c>
      <c r="J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forbrug'!J$2,'Forbrug af biomasse'!$B$2:$B$437,$E83)</f>
        <v>0</v>
      </c>
      <c r="K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forbrug'!K$2,'Forbrug af biomasse'!$B$2:$B$437,$E83)</f>
        <v>0</v>
      </c>
      <c r="L83" s="190">
        <f ca="1">IF(A83&lt;&gt;"Biogas",SUMIFS('Forbrug af biomasse'!$E$2:$E$437,'Forbrug af biomasse'!$C$2:$C$437,'Resultat-Produktion &amp; forbrug'!$A83,'Forbrug af biomasse'!$D$2:$D$437,'Resultat-Produktion &amp; forbrug'!$D83,'Forbrug af biomasse'!$A$2:$A$437,'Resultat-Produktion &amp; forbrug'!L$2,'Forbrug af biomasse'!$B$2:$B$437,$E83),F83)</f>
        <v>733714.35298733599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733714.35298733599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6.5751287661279392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6.5751287661279392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183428.588246834</v>
      </c>
      <c r="G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forbrug'!G$2,'Forbrug af biomasse'!$B$2:$B$437,$E84)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forbrug'!I$2,'Forbrug af biomasse'!$B$2:$B$437,$E84)</f>
        <v>0</v>
      </c>
      <c r="J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forbrug'!J$2,'Forbrug af biomasse'!$B$2:$B$437,$E84)</f>
        <v>0</v>
      </c>
      <c r="K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forbrug'!K$2,'Forbrug af biomasse'!$B$2:$B$437,$E84)</f>
        <v>0</v>
      </c>
      <c r="L84" s="190">
        <f ca="1">IF(A84&lt;&gt;"Biogas",SUMIFS('Forbrug af biomasse'!$E$2:$E$437,'Forbrug af biomasse'!$C$2:$C$437,'Resultat-Produktion &amp; forbrug'!$A84,'Forbrug af biomasse'!$D$2:$D$437,'Resultat-Produktion &amp; forbrug'!$D84,'Forbrug af biomasse'!$A$2:$A$437,'Resultat-Produktion &amp; forbrug'!L$2,'Forbrug af biomasse'!$B$2:$B$437,$E84),F84)</f>
        <v>183428.588246834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183428.588246834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6.1024070901318126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6.1024070901318126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forbrug'!G$2,'Forbrug af biomasse'!$B$2:$B$437,$E85)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forbrug'!I$2,'Forbrug af biomasse'!$B$2:$B$437,$E85)</f>
        <v>0</v>
      </c>
      <c r="J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forbrug'!J$2,'Forbrug af biomasse'!$B$2:$B$437,$E85)</f>
        <v>0</v>
      </c>
      <c r="K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forbrug'!K$2,'Forbrug af biomasse'!$B$2:$B$437,$E85)</f>
        <v>0</v>
      </c>
      <c r="L85" s="190">
        <f>IF(A85&lt;&gt;"Biogas",SUMIFS('Forbrug af biomasse'!$E$2:$E$437,'Forbrug af biomasse'!$C$2:$C$437,'Resultat-Produktion &amp; forbrug'!$A85,'Forbrug af biomasse'!$D$2:$D$437,'Resultat-Produktion &amp; forbrug'!$D85,'Forbrug af biomasse'!$A$2:$A$437,'Resultat-Produktion &amp; forbrug'!L$2,'Forbrug af biomasse'!$B$2:$B$437,$E85),F85)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496520.17811417021</v>
      </c>
      <c r="G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forbrug'!G$2,'Forbrug af biomasse'!$B$2:$B$437,$E86)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forbrug'!I$2,'Forbrug af biomasse'!$B$2:$B$437,$E86)</f>
        <v>0</v>
      </c>
      <c r="J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forbrug'!J$2,'Forbrug af biomasse'!$B$2:$B$437,$E86)</f>
        <v>0</v>
      </c>
      <c r="K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forbrug'!K$2,'Forbrug af biomasse'!$B$2:$B$437,$E86)</f>
        <v>0</v>
      </c>
      <c r="L86" s="190">
        <f>IF(A86&lt;&gt;"Biogas",SUMIFS('Forbrug af biomasse'!$E$2:$E$437,'Forbrug af biomasse'!$C$2:$C$437,'Resultat-Produktion &amp; forbrug'!$A86,'Forbrug af biomasse'!$D$2:$D$437,'Resultat-Produktion &amp; forbrug'!$D86,'Forbrug af biomasse'!$A$2:$A$437,'Resultat-Produktion &amp; forbrug'!L$2,'Forbrug af biomasse'!$B$2:$B$437,$E86),F86)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496520.17811417021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248260.0890570851</v>
      </c>
      <c r="G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forbrug'!G$2,'Forbrug af biomasse'!$B$2:$B$437,$E87)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forbrug'!I$2,'Forbrug af biomasse'!$B$2:$B$437,$E87)</f>
        <v>0</v>
      </c>
      <c r="J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forbrug'!J$2,'Forbrug af biomasse'!$B$2:$B$437,$E87)</f>
        <v>0</v>
      </c>
      <c r="K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forbrug'!K$2,'Forbrug af biomasse'!$B$2:$B$437,$E87)</f>
        <v>0</v>
      </c>
      <c r="L87" s="190">
        <f>IF(A87&lt;&gt;"Biogas",SUMIFS('Forbrug af biomasse'!$E$2:$E$437,'Forbrug af biomasse'!$C$2:$C$437,'Resultat-Produktion &amp; forbrug'!$A87,'Forbrug af biomasse'!$D$2:$D$437,'Resultat-Produktion &amp; forbrug'!$D87,'Forbrug af biomasse'!$A$2:$A$437,'Resultat-Produktion &amp; forbrug'!L$2,'Forbrug af biomasse'!$B$2:$B$437,$E87),F87)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34160.982965822855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158886.45699653446</v>
      </c>
      <c r="G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forbrug'!G$2,'Forbrug af biomasse'!$B$2:$B$437,$E88)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forbrug'!I$2,'Forbrug af biomasse'!$B$2:$B$437,$E88)</f>
        <v>0</v>
      </c>
      <c r="J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forbrug'!J$2,'Forbrug af biomasse'!$B$2:$B$437,$E88)</f>
        <v>0</v>
      </c>
      <c r="K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forbrug'!K$2,'Forbrug af biomasse'!$B$2:$B$437,$E88)</f>
        <v>0</v>
      </c>
      <c r="L88" s="190">
        <f>IF(A88&lt;&gt;"Biogas",SUMIFS('Forbrug af biomasse'!$E$2:$E$437,'Forbrug af biomasse'!$C$2:$C$437,'Resultat-Produktion &amp; forbrug'!$A88,'Forbrug af biomasse'!$D$2:$D$437,'Resultat-Produktion &amp; forbrug'!$D88,'Forbrug af biomasse'!$A$2:$A$437,'Resultat-Produktion &amp; forbrug'!L$2,'Forbrug af biomasse'!$B$2:$B$437,$E88),F88)</f>
        <v>158886.45699653446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158886.45699653446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5.5610259948787055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5.5610259948787055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391853.36074246798</v>
      </c>
      <c r="G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forbrug'!G$2,'Forbrug af biomasse'!$B$2:$B$437,$E89)</f>
        <v>841167.61765562883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forbrug'!I$2,'Forbrug af biomasse'!$B$2:$B$437,$E89)</f>
        <v>0</v>
      </c>
      <c r="J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forbrug'!J$2,'Forbrug af biomasse'!$B$2:$B$437,$E89)</f>
        <v>4106.4392978995693</v>
      </c>
      <c r="K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forbrug'!K$2,'Forbrug af biomasse'!$B$2:$B$437,$E89)</f>
        <v>0</v>
      </c>
      <c r="L89" s="190">
        <f>IF(A89&lt;&gt;"Biogas",SUMIFS('Forbrug af biomasse'!$E$2:$E$437,'Forbrug af biomasse'!$C$2:$C$437,'Resultat-Produktion &amp; forbrug'!$A89,'Forbrug af biomasse'!$D$2:$D$437,'Resultat-Produktion &amp; forbrug'!$D89,'Forbrug af biomasse'!$A$2:$A$437,'Resultat-Produktion &amp; forbrug'!L$2,'Forbrug af biomasse'!$B$2:$B$437,$E89),F89)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-453420.69621106045</v>
      </c>
      <c r="O89" s="190">
        <f t="shared" si="20"/>
        <v>0</v>
      </c>
      <c r="P89" s="200">
        <f t="shared" si="24"/>
        <v>4106.4392978995693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1.1145040512071347E-2</v>
      </c>
      <c r="S89" s="187">
        <f>IFERROR(VLOOKUP(A89,[1]Biogasudbytte!$A$2:$B$18,2,FALSE)*[1]Energiindhold!$C$10,0)*J89*IFERROR(VLOOKUP(A89,Biogasanlæg!$F$3:$G$8,2,FALSE),1)</f>
        <v>1.1145040512071347E-2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821.28785957991386</v>
      </c>
      <c r="W89" s="187">
        <f>J89*IFERROR(VLOOKUP(A89,[1]Tørstofindhold!A$2:B$24,2,FALSE),0)</f>
        <v>821.28785957991386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forbrug'!G$2,'Forbrug af biomasse'!$B$2:$B$437,$E90)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forbrug'!I$2,'Forbrug af biomasse'!$B$2:$B$437,$E90)</f>
        <v>0</v>
      </c>
      <c r="J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forbrug'!J$2,'Forbrug af biomasse'!$B$2:$B$437,$E90)</f>
        <v>0</v>
      </c>
      <c r="K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forbrug'!K$2,'Forbrug af biomasse'!$B$2:$B$437,$E90)</f>
        <v>0</v>
      </c>
      <c r="L90" s="190">
        <f>IF(A90&lt;&gt;"Biogas",SUMIFS('Forbrug af biomasse'!$E$2:$E$437,'Forbrug af biomasse'!$C$2:$C$437,'Resultat-Produktion &amp; forbrug'!$A90,'Forbrug af biomasse'!$D$2:$D$437,'Resultat-Produktion &amp; forbrug'!$D90,'Forbrug af biomasse'!$A$2:$A$437,'Resultat-Produktion &amp; forbrug'!L$2,'Forbrug af biomasse'!$B$2:$B$437,$E90),F90)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forbrug'!G$2,'Forbrug af biomasse'!$B$2:$B$437,$E91)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forbrug'!I$2,'Forbrug af biomasse'!$B$2:$B$437,$E91)</f>
        <v>0</v>
      </c>
      <c r="J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forbrug'!J$2,'Forbrug af biomasse'!$B$2:$B$437,$E91)</f>
        <v>0</v>
      </c>
      <c r="K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forbrug'!K$2,'Forbrug af biomasse'!$B$2:$B$437,$E91)</f>
        <v>0</v>
      </c>
      <c r="L91" s="190">
        <f>IF(A91&lt;&gt;"Biogas",SUMIFS('Forbrug af biomasse'!$E$2:$E$437,'Forbrug af biomasse'!$C$2:$C$437,'Resultat-Produktion &amp; forbrug'!$A91,'Forbrug af biomasse'!$D$2:$D$437,'Resultat-Produktion &amp; forbrug'!$D91,'Forbrug af biomasse'!$A$2:$A$437,'Resultat-Produktion &amp; forbrug'!L$2,'Forbrug af biomasse'!$B$2:$B$437,$E91),F91)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forbrug'!G$2,'Forbrug af biomasse'!$B$2:$B$437,$E92)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forbrug'!I$2,'Forbrug af biomasse'!$B$2:$B$437,$E92)</f>
        <v>0</v>
      </c>
      <c r="J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forbrug'!J$2,'Forbrug af biomasse'!$B$2:$B$437,$E92)</f>
        <v>1507101.1523820646</v>
      </c>
      <c r="K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forbrug'!K$2,'Forbrug af biomasse'!$B$2:$B$437,$E92)</f>
        <v>0</v>
      </c>
      <c r="L92" s="190">
        <f>IF(A92&lt;&gt;"Biogas",SUMIFS('Forbrug af biomasse'!$E$2:$E$437,'Forbrug af biomasse'!$C$2:$C$437,'Resultat-Produktion &amp; forbrug'!$A92,'Forbrug af biomasse'!$D$2:$D$437,'Resultat-Produktion &amp; forbrug'!$D92,'Forbrug af biomasse'!$A$2:$A$437,'Resultat-Produktion &amp; forbrug'!L$2,'Forbrug af biomasse'!$B$2:$B$437,$E92),F92)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forbrug'!G$2,'Forbrug af biomasse'!$B$2:$B$437,$E93)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forbrug'!I$2,'Forbrug af biomasse'!$B$2:$B$437,$E93)</f>
        <v>0</v>
      </c>
      <c r="J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forbrug'!J$2,'Forbrug af biomasse'!$B$2:$B$437,$E93)</f>
        <v>7989661.5832169671</v>
      </c>
      <c r="K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forbrug'!K$2,'Forbrug af biomasse'!$B$2:$B$437,$E93)</f>
        <v>7085171.5926641021</v>
      </c>
      <c r="L93" s="190">
        <f>IF(A93&lt;&gt;"Biogas",SUMIFS('Forbrug af biomasse'!$E$2:$E$437,'Forbrug af biomasse'!$C$2:$C$437,'Resultat-Produktion &amp; forbrug'!$A93,'Forbrug af biomasse'!$D$2:$D$437,'Resultat-Produktion &amp; forbrug'!$D93,'Forbrug af biomasse'!$A$2:$A$437,'Resultat-Produktion &amp; forbrug'!L$2,'Forbrug af biomasse'!$B$2:$B$437,$E93),F93)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7989661.5832169671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7">
        <f>IFERROR(VLOOKUP(A93,[1]Biogasudbytte!$A$2:$B$18,2,FALSE)*[1]Energiindhold!$C$10,0)*J93*IFERROR(VLOOKUP(A93,Biogasanlæg!$F$3:$G$8,2,FALSE),1)</f>
        <v>3.4419462100498701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399483.0791608484</v>
      </c>
      <c r="W93" s="187">
        <f>J93*IFERROR(VLOOKUP(A93,[1]Tørstofindhold!A$2:B$24,2,FALSE),0)</f>
        <v>399483.0791608484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forbrug'!G$2,'Forbrug af biomasse'!$B$2:$B$437,$E94)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forbrug'!I$2,'Forbrug af biomasse'!$B$2:$B$437,$E94)</f>
        <v>121875.54404868034</v>
      </c>
      <c r="J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forbrug'!J$2,'Forbrug af biomasse'!$B$2:$B$437,$E94)</f>
        <v>0</v>
      </c>
      <c r="K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forbrug'!K$2,'Forbrug af biomasse'!$B$2:$B$437,$E94)</f>
        <v>0</v>
      </c>
      <c r="L94" s="190">
        <f>IF(A94&lt;&gt;"Biogas",SUMIFS('Forbrug af biomasse'!$E$2:$E$437,'Forbrug af biomasse'!$C$2:$C$437,'Resultat-Produktion &amp; forbrug'!$A94,'Forbrug af biomasse'!$D$2:$D$437,'Resultat-Produktion &amp; forbrug'!$D94,'Forbrug af biomasse'!$A$2:$A$437,'Resultat-Produktion &amp; forbrug'!L$2,'Forbrug af biomasse'!$B$2:$B$437,$E94),F94)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forbrug'!G$2,'Forbrug af biomasse'!$B$2:$B$437,$E95)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forbrug'!I$2,'Forbrug af biomasse'!$B$2:$B$437,$E95)</f>
        <v>0</v>
      </c>
      <c r="J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forbrug'!J$2,'Forbrug af biomasse'!$B$2:$B$437,$E95)</f>
        <v>0</v>
      </c>
      <c r="K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forbrug'!K$2,'Forbrug af biomasse'!$B$2:$B$437,$E95)</f>
        <v>0</v>
      </c>
      <c r="L95" s="190">
        <f>IF(A95&lt;&gt;"Biogas",SUMIFS('Forbrug af biomasse'!$E$2:$E$437,'Forbrug af biomasse'!$C$2:$C$437,'Resultat-Produktion &amp; forbrug'!$A95,'Forbrug af biomasse'!$D$2:$D$437,'Resultat-Produktion &amp; forbrug'!$D95,'Forbrug af biomasse'!$A$2:$A$437,'Resultat-Produktion &amp; forbrug'!L$2,'Forbrug af biomasse'!$B$2:$B$437,$E95),F95)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forbrug'!G$2,'Forbrug af biomasse'!$B$2:$B$437,$E96)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forbrug'!I$2,'Forbrug af biomasse'!$B$2:$B$437,$E96)</f>
        <v>0</v>
      </c>
      <c r="J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forbrug'!J$2,'Forbrug af biomasse'!$B$2:$B$437,$E96)</f>
        <v>0</v>
      </c>
      <c r="K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forbrug'!K$2,'Forbrug af biomasse'!$B$2:$B$437,$E96)</f>
        <v>0</v>
      </c>
      <c r="L96" s="190">
        <f>IF(A96&lt;&gt;"Biogas",SUMIFS('Forbrug af biomasse'!$E$2:$E$437,'Forbrug af biomasse'!$C$2:$C$437,'Resultat-Produktion &amp; forbrug'!$A96,'Forbrug af biomasse'!$D$2:$D$437,'Resultat-Produktion &amp; forbrug'!$D96,'Forbrug af biomasse'!$A$2:$A$437,'Resultat-Produktion &amp; forbrug'!L$2,'Forbrug af biomasse'!$B$2:$B$437,$E96),F96)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1278885.3114418108</v>
      </c>
      <c r="G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forbrug'!G$2,'Forbrug af biomasse'!$B$2:$B$437,$E97)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forbrug'!I$2,'Forbrug af biomasse'!$B$2:$B$437,$E97)</f>
        <v>0</v>
      </c>
      <c r="J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forbrug'!J$2,'Forbrug af biomasse'!$B$2:$B$437,$E97)</f>
        <v>0</v>
      </c>
      <c r="K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forbrug'!K$2,'Forbrug af biomasse'!$B$2:$B$437,$E97)</f>
        <v>0</v>
      </c>
      <c r="L97" s="190">
        <f ca="1">IF(A97&lt;&gt;"Biogas",SUMIFS('Forbrug af biomasse'!$E$2:$E$437,'Forbrug af biomasse'!$C$2:$C$437,'Resultat-Produktion &amp; forbrug'!$A97,'Forbrug af biomasse'!$D$2:$D$437,'Resultat-Produktion &amp; forbrug'!$D97,'Forbrug af biomasse'!$A$2:$A$437,'Resultat-Produktion &amp; forbrug'!L$2,'Forbrug af biomasse'!$B$2:$B$437,$E97),F97)</f>
        <v>814733.66742430395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464151.6440175068</v>
      </c>
      <c r="N97" s="199">
        <f t="shared" ca="1" si="23"/>
        <v>0</v>
      </c>
      <c r="O97" s="190">
        <f t="shared" ca="1" si="20"/>
        <v>0</v>
      </c>
      <c r="P97" s="200">
        <f t="shared" ca="1" si="24"/>
        <v>814733.66742430395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21.752179931587531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21.752179931587531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668081.60728792916</v>
      </c>
      <c r="W97" s="187">
        <f>J97*IFERROR(VLOOKUP(A97,[1]Tørstofindhold!A$2:B$24,2,FALSE),0)</f>
        <v>0</v>
      </c>
      <c r="X97" s="188">
        <f t="shared" ca="1" si="26"/>
        <v>668081.60728792916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393797.26280683634</v>
      </c>
      <c r="G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forbrug'!G$2,'Forbrug af biomasse'!$B$2:$B$437,$E98)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forbrug'!I$2,'Forbrug af biomasse'!$B$2:$B$437,$E98)</f>
        <v>0</v>
      </c>
      <c r="J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forbrug'!J$2,'Forbrug af biomasse'!$B$2:$B$437,$E98)</f>
        <v>0</v>
      </c>
      <c r="K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forbrug'!K$2,'Forbrug af biomasse'!$B$2:$B$437,$E98)</f>
        <v>0</v>
      </c>
      <c r="L98" s="190">
        <f>IF(A98&lt;&gt;"Biogas",SUMIFS('Forbrug af biomasse'!$E$2:$E$437,'Forbrug af biomasse'!$C$2:$C$437,'Resultat-Produktion &amp; forbrug'!$A98,'Forbrug af biomasse'!$D$2:$D$437,'Resultat-Produktion &amp; forbrug'!$D98,'Forbrug af biomasse'!$A$2:$A$437,'Resultat-Produktion &amp; forbrug'!L$2,'Forbrug af biomasse'!$B$2:$B$437,$E98),F98)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393797.26280683634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forbrug'!G$2,'Forbrug af biomasse'!$B$2:$B$437,$E99)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forbrug'!I$2,'Forbrug af biomasse'!$B$2:$B$437,$E99)</f>
        <v>33849.968886444818</v>
      </c>
      <c r="J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forbrug'!J$2,'Forbrug af biomasse'!$B$2:$B$437,$E99)</f>
        <v>0</v>
      </c>
      <c r="K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forbrug'!K$2,'Forbrug af biomasse'!$B$2:$B$437,$E99)</f>
        <v>0</v>
      </c>
      <c r="L99" s="190">
        <f>IF(A99&lt;&gt;"Biogas",SUMIFS('Forbrug af biomasse'!$E$2:$E$437,'Forbrug af biomasse'!$C$2:$C$437,'Resultat-Produktion &amp; forbrug'!$A99,'Forbrug af biomasse'!$D$2:$D$437,'Resultat-Produktion &amp; forbrug'!$D99,'Forbrug af biomasse'!$A$2:$A$437,'Resultat-Produktion &amp; forbrug'!L$2,'Forbrug af biomasse'!$B$2:$B$437,$E99),F99)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270063.38030426565</v>
      </c>
      <c r="G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forbrug'!G$2,'Forbrug af biomasse'!$B$2:$B$437,$E100)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forbrug'!I$2,'Forbrug af biomasse'!$B$2:$B$437,$E100)</f>
        <v>0</v>
      </c>
      <c r="J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forbrug'!J$2,'Forbrug af biomasse'!$B$2:$B$437,$E100)</f>
        <v>0</v>
      </c>
      <c r="K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forbrug'!K$2,'Forbrug af biomasse'!$B$2:$B$437,$E100)</f>
        <v>0</v>
      </c>
      <c r="L100" s="190">
        <f>IF(A100&lt;&gt;"Biogas",SUMIFS('Forbrug af biomasse'!$E$2:$E$437,'Forbrug af biomasse'!$C$2:$C$437,'Resultat-Produktion &amp; forbrug'!$A100,'Forbrug af biomasse'!$D$2:$D$437,'Resultat-Produktion &amp; forbrug'!$D100,'Forbrug af biomasse'!$A$2:$A$437,'Resultat-Produktion &amp; forbrug'!L$2,'Forbrug af biomasse'!$B$2:$B$437,$E100),F100)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205564.90482907367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forbrug'!G$2,'Forbrug af biomasse'!$B$2:$B$437,$E101)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forbrug'!I$2,'Forbrug af biomasse'!$B$2:$B$437,$E101)</f>
        <v>0</v>
      </c>
      <c r="J101" s="190">
        <f ca="1">SUMIFS('Forbrug af biomasse'!$E$2:$E$437,'Forbrug af biomasse'!$C$2:$C$437,'Resultat-Produktion &amp; forbrug'!$A101,'Forbrug af biomasse'!$D$2:$D$437,'Resultat-Produktion &amp; forbrug'!$D101,'Forbrug af biomasse'!$A$2:$A$437,'Resultat-Produktion &amp; forbrug'!J$2,'Forbrug af biomasse'!$B$2:$B$437,$E101)</f>
        <v>197484.23354298095</v>
      </c>
      <c r="K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forbrug'!K$2,'Forbrug af biomasse'!$B$2:$B$437,$E101)</f>
        <v>0</v>
      </c>
      <c r="L101" s="190">
        <f ca="1">IF(A101&lt;&gt;"Biogas",SUMIFS('Forbrug af biomasse'!$E$2:$E$437,'Forbrug af biomasse'!$C$2:$C$437,'Resultat-Produktion &amp; forbrug'!$A101,'Forbrug af biomasse'!$D$2:$D$437,'Resultat-Produktion &amp; forbrug'!$D101,'Forbrug af biomasse'!$A$2:$A$437,'Resultat-Produktion &amp; forbrug'!L$2,'Forbrug af biomasse'!$B$2:$B$437,$E101),F101)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498050490.32948744</v>
      </c>
      <c r="G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forbrug'!G$2,'Forbrug af biomasse'!$B$2:$B$437,$E102)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forbrug'!I$2,'Forbrug af biomasse'!$B$2:$B$437,$E102)</f>
        <v>0</v>
      </c>
      <c r="J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forbrug'!J$2,'Forbrug af biomasse'!$B$2:$B$437,$E102)</f>
        <v>0</v>
      </c>
      <c r="K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forbrug'!K$2,'Forbrug af biomasse'!$B$2:$B$437,$E102)</f>
        <v>0</v>
      </c>
      <c r="L102" s="190">
        <f ca="1">IF(A102&lt;&gt;"Biogas",SUMIFS('Forbrug af biomasse'!$E$2:$E$437,'Forbrug af biomasse'!$C$2:$C$437,'Resultat-Produktion &amp; forbrug'!$A102,'Forbrug af biomasse'!$D$2:$D$437,'Resultat-Produktion &amp; forbrug'!$D102,'Forbrug af biomasse'!$A$2:$A$437,'Resultat-Produktion &amp; forbrug'!L$2,'Forbrug af biomasse'!$B$2:$B$437,$E102),F102)</f>
        <v>498050490.32948744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498050490.32948744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19824132.257239286</v>
      </c>
      <c r="G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forbrug'!G$2,'Forbrug af biomasse'!$B$2:$B$437,$E103)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forbrug'!I$2,'Forbrug af biomasse'!$B$2:$B$437,$E103)</f>
        <v>0</v>
      </c>
      <c r="J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forbrug'!J$2,'Forbrug af biomasse'!$B$2:$B$437,$E103)</f>
        <v>0</v>
      </c>
      <c r="K103" s="190">
        <f ca="1">SUMIFS('Forbrug af biomasse'!$E$2:$E$437,'Forbrug af biomasse'!$C$2:$C$437,'Resultat-Produktion &amp; forbrug'!$A103,'Forbrug af biomasse'!$D$2:$D$437,'Resultat-Produktion &amp; forbrug'!$D103,'Forbrug af biomasse'!$A$2:$A$437,'Resultat-Produktion &amp; forbrug'!K$2,'Forbrug af biomasse'!$B$2:$B$437,$E103)</f>
        <v>17221672.687320314</v>
      </c>
      <c r="L103" s="190">
        <f>IF(A103&lt;&gt;"Biogas",SUMIFS('Forbrug af biomasse'!$E$2:$E$437,'Forbrug af biomasse'!$C$2:$C$437,'Resultat-Produktion &amp; forbrug'!$A103,'Forbrug af biomasse'!$D$2:$D$437,'Resultat-Produktion &amp; forbrug'!$D103,'Forbrug af biomasse'!$A$2:$A$437,'Resultat-Produktion &amp; forbrug'!L$2,'Forbrug af biomasse'!$B$2:$B$437,$E103),F103)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2602459.5699189715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forbrug'!G$2,'Forbrug af biomasse'!$B$2:$B$437,$E104)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forbrug'!I$2,'Forbrug af biomasse'!$B$2:$B$437,$E104)</f>
        <v>0</v>
      </c>
      <c r="J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forbrug'!J$2,'Forbrug af biomasse'!$B$2:$B$437,$E104)</f>
        <v>0</v>
      </c>
      <c r="K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forbrug'!K$2,'Forbrug af biomasse'!$B$2:$B$437,$E104)</f>
        <v>0</v>
      </c>
      <c r="L104" s="190">
        <f>IF(A104&lt;&gt;"Biogas",SUMIFS('Forbrug af biomasse'!$E$2:$E$437,'Forbrug af biomasse'!$C$2:$C$437,'Resultat-Produktion &amp; forbrug'!$A104,'Forbrug af biomasse'!$D$2:$D$437,'Resultat-Produktion &amp; forbrug'!$D104,'Forbrug af biomasse'!$A$2:$A$437,'Resultat-Produktion &amp; forbrug'!L$2,'Forbrug af biomasse'!$B$2:$B$437,$E104),F104)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forbrug'!G$2,'Forbrug af biomasse'!$B$2:$B$437,$E105)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forbrug'!I$2,'Forbrug af biomasse'!$B$2:$B$437,$E105)</f>
        <v>0</v>
      </c>
      <c r="J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forbrug'!J$2,'Forbrug af biomasse'!$B$2:$B$437,$E105)</f>
        <v>1388988.8638442878</v>
      </c>
      <c r="K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forbrug'!K$2,'Forbrug af biomasse'!$B$2:$B$437,$E105)</f>
        <v>525831.49845533748</v>
      </c>
      <c r="L105" s="190">
        <f>IF(A105&lt;&gt;"Biogas",SUMIFS('Forbrug af biomasse'!$E$2:$E$437,'Forbrug af biomasse'!$C$2:$C$437,'Resultat-Produktion &amp; forbrug'!$A105,'Forbrug af biomasse'!$D$2:$D$437,'Resultat-Produktion &amp; forbrug'!$D105,'Forbrug af biomasse'!$A$2:$A$437,'Resultat-Produktion &amp; forbrug'!L$2,'Forbrug af biomasse'!$B$2:$B$437,$E105),F105)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forbrug'!G$2,'Forbrug af biomasse'!$B$2:$B$437,$E106)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forbrug'!I$2,'Forbrug af biomasse'!$B$2:$B$437,$E106)</f>
        <v>0</v>
      </c>
      <c r="J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forbrug'!J$2,'Forbrug af biomasse'!$B$2:$B$437,$E106)</f>
        <v>0</v>
      </c>
      <c r="K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forbrug'!K$2,'Forbrug af biomasse'!$B$2:$B$437,$E106)</f>
        <v>0</v>
      </c>
      <c r="L106" s="190">
        <f>IF(A106&lt;&gt;"Biogas",SUMIFS('Forbrug af biomasse'!$E$2:$E$437,'Forbrug af biomasse'!$C$2:$C$437,'Resultat-Produktion &amp; forbrug'!$A106,'Forbrug af biomasse'!$D$2:$D$437,'Resultat-Produktion &amp; forbrug'!$D106,'Forbrug af biomasse'!$A$2:$A$437,'Resultat-Produktion &amp; forbrug'!L$2,'Forbrug af biomasse'!$B$2:$B$437,$E106),F106)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forbrug'!G$2,'Forbrug af biomasse'!$B$2:$B$437,$E107)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forbrug'!I$2,'Forbrug af biomasse'!$B$2:$B$437,$E107)</f>
        <v>0</v>
      </c>
      <c r="J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forbrug'!J$2,'Forbrug af biomasse'!$B$2:$B$437,$E107)</f>
        <v>4307.7658612412106</v>
      </c>
      <c r="K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forbrug'!K$2,'Forbrug af biomasse'!$B$2:$B$437,$E107)</f>
        <v>4307.7658612412106</v>
      </c>
      <c r="L107" s="190">
        <f>IF(A107&lt;&gt;"Biogas",SUMIFS('Forbrug af biomasse'!$E$2:$E$437,'Forbrug af biomasse'!$C$2:$C$437,'Resultat-Produktion &amp; forbrug'!$A107,'Forbrug af biomasse'!$D$2:$D$437,'Resultat-Produktion &amp; forbrug'!$D107,'Forbrug af biomasse'!$A$2:$A$437,'Resultat-Produktion &amp; forbrug'!L$2,'Forbrug af biomasse'!$B$2:$B$437,$E107),F107)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4307.7658612412106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7">
        <f>IFERROR(VLOOKUP(A107,[1]Biogasudbytte!$A$2:$B$18,2,FALSE)*[1]Energiindhold!$C$10,0)*J107*IFERROR(VLOOKUP(A107,Biogasanlæg!$F$3:$G$8,2,FALSE),1)</f>
        <v>2.025899206883129E-3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271.38924925819629</v>
      </c>
      <c r="W107" s="187">
        <f>J107*IFERROR(VLOOKUP(A107,[1]Tørstofindhold!A$2:B$24,2,FALSE),0)</f>
        <v>271.38924925819629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forbrug'!G$2,'Forbrug af biomasse'!$B$2:$B$437,$E108)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forbrug'!I$2,'Forbrug af biomasse'!$B$2:$B$437,$E108)</f>
        <v>36670.799626981883</v>
      </c>
      <c r="J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forbrug'!J$2,'Forbrug af biomasse'!$B$2:$B$437,$E108)</f>
        <v>0</v>
      </c>
      <c r="K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forbrug'!K$2,'Forbrug af biomasse'!$B$2:$B$437,$E108)</f>
        <v>0</v>
      </c>
      <c r="L108" s="190">
        <f>IF(A108&lt;&gt;"Biogas",SUMIFS('Forbrug af biomasse'!$E$2:$E$437,'Forbrug af biomasse'!$C$2:$C$437,'Resultat-Produktion &amp; forbrug'!$A108,'Forbrug af biomasse'!$D$2:$D$437,'Resultat-Produktion &amp; forbrug'!$D108,'Forbrug af biomasse'!$A$2:$A$437,'Resultat-Produktion &amp; forbrug'!L$2,'Forbrug af biomasse'!$B$2:$B$437,$E108),F108)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875858.53682385711</v>
      </c>
      <c r="G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forbrug'!G$2,'Forbrug af biomasse'!$B$2:$B$437,$E109)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forbrug'!I$2,'Forbrug af biomasse'!$B$2:$B$437,$E109)</f>
        <v>0</v>
      </c>
      <c r="J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forbrug'!J$2,'Forbrug af biomasse'!$B$2:$B$437,$E109)</f>
        <v>0</v>
      </c>
      <c r="K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forbrug'!K$2,'Forbrug af biomasse'!$B$2:$B$437,$E109)</f>
        <v>0</v>
      </c>
      <c r="L109" s="190">
        <f>IF(A109&lt;&gt;"Biogas",SUMIFS('Forbrug af biomasse'!$E$2:$E$437,'Forbrug af biomasse'!$C$2:$C$437,'Resultat-Produktion &amp; forbrug'!$A109,'Forbrug af biomasse'!$D$2:$D$437,'Resultat-Produktion &amp; forbrug'!$D109,'Forbrug af biomasse'!$A$2:$A$437,'Resultat-Produktion &amp; forbrug'!L$2,'Forbrug af biomasse'!$B$2:$B$437,$E109),F109)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875858.53682385711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27058.278671061176</v>
      </c>
      <c r="G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forbrug'!G$2,'Forbrug af biomasse'!$B$2:$B$437,$E110)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forbrug'!I$2,'Forbrug af biomasse'!$B$2:$B$437,$E110)</f>
        <v>267978.92035102146</v>
      </c>
      <c r="J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forbrug'!J$2,'Forbrug af biomasse'!$B$2:$B$437,$E110)</f>
        <v>0</v>
      </c>
      <c r="K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forbrug'!K$2,'Forbrug af biomasse'!$B$2:$B$437,$E110)</f>
        <v>0</v>
      </c>
      <c r="L110" s="190">
        <f>IF(A110&lt;&gt;"Biogas",SUMIFS('Forbrug af biomasse'!$E$2:$E$437,'Forbrug af biomasse'!$C$2:$C$437,'Resultat-Produktion &amp; forbrug'!$A110,'Forbrug af biomasse'!$D$2:$D$437,'Resultat-Produktion &amp; forbrug'!$D110,'Forbrug af biomasse'!$A$2:$A$437,'Resultat-Produktion &amp; forbrug'!L$2,'Forbrug af biomasse'!$B$2:$B$437,$E110),F110)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-240920.64167996027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forbrug'!G$2,'Forbrug af biomasse'!$B$2:$B$437,$E111)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forbrug'!I$2,'Forbrug af biomasse'!$B$2:$B$437,$E111)</f>
        <v>0</v>
      </c>
      <c r="J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forbrug'!J$2,'Forbrug af biomasse'!$B$2:$B$437,$E111)</f>
        <v>114193.60000000001</v>
      </c>
      <c r="K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forbrug'!K$2,'Forbrug af biomasse'!$B$2:$B$437,$E111)</f>
        <v>0</v>
      </c>
      <c r="L111" s="190">
        <f>IF(A111&lt;&gt;"Biogas",SUMIFS('Forbrug af biomasse'!$E$2:$E$437,'Forbrug af biomasse'!$C$2:$C$437,'Resultat-Produktion &amp; forbrug'!$A111,'Forbrug af biomasse'!$D$2:$D$437,'Resultat-Produktion &amp; forbrug'!$D111,'Forbrug af biomasse'!$A$2:$A$437,'Resultat-Produktion &amp; forbrug'!L$2,'Forbrug af biomasse'!$B$2:$B$437,$E111),F111)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15876779.698401188</v>
      </c>
      <c r="G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forbrug'!G$2,'Forbrug af biomasse'!$B$2:$B$437,$E112)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forbrug'!I$2,'Forbrug af biomasse'!$B$2:$B$437,$E112)</f>
        <v>0</v>
      </c>
      <c r="J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forbrug'!J$2,'Forbrug af biomasse'!$B$2:$B$437,$E112)</f>
        <v>74769.822950919988</v>
      </c>
      <c r="K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forbrug'!K$2,'Forbrug af biomasse'!$B$2:$B$437,$E112)</f>
        <v>0</v>
      </c>
      <c r="L112" s="190">
        <f>IF(A112&lt;&gt;"Biogas",SUMIFS('Forbrug af biomasse'!$E$2:$E$437,'Forbrug af biomasse'!$C$2:$C$437,'Resultat-Produktion &amp; forbrug'!$A112,'Forbrug af biomasse'!$D$2:$D$437,'Resultat-Produktion &amp; forbrug'!$D112,'Forbrug af biomasse'!$A$2:$A$437,'Resultat-Produktion &amp; forbrug'!L$2,'Forbrug af biomasse'!$B$2:$B$437,$E112),F112)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3564319.9661919698</v>
      </c>
      <c r="O112" s="190">
        <f t="shared" si="20"/>
        <v>3564319.9661919698</v>
      </c>
      <c r="P112" s="200">
        <f t="shared" si="24"/>
        <v>74769.822950919988</v>
      </c>
      <c r="Q112" s="187">
        <f>IFERROR(VLOOKUP(A112,[1]Energiindhold!$A$2:$C$11,3,FALSE),IFERROR(VLOOKUP(A112,[1]Biogasudbytte!$A$2:$B$18,2,FALSE)*[1]Energiindhold!$C$10,0))*O112</f>
        <v>6.5579031977974509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6.6954703257992749</v>
      </c>
      <c r="S112" s="187">
        <f>IFERROR(VLOOKUP(A112,[1]Biogasudbytte!$A$2:$B$18,2,FALSE)*[1]Energiindhold!$C$10,0)*J112*IFERROR(VLOOKUP(A112,Biogasanlæg!$F$3:$G$8,2,FALSE),1)</f>
        <v>0.13756712800182391</v>
      </c>
      <c r="T112" s="188">
        <f t="shared" si="25"/>
        <v>6.5579031977974509</v>
      </c>
      <c r="U112" s="186">
        <f>O112*IFERROR(VLOOKUP(A112,[1]Tørstofindhold!A$2:B$24,2,FALSE),0)</f>
        <v>998009.59053375165</v>
      </c>
      <c r="V112" s="187">
        <f>IF(D112=År1,P112,SUM(O112,P112))*IFERROR(VLOOKUP(A112,[1]Tørstofindhold!A$2:B$24,2,FALSE),0)</f>
        <v>1018945.1409600093</v>
      </c>
      <c r="W112" s="187">
        <f>J112*IFERROR(VLOOKUP(A112,[1]Tørstofindhold!A$2:B$24,2,FALSE),0)</f>
        <v>20935.5504262576</v>
      </c>
      <c r="X112" s="188">
        <f t="shared" si="26"/>
        <v>998009.59053375176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forbrug'!G$2,'Forbrug af biomasse'!$B$2:$B$437,$E113)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forbrug'!I$2,'Forbrug af biomasse'!$B$2:$B$437,$E113)</f>
        <v>0</v>
      </c>
      <c r="J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forbrug'!J$2,'Forbrug af biomasse'!$B$2:$B$437,$E113)</f>
        <v>0</v>
      </c>
      <c r="K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forbrug'!K$2,'Forbrug af biomasse'!$B$2:$B$437,$E113)</f>
        <v>0</v>
      </c>
      <c r="L113" s="190">
        <f>IF(A113&lt;&gt;"Biogas",SUMIFS('Forbrug af biomasse'!$E$2:$E$437,'Forbrug af biomasse'!$C$2:$C$437,'Resultat-Produktion &amp; forbrug'!$A113,'Forbrug af biomasse'!$D$2:$D$437,'Resultat-Produktion &amp; forbrug'!$D113,'Forbrug af biomasse'!$A$2:$A$437,'Resultat-Produktion &amp; forbrug'!L$2,'Forbrug af biomasse'!$B$2:$B$437,$E113),F113)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195311.08677284906</v>
      </c>
      <c r="G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forbrug'!G$2,'Forbrug af biomasse'!$B$2:$B$437,$E114)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forbrug'!I$2,'Forbrug af biomasse'!$B$2:$B$437,$E114)</f>
        <v>280672.65868343826</v>
      </c>
      <c r="J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forbrug'!J$2,'Forbrug af biomasse'!$B$2:$B$437,$E114)</f>
        <v>0</v>
      </c>
      <c r="K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forbrug'!K$2,'Forbrug af biomasse'!$B$2:$B$437,$E114)</f>
        <v>0</v>
      </c>
      <c r="L114" s="190">
        <f>IF(A114&lt;&gt;"Biogas",SUMIFS('Forbrug af biomasse'!$E$2:$E$437,'Forbrug af biomasse'!$C$2:$C$437,'Resultat-Produktion &amp; forbrug'!$A114,'Forbrug af biomasse'!$D$2:$D$437,'Resultat-Produktion &amp; forbrug'!$D114,'Forbrug af biomasse'!$A$2:$A$437,'Resultat-Produktion &amp; forbrug'!L$2,'Forbrug af biomasse'!$B$2:$B$437,$E114),F114)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-85361.571910589206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2472139.9027212341</v>
      </c>
      <c r="G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forbrug'!G$2,'Forbrug af biomasse'!$B$2:$B$437,$E115)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forbrug'!I$2,'Forbrug af biomasse'!$B$2:$B$437,$E115)</f>
        <v>0</v>
      </c>
      <c r="J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forbrug'!J$2,'Forbrug af biomasse'!$B$2:$B$437,$E115)</f>
        <v>52328.555353121381</v>
      </c>
      <c r="K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forbrug'!K$2,'Forbrug af biomasse'!$B$2:$B$437,$E115)</f>
        <v>0</v>
      </c>
      <c r="L115" s="190">
        <f>IF(A115&lt;&gt;"Biogas",SUMIFS('Forbrug af biomasse'!$E$2:$E$437,'Forbrug af biomasse'!$C$2:$C$437,'Resultat-Produktion &amp; forbrug'!$A115,'Forbrug af biomasse'!$D$2:$D$437,'Resultat-Produktion &amp; forbrug'!$D115,'Forbrug af biomasse'!$A$2:$A$437,'Resultat-Produktion &amp; forbrug'!L$2,'Forbrug af biomasse'!$B$2:$B$437,$E115),F115)</f>
        <v>0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1095720.0069990121</v>
      </c>
      <c r="N115" s="199">
        <f t="shared" si="23"/>
        <v>-173008.05877394183</v>
      </c>
      <c r="O115" s="190">
        <f t="shared" si="20"/>
        <v>0</v>
      </c>
      <c r="P115" s="200">
        <f t="shared" si="24"/>
        <v>52328.555353121381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0.30170237903063546</v>
      </c>
      <c r="S115" s="187">
        <f>IFERROR(VLOOKUP(A115,[1]Biogasudbytte!$A$2:$B$18,2,FALSE)*[1]Energiindhold!$C$10,0)*J115*IFERROR(VLOOKUP(A115,Biogasanlæg!$F$3:$G$8,2,FALSE),1)</f>
        <v>0.30170237903063546</v>
      </c>
      <c r="T115" s="188">
        <f t="shared" si="25"/>
        <v>0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44479.272050153173</v>
      </c>
      <c r="W115" s="187">
        <f>J115*IFERROR(VLOOKUP(A115,[1]Tørstofindhold!A$2:B$24,2,FALSE),0)</f>
        <v>44479.272050153173</v>
      </c>
      <c r="X115" s="188">
        <f t="shared" si="26"/>
        <v>0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forbrug'!G$2,'Forbrug af biomasse'!$B$2:$B$437,$E116)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forbrug'!I$2,'Forbrug af biomasse'!$B$2:$B$437,$E116)</f>
        <v>0</v>
      </c>
      <c r="J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forbrug'!J$2,'Forbrug af biomasse'!$B$2:$B$437,$E116)</f>
        <v>41.656918132692169</v>
      </c>
      <c r="K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forbrug'!K$2,'Forbrug af biomasse'!$B$2:$B$437,$E116)</f>
        <v>0</v>
      </c>
      <c r="L116" s="190">
        <f>IF(A116&lt;&gt;"Biogas",SUMIFS('Forbrug af biomasse'!$E$2:$E$437,'Forbrug af biomasse'!$C$2:$C$437,'Resultat-Produktion &amp; forbrug'!$A116,'Forbrug af biomasse'!$D$2:$D$437,'Resultat-Produktion &amp; forbrug'!$D116,'Forbrug af biomasse'!$A$2:$A$437,'Resultat-Produktion &amp; forbrug'!L$2,'Forbrug af biomasse'!$B$2:$B$437,$E116),F116)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forbrug'!G$2,'Forbrug af biomasse'!$B$2:$B$437,$E117)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forbrug'!I$2,'Forbrug af biomasse'!$B$2:$B$437,$E117)</f>
        <v>0</v>
      </c>
      <c r="J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forbrug'!J$2,'Forbrug af biomasse'!$B$2:$B$437,$E117)</f>
        <v>0</v>
      </c>
      <c r="K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forbrug'!K$2,'Forbrug af biomasse'!$B$2:$B$437,$E117)</f>
        <v>0</v>
      </c>
      <c r="L117" s="190">
        <f>IF(A117&lt;&gt;"Biogas",SUMIFS('Forbrug af biomasse'!$E$2:$E$437,'Forbrug af biomasse'!$C$2:$C$437,'Resultat-Produktion &amp; forbrug'!$A117,'Forbrug af biomasse'!$D$2:$D$437,'Resultat-Produktion &amp; forbrug'!$D117,'Forbrug af biomasse'!$A$2:$A$437,'Resultat-Produktion &amp; forbrug'!L$2,'Forbrug af biomasse'!$B$2:$B$437,$E117),F117)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forbrug'!G$2,'Forbrug af biomasse'!$B$2:$B$437,$E118)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forbrug'!I$2,'Forbrug af biomasse'!$B$2:$B$437,$E118)</f>
        <v>0</v>
      </c>
      <c r="J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forbrug'!J$2,'Forbrug af biomasse'!$B$2:$B$437,$E118)</f>
        <v>519697.15308066551</v>
      </c>
      <c r="K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forbrug'!K$2,'Forbrug af biomasse'!$B$2:$B$437,$E118)</f>
        <v>0</v>
      </c>
      <c r="L118" s="190">
        <f>IF(A118&lt;&gt;"Biogas",SUMIFS('Forbrug af biomasse'!$E$2:$E$437,'Forbrug af biomasse'!$C$2:$C$437,'Resultat-Produktion &amp; forbrug'!$A118,'Forbrug af biomasse'!$D$2:$D$437,'Resultat-Produktion &amp; forbrug'!$D118,'Forbrug af biomasse'!$A$2:$A$437,'Resultat-Produktion &amp; forbrug'!L$2,'Forbrug af biomasse'!$B$2:$B$437,$E118),F118)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799246.10341905511</v>
      </c>
      <c r="G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forbrug'!G$2,'Forbrug af biomasse'!$B$2:$B$437,$E119)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forbrug'!I$2,'Forbrug af biomasse'!$B$2:$B$437,$E119)</f>
        <v>0</v>
      </c>
      <c r="J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forbrug'!J$2,'Forbrug af biomasse'!$B$2:$B$437,$E119)</f>
        <v>0</v>
      </c>
      <c r="K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forbrug'!K$2,'Forbrug af biomasse'!$B$2:$B$437,$E119)</f>
        <v>0</v>
      </c>
      <c r="L119" s="190">
        <f>IF(A119&lt;&gt;"Biogas",SUMIFS('Forbrug af biomasse'!$E$2:$E$437,'Forbrug af biomasse'!$C$2:$C$437,'Resultat-Produktion &amp; forbrug'!$A119,'Forbrug af biomasse'!$D$2:$D$437,'Resultat-Produktion &amp; forbrug'!$D119,'Forbrug af biomasse'!$A$2:$A$437,'Resultat-Produktion &amp; forbrug'!L$2,'Forbrug af biomasse'!$B$2:$B$437,$E119),F119)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799246.10341905511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2219060.1160318404</v>
      </c>
      <c r="G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forbrug'!G$2,'Forbrug af biomasse'!$B$2:$B$437,$E120)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forbrug'!I$2,'Forbrug af biomasse'!$B$2:$B$437,$E120)</f>
        <v>128347.79869443661</v>
      </c>
      <c r="J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forbrug'!J$2,'Forbrug af biomasse'!$B$2:$B$437,$E120)</f>
        <v>0</v>
      </c>
      <c r="K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forbrug'!K$2,'Forbrug af biomasse'!$B$2:$B$437,$E120)</f>
        <v>0</v>
      </c>
      <c r="L120" s="190">
        <f>IF(A120&lt;&gt;"Biogas",SUMIFS('Forbrug af biomasse'!$E$2:$E$437,'Forbrug af biomasse'!$C$2:$C$437,'Resultat-Produktion &amp; forbrug'!$A120,'Forbrug af biomasse'!$D$2:$D$437,'Resultat-Produktion &amp; forbrug'!$D120,'Forbrug af biomasse'!$A$2:$A$437,'Resultat-Produktion &amp; forbrug'!L$2,'Forbrug af biomasse'!$B$2:$B$437,$E120),F120)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2090712.3173374038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7229942.8575624535</v>
      </c>
      <c r="G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forbrug'!G$2,'Forbrug af biomasse'!$B$2:$B$437,$E121)</f>
        <v>5879215.2019956233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forbrug'!I$2,'Forbrug af biomasse'!$B$2:$B$437,$E121)</f>
        <v>307470.55071854044</v>
      </c>
      <c r="J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forbrug'!J$2,'Forbrug af biomasse'!$B$2:$B$437,$E121)</f>
        <v>2823.5023894581141</v>
      </c>
      <c r="K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forbrug'!K$2,'Forbrug af biomasse'!$B$2:$B$437,$E121)</f>
        <v>0</v>
      </c>
      <c r="L121" s="190">
        <f>IF(A121&lt;&gt;"Biogas",SUMIFS('Forbrug af biomasse'!$E$2:$E$437,'Forbrug af biomasse'!$C$2:$C$437,'Resultat-Produktion &amp; forbrug'!$A121,'Forbrug af biomasse'!$D$2:$D$437,'Resultat-Produktion &amp; forbrug'!$D121,'Forbrug af biomasse'!$A$2:$A$437,'Resultat-Produktion &amp; forbrug'!L$2,'Forbrug af biomasse'!$B$2:$B$437,$E121),F121)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1040433.6024588319</v>
      </c>
      <c r="O121" s="190">
        <f t="shared" si="20"/>
        <v>1040433.6024588319</v>
      </c>
      <c r="P121" s="200">
        <f t="shared" si="24"/>
        <v>2823.5023894581141</v>
      </c>
      <c r="Q121" s="187">
        <f>IFERROR(VLOOKUP(A121,[1]Energiindhold!$A$2:$C$11,3,FALSE),IFERROR(VLOOKUP(A121,[1]Biogasudbytte!$A$2:$B$18,2,FALSE)*[1]Energiindhold!$C$10,0))*O121</f>
        <v>3.5633394277171555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3.573009528110715</v>
      </c>
      <c r="S121" s="187">
        <f>IFERROR(VLOOKUP(A121,[1]Biogasudbytte!$A$2:$B$18,2,FALSE)*[1]Energiindhold!$C$10,0)*J121*IFERROR(VLOOKUP(A121,Biogasanlæg!$F$3:$G$8,2,FALSE),1)</f>
        <v>9.6701003935595175E-3</v>
      </c>
      <c r="T121" s="188">
        <f t="shared" si="25"/>
        <v>3.5633394277171555</v>
      </c>
      <c r="U121" s="186">
        <f>O121*IFERROR(VLOOKUP(A121,[1]Tørstofindhold!A$2:B$24,2,FALSE),0)</f>
        <v>322534.41676223784</v>
      </c>
      <c r="V121" s="187">
        <f>IF(D121=År1,P121,SUM(O121,P121))*IFERROR(VLOOKUP(A121,[1]Tørstofindhold!A$2:B$24,2,FALSE),0)</f>
        <v>323409.70250296989</v>
      </c>
      <c r="W121" s="187">
        <f>J121*IFERROR(VLOOKUP(A121,[1]Tørstofindhold!A$2:B$24,2,FALSE),0)</f>
        <v>875.28574073201537</v>
      </c>
      <c r="X121" s="188">
        <f t="shared" si="26"/>
        <v>322534.41676223784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forbrug'!G$2,'Forbrug af biomasse'!$B$2:$B$437,$E122)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forbrug'!I$2,'Forbrug af biomasse'!$B$2:$B$437,$E122)</f>
        <v>0</v>
      </c>
      <c r="J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forbrug'!J$2,'Forbrug af biomasse'!$B$2:$B$437,$E122)</f>
        <v>0</v>
      </c>
      <c r="K122" s="190">
        <f ca="1">SUMIFS('Forbrug af biomasse'!$E$2:$E$437,'Forbrug af biomasse'!$C$2:$C$437,'Resultat-Produktion &amp; forbrug'!$A122,'Forbrug af biomasse'!$D$2:$D$437,'Resultat-Produktion &amp; forbrug'!$D122,'Forbrug af biomasse'!$A$2:$A$437,'Resultat-Produktion &amp; forbrug'!K$2,'Forbrug af biomasse'!$B$2:$B$437,$E122)</f>
        <v>505395.5229247805</v>
      </c>
      <c r="L122" s="190">
        <f>IF(A122&lt;&gt;"Biogas",SUMIFS('Forbrug af biomasse'!$E$2:$E$437,'Forbrug af biomasse'!$C$2:$C$437,'Resultat-Produktion &amp; forbrug'!$A122,'Forbrug af biomasse'!$D$2:$D$437,'Resultat-Produktion &amp; forbrug'!$D122,'Forbrug af biomasse'!$A$2:$A$437,'Resultat-Produktion &amp; forbrug'!L$2,'Forbrug af biomasse'!$B$2:$B$437,$E122),F122)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-505395.5229247805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forbrug'!G$2,'Forbrug af biomasse'!$B$2:$B$437,$E123)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forbrug'!I$2,'Forbrug af biomasse'!$B$2:$B$437,$E123)</f>
        <v>0</v>
      </c>
      <c r="J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forbrug'!J$2,'Forbrug af biomasse'!$B$2:$B$437,$E123)</f>
        <v>9678908.9419378657</v>
      </c>
      <c r="K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forbrug'!K$2,'Forbrug af biomasse'!$B$2:$B$437,$E123)</f>
        <v>3056497.5606119577</v>
      </c>
      <c r="L123" s="190">
        <f>IF(A123&lt;&gt;"Biogas",SUMIFS('Forbrug af biomasse'!$E$2:$E$437,'Forbrug af biomasse'!$C$2:$C$437,'Resultat-Produktion &amp; forbrug'!$A123,'Forbrug af biomasse'!$D$2:$D$437,'Resultat-Produktion &amp; forbrug'!$D123,'Forbrug af biomasse'!$A$2:$A$437,'Resultat-Produktion &amp; forbrug'!L$2,'Forbrug af biomasse'!$B$2:$B$437,$E123),F123)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9678908.9419378657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7">
        <f>IFERROR(VLOOKUP(A123,[1]Biogasudbytte!$A$2:$B$18,2,FALSE)*[1]Energiindhold!$C$10,0)*J123*IFERROR(VLOOKUP(A123,Biogasanlæg!$F$3:$G$8,2,FALSE),1)</f>
        <v>4.8993669173195284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735597.07958727772</v>
      </c>
      <c r="W123" s="187">
        <f>J123*IFERROR(VLOOKUP(A123,[1]Tørstofindhold!A$2:B$24,2,FALSE),0)</f>
        <v>735597.07958727772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forbrug'!G$2,'Forbrug af biomasse'!$B$2:$B$437,$E124)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forbrug'!I$2,'Forbrug af biomasse'!$B$2:$B$437,$E124)</f>
        <v>0</v>
      </c>
      <c r="J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forbrug'!J$2,'Forbrug af biomasse'!$B$2:$B$437,$E124)</f>
        <v>0</v>
      </c>
      <c r="K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forbrug'!K$2,'Forbrug af biomasse'!$B$2:$B$437,$E124)</f>
        <v>0</v>
      </c>
      <c r="L124" s="190">
        <f>IF(A124&lt;&gt;"Biogas",SUMIFS('Forbrug af biomasse'!$E$2:$E$437,'Forbrug af biomasse'!$C$2:$C$437,'Resultat-Produktion &amp; forbrug'!$A124,'Forbrug af biomasse'!$D$2:$D$437,'Resultat-Produktion &amp; forbrug'!$D124,'Forbrug af biomasse'!$A$2:$A$437,'Resultat-Produktion &amp; forbrug'!L$2,'Forbrug af biomasse'!$B$2:$B$437,$E124),F124)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8073553.0948329801</v>
      </c>
      <c r="G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forbrug'!G$2,'Forbrug af biomasse'!$B$2:$B$437,$E125)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forbrug'!I$2,'Forbrug af biomasse'!$B$2:$B$437,$E125)</f>
        <v>0</v>
      </c>
      <c r="J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forbrug'!J$2,'Forbrug af biomasse'!$B$2:$B$437,$E125)</f>
        <v>314443.12263697549</v>
      </c>
      <c r="K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forbrug'!K$2,'Forbrug af biomasse'!$B$2:$B$437,$E125)</f>
        <v>0</v>
      </c>
      <c r="L125" s="190">
        <f>IF(A125&lt;&gt;"Biogas",SUMIFS('Forbrug af biomasse'!$E$2:$E$437,'Forbrug af biomasse'!$C$2:$C$437,'Resultat-Produktion &amp; forbrug'!$A125,'Forbrug af biomasse'!$D$2:$D$437,'Resultat-Produktion &amp; forbrug'!$D125,'Forbrug af biomasse'!$A$2:$A$437,'Resultat-Produktion &amp; forbrug'!L$2,'Forbrug af biomasse'!$B$2:$B$437,$E125),F125)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2102056.1857260419</v>
      </c>
      <c r="O125" s="190">
        <f t="shared" si="20"/>
        <v>1792221.6195367924</v>
      </c>
      <c r="P125" s="200">
        <f t="shared" si="24"/>
        <v>314443.12263697549</v>
      </c>
      <c r="Q125" s="187">
        <f>IFERROR(VLOOKUP(A125,[1]Energiindhold!$A$2:$C$11,3,FALSE),IFERROR(VLOOKUP(A125,[1]Biogasudbytte!$A$2:$B$18,2,FALSE)*[1]Energiindhold!$C$10,0))*O125</f>
        <v>6.4340756141370852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7.5629264244038268</v>
      </c>
      <c r="S125" s="187">
        <f>IFERROR(VLOOKUP(A125,[1]Biogasudbytte!$A$2:$B$18,2,FALSE)*[1]Energiindhold!$C$10,0)*J125*IFERROR(VLOOKUP(A125,Biogasanlæg!$F$3:$G$8,2,FALSE),1)</f>
        <v>1.1288508102667421</v>
      </c>
      <c r="T125" s="188">
        <f t="shared" si="25"/>
        <v>6.4340756141370843</v>
      </c>
      <c r="U125" s="186">
        <f>O125*IFERROR(VLOOKUP(A125,[1]Tørstofindhold!A$2:B$24,2,FALSE),0)</f>
        <v>537666.48586103774</v>
      </c>
      <c r="V125" s="187">
        <f>IF(D125=År1,P125,SUM(O125,P125))*IFERROR(VLOOKUP(A125,[1]Tørstofindhold!A$2:B$24,2,FALSE),0)</f>
        <v>631999.42265213025</v>
      </c>
      <c r="W125" s="187">
        <f>J125*IFERROR(VLOOKUP(A125,[1]Tørstofindhold!A$2:B$24,2,FALSE),0)</f>
        <v>94332.936791092638</v>
      </c>
      <c r="X125" s="188">
        <f t="shared" si="26"/>
        <v>537666.48586103762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forbrug'!G$2,'Forbrug af biomasse'!$B$2:$B$437,$E126)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forbrug'!I$2,'Forbrug af biomasse'!$B$2:$B$437,$E126)</f>
        <v>490824.54885344987</v>
      </c>
      <c r="J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forbrug'!J$2,'Forbrug af biomasse'!$B$2:$B$437,$E126)</f>
        <v>0</v>
      </c>
      <c r="K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forbrug'!K$2,'Forbrug af biomasse'!$B$2:$B$437,$E126)</f>
        <v>0</v>
      </c>
      <c r="L126" s="190">
        <f>IF(A126&lt;&gt;"Biogas",SUMIFS('Forbrug af biomasse'!$E$2:$E$437,'Forbrug af biomasse'!$C$2:$C$437,'Resultat-Produktion &amp; forbrug'!$A126,'Forbrug af biomasse'!$D$2:$D$437,'Resultat-Produktion &amp; forbrug'!$D126,'Forbrug af biomasse'!$A$2:$A$437,'Resultat-Produktion &amp; forbrug'!L$2,'Forbrug af biomasse'!$B$2:$B$437,$E126),F126)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forbrug'!G$2,'Forbrug af biomasse'!$B$2:$B$437,$E127)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forbrug'!I$2,'Forbrug af biomasse'!$B$2:$B$437,$E127)</f>
        <v>0</v>
      </c>
      <c r="J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forbrug'!J$2,'Forbrug af biomasse'!$B$2:$B$437,$E127)</f>
        <v>0</v>
      </c>
      <c r="K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forbrug'!K$2,'Forbrug af biomasse'!$B$2:$B$437,$E127)</f>
        <v>0</v>
      </c>
      <c r="L127" s="190">
        <f>IF(A127&lt;&gt;"Biogas",SUMIFS('Forbrug af biomasse'!$E$2:$E$437,'Forbrug af biomasse'!$C$2:$C$437,'Resultat-Produktion &amp; forbrug'!$A127,'Forbrug af biomasse'!$D$2:$D$437,'Resultat-Produktion &amp; forbrug'!$D127,'Forbrug af biomasse'!$A$2:$A$437,'Resultat-Produktion &amp; forbrug'!L$2,'Forbrug af biomasse'!$B$2:$B$437,$E127),F127)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forbrug'!G$2,'Forbrug af biomasse'!$B$2:$B$437,$E128)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forbrug'!I$2,'Forbrug af biomasse'!$B$2:$B$437,$E128)</f>
        <v>62368.567673274578</v>
      </c>
      <c r="J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forbrug'!J$2,'Forbrug af biomasse'!$B$2:$B$437,$E128)</f>
        <v>0</v>
      </c>
      <c r="K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forbrug'!K$2,'Forbrug af biomasse'!$B$2:$B$437,$E128)</f>
        <v>0</v>
      </c>
      <c r="L128" s="190">
        <f>IF(A128&lt;&gt;"Biogas",SUMIFS('Forbrug af biomasse'!$E$2:$E$437,'Forbrug af biomasse'!$C$2:$C$437,'Resultat-Produktion &amp; forbrug'!$A128,'Forbrug af biomasse'!$D$2:$D$437,'Resultat-Produktion &amp; forbrug'!$D128,'Forbrug af biomasse'!$A$2:$A$437,'Resultat-Produktion &amp; forbrug'!L$2,'Forbrug af biomasse'!$B$2:$B$437,$E128),F128)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1679487.6572035907</v>
      </c>
      <c r="G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forbrug'!G$2,'Forbrug af biomasse'!$B$2:$B$437,$E129)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forbrug'!I$2,'Forbrug af biomasse'!$B$2:$B$437,$E129)</f>
        <v>0</v>
      </c>
      <c r="J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forbrug'!J$2,'Forbrug af biomasse'!$B$2:$B$437,$E129)</f>
        <v>0</v>
      </c>
      <c r="K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forbrug'!K$2,'Forbrug af biomasse'!$B$2:$B$437,$E129)</f>
        <v>0</v>
      </c>
      <c r="L129" s="190">
        <f>IF(A129&lt;&gt;"Biogas",SUMIFS('Forbrug af biomasse'!$E$2:$E$437,'Forbrug af biomasse'!$C$2:$C$437,'Resultat-Produktion &amp; forbrug'!$A129,'Forbrug af biomasse'!$D$2:$D$437,'Resultat-Produktion &amp; forbrug'!$D129,'Forbrug af biomasse'!$A$2:$A$437,'Resultat-Produktion &amp; forbrug'!L$2,'Forbrug af biomasse'!$B$2:$B$437,$E129),F129)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1679487.6572035907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156208.30290017457</v>
      </c>
      <c r="G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forbrug'!G$2,'Forbrug af biomasse'!$B$2:$B$437,$E130)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forbrug'!I$2,'Forbrug af biomasse'!$B$2:$B$437,$E130)</f>
        <v>0</v>
      </c>
      <c r="J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forbrug'!J$2,'Forbrug af biomasse'!$B$2:$B$437,$E130)</f>
        <v>0</v>
      </c>
      <c r="K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forbrug'!K$2,'Forbrug af biomasse'!$B$2:$B$437,$E130)</f>
        <v>0</v>
      </c>
      <c r="L130" s="190">
        <f>IF(A130&lt;&gt;"Biogas",SUMIFS('Forbrug af biomasse'!$E$2:$E$437,'Forbrug af biomasse'!$C$2:$C$437,'Resultat-Produktion &amp; forbrug'!$A130,'Forbrug af biomasse'!$D$2:$D$437,'Resultat-Produktion &amp; forbrug'!$D130,'Forbrug af biomasse'!$A$2:$A$437,'Resultat-Produktion &amp; forbrug'!L$2,'Forbrug af biomasse'!$B$2:$B$437,$E130),F130)</f>
        <v>156208.30290017457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156208.30290017457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2.8742327733632118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2.8742327733632118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64826.445703572455</v>
      </c>
      <c r="W130" s="187">
        <f>J130*IFERROR(VLOOKUP(A130,[1]Tørstofindhold!A$2:B$24,2,FALSE),0)</f>
        <v>0</v>
      </c>
      <c r="X130" s="188">
        <f t="shared" si="26"/>
        <v>64826.445703572455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691667.15613501775</v>
      </c>
      <c r="G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forbrug'!G$2,'Forbrug af biomasse'!$B$2:$B$437,$E131)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forbrug'!I$2,'Forbrug af biomasse'!$B$2:$B$437,$E131)</f>
        <v>0</v>
      </c>
      <c r="J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forbrug'!J$2,'Forbrug af biomasse'!$B$2:$B$437,$E131)</f>
        <v>0</v>
      </c>
      <c r="K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forbrug'!K$2,'Forbrug af biomasse'!$B$2:$B$437,$E131)</f>
        <v>0</v>
      </c>
      <c r="L131" s="190">
        <f ca="1">IF(A131&lt;&gt;"Biogas",SUMIFS('Forbrug af biomasse'!$E$2:$E$437,'Forbrug af biomasse'!$C$2:$C$437,'Resultat-Produktion &amp; forbrug'!$A131,'Forbrug af biomasse'!$D$2:$D$437,'Resultat-Produktion &amp; forbrug'!$D131,'Forbrug af biomasse'!$A$2:$A$437,'Resultat-Produktion &amp; forbrug'!L$2,'Forbrug af biomasse'!$B$2:$B$437,$E131),F131)</f>
        <v>691667.15613501775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691667.15613501775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6.1983258149070934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6.1983258149070934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172916.78903375444</v>
      </c>
      <c r="G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forbrug'!G$2,'Forbrug af biomasse'!$B$2:$B$437,$E132)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forbrug'!I$2,'Forbrug af biomasse'!$B$2:$B$437,$E132)</f>
        <v>0</v>
      </c>
      <c r="J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forbrug'!J$2,'Forbrug af biomasse'!$B$2:$B$437,$E132)</f>
        <v>0</v>
      </c>
      <c r="K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forbrug'!K$2,'Forbrug af biomasse'!$B$2:$B$437,$E132)</f>
        <v>0</v>
      </c>
      <c r="L132" s="190">
        <f ca="1">IF(A132&lt;&gt;"Biogas",SUMIFS('Forbrug af biomasse'!$E$2:$E$437,'Forbrug af biomasse'!$C$2:$C$437,'Resultat-Produktion &amp; forbrug'!$A132,'Forbrug af biomasse'!$D$2:$D$437,'Resultat-Produktion &amp; forbrug'!$D132,'Forbrug af biomasse'!$A$2:$A$437,'Resultat-Produktion &amp; forbrug'!L$2,'Forbrug af biomasse'!$B$2:$B$437,$E132),F132)</f>
        <v>172916.78903375444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172916.78903375444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5.7526945471686748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5.7526945471686748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forbrug'!G$2,'Forbrug af biomasse'!$B$2:$B$437,$E133)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forbrug'!I$2,'Forbrug af biomasse'!$B$2:$B$437,$E133)</f>
        <v>0</v>
      </c>
      <c r="J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forbrug'!J$2,'Forbrug af biomasse'!$B$2:$B$437,$E133)</f>
        <v>0</v>
      </c>
      <c r="K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forbrug'!K$2,'Forbrug af biomasse'!$B$2:$B$437,$E133)</f>
        <v>0</v>
      </c>
      <c r="L133" s="190">
        <f>IF(A133&lt;&gt;"Biogas",SUMIFS('Forbrug af biomasse'!$E$2:$E$437,'Forbrug af biomasse'!$C$2:$C$437,'Resultat-Produktion &amp; forbrug'!$A133,'Forbrug af biomasse'!$D$2:$D$437,'Resultat-Produktion &amp; forbrug'!$D133,'Forbrug af biomasse'!$A$2:$A$437,'Resultat-Produktion &amp; forbrug'!L$2,'Forbrug af biomasse'!$B$2:$B$437,$E133),F133)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513134.62537753029</v>
      </c>
      <c r="G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forbrug'!G$2,'Forbrug af biomasse'!$B$2:$B$437,$E134)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forbrug'!I$2,'Forbrug af biomasse'!$B$2:$B$437,$E134)</f>
        <v>0</v>
      </c>
      <c r="J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forbrug'!J$2,'Forbrug af biomasse'!$B$2:$B$437,$E134)</f>
        <v>0</v>
      </c>
      <c r="K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forbrug'!K$2,'Forbrug af biomasse'!$B$2:$B$437,$E134)</f>
        <v>0</v>
      </c>
      <c r="L134" s="190">
        <f>IF(A134&lt;&gt;"Biogas",SUMIFS('Forbrug af biomasse'!$E$2:$E$437,'Forbrug af biomasse'!$C$2:$C$437,'Resultat-Produktion &amp; forbrug'!$A134,'Forbrug af biomasse'!$D$2:$D$437,'Resultat-Produktion &amp; forbrug'!$D134,'Forbrug af biomasse'!$A$2:$A$437,'Resultat-Produktion &amp; forbrug'!L$2,'Forbrug af biomasse'!$B$2:$B$437,$E134),F134)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513134.62537753029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256567.31268876515</v>
      </c>
      <c r="G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forbrug'!G$2,'Forbrug af biomasse'!$B$2:$B$437,$E135)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forbrug'!I$2,'Forbrug af biomasse'!$B$2:$B$437,$E135)</f>
        <v>0</v>
      </c>
      <c r="J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forbrug'!J$2,'Forbrug af biomasse'!$B$2:$B$437,$E135)</f>
        <v>0</v>
      </c>
      <c r="K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forbrug'!K$2,'Forbrug af biomasse'!$B$2:$B$437,$E135)</f>
        <v>0</v>
      </c>
      <c r="L135" s="190">
        <f>IF(A135&lt;&gt;"Biogas",SUMIFS('Forbrug af biomasse'!$E$2:$E$437,'Forbrug af biomasse'!$C$2:$C$437,'Resultat-Produktion &amp; forbrug'!$A135,'Forbrug af biomasse'!$D$2:$D$437,'Resultat-Produktion &amp; forbrug'!$D135,'Forbrug af biomasse'!$A$2:$A$437,'Resultat-Produktion &amp; forbrug'!L$2,'Forbrug af biomasse'!$B$2:$B$437,$E135),F135)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42468.206597502896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164203.0801208097</v>
      </c>
      <c r="G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forbrug'!G$2,'Forbrug af biomasse'!$B$2:$B$437,$E136)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forbrug'!I$2,'Forbrug af biomasse'!$B$2:$B$437,$E136)</f>
        <v>0</v>
      </c>
      <c r="J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forbrug'!J$2,'Forbrug af biomasse'!$B$2:$B$437,$E136)</f>
        <v>0</v>
      </c>
      <c r="K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forbrug'!K$2,'Forbrug af biomasse'!$B$2:$B$437,$E136)</f>
        <v>0</v>
      </c>
      <c r="L136" s="190">
        <f>IF(A136&lt;&gt;"Biogas",SUMIFS('Forbrug af biomasse'!$E$2:$E$437,'Forbrug af biomasse'!$C$2:$C$437,'Resultat-Produktion &amp; forbrug'!$A136,'Forbrug af biomasse'!$D$2:$D$437,'Resultat-Produktion &amp; forbrug'!$D136,'Forbrug af biomasse'!$A$2:$A$437,'Resultat-Produktion &amp; forbrug'!L$2,'Forbrug af biomasse'!$B$2:$B$437,$E136),F136)</f>
        <v>164203.0801208097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164203.0801208097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5.7471078042283388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5.7471078042283388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405287.95144951041</v>
      </c>
      <c r="G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forbrug'!G$2,'Forbrug af biomasse'!$B$2:$B$437,$E137)</f>
        <v>841167.61765562883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forbrug'!I$2,'Forbrug af biomasse'!$B$2:$B$437,$E137)</f>
        <v>0</v>
      </c>
      <c r="J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forbrug'!J$2,'Forbrug af biomasse'!$B$2:$B$437,$E137)</f>
        <v>4075.4197367354768</v>
      </c>
      <c r="K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forbrug'!K$2,'Forbrug af biomasse'!$B$2:$B$437,$E137)</f>
        <v>0</v>
      </c>
      <c r="L137" s="190">
        <f>IF(A137&lt;&gt;"Biogas",SUMIFS('Forbrug af biomasse'!$E$2:$E$437,'Forbrug af biomasse'!$C$2:$C$437,'Resultat-Produktion &amp; forbrug'!$A137,'Forbrug af biomasse'!$D$2:$D$437,'Resultat-Produktion &amp; forbrug'!$D137,'Forbrug af biomasse'!$A$2:$A$437,'Resultat-Produktion &amp; forbrug'!L$2,'Forbrug af biomasse'!$B$2:$B$437,$E137),F137)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-439955.08594285394</v>
      </c>
      <c r="O137" s="190">
        <f t="shared" si="39"/>
        <v>0</v>
      </c>
      <c r="P137" s="200">
        <f t="shared" si="24"/>
        <v>4075.4197367354768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1.1060852182289553E-2</v>
      </c>
      <c r="S137" s="187">
        <f>IFERROR(VLOOKUP(A137,[1]Biogasudbytte!$A$2:$B$18,2,FALSE)*[1]Energiindhold!$C$10,0)*J137*IFERROR(VLOOKUP(A137,Biogasanlæg!$F$3:$G$8,2,FALSE),1)</f>
        <v>1.1060852182289553E-2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815.08394734709543</v>
      </c>
      <c r="W137" s="187">
        <f>J137*IFERROR(VLOOKUP(A137,[1]Tørstofindhold!A$2:B$24,2,FALSE),0)</f>
        <v>815.08394734709543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forbrug'!G$2,'Forbrug af biomasse'!$B$2:$B$437,$E138)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forbrug'!I$2,'Forbrug af biomasse'!$B$2:$B$437,$E138)</f>
        <v>0</v>
      </c>
      <c r="J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forbrug'!J$2,'Forbrug af biomasse'!$B$2:$B$437,$E138)</f>
        <v>0</v>
      </c>
      <c r="K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forbrug'!K$2,'Forbrug af biomasse'!$B$2:$B$437,$E138)</f>
        <v>0</v>
      </c>
      <c r="L138" s="190">
        <f>IF(A138&lt;&gt;"Biogas",SUMIFS('Forbrug af biomasse'!$E$2:$E$437,'Forbrug af biomasse'!$C$2:$C$437,'Resultat-Produktion &amp; forbrug'!$A138,'Forbrug af biomasse'!$D$2:$D$437,'Resultat-Produktion &amp; forbrug'!$D138,'Forbrug af biomasse'!$A$2:$A$437,'Resultat-Produktion &amp; forbrug'!L$2,'Forbrug af biomasse'!$B$2:$B$437,$E138),F138)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forbrug'!G$2,'Forbrug af biomasse'!$B$2:$B$437,$E139)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forbrug'!I$2,'Forbrug af biomasse'!$B$2:$B$437,$E139)</f>
        <v>0</v>
      </c>
      <c r="J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forbrug'!J$2,'Forbrug af biomasse'!$B$2:$B$437,$E139)</f>
        <v>0</v>
      </c>
      <c r="K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forbrug'!K$2,'Forbrug af biomasse'!$B$2:$B$437,$E139)</f>
        <v>0</v>
      </c>
      <c r="L139" s="190">
        <f>IF(A139&lt;&gt;"Biogas",SUMIFS('Forbrug af biomasse'!$E$2:$E$437,'Forbrug af biomasse'!$C$2:$C$437,'Resultat-Produktion &amp; forbrug'!$A139,'Forbrug af biomasse'!$D$2:$D$437,'Resultat-Produktion &amp; forbrug'!$D139,'Forbrug af biomasse'!$A$2:$A$437,'Resultat-Produktion &amp; forbrug'!L$2,'Forbrug af biomasse'!$B$2:$B$437,$E139),F139)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forbrug'!G$2,'Forbrug af biomasse'!$B$2:$B$437,$E140)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forbrug'!I$2,'Forbrug af biomasse'!$B$2:$B$437,$E140)</f>
        <v>0</v>
      </c>
      <c r="J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forbrug'!J$2,'Forbrug af biomasse'!$B$2:$B$437,$E140)</f>
        <v>1563200.2483061554</v>
      </c>
      <c r="K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forbrug'!K$2,'Forbrug af biomasse'!$B$2:$B$437,$E140)</f>
        <v>0</v>
      </c>
      <c r="L140" s="190">
        <f>IF(A140&lt;&gt;"Biogas",SUMIFS('Forbrug af biomasse'!$E$2:$E$437,'Forbrug af biomasse'!$C$2:$C$437,'Resultat-Produktion &amp; forbrug'!$A140,'Forbrug af biomasse'!$D$2:$D$437,'Resultat-Produktion &amp; forbrug'!$D140,'Forbrug af biomasse'!$A$2:$A$437,'Resultat-Produktion &amp; forbrug'!L$2,'Forbrug af biomasse'!$B$2:$B$437,$E140),F140)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forbrug'!G$2,'Forbrug af biomasse'!$B$2:$B$437,$E141)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forbrug'!I$2,'Forbrug af biomasse'!$B$2:$B$437,$E141)</f>
        <v>0</v>
      </c>
      <c r="J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forbrug'!J$2,'Forbrug af biomasse'!$B$2:$B$437,$E141)</f>
        <v>7649114.6368171675</v>
      </c>
      <c r="K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forbrug'!K$2,'Forbrug af biomasse'!$B$2:$B$437,$E141)</f>
        <v>6783177.1307623936</v>
      </c>
      <c r="L141" s="190">
        <f>IF(A141&lt;&gt;"Biogas",SUMIFS('Forbrug af biomasse'!$E$2:$E$437,'Forbrug af biomasse'!$C$2:$C$437,'Resultat-Produktion &amp; forbrug'!$A141,'Forbrug af biomasse'!$D$2:$D$437,'Resultat-Produktion &amp; forbrug'!$D141,'Forbrug af biomasse'!$A$2:$A$437,'Resultat-Produktion &amp; forbrug'!L$2,'Forbrug af biomasse'!$B$2:$B$437,$E141),F141)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7649114.6368171675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7">
        <f>IFERROR(VLOOKUP(A141,[1]Biogasudbytte!$A$2:$B$18,2,FALSE)*[1]Energiindhold!$C$10,0)*J141*IFERROR(VLOOKUP(A141,Biogasanlæg!$F$3:$G$8,2,FALSE),1)</f>
        <v>3.2952385855408362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382455.73184085841</v>
      </c>
      <c r="W141" s="187">
        <f>J141*IFERROR(VLOOKUP(A141,[1]Tørstofindhold!A$2:B$24,2,FALSE),0)</f>
        <v>382455.73184085841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forbrug'!G$2,'Forbrug af biomasse'!$B$2:$B$437,$E142)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forbrug'!I$2,'Forbrug af biomasse'!$B$2:$B$437,$E142)</f>
        <v>126627.09194270898</v>
      </c>
      <c r="J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forbrug'!J$2,'Forbrug af biomasse'!$B$2:$B$437,$E142)</f>
        <v>0</v>
      </c>
      <c r="K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forbrug'!K$2,'Forbrug af biomasse'!$B$2:$B$437,$E142)</f>
        <v>0</v>
      </c>
      <c r="L142" s="190">
        <f>IF(A142&lt;&gt;"Biogas",SUMIFS('Forbrug af biomasse'!$E$2:$E$437,'Forbrug af biomasse'!$C$2:$C$437,'Resultat-Produktion &amp; forbrug'!$A142,'Forbrug af biomasse'!$D$2:$D$437,'Resultat-Produktion &amp; forbrug'!$D142,'Forbrug af biomasse'!$A$2:$A$437,'Resultat-Produktion &amp; forbrug'!L$2,'Forbrug af biomasse'!$B$2:$B$437,$E142),F142)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forbrug'!G$2,'Forbrug af biomasse'!$B$2:$B$437,$E143)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forbrug'!I$2,'Forbrug af biomasse'!$B$2:$B$437,$E143)</f>
        <v>0</v>
      </c>
      <c r="J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forbrug'!J$2,'Forbrug af biomasse'!$B$2:$B$437,$E143)</f>
        <v>0</v>
      </c>
      <c r="K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forbrug'!K$2,'Forbrug af biomasse'!$B$2:$B$437,$E143)</f>
        <v>0</v>
      </c>
      <c r="L143" s="190">
        <f>IF(A143&lt;&gt;"Biogas",SUMIFS('Forbrug af biomasse'!$E$2:$E$437,'Forbrug af biomasse'!$C$2:$C$437,'Resultat-Produktion &amp; forbrug'!$A143,'Forbrug af biomasse'!$D$2:$D$437,'Resultat-Produktion &amp; forbrug'!$D143,'Forbrug af biomasse'!$A$2:$A$437,'Resultat-Produktion &amp; forbrug'!L$2,'Forbrug af biomasse'!$B$2:$B$437,$E143),F143)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forbrug'!G$2,'Forbrug af biomasse'!$B$2:$B$437,$E144)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forbrug'!I$2,'Forbrug af biomasse'!$B$2:$B$437,$E144)</f>
        <v>0</v>
      </c>
      <c r="J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forbrug'!J$2,'Forbrug af biomasse'!$B$2:$B$437,$E144)</f>
        <v>0</v>
      </c>
      <c r="K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forbrug'!K$2,'Forbrug af biomasse'!$B$2:$B$437,$E144)</f>
        <v>0</v>
      </c>
      <c r="L144" s="190">
        <f>IF(A144&lt;&gt;"Biogas",SUMIFS('Forbrug af biomasse'!$E$2:$E$437,'Forbrug af biomasse'!$C$2:$C$437,'Resultat-Produktion &amp; forbrug'!$A144,'Forbrug af biomasse'!$D$2:$D$437,'Resultat-Produktion &amp; forbrug'!$D144,'Forbrug af biomasse'!$A$2:$A$437,'Resultat-Produktion &amp; forbrug'!L$2,'Forbrug af biomasse'!$B$2:$B$437,$E144),F144)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1300426.7371168283</v>
      </c>
      <c r="G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forbrug'!G$2,'Forbrug af biomasse'!$B$2:$B$437,$E145)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forbrug'!I$2,'Forbrug af biomasse'!$B$2:$B$437,$E145)</f>
        <v>0</v>
      </c>
      <c r="J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forbrug'!J$2,'Forbrug af biomasse'!$B$2:$B$437,$E145)</f>
        <v>0</v>
      </c>
      <c r="K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forbrug'!K$2,'Forbrug af biomasse'!$B$2:$B$437,$E145)</f>
        <v>0</v>
      </c>
      <c r="L145" s="190">
        <f ca="1">IF(A145&lt;&gt;"Biogas",SUMIFS('Forbrug af biomasse'!$E$2:$E$437,'Forbrug af biomasse'!$C$2:$C$437,'Resultat-Produktion &amp; forbrug'!$A145,'Forbrug af biomasse'!$D$2:$D$437,'Resultat-Produktion &amp; forbrug'!$D145,'Forbrug af biomasse'!$A$2:$A$437,'Resultat-Produktion &amp; forbrug'!L$2,'Forbrug af biomasse'!$B$2:$B$437,$E145),F145)</f>
        <v>835760.35488128709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464666.38223554124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835760.35488128709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22.313561285049332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22.313561285049332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685323.49100265536</v>
      </c>
      <c r="W145" s="187">
        <f>J145*IFERROR(VLOOKUP(A145,[1]Tørstofindhold!A$2:B$24,2,FALSE),0)</f>
        <v>0</v>
      </c>
      <c r="X145" s="188">
        <f t="shared" ca="1" si="26"/>
        <v>685323.49100265536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402679.73456313973</v>
      </c>
      <c r="G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forbrug'!G$2,'Forbrug af biomasse'!$B$2:$B$437,$E146)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forbrug'!I$2,'Forbrug af biomasse'!$B$2:$B$437,$E146)</f>
        <v>0</v>
      </c>
      <c r="J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forbrug'!J$2,'Forbrug af biomasse'!$B$2:$B$437,$E146)</f>
        <v>0</v>
      </c>
      <c r="K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forbrug'!K$2,'Forbrug af biomasse'!$B$2:$B$437,$E146)</f>
        <v>0</v>
      </c>
      <c r="L146" s="190">
        <f>IF(A146&lt;&gt;"Biogas",SUMIFS('Forbrug af biomasse'!$E$2:$E$437,'Forbrug af biomasse'!$C$2:$C$437,'Resultat-Produktion &amp; forbrug'!$A146,'Forbrug af biomasse'!$D$2:$D$437,'Resultat-Produktion &amp; forbrug'!$D146,'Forbrug af biomasse'!$A$2:$A$437,'Resultat-Produktion &amp; forbrug'!L$2,'Forbrug af biomasse'!$B$2:$B$437,$E146),F146)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402679.73456313973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forbrug'!G$2,'Forbrug af biomasse'!$B$2:$B$437,$E147)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forbrug'!I$2,'Forbrug af biomasse'!$B$2:$B$437,$E147)</f>
        <v>26880.542267330831</v>
      </c>
      <c r="J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forbrug'!J$2,'Forbrug af biomasse'!$B$2:$B$437,$E147)</f>
        <v>0</v>
      </c>
      <c r="K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forbrug'!K$2,'Forbrug af biomasse'!$B$2:$B$437,$E147)</f>
        <v>0</v>
      </c>
      <c r="L147" s="190">
        <f>IF(A147&lt;&gt;"Biogas",SUMIFS('Forbrug af biomasse'!$E$2:$E$437,'Forbrug af biomasse'!$C$2:$C$437,'Resultat-Produktion &amp; forbrug'!$A147,'Forbrug af biomasse'!$D$2:$D$437,'Resultat-Produktion &amp; forbrug'!$D147,'Forbrug af biomasse'!$A$2:$A$437,'Resultat-Produktion &amp; forbrug'!L$2,'Forbrug af biomasse'!$B$2:$B$437,$E147),F147)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forbrug'!G$2,'Forbrug af biomasse'!$B$2:$B$437,$E148)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forbrug'!I$2,'Forbrug af biomasse'!$B$2:$B$437,$E148)</f>
        <v>0</v>
      </c>
      <c r="J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forbrug'!J$2,'Forbrug af biomasse'!$B$2:$B$437,$E148)</f>
        <v>0</v>
      </c>
      <c r="K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forbrug'!K$2,'Forbrug af biomasse'!$B$2:$B$437,$E148)</f>
        <v>0</v>
      </c>
      <c r="L148" s="190">
        <f>IF(A148&lt;&gt;"Biogas",SUMIFS('Forbrug af biomasse'!$E$2:$E$437,'Forbrug af biomasse'!$C$2:$C$437,'Resultat-Produktion &amp; forbrug'!$A148,'Forbrug af biomasse'!$D$2:$D$437,'Resultat-Produktion &amp; forbrug'!$D148,'Forbrug af biomasse'!$A$2:$A$437,'Resultat-Produktion &amp; forbrug'!L$2,'Forbrug af biomasse'!$B$2:$B$437,$E148),F148)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226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forbrug'!G$2,'Forbrug af biomasse'!$B$2:$B$437,$E149)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forbrug'!I$2,'Forbrug af biomasse'!$B$2:$B$437,$E149)</f>
        <v>0</v>
      </c>
      <c r="J149" s="190">
        <f ca="1">SUMIFS('Forbrug af biomasse'!$E$2:$E$437,'Forbrug af biomasse'!$C$2:$C$437,'Resultat-Produktion &amp; forbrug'!$A149,'Forbrug af biomasse'!$D$2:$D$437,'Resultat-Produktion &amp; forbrug'!$D149,'Forbrug af biomasse'!$A$2:$A$437,'Resultat-Produktion &amp; forbrug'!J$2,'Forbrug af biomasse'!$B$2:$B$437,$E149)</f>
        <v>335590.35573220561</v>
      </c>
      <c r="K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forbrug'!K$2,'Forbrug af biomasse'!$B$2:$B$437,$E149)</f>
        <v>0</v>
      </c>
      <c r="L149" s="190">
        <f ca="1">IF(A149&lt;&gt;"Biogas",SUMIFS('Forbrug af biomasse'!$E$2:$E$437,'Forbrug af biomasse'!$C$2:$C$437,'Resultat-Produktion &amp; forbrug'!$A149,'Forbrug af biomasse'!$D$2:$D$437,'Resultat-Produktion &amp; forbrug'!$D149,'Forbrug af biomasse'!$A$2:$A$437,'Resultat-Produktion &amp; forbrug'!L$2,'Forbrug af biomasse'!$B$2:$B$437,$E149),F149)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forbrug'!G$2,'Forbrug af biomasse'!$B$2:$B$437,$E150)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forbrug'!I$2,'Forbrug af biomasse'!$B$2:$B$437,$E150)</f>
        <v>0</v>
      </c>
      <c r="J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forbrug'!J$2,'Forbrug af biomasse'!$B$2:$B$437,$E150)</f>
        <v>0</v>
      </c>
      <c r="K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forbrug'!K$2,'Forbrug af biomasse'!$B$2:$B$437,$E150)</f>
        <v>0</v>
      </c>
      <c r="L150" s="190">
        <f ca="1">IF(A150&lt;&gt;"Biogas",SUMIFS('Forbrug af biomasse'!$E$2:$E$437,'Forbrug af biomasse'!$C$2:$C$437,'Resultat-Produktion &amp; forbrug'!$A150,'Forbrug af biomasse'!$D$2:$D$437,'Resultat-Produktion &amp; forbrug'!$D150,'Forbrug af biomasse'!$A$2:$A$437,'Resultat-Produktion &amp; forbrug'!L$2,'Forbrug af biomasse'!$B$2:$B$437,$E150),F150)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forbrug'!G$2,'Forbrug af biomasse'!$B$2:$B$437,$E151)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forbrug'!I$2,'Forbrug af biomasse'!$B$2:$B$437,$E151)</f>
        <v>0</v>
      </c>
      <c r="J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forbrug'!J$2,'Forbrug af biomasse'!$B$2:$B$437,$E151)</f>
        <v>0</v>
      </c>
      <c r="K151" s="190">
        <f ca="1">SUMIFS('Forbrug af biomasse'!$E$2:$E$437,'Forbrug af biomasse'!$C$2:$C$437,'Resultat-Produktion &amp; forbrug'!$A151,'Forbrug af biomasse'!$D$2:$D$437,'Resultat-Produktion &amp; forbrug'!$D151,'Forbrug af biomasse'!$A$2:$A$437,'Resultat-Produktion &amp; forbrug'!K$2,'Forbrug af biomasse'!$B$2:$B$437,$E151)</f>
        <v>1801862.1200388186</v>
      </c>
      <c r="L151" s="190">
        <f>IF(A151&lt;&gt;"Biogas",SUMIFS('Forbrug af biomasse'!$E$2:$E$437,'Forbrug af biomasse'!$C$2:$C$437,'Resultat-Produktion &amp; forbrug'!$A151,'Forbrug af biomasse'!$D$2:$D$437,'Resultat-Produktion &amp; forbrug'!$D151,'Forbrug af biomasse'!$A$2:$A$437,'Resultat-Produktion &amp; forbrug'!L$2,'Forbrug af biomasse'!$B$2:$B$437,$E151),F151)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207</v>
      </c>
      <c r="B152" s="189" t="s">
        <v>226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forbrug'!G$2,'Forbrug af biomasse'!$B$2:$B$437,$E152)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forbrug'!I$2,'Forbrug af biomasse'!$B$2:$B$437,$E152)</f>
        <v>0</v>
      </c>
      <c r="J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forbrug'!J$2,'Forbrug af biomasse'!$B$2:$B$437,$E152)</f>
        <v>0</v>
      </c>
      <c r="K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forbrug'!K$2,'Forbrug af biomasse'!$B$2:$B$437,$E152)</f>
        <v>0</v>
      </c>
      <c r="L152" s="190">
        <f>IF(A152&lt;&gt;"Biogas",SUMIFS('Forbrug af biomasse'!$E$2:$E$437,'Forbrug af biomasse'!$C$2:$C$437,'Resultat-Produktion &amp; forbrug'!$A152,'Forbrug af biomasse'!$D$2:$D$437,'Resultat-Produktion &amp; forbrug'!$D152,'Forbrug af biomasse'!$A$2:$A$437,'Resultat-Produktion &amp; forbrug'!L$2,'Forbrug af biomasse'!$B$2:$B$437,$E152),F152)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218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forbrug'!G$2,'Forbrug af biomasse'!$B$2:$B$437,$E153)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forbrug'!I$2,'Forbrug af biomasse'!$B$2:$B$437,$E153)</f>
        <v>0</v>
      </c>
      <c r="J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forbrug'!J$2,'Forbrug af biomasse'!$B$2:$B$437,$E153)</f>
        <v>85892.328449707566</v>
      </c>
      <c r="K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forbrug'!K$2,'Forbrug af biomasse'!$B$2:$B$437,$E153)</f>
        <v>93457.017927737121</v>
      </c>
      <c r="L153" s="190">
        <f>IF(A153&lt;&gt;"Biogas",SUMIFS('Forbrug af biomasse'!$E$2:$E$437,'Forbrug af biomasse'!$C$2:$C$437,'Resultat-Produktion &amp; forbrug'!$A153,'Forbrug af biomasse'!$D$2:$D$437,'Resultat-Produktion &amp; forbrug'!$D153,'Forbrug af biomasse'!$A$2:$A$437,'Resultat-Produktion &amp; forbrug'!L$2,'Forbrug af biomasse'!$B$2:$B$437,$E153),F153)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203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forbrug'!G$2,'Forbrug af biomasse'!$B$2:$B$437,$E154)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forbrug'!I$2,'Forbrug af biomasse'!$B$2:$B$437,$E154)</f>
        <v>0</v>
      </c>
      <c r="J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forbrug'!J$2,'Forbrug af biomasse'!$B$2:$B$437,$E154)</f>
        <v>0</v>
      </c>
      <c r="K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forbrug'!K$2,'Forbrug af biomasse'!$B$2:$B$437,$E154)</f>
        <v>0</v>
      </c>
      <c r="L154" s="190">
        <f>IF(A154&lt;&gt;"Biogas",SUMIFS('Forbrug af biomasse'!$E$2:$E$437,'Forbrug af biomasse'!$C$2:$C$437,'Resultat-Produktion &amp; forbrug'!$A154,'Forbrug af biomasse'!$D$2:$D$437,'Resultat-Produktion &amp; forbrug'!$D154,'Forbrug af biomasse'!$A$2:$A$437,'Resultat-Produktion &amp; forbrug'!L$2,'Forbrug af biomasse'!$B$2:$B$437,$E154),F154)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218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forbrug'!G$2,'Forbrug af biomasse'!$B$2:$B$437,$E155)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forbrug'!I$2,'Forbrug af biomasse'!$B$2:$B$437,$E155)</f>
        <v>0</v>
      </c>
      <c r="J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forbrug'!J$2,'Forbrug af biomasse'!$B$2:$B$437,$E155)</f>
        <v>337.693821952441</v>
      </c>
      <c r="K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forbrug'!K$2,'Forbrug af biomasse'!$B$2:$B$437,$E155)</f>
        <v>337.693821952441</v>
      </c>
      <c r="L155" s="190">
        <f>IF(A155&lt;&gt;"Biogas",SUMIFS('Forbrug af biomasse'!$E$2:$E$437,'Forbrug af biomasse'!$C$2:$C$437,'Resultat-Produktion &amp; forbrug'!$A155,'Forbrug af biomasse'!$D$2:$D$437,'Resultat-Produktion &amp; forbrug'!$D155,'Forbrug af biomasse'!$A$2:$A$437,'Resultat-Produktion &amp; forbrug'!L$2,'Forbrug af biomasse'!$B$2:$B$437,$E155),F155)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forbrug'!G$2,'Forbrug af biomasse'!$B$2:$B$437,$E156)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forbrug'!I$2,'Forbrug af biomasse'!$B$2:$B$437,$E156)</f>
        <v>29120.587456275069</v>
      </c>
      <c r="J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forbrug'!J$2,'Forbrug af biomasse'!$B$2:$B$437,$E156)</f>
        <v>0</v>
      </c>
      <c r="K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forbrug'!K$2,'Forbrug af biomasse'!$B$2:$B$437,$E156)</f>
        <v>0</v>
      </c>
      <c r="L156" s="190">
        <f>IF(A156&lt;&gt;"Biogas",SUMIFS('Forbrug af biomasse'!$E$2:$E$437,'Forbrug af biomasse'!$C$2:$C$437,'Resultat-Produktion &amp; forbrug'!$A156,'Forbrug af biomasse'!$D$2:$D$437,'Resultat-Produktion &amp; forbrug'!$D156,'Forbrug af biomasse'!$A$2:$A$437,'Resultat-Produktion &amp; forbrug'!L$2,'Forbrug af biomasse'!$B$2:$B$437,$E156),F156)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forbrug'!G$2,'Forbrug af biomasse'!$B$2:$B$437,$E157)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forbrug'!I$2,'Forbrug af biomasse'!$B$2:$B$437,$E157)</f>
        <v>0</v>
      </c>
      <c r="J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forbrug'!J$2,'Forbrug af biomasse'!$B$2:$B$437,$E157)</f>
        <v>0</v>
      </c>
      <c r="K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forbrug'!K$2,'Forbrug af biomasse'!$B$2:$B$437,$E157)</f>
        <v>0</v>
      </c>
      <c r="L157" s="190">
        <f>IF(A157&lt;&gt;"Biogas",SUMIFS('Forbrug af biomasse'!$E$2:$E$437,'Forbrug af biomasse'!$C$2:$C$437,'Resultat-Produktion &amp; forbrug'!$A157,'Forbrug af biomasse'!$D$2:$D$437,'Resultat-Produktion &amp; forbrug'!$D157,'Forbrug af biomasse'!$A$2:$A$437,'Resultat-Produktion &amp; forbrug'!L$2,'Forbrug af biomasse'!$B$2:$B$437,$E157),F157)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forbrug'!G$2,'Forbrug af biomasse'!$B$2:$B$437,$E158)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forbrug'!I$2,'Forbrug af biomasse'!$B$2:$B$437,$E158)</f>
        <v>212804.29294970242</v>
      </c>
      <c r="J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forbrug'!J$2,'Forbrug af biomasse'!$B$2:$B$437,$E158)</f>
        <v>0</v>
      </c>
      <c r="K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forbrug'!K$2,'Forbrug af biomasse'!$B$2:$B$437,$E158)</f>
        <v>0</v>
      </c>
      <c r="L158" s="190">
        <f>IF(A158&lt;&gt;"Biogas",SUMIFS('Forbrug af biomasse'!$E$2:$E$437,'Forbrug af biomasse'!$C$2:$C$437,'Resultat-Produktion &amp; forbrug'!$A158,'Forbrug af biomasse'!$D$2:$D$437,'Resultat-Produktion &amp; forbrug'!$D158,'Forbrug af biomasse'!$A$2:$A$437,'Resultat-Produktion &amp; forbrug'!L$2,'Forbrug af biomasse'!$B$2:$B$437,$E158),F158)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forbrug'!G$2,'Forbrug af biomasse'!$B$2:$B$437,$E159)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forbrug'!I$2,'Forbrug af biomasse'!$B$2:$B$437,$E159)</f>
        <v>0</v>
      </c>
      <c r="J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forbrug'!J$2,'Forbrug af biomasse'!$B$2:$B$437,$E159)</f>
        <v>28548.400000000001</v>
      </c>
      <c r="K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forbrug'!K$2,'Forbrug af biomasse'!$B$2:$B$437,$E159)</f>
        <v>0</v>
      </c>
      <c r="L159" s="190">
        <f>IF(A159&lt;&gt;"Biogas",SUMIFS('Forbrug af biomasse'!$E$2:$E$437,'Forbrug af biomasse'!$C$2:$C$437,'Resultat-Produktion &amp; forbrug'!$A159,'Forbrug af biomasse'!$D$2:$D$437,'Resultat-Produktion &amp; forbrug'!$D159,'Forbrug af biomasse'!$A$2:$A$437,'Resultat-Produktion &amp; forbrug'!L$2,'Forbrug af biomasse'!$B$2:$B$437,$E159),F159)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220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forbrug'!G$2,'Forbrug af biomasse'!$B$2:$B$437,$E160)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forbrug'!I$2,'Forbrug af biomasse'!$B$2:$B$437,$E160)</f>
        <v>0</v>
      </c>
      <c r="J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forbrug'!J$2,'Forbrug af biomasse'!$B$2:$B$437,$E160)</f>
        <v>10277.831749012612</v>
      </c>
      <c r="K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forbrug'!K$2,'Forbrug af biomasse'!$B$2:$B$437,$E160)</f>
        <v>0</v>
      </c>
      <c r="L160" s="190">
        <f>IF(A160&lt;&gt;"Biogas",SUMIFS('Forbrug af biomasse'!$E$2:$E$437,'Forbrug af biomasse'!$C$2:$C$437,'Resultat-Produktion &amp; forbrug'!$A160,'Forbrug af biomasse'!$D$2:$D$437,'Resultat-Produktion &amp; forbrug'!$D160,'Forbrug af biomasse'!$A$2:$A$437,'Resultat-Produktion &amp; forbrug'!L$2,'Forbrug af biomasse'!$B$2:$B$437,$E160),F160)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202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forbrug'!G$2,'Forbrug af biomasse'!$B$2:$B$437,$E161)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forbrug'!I$2,'Forbrug af biomasse'!$B$2:$B$437,$E161)</f>
        <v>0</v>
      </c>
      <c r="J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forbrug'!J$2,'Forbrug af biomasse'!$B$2:$B$437,$E161)</f>
        <v>0</v>
      </c>
      <c r="K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forbrug'!K$2,'Forbrug af biomasse'!$B$2:$B$437,$E161)</f>
        <v>0</v>
      </c>
      <c r="L161" s="190">
        <f>IF(A161&lt;&gt;"Biogas",SUMIFS('Forbrug af biomasse'!$E$2:$E$437,'Forbrug af biomasse'!$C$2:$C$437,'Resultat-Produktion &amp; forbrug'!$A161,'Forbrug af biomasse'!$D$2:$D$437,'Resultat-Produktion &amp; forbrug'!$D161,'Forbrug af biomasse'!$A$2:$A$437,'Resultat-Produktion &amp; forbrug'!L$2,'Forbrug af biomasse'!$B$2:$B$437,$E161),F161)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forbrug'!G$2,'Forbrug af biomasse'!$B$2:$B$437,$E162)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forbrug'!I$2,'Forbrug af biomasse'!$B$2:$B$437,$E162)</f>
        <v>222884.49629995148</v>
      </c>
      <c r="J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forbrug'!J$2,'Forbrug af biomasse'!$B$2:$B$437,$E162)</f>
        <v>0</v>
      </c>
      <c r="K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forbrug'!K$2,'Forbrug af biomasse'!$B$2:$B$437,$E162)</f>
        <v>0</v>
      </c>
      <c r="L162" s="190">
        <f>IF(A162&lt;&gt;"Biogas",SUMIFS('Forbrug af biomasse'!$E$2:$E$437,'Forbrug af biomasse'!$C$2:$C$437,'Resultat-Produktion &amp; forbrug'!$A162,'Forbrug af biomasse'!$D$2:$D$437,'Resultat-Produktion &amp; forbrug'!$D162,'Forbrug af biomasse'!$A$2:$A$437,'Resultat-Produktion &amp; forbrug'!L$2,'Forbrug af biomasse'!$B$2:$B$437,$E162),F162)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223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forbrug'!G$2,'Forbrug af biomasse'!$B$2:$B$437,$E163)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forbrug'!I$2,'Forbrug af biomasse'!$B$2:$B$437,$E163)</f>
        <v>0</v>
      </c>
      <c r="J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forbrug'!J$2,'Forbrug af biomasse'!$B$2:$B$437,$E163)</f>
        <v>22739.095393183845</v>
      </c>
      <c r="K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forbrug'!K$2,'Forbrug af biomasse'!$B$2:$B$437,$E163)</f>
        <v>0</v>
      </c>
      <c r="L163" s="190">
        <f>IF(A163&lt;&gt;"Biogas",SUMIFS('Forbrug af biomasse'!$E$2:$E$437,'Forbrug af biomasse'!$C$2:$C$437,'Resultat-Produktion &amp; forbrug'!$A163,'Forbrug af biomasse'!$D$2:$D$437,'Resultat-Produktion &amp; forbrug'!$D163,'Forbrug af biomasse'!$A$2:$A$437,'Resultat-Produktion &amp; forbrug'!L$2,'Forbrug af biomasse'!$B$2:$B$437,$E163),F163)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>F163-SUM(G163:M163)</f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226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forbrug'!G$2,'Forbrug af biomasse'!$B$2:$B$437,$E164)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forbrug'!I$2,'Forbrug af biomasse'!$B$2:$B$437,$E164)</f>
        <v>0</v>
      </c>
      <c r="J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forbrug'!J$2,'Forbrug af biomasse'!$B$2:$B$437,$E164)</f>
        <v>35.900188095894634</v>
      </c>
      <c r="K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forbrug'!K$2,'Forbrug af biomasse'!$B$2:$B$437,$E164)</f>
        <v>0</v>
      </c>
      <c r="L164" s="190">
        <f>IF(A164&lt;&gt;"Biogas",SUMIFS('Forbrug af biomasse'!$E$2:$E$437,'Forbrug af biomasse'!$C$2:$C$437,'Resultat-Produktion &amp; forbrug'!$A164,'Forbrug af biomasse'!$D$2:$D$437,'Resultat-Produktion &amp; forbrug'!$D164,'Forbrug af biomasse'!$A$2:$A$437,'Resultat-Produktion &amp; forbrug'!L$2,'Forbrug af biomasse'!$B$2:$B$437,$E164),F164)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forbrug'!G$2,'Forbrug af biomasse'!$B$2:$B$437,$E165)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forbrug'!I$2,'Forbrug af biomasse'!$B$2:$B$437,$E165)</f>
        <v>0</v>
      </c>
      <c r="J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forbrug'!J$2,'Forbrug af biomasse'!$B$2:$B$437,$E165)</f>
        <v>0</v>
      </c>
      <c r="K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forbrug'!K$2,'Forbrug af biomasse'!$B$2:$B$437,$E165)</f>
        <v>0</v>
      </c>
      <c r="L165" s="190">
        <f>IF(A165&lt;&gt;"Biogas",SUMIFS('Forbrug af biomasse'!$E$2:$E$437,'Forbrug af biomasse'!$C$2:$C$437,'Resultat-Produktion &amp; forbrug'!$A165,'Forbrug af biomasse'!$D$2:$D$437,'Resultat-Produktion &amp; forbrug'!$D165,'Forbrug af biomasse'!$A$2:$A$437,'Resultat-Produktion &amp; forbrug'!L$2,'Forbrug af biomasse'!$B$2:$B$437,$E165),F165)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226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forbrug'!G$2,'Forbrug af biomasse'!$B$2:$B$437,$E166)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forbrug'!I$2,'Forbrug af biomasse'!$B$2:$B$437,$E166)</f>
        <v>0</v>
      </c>
      <c r="J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forbrug'!J$2,'Forbrug af biomasse'!$B$2:$B$437,$E166)</f>
        <v>279550.24796430691</v>
      </c>
      <c r="K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forbrug'!K$2,'Forbrug af biomasse'!$B$2:$B$437,$E166)</f>
        <v>0</v>
      </c>
      <c r="L166" s="190">
        <f>IF(A166&lt;&gt;"Biogas",SUMIFS('Forbrug af biomasse'!$E$2:$E$437,'Forbrug af biomasse'!$C$2:$C$437,'Resultat-Produktion &amp; forbrug'!$A166,'Forbrug af biomasse'!$D$2:$D$437,'Resultat-Produktion &amp; forbrug'!$D166,'Forbrug af biomasse'!$A$2:$A$437,'Resultat-Produktion &amp; forbrug'!L$2,'Forbrug af biomasse'!$B$2:$B$437,$E166),F166)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forbrug'!G$2,'Forbrug af biomasse'!$B$2:$B$437,$E167)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forbrug'!I$2,'Forbrug af biomasse'!$B$2:$B$437,$E167)</f>
        <v>0</v>
      </c>
      <c r="J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forbrug'!J$2,'Forbrug af biomasse'!$B$2:$B$437,$E167)</f>
        <v>0</v>
      </c>
      <c r="K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forbrug'!K$2,'Forbrug af biomasse'!$B$2:$B$437,$E167)</f>
        <v>0</v>
      </c>
      <c r="L167" s="190">
        <f>IF(A167&lt;&gt;"Biogas",SUMIFS('Forbrug af biomasse'!$E$2:$E$437,'Forbrug af biomasse'!$C$2:$C$437,'Resultat-Produktion &amp; forbrug'!$A167,'Forbrug af biomasse'!$D$2:$D$437,'Resultat-Produktion &amp; forbrug'!$D167,'Forbrug af biomasse'!$A$2:$A$437,'Resultat-Produktion &amp; forbrug'!L$2,'Forbrug af biomasse'!$B$2:$B$437,$E167),F167)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forbrug'!G$2,'Forbrug af biomasse'!$B$2:$B$437,$E168)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forbrug'!I$2,'Forbrug af biomasse'!$B$2:$B$437,$E168)</f>
        <v>101922.05609696274</v>
      </c>
      <c r="J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forbrug'!J$2,'Forbrug af biomasse'!$B$2:$B$437,$E168)</f>
        <v>0</v>
      </c>
      <c r="K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forbrug'!K$2,'Forbrug af biomasse'!$B$2:$B$437,$E168)</f>
        <v>0</v>
      </c>
      <c r="L168" s="190">
        <f>IF(A168&lt;&gt;"Biogas",SUMIFS('Forbrug af biomasse'!$E$2:$E$437,'Forbrug af biomasse'!$C$2:$C$437,'Resultat-Produktion &amp; forbrug'!$A168,'Forbrug af biomasse'!$D$2:$D$437,'Resultat-Produktion &amp; forbrug'!$D168,'Forbrug af biomasse'!$A$2:$A$437,'Resultat-Produktion &amp; forbrug'!L$2,'Forbrug af biomasse'!$B$2:$B$437,$E168),F168)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223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forbrug'!G$2,'Forbrug af biomasse'!$B$2:$B$437,$E169)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forbrug'!I$2,'Forbrug af biomasse'!$B$2:$B$437,$E169)</f>
        <v>244164.92559492172</v>
      </c>
      <c r="J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forbrug'!J$2,'Forbrug af biomasse'!$B$2:$B$437,$E169)</f>
        <v>942.6064741945944</v>
      </c>
      <c r="K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forbrug'!K$2,'Forbrug af biomasse'!$B$2:$B$437,$E169)</f>
        <v>0</v>
      </c>
      <c r="L169" s="190">
        <f>IF(A169&lt;&gt;"Biogas",SUMIFS('Forbrug af biomasse'!$E$2:$E$437,'Forbrug af biomasse'!$C$2:$C$437,'Resultat-Produktion &amp; forbrug'!$A169,'Forbrug af biomasse'!$D$2:$D$437,'Resultat-Produktion &amp; forbrug'!$D169,'Forbrug af biomasse'!$A$2:$A$437,'Resultat-Produktion &amp; forbrug'!L$2,'Forbrug af biomasse'!$B$2:$B$437,$E169),F169)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forbrug'!G$2,'Forbrug af biomasse'!$B$2:$B$437,$E170)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forbrug'!I$2,'Forbrug af biomasse'!$B$2:$B$437,$E170)</f>
        <v>0</v>
      </c>
      <c r="J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forbrug'!J$2,'Forbrug af biomasse'!$B$2:$B$437,$E170)</f>
        <v>0</v>
      </c>
      <c r="K170" s="190">
        <f ca="1">SUMIFS('Forbrug af biomasse'!$E$2:$E$437,'Forbrug af biomasse'!$C$2:$C$437,'Resultat-Produktion &amp; forbrug'!$A170,'Forbrug af biomasse'!$D$2:$D$437,'Resultat-Produktion &amp; forbrug'!$D170,'Forbrug af biomasse'!$A$2:$A$437,'Resultat-Produktion &amp; forbrug'!K$2,'Forbrug af biomasse'!$B$2:$B$437,$E170)</f>
        <v>374820.3560243976</v>
      </c>
      <c r="L170" s="190">
        <f>IF(A170&lt;&gt;"Biogas",SUMIFS('Forbrug af biomasse'!$E$2:$E$437,'Forbrug af biomasse'!$C$2:$C$437,'Resultat-Produktion &amp; forbrug'!$A170,'Forbrug af biomasse'!$D$2:$D$437,'Resultat-Produktion &amp; forbrug'!$D170,'Forbrug af biomasse'!$A$2:$A$437,'Resultat-Produktion &amp; forbrug'!L$2,'Forbrug af biomasse'!$B$2:$B$437,$E170),F170)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218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forbrug'!G$2,'Forbrug af biomasse'!$B$2:$B$437,$E171)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forbrug'!I$2,'Forbrug af biomasse'!$B$2:$B$437,$E171)</f>
        <v>0</v>
      </c>
      <c r="J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forbrug'!J$2,'Forbrug af biomasse'!$B$2:$B$437,$E171)</f>
        <v>286645.05985025823</v>
      </c>
      <c r="K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forbrug'!K$2,'Forbrug af biomasse'!$B$2:$B$437,$E171)</f>
        <v>638439.1593791761</v>
      </c>
      <c r="L171" s="190">
        <f>IF(A171&lt;&gt;"Biogas",SUMIFS('Forbrug af biomasse'!$E$2:$E$437,'Forbrug af biomasse'!$C$2:$C$437,'Resultat-Produktion &amp; forbrug'!$A171,'Forbrug af biomasse'!$D$2:$D$437,'Resultat-Produktion &amp; forbrug'!$D171,'Forbrug af biomasse'!$A$2:$A$437,'Resultat-Produktion &amp; forbrug'!L$2,'Forbrug af biomasse'!$B$2:$B$437,$E171),F171)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forbrug'!G$2,'Forbrug af biomasse'!$B$2:$B$437,$E172)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forbrug'!I$2,'Forbrug af biomasse'!$B$2:$B$437,$E172)</f>
        <v>0</v>
      </c>
      <c r="J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forbrug'!J$2,'Forbrug af biomasse'!$B$2:$B$437,$E172)</f>
        <v>0</v>
      </c>
      <c r="K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forbrug'!K$2,'Forbrug af biomasse'!$B$2:$B$437,$E172)</f>
        <v>0</v>
      </c>
      <c r="L172" s="190">
        <f>IF(A172&lt;&gt;"Biogas",SUMIFS('Forbrug af biomasse'!$E$2:$E$437,'Forbrug af biomasse'!$C$2:$C$437,'Resultat-Produktion &amp; forbrug'!$A172,'Forbrug af biomasse'!$D$2:$D$437,'Resultat-Produktion &amp; forbrug'!$D172,'Forbrug af biomasse'!$A$2:$A$437,'Resultat-Produktion &amp; forbrug'!L$2,'Forbrug af biomasse'!$B$2:$B$437,$E172),F172)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220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forbrug'!G$2,'Forbrug af biomasse'!$B$2:$B$437,$E173)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forbrug'!I$2,'Forbrug af biomasse'!$B$2:$B$437,$E173)</f>
        <v>0</v>
      </c>
      <c r="J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forbrug'!J$2,'Forbrug af biomasse'!$B$2:$B$437,$E173)</f>
        <v>15151.053724986185</v>
      </c>
      <c r="K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forbrug'!K$2,'Forbrug af biomasse'!$B$2:$B$437,$E173)</f>
        <v>0</v>
      </c>
      <c r="L173" s="190">
        <f>IF(A173&lt;&gt;"Biogas",SUMIFS('Forbrug af biomasse'!$E$2:$E$437,'Forbrug af biomasse'!$C$2:$C$437,'Resultat-Produktion &amp; forbrug'!$A173,'Forbrug af biomasse'!$D$2:$D$437,'Resultat-Produktion &amp; forbrug'!$D173,'Forbrug af biomasse'!$A$2:$A$437,'Resultat-Produktion &amp; forbrug'!L$2,'Forbrug af biomasse'!$B$2:$B$437,$E173),F173)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forbrug'!G$2,'Forbrug af biomasse'!$B$2:$B$437,$E174)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forbrug'!I$2,'Forbrug af biomasse'!$B$2:$B$437,$E174)</f>
        <v>389767.86287629709</v>
      </c>
      <c r="J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forbrug'!J$2,'Forbrug af biomasse'!$B$2:$B$437,$E174)</f>
        <v>0</v>
      </c>
      <c r="K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forbrug'!K$2,'Forbrug af biomasse'!$B$2:$B$437,$E174)</f>
        <v>0</v>
      </c>
      <c r="L174" s="190">
        <f>IF(A174&lt;&gt;"Biogas",SUMIFS('Forbrug af biomasse'!$E$2:$E$437,'Forbrug af biomasse'!$C$2:$C$437,'Resultat-Produktion &amp; forbrug'!$A174,'Forbrug af biomasse'!$D$2:$D$437,'Resultat-Produktion &amp; forbrug'!$D174,'Forbrug af biomasse'!$A$2:$A$437,'Resultat-Produktion &amp; forbrug'!L$2,'Forbrug af biomasse'!$B$2:$B$437,$E174),F174)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222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forbrug'!G$2,'Forbrug af biomasse'!$B$2:$B$437,$E175)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forbrug'!I$2,'Forbrug af biomasse'!$B$2:$B$437,$E175)</f>
        <v>0</v>
      </c>
      <c r="J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forbrug'!J$2,'Forbrug af biomasse'!$B$2:$B$437,$E175)</f>
        <v>0</v>
      </c>
      <c r="K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forbrug'!K$2,'Forbrug af biomasse'!$B$2:$B$437,$E175)</f>
        <v>0</v>
      </c>
      <c r="L175" s="190">
        <f>IF(A175&lt;&gt;"Biogas",SUMIFS('Forbrug af biomasse'!$E$2:$E$437,'Forbrug af biomasse'!$C$2:$C$437,'Resultat-Produktion &amp; forbrug'!$A175,'Forbrug af biomasse'!$D$2:$D$437,'Resultat-Produktion &amp; forbrug'!$D175,'Forbrug af biomasse'!$A$2:$A$437,'Resultat-Produktion &amp; forbrug'!L$2,'Forbrug af biomasse'!$B$2:$B$437,$E175),F175)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forbrug'!G$2,'Forbrug af biomasse'!$B$2:$B$437,$E176)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forbrug'!I$2,'Forbrug af biomasse'!$B$2:$B$437,$E176)</f>
        <v>49527.399127557059</v>
      </c>
      <c r="J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forbrug'!J$2,'Forbrug af biomasse'!$B$2:$B$437,$E176)</f>
        <v>0</v>
      </c>
      <c r="K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forbrug'!K$2,'Forbrug af biomasse'!$B$2:$B$437,$E176)</f>
        <v>0</v>
      </c>
      <c r="L176" s="190">
        <f>IF(A176&lt;&gt;"Biogas",SUMIFS('Forbrug af biomasse'!$E$2:$E$437,'Forbrug af biomasse'!$C$2:$C$437,'Resultat-Produktion &amp; forbrug'!$A176,'Forbrug af biomasse'!$D$2:$D$437,'Resultat-Produktion &amp; forbrug'!$D176,'Forbrug af biomasse'!$A$2:$A$437,'Resultat-Produktion &amp; forbrug'!L$2,'Forbrug af biomasse'!$B$2:$B$437,$E176),F176)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forbrug'!G$2,'Forbrug af biomasse'!$B$2:$B$437,$E177)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forbrug'!I$2,'Forbrug af biomasse'!$B$2:$B$437,$E177)</f>
        <v>0</v>
      </c>
      <c r="J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forbrug'!J$2,'Forbrug af biomasse'!$B$2:$B$437,$E177)</f>
        <v>0</v>
      </c>
      <c r="K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forbrug'!K$2,'Forbrug af biomasse'!$B$2:$B$437,$E177)</f>
        <v>0</v>
      </c>
      <c r="L177" s="190">
        <f>IF(A177&lt;&gt;"Biogas",SUMIFS('Forbrug af biomasse'!$E$2:$E$437,'Forbrug af biomasse'!$C$2:$C$437,'Resultat-Produktion &amp; forbrug'!$A177,'Forbrug af biomasse'!$D$2:$D$437,'Resultat-Produktion &amp; forbrug'!$D177,'Forbrug af biomasse'!$A$2:$A$437,'Resultat-Produktion &amp; forbrug'!L$2,'Forbrug af biomasse'!$B$2:$B$437,$E177),F177)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221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forbrug'!G$2,'Forbrug af biomasse'!$B$2:$B$437,$E178)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forbrug'!I$2,'Forbrug af biomasse'!$B$2:$B$437,$E178)</f>
        <v>0</v>
      </c>
      <c r="J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forbrug'!J$2,'Forbrug af biomasse'!$B$2:$B$437,$E178)</f>
        <v>0</v>
      </c>
      <c r="K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forbrug'!K$2,'Forbrug af biomasse'!$B$2:$B$437,$E178)</f>
        <v>0</v>
      </c>
      <c r="L178" s="190">
        <f>IF(A178&lt;&gt;"Biogas",SUMIFS('Forbrug af biomasse'!$E$2:$E$437,'Forbrug af biomasse'!$C$2:$C$437,'Resultat-Produktion &amp; forbrug'!$A178,'Forbrug af biomasse'!$D$2:$D$437,'Resultat-Produktion &amp; forbrug'!$D178,'Forbrug af biomasse'!$A$2:$A$437,'Resultat-Produktion &amp; forbrug'!L$2,'Forbrug af biomasse'!$B$2:$B$437,$E178),F178)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305</v>
      </c>
      <c r="B179" s="189" t="s">
        <v>310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forbrug'!G$2,'Forbrug af biomasse'!$B$2:$B$437,$E179)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forbrug'!I$2,'Forbrug af biomasse'!$B$2:$B$437,$E179)</f>
        <v>0</v>
      </c>
      <c r="J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forbrug'!J$2,'Forbrug af biomasse'!$B$2:$B$437,$E179)</f>
        <v>0</v>
      </c>
      <c r="K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forbrug'!K$2,'Forbrug af biomasse'!$B$2:$B$437,$E179)</f>
        <v>0</v>
      </c>
      <c r="L179" s="190">
        <f ca="1">IF(A179&lt;&gt;"Biogas",SUMIFS('Forbrug af biomasse'!$E$2:$E$437,'Forbrug af biomasse'!$C$2:$C$437,'Resultat-Produktion &amp; forbrug'!$A179,'Forbrug af biomasse'!$D$2:$D$437,'Resultat-Produktion &amp; forbrug'!$D179,'Forbrug af biomasse'!$A$2:$A$437,'Resultat-Produktion &amp; forbrug'!L$2,'Forbrug af biomasse'!$B$2:$B$437,$E179),F179)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25">
      <c r="A180" s="189" t="s">
        <v>306</v>
      </c>
      <c r="B180" s="189" t="s">
        <v>310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forbrug'!G$2,'Forbrug af biomasse'!$B$2:$B$437,$E180)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forbrug'!I$2,'Forbrug af biomasse'!$B$2:$B$437,$E180)</f>
        <v>0</v>
      </c>
      <c r="J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forbrug'!J$2,'Forbrug af biomasse'!$B$2:$B$437,$E180)</f>
        <v>0</v>
      </c>
      <c r="K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forbrug'!K$2,'Forbrug af biomasse'!$B$2:$B$437,$E180)</f>
        <v>0</v>
      </c>
      <c r="L180" s="190">
        <f ca="1">IF(A180&lt;&gt;"Biogas",SUMIFS('Forbrug af biomasse'!$E$2:$E$437,'Forbrug af biomasse'!$C$2:$C$437,'Resultat-Produktion &amp; forbrug'!$A180,'Forbrug af biomasse'!$D$2:$D$437,'Resultat-Produktion &amp; forbrug'!$D180,'Forbrug af biomasse'!$A$2:$A$437,'Resultat-Produktion &amp; forbrug'!L$2,'Forbrug af biomasse'!$B$2:$B$437,$E180),F180)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forbrug'!G$2,'Forbrug af biomasse'!$B$2:$B$437,$E181)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forbrug'!I$2,'Forbrug af biomasse'!$B$2:$B$437,$E181)</f>
        <v>0</v>
      </c>
      <c r="J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forbrug'!J$2,'Forbrug af biomasse'!$B$2:$B$437,$E181)</f>
        <v>0</v>
      </c>
      <c r="K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forbrug'!K$2,'Forbrug af biomasse'!$B$2:$B$437,$E181)</f>
        <v>0</v>
      </c>
      <c r="L181" s="190">
        <f>IF(A181&lt;&gt;"Biogas",SUMIFS('Forbrug af biomasse'!$E$2:$E$437,'Forbrug af biomasse'!$C$2:$C$437,'Resultat-Produktion &amp; forbrug'!$A181,'Forbrug af biomasse'!$D$2:$D$437,'Resultat-Produktion &amp; forbrug'!$D181,'Forbrug af biomasse'!$A$2:$A$437,'Resultat-Produktion &amp; forbrug'!L$2,'Forbrug af biomasse'!$B$2:$B$437,$E181),F181)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forbrug'!G$2,'Forbrug af biomasse'!$B$2:$B$437,$E182)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forbrug'!I$2,'Forbrug af biomasse'!$B$2:$B$437,$E182)</f>
        <v>0</v>
      </c>
      <c r="J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forbrug'!J$2,'Forbrug af biomasse'!$B$2:$B$437,$E182)</f>
        <v>0</v>
      </c>
      <c r="K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forbrug'!K$2,'Forbrug af biomasse'!$B$2:$B$437,$E182)</f>
        <v>0</v>
      </c>
      <c r="L182" s="190">
        <f>IF(A182&lt;&gt;"Biogas",SUMIFS('Forbrug af biomasse'!$E$2:$E$437,'Forbrug af biomasse'!$C$2:$C$437,'Resultat-Produktion &amp; forbrug'!$A182,'Forbrug af biomasse'!$D$2:$D$437,'Resultat-Produktion &amp; forbrug'!$D182,'Forbrug af biomasse'!$A$2:$A$437,'Resultat-Produktion &amp; forbrug'!L$2,'Forbrug af biomasse'!$B$2:$B$437,$E182),F182)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234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forbrug'!G$2,'Forbrug af biomasse'!$B$2:$B$437,$E183)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forbrug'!I$2,'Forbrug af biomasse'!$B$2:$B$437,$E183)</f>
        <v>0</v>
      </c>
      <c r="J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forbrug'!J$2,'Forbrug af biomasse'!$B$2:$B$437,$E183)</f>
        <v>0</v>
      </c>
      <c r="K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forbrug'!K$2,'Forbrug af biomasse'!$B$2:$B$437,$E183)</f>
        <v>0</v>
      </c>
      <c r="L183" s="190">
        <f>IF(A183&lt;&gt;"Biogas",SUMIFS('Forbrug af biomasse'!$E$2:$E$437,'Forbrug af biomasse'!$C$2:$C$437,'Resultat-Produktion &amp; forbrug'!$A183,'Forbrug af biomasse'!$D$2:$D$437,'Resultat-Produktion &amp; forbrug'!$D183,'Forbrug af biomasse'!$A$2:$A$437,'Resultat-Produktion &amp; forbrug'!L$2,'Forbrug af biomasse'!$B$2:$B$437,$E183),F183)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227</v>
      </c>
      <c r="B184" s="189" t="s">
        <v>227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forbrug'!G$2,'Forbrug af biomasse'!$B$2:$B$437,$E184)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forbrug'!I$2,'Forbrug af biomasse'!$B$2:$B$437,$E184)</f>
        <v>0</v>
      </c>
      <c r="J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forbrug'!J$2,'Forbrug af biomasse'!$B$2:$B$437,$E184)</f>
        <v>0</v>
      </c>
      <c r="K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forbrug'!K$2,'Forbrug af biomasse'!$B$2:$B$437,$E184)</f>
        <v>0</v>
      </c>
      <c r="L184" s="190">
        <f>IF(A184&lt;&gt;"Biogas",SUMIFS('Forbrug af biomasse'!$E$2:$E$437,'Forbrug af biomasse'!$C$2:$C$437,'Resultat-Produktion &amp; forbrug'!$A184,'Forbrug af biomasse'!$D$2:$D$437,'Resultat-Produktion &amp; forbrug'!$D184,'Forbrug af biomasse'!$A$2:$A$437,'Resultat-Produktion &amp; forbrug'!L$2,'Forbrug af biomasse'!$B$2:$B$437,$E184),F184)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220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forbrug'!G$2,'Forbrug af biomasse'!$B$2:$B$437,$E185)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forbrug'!I$2,'Forbrug af biomasse'!$B$2:$B$437,$E185)</f>
        <v>0</v>
      </c>
      <c r="J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forbrug'!J$2,'Forbrug af biomasse'!$B$2:$B$437,$E185)</f>
        <v>24503.032029712213</v>
      </c>
      <c r="K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forbrug'!K$2,'Forbrug af biomasse'!$B$2:$B$437,$E185)</f>
        <v>0</v>
      </c>
      <c r="L185" s="190">
        <f>IF(A185&lt;&gt;"Biogas",SUMIFS('Forbrug af biomasse'!$E$2:$E$437,'Forbrug af biomasse'!$C$2:$C$437,'Resultat-Produktion &amp; forbrug'!$A185,'Forbrug af biomasse'!$D$2:$D$437,'Resultat-Produktion &amp; forbrug'!$D185,'Forbrug af biomasse'!$A$2:$A$437,'Resultat-Produktion &amp; forbrug'!L$2,'Forbrug af biomasse'!$B$2:$B$437,$E185),F185)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forbrug'!G$2,'Forbrug af biomasse'!$B$2:$B$437,$E186)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forbrug'!I$2,'Forbrug af biomasse'!$B$2:$B$437,$E186)</f>
        <v>0</v>
      </c>
      <c r="J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forbrug'!J$2,'Forbrug af biomasse'!$B$2:$B$437,$E186)</f>
        <v>0</v>
      </c>
      <c r="K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forbrug'!K$2,'Forbrug af biomasse'!$B$2:$B$437,$E186)</f>
        <v>0</v>
      </c>
      <c r="L186" s="190">
        <f>IF(A186&lt;&gt;"Biogas",SUMIFS('Forbrug af biomasse'!$E$2:$E$437,'Forbrug af biomasse'!$C$2:$C$437,'Resultat-Produktion &amp; forbrug'!$A186,'Forbrug af biomasse'!$D$2:$D$437,'Resultat-Produktion &amp; forbrug'!$D186,'Forbrug af biomasse'!$A$2:$A$437,'Resultat-Produktion &amp; forbrug'!L$2,'Forbrug af biomasse'!$B$2:$B$437,$E186),F186)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forbrug'!G$2,'Forbrug af biomasse'!$B$2:$B$437,$E187)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forbrug'!I$2,'Forbrug af biomasse'!$B$2:$B$437,$E187)</f>
        <v>0</v>
      </c>
      <c r="J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forbrug'!J$2,'Forbrug af biomasse'!$B$2:$B$437,$E187)</f>
        <v>0</v>
      </c>
      <c r="K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forbrug'!K$2,'Forbrug af biomasse'!$B$2:$B$437,$E187)</f>
        <v>0</v>
      </c>
      <c r="L187" s="190">
        <f>IF(A187&lt;&gt;"Biogas",SUMIFS('Forbrug af biomasse'!$E$2:$E$437,'Forbrug af biomasse'!$C$2:$C$437,'Resultat-Produktion &amp; forbrug'!$A187,'Forbrug af biomasse'!$D$2:$D$437,'Resultat-Produktion &amp; forbrug'!$D187,'Forbrug af biomasse'!$A$2:$A$437,'Resultat-Produktion &amp; forbrug'!L$2,'Forbrug af biomasse'!$B$2:$B$437,$E187),F187)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226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forbrug'!G$2,'Forbrug af biomasse'!$B$2:$B$437,$E188)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forbrug'!I$2,'Forbrug af biomasse'!$B$2:$B$437,$E188)</f>
        <v>0</v>
      </c>
      <c r="J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forbrug'!J$2,'Forbrug af biomasse'!$B$2:$B$437,$E188)</f>
        <v>1208651.4125341829</v>
      </c>
      <c r="K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forbrug'!K$2,'Forbrug af biomasse'!$B$2:$B$437,$E188)</f>
        <v>0</v>
      </c>
      <c r="L188" s="190">
        <f>IF(A188&lt;&gt;"Biogas",SUMIFS('Forbrug af biomasse'!$E$2:$E$437,'Forbrug af biomasse'!$C$2:$C$437,'Resultat-Produktion &amp; forbrug'!$A188,'Forbrug af biomasse'!$D$2:$D$437,'Resultat-Produktion &amp; forbrug'!$D188,'Forbrug af biomasse'!$A$2:$A$437,'Resultat-Produktion &amp; forbrug'!L$2,'Forbrug af biomasse'!$B$2:$B$437,$E188),F188)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218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forbrug'!G$2,'Forbrug af biomasse'!$B$2:$B$437,$E189)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forbrug'!I$2,'Forbrug af biomasse'!$B$2:$B$437,$E189)</f>
        <v>0</v>
      </c>
      <c r="J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forbrug'!J$2,'Forbrug af biomasse'!$B$2:$B$437,$E189)</f>
        <v>380427.26035611134</v>
      </c>
      <c r="K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forbrug'!K$2,'Forbrug af biomasse'!$B$2:$B$437,$E189)</f>
        <v>1924034.2327518209</v>
      </c>
      <c r="L189" s="190">
        <f>IF(A189&lt;&gt;"Biogas",SUMIFS('Forbrug af biomasse'!$E$2:$E$437,'Forbrug af biomasse'!$C$2:$C$437,'Resultat-Produktion &amp; forbrug'!$A189,'Forbrug af biomasse'!$D$2:$D$437,'Resultat-Produktion &amp; forbrug'!$D189,'Forbrug af biomasse'!$A$2:$A$437,'Resultat-Produktion &amp; forbrug'!L$2,'Forbrug af biomasse'!$B$2:$B$437,$E189),F189)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forbrug'!G$2,'Forbrug af biomasse'!$B$2:$B$437,$E190)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forbrug'!I$2,'Forbrug af biomasse'!$B$2:$B$437,$E190)</f>
        <v>100555.62853170674</v>
      </c>
      <c r="J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forbrug'!J$2,'Forbrug af biomasse'!$B$2:$B$437,$E190)</f>
        <v>0</v>
      </c>
      <c r="K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forbrug'!K$2,'Forbrug af biomasse'!$B$2:$B$437,$E190)</f>
        <v>0</v>
      </c>
      <c r="L190" s="190">
        <f>IF(A190&lt;&gt;"Biogas",SUMIFS('Forbrug af biomasse'!$E$2:$E$437,'Forbrug af biomasse'!$C$2:$C$437,'Resultat-Produktion &amp; forbrug'!$A190,'Forbrug af biomasse'!$D$2:$D$437,'Resultat-Produktion &amp; forbrug'!$D190,'Forbrug af biomasse'!$A$2:$A$437,'Resultat-Produktion &amp; forbrug'!L$2,'Forbrug af biomasse'!$B$2:$B$437,$E190),F190)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222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forbrug'!G$2,'Forbrug af biomasse'!$B$2:$B$437,$E191)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forbrug'!I$2,'Forbrug af biomasse'!$B$2:$B$437,$E191)</f>
        <v>0</v>
      </c>
      <c r="J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forbrug'!J$2,'Forbrug af biomasse'!$B$2:$B$437,$E191)</f>
        <v>0</v>
      </c>
      <c r="K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forbrug'!K$2,'Forbrug af biomasse'!$B$2:$B$437,$E191)</f>
        <v>0</v>
      </c>
      <c r="L191" s="190">
        <f>IF(A191&lt;&gt;"Biogas",SUMIFS('Forbrug af biomasse'!$E$2:$E$437,'Forbrug af biomasse'!$C$2:$C$437,'Resultat-Produktion &amp; forbrug'!$A191,'Forbrug af biomasse'!$D$2:$D$437,'Resultat-Produktion &amp; forbrug'!$D191,'Forbrug af biomasse'!$A$2:$A$437,'Resultat-Produktion &amp; forbrug'!L$2,'Forbrug af biomasse'!$B$2:$B$437,$E191),F191)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forbrug'!G$2,'Forbrug af biomasse'!$B$2:$B$437,$E192)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forbrug'!I$2,'Forbrug af biomasse'!$B$2:$B$437,$E192)</f>
        <v>0</v>
      </c>
      <c r="J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forbrug'!J$2,'Forbrug af biomasse'!$B$2:$B$437,$E192)</f>
        <v>0</v>
      </c>
      <c r="K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forbrug'!K$2,'Forbrug af biomasse'!$B$2:$B$437,$E192)</f>
        <v>0</v>
      </c>
      <c r="L192" s="190">
        <f>IF(A192&lt;&gt;"Biogas",SUMIFS('Forbrug af biomasse'!$E$2:$E$437,'Forbrug af biomasse'!$C$2:$C$437,'Resultat-Produktion &amp; forbrug'!$A192,'Forbrug af biomasse'!$D$2:$D$437,'Resultat-Produktion &amp; forbrug'!$D192,'Forbrug af biomasse'!$A$2:$A$437,'Resultat-Produktion &amp; forbrug'!L$2,'Forbrug af biomasse'!$B$2:$B$437,$E192),F192)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221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364819.33528776863</v>
      </c>
      <c r="G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forbrug'!G$2,'Forbrug af biomasse'!$B$2:$B$437,$E193)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forbrug'!I$2,'Forbrug af biomasse'!$B$2:$B$437,$E193)</f>
        <v>0</v>
      </c>
      <c r="J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forbrug'!J$2,'Forbrug af biomasse'!$B$2:$B$437,$E193)</f>
        <v>0</v>
      </c>
      <c r="K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forbrug'!K$2,'Forbrug af biomasse'!$B$2:$B$437,$E193)</f>
        <v>0</v>
      </c>
      <c r="L193" s="190">
        <f ca="1">IF(A193&lt;&gt;"Biogas",SUMIFS('Forbrug af biomasse'!$E$2:$E$437,'Forbrug af biomasse'!$C$2:$C$437,'Resultat-Produktion &amp; forbrug'!$A193,'Forbrug af biomasse'!$D$2:$D$437,'Resultat-Produktion &amp; forbrug'!$D193,'Forbrug af biomasse'!$A$2:$A$437,'Resultat-Produktion &amp; forbrug'!L$2,'Forbrug af biomasse'!$B$2:$B$437,$E193),F193)</f>
        <v>364819.33528776863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364819.33528776863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9.7401348943751529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9.7401348943751529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299151.85493597027</v>
      </c>
      <c r="W193" s="187">
        <f>J193*IFERROR(VLOOKUP(A193,[1]Tørstofindhold!A$2:B$24,2,FALSE),0)</f>
        <v>0</v>
      </c>
      <c r="X193" s="188">
        <f t="shared" ca="1" si="51"/>
        <v>299151.85493597027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112332.11179209981</v>
      </c>
      <c r="G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forbrug'!G$2,'Forbrug af biomasse'!$B$2:$B$437,$E194)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forbrug'!I$2,'Forbrug af biomasse'!$B$2:$B$437,$E194)</f>
        <v>0</v>
      </c>
      <c r="J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forbrug'!J$2,'Forbrug af biomasse'!$B$2:$B$437,$E194)</f>
        <v>0</v>
      </c>
      <c r="K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forbrug'!K$2,'Forbrug af biomasse'!$B$2:$B$437,$E194)</f>
        <v>0</v>
      </c>
      <c r="L194" s="190">
        <f>IF(A194&lt;&gt;"Biogas",SUMIFS('Forbrug af biomasse'!$E$2:$E$437,'Forbrug af biomasse'!$C$2:$C$437,'Resultat-Produktion &amp; forbrug'!$A194,'Forbrug af biomasse'!$D$2:$D$437,'Resultat-Produktion &amp; forbrug'!$D194,'Forbrug af biomasse'!$A$2:$A$437,'Resultat-Produktion &amp; forbrug'!L$2,'Forbrug af biomasse'!$B$2:$B$437,$E194),F194)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112332.11179209981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forbrug'!G$2,'Forbrug af biomasse'!$B$2:$B$437,$E195)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forbrug'!I$2,'Forbrug af biomasse'!$B$2:$B$437,$E195)</f>
        <v>28209.340124628539</v>
      </c>
      <c r="J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forbrug'!J$2,'Forbrug af biomasse'!$B$2:$B$437,$E195)</f>
        <v>0</v>
      </c>
      <c r="K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forbrug'!K$2,'Forbrug af biomasse'!$B$2:$B$437,$E195)</f>
        <v>0</v>
      </c>
      <c r="L195" s="190">
        <f>IF(A195&lt;&gt;"Biogas",SUMIFS('Forbrug af biomasse'!$E$2:$E$437,'Forbrug af biomasse'!$C$2:$C$437,'Resultat-Produktion &amp; forbrug'!$A195,'Forbrug af biomasse'!$D$2:$D$437,'Resultat-Produktion &amp; forbrug'!$D195,'Forbrug af biomasse'!$A$2:$A$437,'Resultat-Produktion &amp; forbrug'!L$2,'Forbrug af biomasse'!$B$2:$B$437,$E195),F195)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27822.019382684251</v>
      </c>
      <c r="G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forbrug'!G$2,'Forbrug af biomasse'!$B$2:$B$437,$E196)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forbrug'!I$2,'Forbrug af biomasse'!$B$2:$B$437,$E196)</f>
        <v>0</v>
      </c>
      <c r="J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forbrug'!J$2,'Forbrug af biomasse'!$B$2:$B$437,$E196)</f>
        <v>0</v>
      </c>
      <c r="K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forbrug'!K$2,'Forbrug af biomasse'!$B$2:$B$437,$E196)</f>
        <v>0</v>
      </c>
      <c r="L196" s="190">
        <f>IF(A196&lt;&gt;"Biogas",SUMIFS('Forbrug af biomasse'!$E$2:$E$437,'Forbrug af biomasse'!$C$2:$C$437,'Resultat-Produktion &amp; forbrug'!$A196,'Forbrug af biomasse'!$D$2:$D$437,'Resultat-Produktion &amp; forbrug'!$D196,'Forbrug af biomasse'!$A$2:$A$437,'Resultat-Produktion &amp; forbrug'!L$2,'Forbrug af biomasse'!$B$2:$B$437,$E196),F196)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19905.402628944154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forbrug'!G$2,'Forbrug af biomasse'!$B$2:$B$437,$E197)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forbrug'!I$2,'Forbrug af biomasse'!$B$2:$B$437,$E197)</f>
        <v>0</v>
      </c>
      <c r="J197" s="190">
        <f ca="1">SUMIFS('Forbrug af biomasse'!$E$2:$E$437,'Forbrug af biomasse'!$C$2:$C$437,'Resultat-Produktion &amp; forbrug'!$A197,'Forbrug af biomasse'!$D$2:$D$437,'Resultat-Produktion &amp; forbrug'!$D197,'Forbrug af biomasse'!$A$2:$A$437,'Resultat-Produktion &amp; forbrug'!J$2,'Forbrug af biomasse'!$B$2:$B$437,$E197)</f>
        <v>168912.75887120995</v>
      </c>
      <c r="K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forbrug'!K$2,'Forbrug af biomasse'!$B$2:$B$437,$E197)</f>
        <v>0</v>
      </c>
      <c r="L197" s="190">
        <f ca="1">IF(A197&lt;&gt;"Biogas",SUMIFS('Forbrug af biomasse'!$E$2:$E$437,'Forbrug af biomasse'!$C$2:$C$437,'Resultat-Produktion &amp; forbrug'!$A197,'Forbrug af biomasse'!$D$2:$D$437,'Resultat-Produktion &amp; forbrug'!$D197,'Forbrug af biomasse'!$A$2:$A$437,'Resultat-Produktion &amp; forbrug'!L$2,'Forbrug af biomasse'!$B$2:$B$437,$E197),F197)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108882911.96949236</v>
      </c>
      <c r="G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forbrug'!G$2,'Forbrug af biomasse'!$B$2:$B$437,$E198)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forbrug'!I$2,'Forbrug af biomasse'!$B$2:$B$437,$E198)</f>
        <v>0</v>
      </c>
      <c r="J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forbrug'!J$2,'Forbrug af biomasse'!$B$2:$B$437,$E198)</f>
        <v>0</v>
      </c>
      <c r="K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forbrug'!K$2,'Forbrug af biomasse'!$B$2:$B$437,$E198)</f>
        <v>0</v>
      </c>
      <c r="L198" s="190">
        <f ca="1">IF(A198&lt;&gt;"Biogas",SUMIFS('Forbrug af biomasse'!$E$2:$E$437,'Forbrug af biomasse'!$C$2:$C$437,'Resultat-Produktion &amp; forbrug'!$A198,'Forbrug af biomasse'!$D$2:$D$437,'Resultat-Produktion &amp; forbrug'!$D198,'Forbrug af biomasse'!$A$2:$A$437,'Resultat-Produktion &amp; forbrug'!L$2,'Forbrug af biomasse'!$B$2:$B$437,$E198),F198)</f>
        <v>108882911.96949236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108882911.96949236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3476895.5141731915</v>
      </c>
      <c r="G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forbrug'!G$2,'Forbrug af biomasse'!$B$2:$B$437,$E199)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forbrug'!I$2,'Forbrug af biomasse'!$B$2:$B$437,$E199)</f>
        <v>0</v>
      </c>
      <c r="J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forbrug'!J$2,'Forbrug af biomasse'!$B$2:$B$437,$E199)</f>
        <v>0</v>
      </c>
      <c r="K199" s="190">
        <f ca="1">SUMIFS('Forbrug af biomasse'!$E$2:$E$437,'Forbrug af biomasse'!$C$2:$C$437,'Resultat-Produktion &amp; forbrug'!$A199,'Forbrug af biomasse'!$D$2:$D$437,'Resultat-Produktion &amp; forbrug'!$D199,'Forbrug af biomasse'!$A$2:$A$437,'Resultat-Produktion &amp; forbrug'!K$2,'Forbrug af biomasse'!$B$2:$B$437,$E199)</f>
        <v>3047950.5898382836</v>
      </c>
      <c r="L199" s="190">
        <f>IF(A199&lt;&gt;"Biogas",SUMIFS('Forbrug af biomasse'!$E$2:$E$437,'Forbrug af biomasse'!$C$2:$C$437,'Resultat-Produktion &amp; forbrug'!$A199,'Forbrug af biomasse'!$D$2:$D$437,'Resultat-Produktion &amp; forbrug'!$D199,'Forbrug af biomasse'!$A$2:$A$437,'Resultat-Produktion &amp; forbrug'!L$2,'Forbrug af biomasse'!$B$2:$B$437,$E199),F199)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428944.9243349079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forbrug'!G$2,'Forbrug af biomasse'!$B$2:$B$437,$E200)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forbrug'!I$2,'Forbrug af biomasse'!$B$2:$B$437,$E200)</f>
        <v>0</v>
      </c>
      <c r="J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forbrug'!J$2,'Forbrug af biomasse'!$B$2:$B$437,$E200)</f>
        <v>0</v>
      </c>
      <c r="K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forbrug'!K$2,'Forbrug af biomasse'!$B$2:$B$437,$E200)</f>
        <v>0</v>
      </c>
      <c r="L200" s="190">
        <f>IF(A200&lt;&gt;"Biogas",SUMIFS('Forbrug af biomasse'!$E$2:$E$437,'Forbrug af biomasse'!$C$2:$C$437,'Resultat-Produktion &amp; forbrug'!$A200,'Forbrug af biomasse'!$D$2:$D$437,'Resultat-Produktion &amp; forbrug'!$D200,'Forbrug af biomasse'!$A$2:$A$437,'Resultat-Produktion &amp; forbrug'!L$2,'Forbrug af biomasse'!$B$2:$B$437,$E200),F200)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forbrug'!G$2,'Forbrug af biomasse'!$B$2:$B$437,$E201)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forbrug'!I$2,'Forbrug af biomasse'!$B$2:$B$437,$E201)</f>
        <v>0</v>
      </c>
      <c r="J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forbrug'!J$2,'Forbrug af biomasse'!$B$2:$B$437,$E201)</f>
        <v>179027.55479609076</v>
      </c>
      <c r="K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forbrug'!K$2,'Forbrug af biomasse'!$B$2:$B$437,$E201)</f>
        <v>67774.717172805787</v>
      </c>
      <c r="L201" s="190">
        <f>IF(A201&lt;&gt;"Biogas",SUMIFS('Forbrug af biomasse'!$E$2:$E$437,'Forbrug af biomasse'!$C$2:$C$437,'Resultat-Produktion &amp; forbrug'!$A201,'Forbrug af biomasse'!$D$2:$D$437,'Resultat-Produktion &amp; forbrug'!$D201,'Forbrug af biomasse'!$A$2:$A$437,'Resultat-Produktion &amp; forbrug'!L$2,'Forbrug af biomasse'!$B$2:$B$437,$E201),F201)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forbrug'!G$2,'Forbrug af biomasse'!$B$2:$B$437,$E202)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forbrug'!I$2,'Forbrug af biomasse'!$B$2:$B$437,$E202)</f>
        <v>0</v>
      </c>
      <c r="J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forbrug'!J$2,'Forbrug af biomasse'!$B$2:$B$437,$E202)</f>
        <v>0</v>
      </c>
      <c r="K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forbrug'!K$2,'Forbrug af biomasse'!$B$2:$B$437,$E202)</f>
        <v>0</v>
      </c>
      <c r="L202" s="190">
        <f>IF(A202&lt;&gt;"Biogas",SUMIFS('Forbrug af biomasse'!$E$2:$E$437,'Forbrug af biomasse'!$C$2:$C$437,'Resultat-Produktion &amp; forbrug'!$A202,'Forbrug af biomasse'!$D$2:$D$437,'Resultat-Produktion &amp; forbrug'!$D202,'Forbrug af biomasse'!$A$2:$A$437,'Resultat-Produktion &amp; forbrug'!L$2,'Forbrug af biomasse'!$B$2:$B$437,$E202),F202)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forbrug'!G$2,'Forbrug af biomasse'!$B$2:$B$437,$E203)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forbrug'!I$2,'Forbrug af biomasse'!$B$2:$B$437,$E203)</f>
        <v>0</v>
      </c>
      <c r="J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forbrug'!J$2,'Forbrug af biomasse'!$B$2:$B$437,$E203)</f>
        <v>350.10096257642732</v>
      </c>
      <c r="K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forbrug'!K$2,'Forbrug af biomasse'!$B$2:$B$437,$E203)</f>
        <v>350.10096257642732</v>
      </c>
      <c r="L203" s="190">
        <f>IF(A203&lt;&gt;"Biogas",SUMIFS('Forbrug af biomasse'!$E$2:$E$437,'Forbrug af biomasse'!$C$2:$C$437,'Resultat-Produktion &amp; forbrug'!$A203,'Forbrug af biomasse'!$D$2:$D$437,'Resultat-Produktion &amp; forbrug'!$D203,'Forbrug af biomasse'!$A$2:$A$437,'Resultat-Produktion &amp; forbrug'!L$2,'Forbrug af biomasse'!$B$2:$B$437,$E203),F203)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forbrug'!G$2,'Forbrug af biomasse'!$B$2:$B$437,$E204)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forbrug'!I$2,'Forbrug af biomasse'!$B$2:$B$437,$E204)</f>
        <v>30560.118468347584</v>
      </c>
      <c r="J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forbrug'!J$2,'Forbrug af biomasse'!$B$2:$B$437,$E204)</f>
        <v>0</v>
      </c>
      <c r="K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forbrug'!K$2,'Forbrug af biomasse'!$B$2:$B$437,$E204)</f>
        <v>0</v>
      </c>
      <c r="L204" s="190">
        <f>IF(A204&lt;&gt;"Biogas",SUMIFS('Forbrug af biomasse'!$E$2:$E$437,'Forbrug af biomasse'!$C$2:$C$437,'Resultat-Produktion &amp; forbrug'!$A204,'Forbrug af biomasse'!$D$2:$D$437,'Resultat-Produktion &amp; forbrug'!$D204,'Forbrug af biomasse'!$A$2:$A$437,'Resultat-Produktion &amp; forbrug'!L$2,'Forbrug af biomasse'!$B$2:$B$437,$E204),F204)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616848.66776647209</v>
      </c>
      <c r="G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forbrug'!G$2,'Forbrug af biomasse'!$B$2:$B$437,$E205)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forbrug'!I$2,'Forbrug af biomasse'!$B$2:$B$437,$E205)</f>
        <v>0</v>
      </c>
      <c r="J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forbrug'!J$2,'Forbrug af biomasse'!$B$2:$B$437,$E205)</f>
        <v>0</v>
      </c>
      <c r="K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forbrug'!K$2,'Forbrug af biomasse'!$B$2:$B$437,$E205)</f>
        <v>0</v>
      </c>
      <c r="L205" s="190">
        <f>IF(A205&lt;&gt;"Biogas",SUMIFS('Forbrug af biomasse'!$E$2:$E$437,'Forbrug af biomasse'!$C$2:$C$437,'Resultat-Produktion &amp; forbrug'!$A205,'Forbrug af biomasse'!$D$2:$D$437,'Resultat-Produktion &amp; forbrug'!$D205,'Forbrug af biomasse'!$A$2:$A$437,'Resultat-Produktion &amp; forbrug'!L$2,'Forbrug af biomasse'!$B$2:$B$437,$E205),F205)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616848.66776647209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16252.445828118489</v>
      </c>
      <c r="G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forbrug'!G$2,'Forbrug af biomasse'!$B$2:$B$437,$E206)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forbrug'!I$2,'Forbrug af biomasse'!$B$2:$B$437,$E206)</f>
        <v>223323.94265330929</v>
      </c>
      <c r="J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forbrug'!J$2,'Forbrug af biomasse'!$B$2:$B$437,$E206)</f>
        <v>0</v>
      </c>
      <c r="K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forbrug'!K$2,'Forbrug af biomasse'!$B$2:$B$437,$E206)</f>
        <v>0</v>
      </c>
      <c r="L206" s="190">
        <f>IF(A206&lt;&gt;"Biogas",SUMIFS('Forbrug af biomasse'!$E$2:$E$437,'Forbrug af biomasse'!$C$2:$C$437,'Resultat-Produktion &amp; forbrug'!$A206,'Forbrug af biomasse'!$D$2:$D$437,'Resultat-Produktion &amp; forbrug'!$D206,'Forbrug af biomasse'!$A$2:$A$437,'Resultat-Produktion &amp; forbrug'!L$2,'Forbrug af biomasse'!$B$2:$B$437,$E206),F206)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-207071.49682519081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forbrug'!G$2,'Forbrug af biomasse'!$B$2:$B$437,$E207)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forbrug'!I$2,'Forbrug af biomasse'!$B$2:$B$437,$E207)</f>
        <v>0</v>
      </c>
      <c r="J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forbrug'!J$2,'Forbrug af biomasse'!$B$2:$B$437,$E207)</f>
        <v>28548.400000000001</v>
      </c>
      <c r="K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forbrug'!K$2,'Forbrug af biomasse'!$B$2:$B$437,$E207)</f>
        <v>0</v>
      </c>
      <c r="L207" s="190">
        <f>IF(A207&lt;&gt;"Biogas",SUMIFS('Forbrug af biomasse'!$E$2:$E$437,'Forbrug af biomasse'!$C$2:$C$437,'Resultat-Produktion &amp; forbrug'!$A207,'Forbrug af biomasse'!$D$2:$D$437,'Resultat-Produktion &amp; forbrug'!$D207,'Forbrug af biomasse'!$A$2:$A$437,'Resultat-Produktion &amp; forbrug'!L$2,'Forbrug af biomasse'!$B$2:$B$437,$E207),F207)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2190067.1267959499</v>
      </c>
      <c r="G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forbrug'!G$2,'Forbrug af biomasse'!$B$2:$B$437,$E208)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forbrug'!I$2,'Forbrug af biomasse'!$B$2:$B$437,$E208)</f>
        <v>0</v>
      </c>
      <c r="J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forbrug'!J$2,'Forbrug af biomasse'!$B$2:$B$437,$E208)</f>
        <v>10828.433624832505</v>
      </c>
      <c r="K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forbrug'!K$2,'Forbrug af biomasse'!$B$2:$B$437,$E208)</f>
        <v>0</v>
      </c>
      <c r="L208" s="190">
        <f>IF(A208&lt;&gt;"Biogas",SUMIFS('Forbrug af biomasse'!$E$2:$E$437,'Forbrug af biomasse'!$C$2:$C$437,'Resultat-Produktion &amp; forbrug'!$A208,'Forbrug af biomasse'!$D$2:$D$437,'Resultat-Produktion &amp; forbrug'!$D208,'Forbrug af biomasse'!$A$2:$A$437,'Resultat-Produktion &amp; forbrug'!L$2,'Forbrug af biomasse'!$B$2:$B$437,$E208),F208)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677170.61715940293</v>
      </c>
      <c r="O208" s="190">
        <f t="shared" si="59"/>
        <v>677170.61715940293</v>
      </c>
      <c r="P208" s="200">
        <f t="shared" si="49"/>
        <v>10828.433624832505</v>
      </c>
      <c r="Q208" s="187">
        <f>IFERROR(VLOOKUP(A208,[1]Energiindhold!$A$2:$C$11,3,FALSE),IFERROR(VLOOKUP(A208,[1]Biogasudbytte!$A$2:$B$18,2,FALSE)*[1]Energiindhold!$C$10,0))*O208</f>
        <v>1.2459092892461565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1.2658322535616453</v>
      </c>
      <c r="S208" s="187">
        <f>IFERROR(VLOOKUP(A208,[1]Biogasudbytte!$A$2:$B$18,2,FALSE)*[1]Energiindhold!$C$10,0)*J208*IFERROR(VLOOKUP(A208,Biogasanlæg!$F$3:$G$8,2,FALSE),1)</f>
        <v>1.9922964315488706E-2</v>
      </c>
      <c r="T208" s="188">
        <f t="shared" si="50"/>
        <v>1.2459092892461565</v>
      </c>
      <c r="U208" s="186">
        <f>O208*IFERROR(VLOOKUP(A208,[1]Tørstofindhold!A$2:B$24,2,FALSE),0)</f>
        <v>189607.77280463284</v>
      </c>
      <c r="V208" s="187">
        <f>IF(D208=År1,P208,SUM(O208,P208))*IFERROR(VLOOKUP(A208,[1]Tørstofindhold!A$2:B$24,2,FALSE),0)</f>
        <v>192639.73421958595</v>
      </c>
      <c r="W208" s="187">
        <f>J208*IFERROR(VLOOKUP(A208,[1]Tørstofindhold!A$2:B$24,2,FALSE),0)</f>
        <v>3031.9614149531017</v>
      </c>
      <c r="X208" s="188">
        <f t="shared" si="51"/>
        <v>189607.77280463284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forbrug'!G$2,'Forbrug af biomasse'!$B$2:$B$437,$E209)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forbrug'!I$2,'Forbrug af biomasse'!$B$2:$B$437,$E209)</f>
        <v>0</v>
      </c>
      <c r="J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forbrug'!J$2,'Forbrug af biomasse'!$B$2:$B$437,$E209)</f>
        <v>0</v>
      </c>
      <c r="K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forbrug'!K$2,'Forbrug af biomasse'!$B$2:$B$437,$E209)</f>
        <v>0</v>
      </c>
      <c r="L209" s="190">
        <f>IF(A209&lt;&gt;"Biogas",SUMIFS('Forbrug af biomasse'!$E$2:$E$437,'Forbrug af biomasse'!$C$2:$C$437,'Resultat-Produktion &amp; forbrug'!$A209,'Forbrug af biomasse'!$D$2:$D$437,'Resultat-Produktion &amp; forbrug'!$D209,'Forbrug af biomasse'!$A$2:$A$437,'Resultat-Produktion &amp; forbrug'!L$2,'Forbrug af biomasse'!$B$2:$B$437,$E209),F209)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99033.251035448469</v>
      </c>
      <c r="G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forbrug'!G$2,'Forbrug af biomasse'!$B$2:$B$437,$E210)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forbrug'!I$2,'Forbrug af biomasse'!$B$2:$B$437,$E210)</f>
        <v>233902.44520004498</v>
      </c>
      <c r="J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forbrug'!J$2,'Forbrug af biomasse'!$B$2:$B$437,$E210)</f>
        <v>0</v>
      </c>
      <c r="K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forbrug'!K$2,'Forbrug af biomasse'!$B$2:$B$437,$E210)</f>
        <v>0</v>
      </c>
      <c r="L210" s="190">
        <f>IF(A210&lt;&gt;"Biogas",SUMIFS('Forbrug af biomasse'!$E$2:$E$437,'Forbrug af biomasse'!$C$2:$C$437,'Resultat-Produktion &amp; forbrug'!$A210,'Forbrug af biomasse'!$D$2:$D$437,'Resultat-Produktion &amp; forbrug'!$D210,'Forbrug af biomasse'!$A$2:$A$437,'Resultat-Produktion &amp; forbrug'!L$2,'Forbrug af biomasse'!$B$2:$B$437,$E210),F210)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-134869.1941645965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913460.75580354175</v>
      </c>
      <c r="G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forbrug'!G$2,'Forbrug af biomasse'!$B$2:$B$437,$E211)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forbrug'!I$2,'Forbrug af biomasse'!$B$2:$B$437,$E211)</f>
        <v>0</v>
      </c>
      <c r="J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forbrug'!J$2,'Forbrug af biomasse'!$B$2:$B$437,$E211)</f>
        <v>23321.231612052248</v>
      </c>
      <c r="K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forbrug'!K$2,'Forbrug af biomasse'!$B$2:$B$437,$E211)</f>
        <v>0</v>
      </c>
      <c r="L211" s="190">
        <f>IF(A211&lt;&gt;"Biogas",SUMIFS('Forbrug af biomasse'!$E$2:$E$437,'Forbrug af biomasse'!$C$2:$C$437,'Resultat-Produktion &amp; forbrug'!$A211,'Forbrug af biomasse'!$D$2:$D$437,'Resultat-Produktion &amp; forbrug'!$D211,'Forbrug af biomasse'!$A$2:$A$437,'Resultat-Produktion &amp; forbrug'!L$2,'Forbrug af biomasse'!$B$2:$B$437,$E211),F211)</f>
        <v>3257.3870612006867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519041.29144215106</v>
      </c>
      <c r="N211" s="199">
        <f t="shared" si="48"/>
        <v>169430.53805185249</v>
      </c>
      <c r="O211" s="190">
        <f t="shared" si="59"/>
        <v>0</v>
      </c>
      <c r="P211" s="200">
        <f t="shared" si="49"/>
        <v>26578.618673252935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0.16812721554472404</v>
      </c>
      <c r="S211" s="187">
        <f>IFERROR(VLOOKUP(A211,[1]Biogasudbytte!$A$2:$B$18,2,FALSE)*[1]Energiindhold!$C$10,0)*J211*IFERROR(VLOOKUP(A211,Biogasanlæg!$F$3:$G$8,2,FALSE),1)</f>
        <v>0.13445949370855173</v>
      </c>
      <c r="T211" s="188">
        <f t="shared" si="50"/>
        <v>3.366772183617231E-2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22591.825872264995</v>
      </c>
      <c r="W211" s="187">
        <f>J211*IFERROR(VLOOKUP(A211,[1]Tørstofindhold!A$2:B$24,2,FALSE),0)</f>
        <v>19823.046870244412</v>
      </c>
      <c r="X211" s="188">
        <f t="shared" si="51"/>
        <v>2768.779002020583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forbrug'!G$2,'Forbrug af biomasse'!$B$2:$B$437,$E212)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forbrug'!I$2,'Forbrug af biomasse'!$B$2:$B$437,$E212)</f>
        <v>0</v>
      </c>
      <c r="J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forbrug'!J$2,'Forbrug af biomasse'!$B$2:$B$437,$E212)</f>
        <v>36.19608838570413</v>
      </c>
      <c r="K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forbrug'!K$2,'Forbrug af biomasse'!$B$2:$B$437,$E212)</f>
        <v>0</v>
      </c>
      <c r="L212" s="190">
        <f>IF(A212&lt;&gt;"Biogas",SUMIFS('Forbrug af biomasse'!$E$2:$E$437,'Forbrug af biomasse'!$C$2:$C$437,'Resultat-Produktion &amp; forbrug'!$A212,'Forbrug af biomasse'!$D$2:$D$437,'Resultat-Produktion &amp; forbrug'!$D212,'Forbrug af biomasse'!$A$2:$A$437,'Resultat-Produktion &amp; forbrug'!L$2,'Forbrug af biomasse'!$B$2:$B$437,$E212),F212)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forbrug'!G$2,'Forbrug af biomasse'!$B$2:$B$437,$E213)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forbrug'!I$2,'Forbrug af biomasse'!$B$2:$B$437,$E213)</f>
        <v>0</v>
      </c>
      <c r="J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forbrug'!J$2,'Forbrug af biomasse'!$B$2:$B$437,$E213)</f>
        <v>0</v>
      </c>
      <c r="K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forbrug'!K$2,'Forbrug af biomasse'!$B$2:$B$437,$E213)</f>
        <v>0</v>
      </c>
      <c r="L213" s="190">
        <f>IF(A213&lt;&gt;"Biogas",SUMIFS('Forbrug af biomasse'!$E$2:$E$437,'Forbrug af biomasse'!$C$2:$C$437,'Resultat-Produktion &amp; forbrug'!$A213,'Forbrug af biomasse'!$D$2:$D$437,'Resultat-Produktion &amp; forbrug'!$D213,'Forbrug af biomasse'!$A$2:$A$437,'Resultat-Produktion &amp; forbrug'!L$2,'Forbrug af biomasse'!$B$2:$B$437,$E213),F213)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forbrug'!G$2,'Forbrug af biomasse'!$B$2:$B$437,$E214)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forbrug'!I$2,'Forbrug af biomasse'!$B$2:$B$437,$E214)</f>
        <v>0</v>
      </c>
      <c r="J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forbrug'!J$2,'Forbrug af biomasse'!$B$2:$B$437,$E214)</f>
        <v>202910.8690139266</v>
      </c>
      <c r="K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forbrug'!K$2,'Forbrug af biomasse'!$B$2:$B$437,$E214)</f>
        <v>0</v>
      </c>
      <c r="L214" s="190">
        <f>IF(A214&lt;&gt;"Biogas",SUMIFS('Forbrug af biomasse'!$E$2:$E$437,'Forbrug af biomasse'!$C$2:$C$437,'Resultat-Produktion &amp; forbrug'!$A214,'Forbrug af biomasse'!$D$2:$D$437,'Resultat-Produktion &amp; forbrug'!$D214,'Forbrug af biomasse'!$A$2:$A$437,'Resultat-Produktion &amp; forbrug'!L$2,'Forbrug af biomasse'!$B$2:$B$437,$E214),F214)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149985.21864489527</v>
      </c>
      <c r="G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forbrug'!G$2,'Forbrug af biomasse'!$B$2:$B$437,$E215)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forbrug'!I$2,'Forbrug af biomasse'!$B$2:$B$437,$E215)</f>
        <v>0</v>
      </c>
      <c r="J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forbrug'!J$2,'Forbrug af biomasse'!$B$2:$B$437,$E215)</f>
        <v>0</v>
      </c>
      <c r="K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forbrug'!K$2,'Forbrug af biomasse'!$B$2:$B$437,$E215)</f>
        <v>0</v>
      </c>
      <c r="L215" s="190">
        <f>IF(A215&lt;&gt;"Biogas",SUMIFS('Forbrug af biomasse'!$E$2:$E$437,'Forbrug af biomasse'!$C$2:$C$437,'Resultat-Produktion &amp; forbrug'!$A215,'Forbrug af biomasse'!$D$2:$D$437,'Resultat-Produktion &amp; forbrug'!$D215,'Forbrug af biomasse'!$A$2:$A$437,'Resultat-Produktion &amp; forbrug'!L$2,'Forbrug af biomasse'!$B$2:$B$437,$E215),F215)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149985.21864489527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119364.66155188564</v>
      </c>
      <c r="G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forbrug'!G$2,'Forbrug af biomasse'!$B$2:$B$437,$E216)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forbrug'!I$2,'Forbrug af biomasse'!$B$2:$B$437,$E216)</f>
        <v>106960.41463921656</v>
      </c>
      <c r="J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forbrug'!J$2,'Forbrug af biomasse'!$B$2:$B$437,$E216)</f>
        <v>0</v>
      </c>
      <c r="K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forbrug'!K$2,'Forbrug af biomasse'!$B$2:$B$437,$E216)</f>
        <v>0</v>
      </c>
      <c r="L216" s="190">
        <f>IF(A216&lt;&gt;"Biogas",SUMIFS('Forbrug af biomasse'!$E$2:$E$437,'Forbrug af biomasse'!$C$2:$C$437,'Resultat-Produktion &amp; forbrug'!$A216,'Forbrug af biomasse'!$D$2:$D$437,'Resultat-Produktion &amp; forbrug'!$D216,'Forbrug af biomasse'!$A$2:$A$437,'Resultat-Produktion &amp; forbrug'!L$2,'Forbrug af biomasse'!$B$2:$B$437,$E216),F216)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12404.246912669085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2351117.8896644833</v>
      </c>
      <c r="G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forbrug'!G$2,'Forbrug af biomasse'!$B$2:$B$437,$E217)</f>
        <v>721621.60770550347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forbrug'!I$2,'Forbrug af biomasse'!$B$2:$B$437,$E217)</f>
        <v>256234.83946537593</v>
      </c>
      <c r="J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forbrug'!J$2,'Forbrug af biomasse'!$B$2:$B$437,$E217)</f>
        <v>956.26339735058798</v>
      </c>
      <c r="K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forbrug'!K$2,'Forbrug af biomasse'!$B$2:$B$437,$E217)</f>
        <v>0</v>
      </c>
      <c r="L217" s="190">
        <f>IF(A217&lt;&gt;"Biogas",SUMIFS('Forbrug af biomasse'!$E$2:$E$437,'Forbrug af biomasse'!$C$2:$C$437,'Resultat-Produktion &amp; forbrug'!$A217,'Forbrug af biomasse'!$D$2:$D$437,'Resultat-Produktion &amp; forbrug'!$D217,'Forbrug af biomasse'!$A$2:$A$437,'Resultat-Produktion &amp; forbrug'!L$2,'Forbrug af biomasse'!$B$2:$B$437,$E217),F217)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1372305.1790962531</v>
      </c>
      <c r="O217" s="190">
        <f t="shared" si="59"/>
        <v>1372305.1790962531</v>
      </c>
      <c r="P217" s="200">
        <f t="shared" si="63"/>
        <v>956.26339735058798</v>
      </c>
      <c r="Q217" s="187">
        <f>IFERROR(VLOOKUP(A217,[1]Energiindhold!$A$2:$C$11,3,FALSE),IFERROR(VLOOKUP(A217,[1]Biogasudbytte!$A$2:$B$18,2,FALSE)*[1]Energiindhold!$C$10,0))*O217</f>
        <v>4.6999531156795946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4.7032281839386449</v>
      </c>
      <c r="S217" s="187">
        <f>IFERROR(VLOOKUP(A217,[1]Biogasudbytte!$A$2:$B$18,2,FALSE)*[1]Energiindhold!$C$10,0)*J217*IFERROR(VLOOKUP(A217,Biogasanlæg!$F$3:$G$8,2,FALSE),1)</f>
        <v>3.2750682590501354E-3</v>
      </c>
      <c r="T217" s="188">
        <f t="shared" si="64"/>
        <v>4.6999531156795946</v>
      </c>
      <c r="U217" s="186">
        <f>O217*IFERROR(VLOOKUP(A217,[1]Tørstofindhold!A$2:B$24,2,FALSE),0)</f>
        <v>425414.60551983846</v>
      </c>
      <c r="V217" s="187">
        <f>IF(D217=År1,P217,SUM(O217,P217))*IFERROR(VLOOKUP(A217,[1]Tørstofindhold!A$2:B$24,2,FALSE),0)</f>
        <v>425711.04717301717</v>
      </c>
      <c r="W217" s="187">
        <f>J217*IFERROR(VLOOKUP(A217,[1]Tørstofindhold!A$2:B$24,2,FALSE),0)</f>
        <v>296.44165317868226</v>
      </c>
      <c r="X217" s="188">
        <f t="shared" si="65"/>
        <v>425414.60551983851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forbrug'!G$2,'Forbrug af biomasse'!$B$2:$B$437,$E218)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forbrug'!I$2,'Forbrug af biomasse'!$B$2:$B$437,$E218)</f>
        <v>0</v>
      </c>
      <c r="J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forbrug'!J$2,'Forbrug af biomasse'!$B$2:$B$437,$E218)</f>
        <v>0</v>
      </c>
      <c r="K218" s="190">
        <f ca="1">SUMIFS('Forbrug af biomasse'!$E$2:$E$437,'Forbrug af biomasse'!$C$2:$C$437,'Resultat-Produktion &amp; forbrug'!$A218,'Forbrug af biomasse'!$D$2:$D$437,'Resultat-Produktion &amp; forbrug'!$D218,'Forbrug af biomasse'!$A$2:$A$437,'Resultat-Produktion &amp; forbrug'!K$2,'Forbrug af biomasse'!$B$2:$B$437,$E218)</f>
        <v>357676.21912352787</v>
      </c>
      <c r="L218" s="190">
        <f>IF(A218&lt;&gt;"Biogas",SUMIFS('Forbrug af biomasse'!$E$2:$E$437,'Forbrug af biomasse'!$C$2:$C$437,'Resultat-Produktion &amp; forbrug'!$A218,'Forbrug af biomasse'!$D$2:$D$437,'Resultat-Produktion &amp; forbrug'!$D218,'Forbrug af biomasse'!$A$2:$A$437,'Resultat-Produktion &amp; forbrug'!L$2,'Forbrug af biomasse'!$B$2:$B$437,$E218),F218)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-357676.21912352787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forbrug'!G$2,'Forbrug af biomasse'!$B$2:$B$437,$E219)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forbrug'!I$2,'Forbrug af biomasse'!$B$2:$B$437,$E219)</f>
        <v>0</v>
      </c>
      <c r="J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forbrug'!J$2,'Forbrug af biomasse'!$B$2:$B$437,$E219)</f>
        <v>701319.77122631879</v>
      </c>
      <c r="K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forbrug'!K$2,'Forbrug af biomasse'!$B$2:$B$437,$E219)</f>
        <v>221469.40143989015</v>
      </c>
      <c r="L219" s="190">
        <f>IF(A219&lt;&gt;"Biogas",SUMIFS('Forbrug af biomasse'!$E$2:$E$437,'Forbrug af biomasse'!$C$2:$C$437,'Resultat-Produktion &amp; forbrug'!$A219,'Forbrug af biomasse'!$D$2:$D$437,'Resultat-Produktion &amp; forbrug'!$D219,'Forbrug af biomasse'!$A$2:$A$437,'Resultat-Produktion &amp; forbrug'!L$2,'Forbrug af biomasse'!$B$2:$B$437,$E219),F219)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701319.77122631879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7">
        <f>IFERROR(VLOOKUP(A219,[1]Biogasudbytte!$A$2:$B$18,2,FALSE)*[1]Energiindhold!$C$10,0)*J219*IFERROR(VLOOKUP(A219,Biogasanlæg!$F$3:$G$8,2,FALSE),1)</f>
        <v>0.35500105499705037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53300.302613200227</v>
      </c>
      <c r="W219" s="187">
        <f>J219*IFERROR(VLOOKUP(A219,[1]Tørstofindhold!A$2:B$24,2,FALSE),0)</f>
        <v>53300.302613200227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forbrug'!G$2,'Forbrug af biomasse'!$B$2:$B$437,$E220)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forbrug'!I$2,'Forbrug af biomasse'!$B$2:$B$437,$E220)</f>
        <v>0</v>
      </c>
      <c r="J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forbrug'!J$2,'Forbrug af biomasse'!$B$2:$B$437,$E220)</f>
        <v>0</v>
      </c>
      <c r="K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forbrug'!K$2,'Forbrug af biomasse'!$B$2:$B$437,$E220)</f>
        <v>0</v>
      </c>
      <c r="L220" s="190">
        <f>IF(A220&lt;&gt;"Biogas",SUMIFS('Forbrug af biomasse'!$E$2:$E$437,'Forbrug af biomasse'!$C$2:$C$437,'Resultat-Produktion &amp; forbrug'!$A220,'Forbrug af biomasse'!$D$2:$D$437,'Resultat-Produktion &amp; forbrug'!$D220,'Forbrug af biomasse'!$A$2:$A$437,'Resultat-Produktion &amp; forbrug'!L$2,'Forbrug af biomasse'!$B$2:$B$437,$E220),F220)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379043.4170971053</v>
      </c>
      <c r="G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forbrug'!G$2,'Forbrug af biomasse'!$B$2:$B$437,$E221)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forbrug'!I$2,'Forbrug af biomasse'!$B$2:$B$437,$E221)</f>
        <v>0</v>
      </c>
      <c r="J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forbrug'!J$2,'Forbrug af biomasse'!$B$2:$B$437,$E221)</f>
        <v>15454.245403482159</v>
      </c>
      <c r="K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forbrug'!K$2,'Forbrug af biomasse'!$B$2:$B$437,$E221)</f>
        <v>0</v>
      </c>
      <c r="L221" s="190">
        <f>IF(A221&lt;&gt;"Biogas",SUMIFS('Forbrug af biomasse'!$E$2:$E$437,'Forbrug af biomasse'!$C$2:$C$437,'Resultat-Produktion &amp; forbrug'!$A221,'Forbrug af biomasse'!$D$2:$D$437,'Resultat-Produktion &amp; forbrug'!$D221,'Forbrug af biomasse'!$A$2:$A$437,'Resultat-Produktion &amp; forbrug'!L$2,'Forbrug af biomasse'!$B$2:$B$437,$E221),F221)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-330764.08941566444</v>
      </c>
      <c r="O221" s="190">
        <f t="shared" si="59"/>
        <v>0</v>
      </c>
      <c r="P221" s="200">
        <f t="shared" si="63"/>
        <v>15454.245403482159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5.5480740998500956E-2</v>
      </c>
      <c r="S221" s="187">
        <f>IFERROR(VLOOKUP(A221,[1]Biogasudbytte!$A$2:$B$18,2,FALSE)*[1]Energiindhold!$C$10,0)*J221*IFERROR(VLOOKUP(A221,Biogasanlæg!$F$3:$G$8,2,FALSE),1)</f>
        <v>5.5480740998500956E-2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4636.2736210446474</v>
      </c>
      <c r="W221" s="187">
        <f>J221*IFERROR(VLOOKUP(A221,[1]Tørstofindhold!A$2:B$24,2,FALSE),0)</f>
        <v>4636.2736210446474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forbrug'!G$2,'Forbrug af biomasse'!$B$2:$B$437,$E222)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forbrug'!I$2,'Forbrug af biomasse'!$B$2:$B$437,$E222)</f>
        <v>409035.43180711387</v>
      </c>
      <c r="J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forbrug'!J$2,'Forbrug af biomasse'!$B$2:$B$437,$E222)</f>
        <v>0</v>
      </c>
      <c r="K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forbrug'!K$2,'Forbrug af biomasse'!$B$2:$B$437,$E222)</f>
        <v>0</v>
      </c>
      <c r="L222" s="190">
        <f>IF(A222&lt;&gt;"Biogas",SUMIFS('Forbrug af biomasse'!$E$2:$E$437,'Forbrug af biomasse'!$C$2:$C$437,'Resultat-Produktion &amp; forbrug'!$A222,'Forbrug af biomasse'!$D$2:$D$437,'Resultat-Produktion &amp; forbrug'!$D222,'Forbrug af biomasse'!$A$2:$A$437,'Resultat-Produktion &amp; forbrug'!L$2,'Forbrug af biomasse'!$B$2:$B$437,$E222),F222)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forbrug'!G$2,'Forbrug af biomasse'!$B$2:$B$437,$E223)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forbrug'!I$2,'Forbrug af biomasse'!$B$2:$B$437,$E223)</f>
        <v>0</v>
      </c>
      <c r="J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forbrug'!J$2,'Forbrug af biomasse'!$B$2:$B$437,$E223)</f>
        <v>0</v>
      </c>
      <c r="K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forbrug'!K$2,'Forbrug af biomasse'!$B$2:$B$437,$E223)</f>
        <v>0</v>
      </c>
      <c r="L223" s="190">
        <f>IF(A223&lt;&gt;"Biogas",SUMIFS('Forbrug af biomasse'!$E$2:$E$437,'Forbrug af biomasse'!$C$2:$C$437,'Resultat-Produktion &amp; forbrug'!$A223,'Forbrug af biomasse'!$D$2:$D$437,'Resultat-Produktion &amp; forbrug'!$D223,'Forbrug af biomasse'!$A$2:$A$437,'Resultat-Produktion &amp; forbrug'!L$2,'Forbrug af biomasse'!$B$2:$B$437,$E223),F223)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forbrug'!G$2,'Forbrug af biomasse'!$B$2:$B$437,$E224)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forbrug'!I$2,'Forbrug af biomasse'!$B$2:$B$437,$E224)</f>
        <v>51975.70917962808</v>
      </c>
      <c r="J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forbrug'!J$2,'Forbrug af biomasse'!$B$2:$B$437,$E224)</f>
        <v>0</v>
      </c>
      <c r="K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forbrug'!K$2,'Forbrug af biomasse'!$B$2:$B$437,$E224)</f>
        <v>0</v>
      </c>
      <c r="L224" s="190">
        <f>IF(A224&lt;&gt;"Biogas",SUMIFS('Forbrug af biomasse'!$E$2:$E$437,'Forbrug af biomasse'!$C$2:$C$437,'Resultat-Produktion &amp; forbrug'!$A224,'Forbrug af biomasse'!$D$2:$D$437,'Resultat-Produktion &amp; forbrug'!$D224,'Forbrug af biomasse'!$A$2:$A$437,'Resultat-Produktion &amp; forbrug'!L$2,'Forbrug af biomasse'!$B$2:$B$437,$E224),F224)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407282.63235908083</v>
      </c>
      <c r="G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forbrug'!G$2,'Forbrug af biomasse'!$B$2:$B$437,$E225)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forbrug'!I$2,'Forbrug af biomasse'!$B$2:$B$437,$E225)</f>
        <v>0</v>
      </c>
      <c r="J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forbrug'!J$2,'Forbrug af biomasse'!$B$2:$B$437,$E225)</f>
        <v>0</v>
      </c>
      <c r="K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forbrug'!K$2,'Forbrug af biomasse'!$B$2:$B$437,$E225)</f>
        <v>0</v>
      </c>
      <c r="L225" s="190">
        <f>IF(A225&lt;&gt;"Biogas",SUMIFS('Forbrug af biomasse'!$E$2:$E$437,'Forbrug af biomasse'!$C$2:$C$437,'Resultat-Produktion &amp; forbrug'!$A225,'Forbrug af biomasse'!$D$2:$D$437,'Resultat-Produktion &amp; forbrug'!$D225,'Forbrug af biomasse'!$A$2:$A$437,'Resultat-Produktion &amp; forbrug'!L$2,'Forbrug af biomasse'!$B$2:$B$437,$E225),F225)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407282.63235908083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36685.53498024369</v>
      </c>
      <c r="G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forbrug'!G$2,'Forbrug af biomasse'!$B$2:$B$437,$E226)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forbrug'!I$2,'Forbrug af biomasse'!$B$2:$B$437,$E226)</f>
        <v>0</v>
      </c>
      <c r="J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forbrug'!J$2,'Forbrug af biomasse'!$B$2:$B$437,$E226)</f>
        <v>0</v>
      </c>
      <c r="K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forbrug'!K$2,'Forbrug af biomasse'!$B$2:$B$437,$E226)</f>
        <v>0</v>
      </c>
      <c r="L226" s="190">
        <f>IF(A226&lt;&gt;"Biogas",SUMIFS('Forbrug af biomasse'!$E$2:$E$437,'Forbrug af biomasse'!$C$2:$C$437,'Resultat-Produktion &amp; forbrug'!$A226,'Forbrug af biomasse'!$D$2:$D$437,'Resultat-Produktion &amp; forbrug'!$D226,'Forbrug af biomasse'!$A$2:$A$437,'Resultat-Produktion &amp; forbrug'!L$2,'Forbrug af biomasse'!$B$2:$B$437,$E226),F226)</f>
        <v>36685.53498024369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36685.53498024369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0.67501384363648376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0.67501384363648376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15224.497016801133</v>
      </c>
      <c r="W226" s="187">
        <f>J226*IFERROR(VLOOKUP(A226,[1]Tørstofindhold!A$2:B$24,2,FALSE),0)</f>
        <v>0</v>
      </c>
      <c r="X226" s="188">
        <f t="shared" si="65"/>
        <v>15224.497016801133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313485.64701266348</v>
      </c>
      <c r="G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forbrug'!G$2,'Forbrug af biomasse'!$B$2:$B$437,$E227)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forbrug'!I$2,'Forbrug af biomasse'!$B$2:$B$437,$E227)</f>
        <v>0</v>
      </c>
      <c r="J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forbrug'!J$2,'Forbrug af biomasse'!$B$2:$B$437,$E227)</f>
        <v>0</v>
      </c>
      <c r="K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forbrug'!K$2,'Forbrug af biomasse'!$B$2:$B$437,$E227)</f>
        <v>0</v>
      </c>
      <c r="L227" s="190">
        <f ca="1">IF(A227&lt;&gt;"Biogas",SUMIFS('Forbrug af biomasse'!$E$2:$E$437,'Forbrug af biomasse'!$C$2:$C$437,'Resultat-Produktion &amp; forbrug'!$A227,'Forbrug af biomasse'!$D$2:$D$437,'Resultat-Produktion &amp; forbrug'!$D227,'Forbrug af biomasse'!$A$2:$A$437,'Resultat-Produktion &amp; forbrug'!L$2,'Forbrug af biomasse'!$B$2:$B$437,$E227),F227)</f>
        <v>313485.64701266348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313485.64701266348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2.8092792338720534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2.8092792338720534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78371.41175316587</v>
      </c>
      <c r="G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forbrug'!G$2,'Forbrug af biomasse'!$B$2:$B$437,$E228)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forbrug'!I$2,'Forbrug af biomasse'!$B$2:$B$437,$E228)</f>
        <v>0</v>
      </c>
      <c r="J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forbrug'!J$2,'Forbrug af biomasse'!$B$2:$B$437,$E228)</f>
        <v>0</v>
      </c>
      <c r="K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forbrug'!K$2,'Forbrug af biomasse'!$B$2:$B$437,$E228)</f>
        <v>0</v>
      </c>
      <c r="L228" s="190">
        <f ca="1">IF(A228&lt;&gt;"Biogas",SUMIFS('Forbrug af biomasse'!$E$2:$E$437,'Forbrug af biomasse'!$C$2:$C$437,'Resultat-Produktion &amp; forbrug'!$A228,'Forbrug af biomasse'!$D$2:$D$437,'Resultat-Produktion &amp; forbrug'!$D228,'Forbrug af biomasse'!$A$2:$A$437,'Resultat-Produktion &amp; forbrug'!L$2,'Forbrug af biomasse'!$B$2:$B$437,$E228),F228)</f>
        <v>78371.41175316587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78371.41175316587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2.6073049098681804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2.6073049098681804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forbrug'!G$2,'Forbrug af biomasse'!$B$2:$B$437,$E229)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forbrug'!I$2,'Forbrug af biomasse'!$B$2:$B$437,$E229)</f>
        <v>0</v>
      </c>
      <c r="J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forbrug'!J$2,'Forbrug af biomasse'!$B$2:$B$437,$E229)</f>
        <v>0</v>
      </c>
      <c r="K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forbrug'!K$2,'Forbrug af biomasse'!$B$2:$B$437,$E229)</f>
        <v>0</v>
      </c>
      <c r="L229" s="190">
        <f>IF(A229&lt;&gt;"Biogas",SUMIFS('Forbrug af biomasse'!$E$2:$E$437,'Forbrug af biomasse'!$C$2:$C$437,'Resultat-Produktion &amp; forbrug'!$A229,'Forbrug af biomasse'!$D$2:$D$437,'Resultat-Produktion &amp; forbrug'!$D229,'Forbrug af biomasse'!$A$2:$A$437,'Resultat-Produktion &amp; forbrug'!L$2,'Forbrug af biomasse'!$B$2:$B$437,$E229),F229)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199998.99511830622</v>
      </c>
      <c r="G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forbrug'!G$2,'Forbrug af biomasse'!$B$2:$B$437,$E230)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forbrug'!I$2,'Forbrug af biomasse'!$B$2:$B$437,$E230)</f>
        <v>0</v>
      </c>
      <c r="J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forbrug'!J$2,'Forbrug af biomasse'!$B$2:$B$437,$E230)</f>
        <v>0</v>
      </c>
      <c r="K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forbrug'!K$2,'Forbrug af biomasse'!$B$2:$B$437,$E230)</f>
        <v>0</v>
      </c>
      <c r="L230" s="190">
        <f>IF(A230&lt;&gt;"Biogas",SUMIFS('Forbrug af biomasse'!$E$2:$E$437,'Forbrug af biomasse'!$C$2:$C$437,'Resultat-Produktion &amp; forbrug'!$A230,'Forbrug af biomasse'!$D$2:$D$437,'Resultat-Produktion &amp; forbrug'!$D230,'Forbrug af biomasse'!$A$2:$A$437,'Resultat-Produktion &amp; forbrug'!L$2,'Forbrug af biomasse'!$B$2:$B$437,$E230),F230)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199998.99511830622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99999.497559153111</v>
      </c>
      <c r="G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forbrug'!G$2,'Forbrug af biomasse'!$B$2:$B$437,$E231)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forbrug'!I$2,'Forbrug af biomasse'!$B$2:$B$437,$E231)</f>
        <v>0</v>
      </c>
      <c r="J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forbrug'!J$2,'Forbrug af biomasse'!$B$2:$B$437,$E231)</f>
        <v>0</v>
      </c>
      <c r="K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forbrug'!K$2,'Forbrug af biomasse'!$B$2:$B$437,$E231)</f>
        <v>0</v>
      </c>
      <c r="L231" s="190">
        <f>IF(A231&lt;&gt;"Biogas",SUMIFS('Forbrug af biomasse'!$E$2:$E$437,'Forbrug af biomasse'!$C$2:$C$437,'Resultat-Produktion &amp; forbrug'!$A231,'Forbrug af biomasse'!$D$2:$D$437,'Resultat-Produktion &amp; forbrug'!$D231,'Forbrug af biomasse'!$A$2:$A$437,'Resultat-Produktion &amp; forbrug'!L$2,'Forbrug af biomasse'!$B$2:$B$437,$E231),F231)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73720.728057154731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63999.678437857991</v>
      </c>
      <c r="G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forbrug'!G$2,'Forbrug af biomasse'!$B$2:$B$437,$E232)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forbrug'!I$2,'Forbrug af biomasse'!$B$2:$B$437,$E232)</f>
        <v>0</v>
      </c>
      <c r="J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forbrug'!J$2,'Forbrug af biomasse'!$B$2:$B$437,$E232)</f>
        <v>0</v>
      </c>
      <c r="K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forbrug'!K$2,'Forbrug af biomasse'!$B$2:$B$437,$E232)</f>
        <v>0</v>
      </c>
      <c r="L232" s="190">
        <f>IF(A232&lt;&gt;"Biogas",SUMIFS('Forbrug af biomasse'!$E$2:$E$437,'Forbrug af biomasse'!$C$2:$C$437,'Resultat-Produktion &amp; forbrug'!$A232,'Forbrug af biomasse'!$D$2:$D$437,'Resultat-Produktion &amp; forbrug'!$D232,'Forbrug af biomasse'!$A$2:$A$437,'Resultat-Produktion &amp; forbrug'!L$2,'Forbrug af biomasse'!$B$2:$B$437,$E232),F232)</f>
        <v>63999.678437857991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63999.678437857991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2.2399887453250296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2.2399887453250296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2341570.5873990189</v>
      </c>
      <c r="G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forbrug'!G$2,'Forbrug af biomasse'!$B$2:$B$437,$E233)</f>
        <v>103245.8768300271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forbrug'!I$2,'Forbrug af biomasse'!$B$2:$B$437,$E233)</f>
        <v>0</v>
      </c>
      <c r="J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forbrug'!J$2,'Forbrug af biomasse'!$B$2:$B$437,$E233)</f>
        <v>24538.560702100436</v>
      </c>
      <c r="K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forbrug'!K$2,'Forbrug af biomasse'!$B$2:$B$437,$E233)</f>
        <v>0</v>
      </c>
      <c r="L233" s="190">
        <f>IF(A233&lt;&gt;"Biogas",SUMIFS('Forbrug af biomasse'!$E$2:$E$437,'Forbrug af biomasse'!$C$2:$C$437,'Resultat-Produktion &amp; forbrug'!$A233,'Forbrug af biomasse'!$D$2:$D$437,'Resultat-Produktion &amp; forbrug'!$D233,'Forbrug af biomasse'!$A$2:$A$437,'Resultat-Produktion &amp; forbrug'!L$2,'Forbrug af biomasse'!$B$2:$B$437,$E233),F233)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2213786.1498668916</v>
      </c>
      <c r="O233" s="190">
        <f t="shared" si="59"/>
        <v>1760365.4536558311</v>
      </c>
      <c r="P233" s="200">
        <f t="shared" si="63"/>
        <v>24538.560702100436</v>
      </c>
      <c r="Q233" s="187">
        <f>IFERROR(VLOOKUP(A233,[1]Energiindhold!$A$2:$C$11,3,FALSE),IFERROR(VLOOKUP(A233,[1]Biogasudbytte!$A$2:$B$18,2,FALSE)*[1]Energiindhold!$C$10,0))*O233</f>
        <v>4.7777022558400715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4.8443008911280003</v>
      </c>
      <c r="S233" s="187">
        <f>IFERROR(VLOOKUP(A233,[1]Biogasudbytte!$A$2:$B$18,2,FALSE)*[1]Energiindhold!$C$10,0)*J233*IFERROR(VLOOKUP(A233,Biogasanlæg!$F$3:$G$8,2,FALSE),1)</f>
        <v>6.659863528792867E-2</v>
      </c>
      <c r="T233" s="188">
        <f t="shared" si="64"/>
        <v>4.7777022558400715</v>
      </c>
      <c r="U233" s="186">
        <f>O233*IFERROR(VLOOKUP(A233,[1]Tørstofindhold!A$2:B$24,2,FALSE),0)</f>
        <v>352073.09073116624</v>
      </c>
      <c r="V233" s="187">
        <f>IF(D233=År1,P233,SUM(O233,P233))*IFERROR(VLOOKUP(A233,[1]Tørstofindhold!A$2:B$24,2,FALSE),0)</f>
        <v>356980.80287158629</v>
      </c>
      <c r="W233" s="187">
        <f>J233*IFERROR(VLOOKUP(A233,[1]Tørstofindhold!A$2:B$24,2,FALSE),0)</f>
        <v>4907.7121404200871</v>
      </c>
      <c r="X233" s="188">
        <f t="shared" si="65"/>
        <v>352073.09073116619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forbrug'!G$2,'Forbrug af biomasse'!$B$2:$B$437,$E234)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forbrug'!I$2,'Forbrug af biomasse'!$B$2:$B$437,$E234)</f>
        <v>0</v>
      </c>
      <c r="J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forbrug'!J$2,'Forbrug af biomasse'!$B$2:$B$437,$E234)</f>
        <v>0</v>
      </c>
      <c r="K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forbrug'!K$2,'Forbrug af biomasse'!$B$2:$B$437,$E234)</f>
        <v>0</v>
      </c>
      <c r="L234" s="190">
        <f>IF(A234&lt;&gt;"Biogas",SUMIFS('Forbrug af biomasse'!$E$2:$E$437,'Forbrug af biomasse'!$C$2:$C$437,'Resultat-Produktion &amp; forbrug'!$A234,'Forbrug af biomasse'!$D$2:$D$437,'Resultat-Produktion &amp; forbrug'!$D234,'Forbrug af biomasse'!$A$2:$A$437,'Resultat-Produktion &amp; forbrug'!L$2,'Forbrug af biomasse'!$B$2:$B$437,$E234),F234)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forbrug'!G$2,'Forbrug af biomasse'!$B$2:$B$437,$E235)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forbrug'!I$2,'Forbrug af biomasse'!$B$2:$B$437,$E235)</f>
        <v>0</v>
      </c>
      <c r="J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forbrug'!J$2,'Forbrug af biomasse'!$B$2:$B$437,$E235)</f>
        <v>0</v>
      </c>
      <c r="K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forbrug'!K$2,'Forbrug af biomasse'!$B$2:$B$437,$E235)</f>
        <v>0</v>
      </c>
      <c r="L235" s="190">
        <f>IF(A235&lt;&gt;"Biogas",SUMIFS('Forbrug af biomasse'!$E$2:$E$437,'Forbrug af biomasse'!$C$2:$C$437,'Resultat-Produktion &amp; forbrug'!$A235,'Forbrug af biomasse'!$D$2:$D$437,'Resultat-Produktion &amp; forbrug'!$D235,'Forbrug af biomasse'!$A$2:$A$437,'Resultat-Produktion &amp; forbrug'!L$2,'Forbrug af biomasse'!$B$2:$B$437,$E235),F235)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forbrug'!G$2,'Forbrug af biomasse'!$B$2:$B$437,$E236)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forbrug'!I$2,'Forbrug af biomasse'!$B$2:$B$437,$E236)</f>
        <v>0</v>
      </c>
      <c r="J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forbrug'!J$2,'Forbrug af biomasse'!$B$2:$B$437,$E236)</f>
        <v>1268228.6485488336</v>
      </c>
      <c r="K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forbrug'!K$2,'Forbrug af biomasse'!$B$2:$B$437,$E236)</f>
        <v>0</v>
      </c>
      <c r="L236" s="190">
        <f>IF(A236&lt;&gt;"Biogas",SUMIFS('Forbrug af biomasse'!$E$2:$E$437,'Forbrug af biomasse'!$C$2:$C$437,'Resultat-Produktion &amp; forbrug'!$A236,'Forbrug af biomasse'!$D$2:$D$437,'Resultat-Produktion &amp; forbrug'!$D236,'Forbrug af biomasse'!$A$2:$A$437,'Resultat-Produktion &amp; forbrug'!L$2,'Forbrug af biomasse'!$B$2:$B$437,$E236),F236)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forbrug'!G$2,'Forbrug af biomasse'!$B$2:$B$437,$E237)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forbrug'!I$2,'Forbrug af biomasse'!$B$2:$B$437,$E237)</f>
        <v>0</v>
      </c>
      <c r="J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forbrug'!J$2,'Forbrug af biomasse'!$B$2:$B$437,$E237)</f>
        <v>1157678.9141627084</v>
      </c>
      <c r="K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forbrug'!K$2,'Forbrug af biomasse'!$B$2:$B$437,$E237)</f>
        <v>1026620.9238801375</v>
      </c>
      <c r="L237" s="190">
        <f>IF(A237&lt;&gt;"Biogas",SUMIFS('Forbrug af biomasse'!$E$2:$E$437,'Forbrug af biomasse'!$C$2:$C$437,'Resultat-Produktion &amp; forbrug'!$A237,'Forbrug af biomasse'!$D$2:$D$437,'Resultat-Produktion &amp; forbrug'!$D237,'Forbrug af biomasse'!$A$2:$A$437,'Resultat-Produktion &amp; forbrug'!L$2,'Forbrug af biomasse'!$B$2:$B$437,$E237),F237)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1157678.9141627084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7">
        <f>IFERROR(VLOOKUP(A237,[1]Biogasudbytte!$A$2:$B$18,2,FALSE)*[1]Energiindhold!$C$10,0)*J237*IFERROR(VLOOKUP(A237,Biogasanlæg!$F$3:$G$8,2,FALSE),1)</f>
        <v>0.49872807622129489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57883.945708135427</v>
      </c>
      <c r="W237" s="187">
        <f>J237*IFERROR(VLOOKUP(A237,[1]Tørstofindhold!A$2:B$24,2,FALSE),0)</f>
        <v>57883.945708135427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forbrug'!G$2,'Forbrug af biomasse'!$B$2:$B$437,$E238)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forbrug'!I$2,'Forbrug af biomasse'!$B$2:$B$437,$E238)</f>
        <v>105526.43984954793</v>
      </c>
      <c r="J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forbrug'!J$2,'Forbrug af biomasse'!$B$2:$B$437,$E238)</f>
        <v>0</v>
      </c>
      <c r="K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forbrug'!K$2,'Forbrug af biomasse'!$B$2:$B$437,$E238)</f>
        <v>0</v>
      </c>
      <c r="L238" s="190">
        <f>IF(A238&lt;&gt;"Biogas",SUMIFS('Forbrug af biomasse'!$E$2:$E$437,'Forbrug af biomasse'!$C$2:$C$437,'Resultat-Produktion &amp; forbrug'!$A238,'Forbrug af biomasse'!$D$2:$D$437,'Resultat-Produktion &amp; forbrug'!$D238,'Forbrug af biomasse'!$A$2:$A$437,'Resultat-Produktion &amp; forbrug'!L$2,'Forbrug af biomasse'!$B$2:$B$437,$E238),F238)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forbrug'!G$2,'Forbrug af biomasse'!$B$2:$B$437,$E239)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forbrug'!I$2,'Forbrug af biomasse'!$B$2:$B$437,$E239)</f>
        <v>0</v>
      </c>
      <c r="J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forbrug'!J$2,'Forbrug af biomasse'!$B$2:$B$437,$E239)</f>
        <v>0</v>
      </c>
      <c r="K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forbrug'!K$2,'Forbrug af biomasse'!$B$2:$B$437,$E239)</f>
        <v>0</v>
      </c>
      <c r="L239" s="190">
        <f>IF(A239&lt;&gt;"Biogas",SUMIFS('Forbrug af biomasse'!$E$2:$E$437,'Forbrug af biomasse'!$C$2:$C$437,'Resultat-Produktion &amp; forbrug'!$A239,'Forbrug af biomasse'!$D$2:$D$437,'Resultat-Produktion &amp; forbrug'!$D239,'Forbrug af biomasse'!$A$2:$A$437,'Resultat-Produktion &amp; forbrug'!L$2,'Forbrug af biomasse'!$B$2:$B$437,$E239),F239)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forbrug'!G$2,'Forbrug af biomasse'!$B$2:$B$437,$E240)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forbrug'!I$2,'Forbrug af biomasse'!$B$2:$B$437,$E240)</f>
        <v>0</v>
      </c>
      <c r="J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forbrug'!J$2,'Forbrug af biomasse'!$B$2:$B$437,$E240)</f>
        <v>0</v>
      </c>
      <c r="K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forbrug'!K$2,'Forbrug af biomasse'!$B$2:$B$437,$E240)</f>
        <v>0</v>
      </c>
      <c r="L240" s="190">
        <f>IF(A240&lt;&gt;"Biogas",SUMIFS('Forbrug af biomasse'!$E$2:$E$437,'Forbrug af biomasse'!$C$2:$C$437,'Resultat-Produktion &amp; forbrug'!$A240,'Forbrug af biomasse'!$D$2:$D$437,'Resultat-Produktion &amp; forbrug'!$D240,'Forbrug af biomasse'!$A$2:$A$437,'Resultat-Produktion &amp; forbrug'!L$2,'Forbrug af biomasse'!$B$2:$B$437,$E240),F240)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374305.40059225931</v>
      </c>
      <c r="G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forbrug'!G$2,'Forbrug af biomasse'!$B$2:$B$437,$E241)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forbrug'!I$2,'Forbrug af biomasse'!$B$2:$B$437,$E241)</f>
        <v>0</v>
      </c>
      <c r="J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forbrug'!J$2,'Forbrug af biomasse'!$B$2:$B$437,$E241)</f>
        <v>0</v>
      </c>
      <c r="K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forbrug'!K$2,'Forbrug af biomasse'!$B$2:$B$437,$E241)</f>
        <v>0</v>
      </c>
      <c r="L241" s="190">
        <f ca="1">IF(A241&lt;&gt;"Biogas",SUMIFS('Forbrug af biomasse'!$E$2:$E$437,'Forbrug af biomasse'!$C$2:$C$437,'Resultat-Produktion &amp; forbrug'!$A241,'Forbrug af biomasse'!$D$2:$D$437,'Resultat-Produktion &amp; forbrug'!$D241,'Forbrug af biomasse'!$A$2:$A$437,'Resultat-Produktion &amp; forbrug'!L$2,'Forbrug af biomasse'!$B$2:$B$437,$E241),F241)</f>
        <v>238457.04460976622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135848.35598249309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238457.04460976622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6.3664492431057473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6.3664492431057473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195534.7765800083</v>
      </c>
      <c r="W241" s="187">
        <f>J241*IFERROR(VLOOKUP(A241,[1]Tørstofindhold!A$2:B$24,2,FALSE),0)</f>
        <v>0</v>
      </c>
      <c r="X241" s="188">
        <f t="shared" ca="1" si="65"/>
        <v>195534.7765800083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115255.93154350696</v>
      </c>
      <c r="G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forbrug'!G$2,'Forbrug af biomasse'!$B$2:$B$437,$E242)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forbrug'!I$2,'Forbrug af biomasse'!$B$2:$B$437,$E242)</f>
        <v>0</v>
      </c>
      <c r="J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forbrug'!J$2,'Forbrug af biomasse'!$B$2:$B$437,$E242)</f>
        <v>0</v>
      </c>
      <c r="K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forbrug'!K$2,'Forbrug af biomasse'!$B$2:$B$437,$E242)</f>
        <v>0</v>
      </c>
      <c r="L242" s="190">
        <f>IF(A242&lt;&gt;"Biogas",SUMIFS('Forbrug af biomasse'!$E$2:$E$437,'Forbrug af biomasse'!$C$2:$C$437,'Resultat-Produktion &amp; forbrug'!$A242,'Forbrug af biomasse'!$D$2:$D$437,'Resultat-Produktion &amp; forbrug'!$D242,'Forbrug af biomasse'!$A$2:$A$437,'Resultat-Produktion &amp; forbrug'!L$2,'Forbrug af biomasse'!$B$2:$B$437,$E242),F242)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115255.93154350696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forbrug'!G$2,'Forbrug af biomasse'!$B$2:$B$437,$E243)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forbrug'!I$2,'Forbrug af biomasse'!$B$2:$B$437,$E243)</f>
        <v>29532.002020101954</v>
      </c>
      <c r="J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forbrug'!J$2,'Forbrug af biomasse'!$B$2:$B$437,$E243)</f>
        <v>0</v>
      </c>
      <c r="K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forbrug'!K$2,'Forbrug af biomasse'!$B$2:$B$437,$E243)</f>
        <v>0</v>
      </c>
      <c r="L243" s="190">
        <f>IF(A243&lt;&gt;"Biogas",SUMIFS('Forbrug af biomasse'!$E$2:$E$437,'Forbrug af biomasse'!$C$2:$C$437,'Resultat-Produktion &amp; forbrug'!$A243,'Forbrug af biomasse'!$D$2:$D$437,'Resultat-Produktion &amp; forbrug'!$D243,'Forbrug af biomasse'!$A$2:$A$437,'Resultat-Produktion &amp; forbrug'!L$2,'Forbrug af biomasse'!$B$2:$B$437,$E243),F243)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29033.512174787396</v>
      </c>
      <c r="G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forbrug'!G$2,'Forbrug af biomasse'!$B$2:$B$437,$E244)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forbrug'!I$2,'Forbrug af biomasse'!$B$2:$B$437,$E244)</f>
        <v>0</v>
      </c>
      <c r="J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forbrug'!J$2,'Forbrug af biomasse'!$B$2:$B$437,$E244)</f>
        <v>0</v>
      </c>
      <c r="K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forbrug'!K$2,'Forbrug af biomasse'!$B$2:$B$437,$E244)</f>
        <v>0</v>
      </c>
      <c r="L244" s="190">
        <f>IF(A244&lt;&gt;"Biogas",SUMIFS('Forbrug af biomasse'!$E$2:$E$437,'Forbrug af biomasse'!$C$2:$C$437,'Resultat-Produktion &amp; forbrug'!$A244,'Forbrug af biomasse'!$D$2:$D$437,'Resultat-Produktion &amp; forbrug'!$D244,'Forbrug af biomasse'!$A$2:$A$437,'Resultat-Produktion &amp; forbrug'!L$2,'Forbrug af biomasse'!$B$2:$B$437,$E244),F244)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21116.895421047298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forbrug'!G$2,'Forbrug af biomasse'!$B$2:$B$437,$E245)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forbrug'!I$2,'Forbrug af biomasse'!$B$2:$B$437,$E245)</f>
        <v>0</v>
      </c>
      <c r="J245" s="190">
        <f ca="1">SUMIFS('Forbrug af biomasse'!$E$2:$E$437,'Forbrug af biomasse'!$C$2:$C$437,'Resultat-Produktion &amp; forbrug'!$A245,'Forbrug af biomasse'!$D$2:$D$437,'Resultat-Produktion &amp; forbrug'!$D245,'Forbrug af biomasse'!$A$2:$A$437,'Resultat-Produktion &amp; forbrug'!J$2,'Forbrug af biomasse'!$B$2:$B$437,$E245)</f>
        <v>172292.76645701908</v>
      </c>
      <c r="K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forbrug'!K$2,'Forbrug af biomasse'!$B$2:$B$437,$E245)</f>
        <v>0</v>
      </c>
      <c r="L245" s="190">
        <f ca="1">IF(A245&lt;&gt;"Biogas",SUMIFS('Forbrug af biomasse'!$E$2:$E$437,'Forbrug af biomasse'!$C$2:$C$437,'Resultat-Produktion &amp; forbrug'!$A245,'Forbrug af biomasse'!$D$2:$D$437,'Resultat-Produktion &amp; forbrug'!$D245,'Forbrug af biomasse'!$A$2:$A$437,'Resultat-Produktion &amp; forbrug'!L$2,'Forbrug af biomasse'!$B$2:$B$437,$E245),F245)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109925380.77342734</v>
      </c>
      <c r="G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forbrug'!G$2,'Forbrug af biomasse'!$B$2:$B$437,$E246)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forbrug'!I$2,'Forbrug af biomasse'!$B$2:$B$437,$E246)</f>
        <v>0</v>
      </c>
      <c r="J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forbrug'!J$2,'Forbrug af biomasse'!$B$2:$B$437,$E246)</f>
        <v>0</v>
      </c>
      <c r="K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forbrug'!K$2,'Forbrug af biomasse'!$B$2:$B$437,$E246)</f>
        <v>0</v>
      </c>
      <c r="L246" s="190">
        <f ca="1">IF(A246&lt;&gt;"Biogas",SUMIFS('Forbrug af biomasse'!$E$2:$E$437,'Forbrug af biomasse'!$C$2:$C$437,'Resultat-Produktion &amp; forbrug'!$A246,'Forbrug af biomasse'!$D$2:$D$437,'Resultat-Produktion &amp; forbrug'!$D246,'Forbrug af biomasse'!$A$2:$A$437,'Resultat-Produktion &amp; forbrug'!L$2,'Forbrug af biomasse'!$B$2:$B$437,$E246),F246)</f>
        <v>109925380.77342734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109925380.77342734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3486410.0951459426</v>
      </c>
      <c r="G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forbrug'!G$2,'Forbrug af biomasse'!$B$2:$B$437,$E247)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forbrug'!I$2,'Forbrug af biomasse'!$B$2:$B$437,$E247)</f>
        <v>0</v>
      </c>
      <c r="J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forbrug'!J$2,'Forbrug af biomasse'!$B$2:$B$437,$E247)</f>
        <v>0</v>
      </c>
      <c r="K247" s="190">
        <f ca="1">SUMIFS('Forbrug af biomasse'!$E$2:$E$437,'Forbrug af biomasse'!$C$2:$C$437,'Resultat-Produktion &amp; forbrug'!$A247,'Forbrug af biomasse'!$D$2:$D$437,'Resultat-Produktion &amp; forbrug'!$D247,'Forbrug af biomasse'!$A$2:$A$437,'Resultat-Produktion &amp; forbrug'!K$2,'Forbrug af biomasse'!$B$2:$B$437,$E247)</f>
        <v>3028723.4131242698</v>
      </c>
      <c r="L247" s="190">
        <f>IF(A247&lt;&gt;"Biogas",SUMIFS('Forbrug af biomasse'!$E$2:$E$437,'Forbrug af biomasse'!$C$2:$C$437,'Resultat-Produktion &amp; forbrug'!$A247,'Forbrug af biomasse'!$D$2:$D$437,'Resultat-Produktion &amp; forbrug'!$D247,'Forbrug af biomasse'!$A$2:$A$437,'Resultat-Produktion &amp; forbrug'!L$2,'Forbrug af biomasse'!$B$2:$B$437,$E247),F247)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457686.68202167284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forbrug'!G$2,'Forbrug af biomasse'!$B$2:$B$437,$E248)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forbrug'!I$2,'Forbrug af biomasse'!$B$2:$B$437,$E248)</f>
        <v>0</v>
      </c>
      <c r="J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forbrug'!J$2,'Forbrug af biomasse'!$B$2:$B$437,$E248)</f>
        <v>0</v>
      </c>
      <c r="K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forbrug'!K$2,'Forbrug af biomasse'!$B$2:$B$437,$E248)</f>
        <v>0</v>
      </c>
      <c r="L248" s="190">
        <f>IF(A248&lt;&gt;"Biogas",SUMIFS('Forbrug af biomasse'!$E$2:$E$437,'Forbrug af biomasse'!$C$2:$C$437,'Resultat-Produktion &amp; forbrug'!$A248,'Forbrug af biomasse'!$D$2:$D$437,'Resultat-Produktion &amp; forbrug'!$D248,'Forbrug af biomasse'!$A$2:$A$437,'Resultat-Produktion &amp; forbrug'!L$2,'Forbrug af biomasse'!$B$2:$B$437,$E248),F248)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forbrug'!G$2,'Forbrug af biomasse'!$B$2:$B$437,$E249)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forbrug'!I$2,'Forbrug af biomasse'!$B$2:$B$437,$E249)</f>
        <v>0</v>
      </c>
      <c r="J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forbrug'!J$2,'Forbrug af biomasse'!$B$2:$B$437,$E249)</f>
        <v>188529.05350799995</v>
      </c>
      <c r="K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forbrug'!K$2,'Forbrug af biomasse'!$B$2:$B$437,$E249)</f>
        <v>71371.713113742837</v>
      </c>
      <c r="L249" s="190">
        <f>IF(A249&lt;&gt;"Biogas",SUMIFS('Forbrug af biomasse'!$E$2:$E$437,'Forbrug af biomasse'!$C$2:$C$437,'Resultat-Produktion &amp; forbrug'!$A249,'Forbrug af biomasse'!$D$2:$D$437,'Resultat-Produktion &amp; forbrug'!$D249,'Forbrug af biomasse'!$A$2:$A$437,'Resultat-Produktion &amp; forbrug'!L$2,'Forbrug af biomasse'!$B$2:$B$437,$E249),F249)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forbrug'!G$2,'Forbrug af biomasse'!$B$2:$B$437,$E250)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forbrug'!I$2,'Forbrug af biomasse'!$B$2:$B$437,$E250)</f>
        <v>0</v>
      </c>
      <c r="J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forbrug'!J$2,'Forbrug af biomasse'!$B$2:$B$437,$E250)</f>
        <v>0</v>
      </c>
      <c r="K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forbrug'!K$2,'Forbrug af biomasse'!$B$2:$B$437,$E250)</f>
        <v>0</v>
      </c>
      <c r="L250" s="190">
        <f>IF(A250&lt;&gt;"Biogas",SUMIFS('Forbrug af biomasse'!$E$2:$E$437,'Forbrug af biomasse'!$C$2:$C$437,'Resultat-Produktion &amp; forbrug'!$A250,'Forbrug af biomasse'!$D$2:$D$437,'Resultat-Produktion &amp; forbrug'!$D250,'Forbrug af biomasse'!$A$2:$A$437,'Resultat-Produktion &amp; forbrug'!L$2,'Forbrug af biomasse'!$B$2:$B$437,$E250),F250)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forbrug'!G$2,'Forbrug af biomasse'!$B$2:$B$437,$E251)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forbrug'!I$2,'Forbrug af biomasse'!$B$2:$B$437,$E251)</f>
        <v>0</v>
      </c>
      <c r="J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forbrug'!J$2,'Forbrug af biomasse'!$B$2:$B$437,$E251)</f>
        <v>361.54919868427658</v>
      </c>
      <c r="K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forbrug'!K$2,'Forbrug af biomasse'!$B$2:$B$437,$E251)</f>
        <v>361.54919868427658</v>
      </c>
      <c r="L251" s="190">
        <f>IF(A251&lt;&gt;"Biogas",SUMIFS('Forbrug af biomasse'!$E$2:$E$437,'Forbrug af biomasse'!$C$2:$C$437,'Resultat-Produktion &amp; forbrug'!$A251,'Forbrug af biomasse'!$D$2:$D$437,'Resultat-Produktion &amp; forbrug'!$D251,'Forbrug af biomasse'!$A$2:$A$437,'Resultat-Produktion &amp; forbrug'!L$2,'Forbrug af biomasse'!$B$2:$B$437,$E251),F251)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361.54919868427658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7">
        <f>IFERROR(VLOOKUP(A251,[1]Biogasudbytte!$A$2:$B$18,2,FALSE)*[1]Energiindhold!$C$10,0)*J251*IFERROR(VLOOKUP(A251,Biogasanlæg!$F$3:$G$8,2,FALSE),1)</f>
        <v>1.7003297264922844E-4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22.777599517109426</v>
      </c>
      <c r="W251" s="187">
        <f>J251*IFERROR(VLOOKUP(A251,[1]Tørstofindhold!A$2:B$24,2,FALSE),0)</f>
        <v>22.777599517109426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forbrug'!G$2,'Forbrug af biomasse'!$B$2:$B$437,$E252)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forbrug'!I$2,'Forbrug af biomasse'!$B$2:$B$437,$E252)</f>
        <v>31993.002188443785</v>
      </c>
      <c r="J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forbrug'!J$2,'Forbrug af biomasse'!$B$2:$B$437,$E252)</f>
        <v>0</v>
      </c>
      <c r="K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forbrug'!K$2,'Forbrug af biomasse'!$B$2:$B$437,$E252)</f>
        <v>0</v>
      </c>
      <c r="L252" s="190">
        <f>IF(A252&lt;&gt;"Biogas",SUMIFS('Forbrug af biomasse'!$E$2:$E$437,'Forbrug af biomasse'!$C$2:$C$437,'Resultat-Produktion &amp; forbrug'!$A252,'Forbrug af biomasse'!$D$2:$D$437,'Resultat-Produktion &amp; forbrug'!$D252,'Forbrug af biomasse'!$A$2:$A$437,'Resultat-Produktion &amp; forbrug'!L$2,'Forbrug af biomasse'!$B$2:$B$437,$E252),F252)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643841.92913449777</v>
      </c>
      <c r="G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forbrug'!G$2,'Forbrug af biomasse'!$B$2:$B$437,$E253)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forbrug'!I$2,'Forbrug af biomasse'!$B$2:$B$437,$E253)</f>
        <v>0</v>
      </c>
      <c r="J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forbrug'!J$2,'Forbrug af biomasse'!$B$2:$B$437,$E253)</f>
        <v>0</v>
      </c>
      <c r="K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forbrug'!K$2,'Forbrug af biomasse'!$B$2:$B$437,$E253)</f>
        <v>0</v>
      </c>
      <c r="L253" s="190">
        <f>IF(A253&lt;&gt;"Biogas",SUMIFS('Forbrug af biomasse'!$E$2:$E$437,'Forbrug af biomasse'!$C$2:$C$437,'Resultat-Produktion &amp; forbrug'!$A253,'Forbrug af biomasse'!$D$2:$D$437,'Resultat-Produktion &amp; forbrug'!$D253,'Forbrug af biomasse'!$A$2:$A$437,'Resultat-Produktion &amp; forbrug'!L$2,'Forbrug af biomasse'!$B$2:$B$437,$E253),F253)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643841.92913449777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16960.47518117967</v>
      </c>
      <c r="G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forbrug'!G$2,'Forbrug af biomasse'!$B$2:$B$437,$E254)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forbrug'!I$2,'Forbrug af biomasse'!$B$2:$B$437,$E254)</f>
        <v>233795.01599247381</v>
      </c>
      <c r="J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forbrug'!J$2,'Forbrug af biomasse'!$B$2:$B$437,$E254)</f>
        <v>0</v>
      </c>
      <c r="K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forbrug'!K$2,'Forbrug af biomasse'!$B$2:$B$437,$E254)</f>
        <v>0</v>
      </c>
      <c r="L254" s="190">
        <f>IF(A254&lt;&gt;"Biogas",SUMIFS('Forbrug af biomasse'!$E$2:$E$437,'Forbrug af biomasse'!$C$2:$C$437,'Resultat-Produktion &amp; forbrug'!$A254,'Forbrug af biomasse'!$D$2:$D$437,'Resultat-Produktion &amp; forbrug'!$D254,'Forbrug af biomasse'!$A$2:$A$437,'Resultat-Produktion &amp; forbrug'!L$2,'Forbrug af biomasse'!$B$2:$B$437,$E254),F254)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-216834.54081129414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forbrug'!G$2,'Forbrug af biomasse'!$B$2:$B$437,$E255)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forbrug'!I$2,'Forbrug af biomasse'!$B$2:$B$437,$E255)</f>
        <v>0</v>
      </c>
      <c r="J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forbrug'!J$2,'Forbrug af biomasse'!$B$2:$B$437,$E255)</f>
        <v>28548.400000000001</v>
      </c>
      <c r="K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forbrug'!K$2,'Forbrug af biomasse'!$B$2:$B$437,$E255)</f>
        <v>0</v>
      </c>
      <c r="L255" s="190">
        <f>IF(A255&lt;&gt;"Biogas",SUMIFS('Forbrug af biomasse'!$E$2:$E$437,'Forbrug af biomasse'!$C$2:$C$437,'Resultat-Produktion &amp; forbrug'!$A255,'Forbrug af biomasse'!$D$2:$D$437,'Resultat-Produktion &amp; forbrug'!$D255,'Forbrug af biomasse'!$A$2:$A$437,'Resultat-Produktion &amp; forbrug'!L$2,'Forbrug af biomasse'!$B$2:$B$437,$E255),F255)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2316052.657411973</v>
      </c>
      <c r="G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forbrug'!G$2,'Forbrug af biomasse'!$B$2:$B$437,$E256)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forbrug'!I$2,'Forbrug af biomasse'!$B$2:$B$437,$E256)</f>
        <v>0</v>
      </c>
      <c r="J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forbrug'!J$2,'Forbrug af biomasse'!$B$2:$B$437,$E256)</f>
        <v>10907.177049080014</v>
      </c>
      <c r="K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forbrug'!K$2,'Forbrug af biomasse'!$B$2:$B$437,$E256)</f>
        <v>0</v>
      </c>
      <c r="L256" s="190">
        <f>IF(A256&lt;&gt;"Biogas",SUMIFS('Forbrug af biomasse'!$E$2:$E$437,'Forbrug af biomasse'!$C$2:$C$437,'Resultat-Produktion &amp; forbrug'!$A256,'Forbrug af biomasse'!$D$2:$D$437,'Resultat-Produktion &amp; forbrug'!$D256,'Forbrug af biomasse'!$A$2:$A$437,'Resultat-Produktion &amp; forbrug'!L$2,'Forbrug af biomasse'!$B$2:$B$437,$E256),F256)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803077.40435117879</v>
      </c>
      <c r="O256" s="190">
        <f t="shared" si="59"/>
        <v>803077.40435117879</v>
      </c>
      <c r="P256" s="200">
        <f t="shared" si="63"/>
        <v>10907.177049080014</v>
      </c>
      <c r="Q256" s="187">
        <f>IFERROR(VLOOKUP(A256,[1]Energiindhold!$A$2:$C$11,3,FALSE),IFERROR(VLOOKUP(A256,[1]Biogasudbytte!$A$2:$B$18,2,FALSE)*[1]Energiindhold!$C$10,0))*O256</f>
        <v>1.4775620393306252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1.4976298817038014</v>
      </c>
      <c r="S256" s="187">
        <f>IFERROR(VLOOKUP(A256,[1]Biogasudbytte!$A$2:$B$18,2,FALSE)*[1]Energiindhold!$C$10,0)*J256*IFERROR(VLOOKUP(A256,Biogasanlæg!$F$3:$G$8,2,FALSE),1)</f>
        <v>2.006784237317609E-2</v>
      </c>
      <c r="T256" s="188">
        <f t="shared" si="64"/>
        <v>1.4775620393306252</v>
      </c>
      <c r="U256" s="186">
        <f>O256*IFERROR(VLOOKUP(A256,[1]Tørstofindhold!A$2:B$24,2,FALSE),0)</f>
        <v>224861.67321833008</v>
      </c>
      <c r="V256" s="187">
        <f>IF(D256=År1,P256,SUM(O256,P256))*IFERROR(VLOOKUP(A256,[1]Tørstofindhold!A$2:B$24,2,FALSE),0)</f>
        <v>227915.6827920725</v>
      </c>
      <c r="W256" s="187">
        <f>J256*IFERROR(VLOOKUP(A256,[1]Tørstofindhold!A$2:B$24,2,FALSE),0)</f>
        <v>3054.009573742404</v>
      </c>
      <c r="X256" s="188">
        <f t="shared" si="65"/>
        <v>224861.67321833011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forbrug'!G$2,'Forbrug af biomasse'!$B$2:$B$437,$E257)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forbrug'!I$2,'Forbrug af biomasse'!$B$2:$B$437,$E257)</f>
        <v>0</v>
      </c>
      <c r="J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forbrug'!J$2,'Forbrug af biomasse'!$B$2:$B$437,$E257)</f>
        <v>0</v>
      </c>
      <c r="K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forbrug'!K$2,'Forbrug af biomasse'!$B$2:$B$437,$E257)</f>
        <v>0</v>
      </c>
      <c r="L257" s="190">
        <f>IF(A257&lt;&gt;"Biogas",SUMIFS('Forbrug af biomasse'!$E$2:$E$437,'Forbrug af biomasse'!$C$2:$C$437,'Resultat-Produktion &amp; forbrug'!$A257,'Forbrug af biomasse'!$D$2:$D$437,'Resultat-Produktion &amp; forbrug'!$D257,'Forbrug af biomasse'!$A$2:$A$437,'Resultat-Produktion &amp; forbrug'!L$2,'Forbrug af biomasse'!$B$2:$B$437,$E257),F257)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102639.03258822189</v>
      </c>
      <c r="G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forbrug'!G$2,'Forbrug af biomasse'!$B$2:$B$437,$E258)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forbrug'!I$2,'Forbrug af biomasse'!$B$2:$B$437,$E258)</f>
        <v>244869.51675001203</v>
      </c>
      <c r="J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forbrug'!J$2,'Forbrug af biomasse'!$B$2:$B$437,$E258)</f>
        <v>0</v>
      </c>
      <c r="K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forbrug'!K$2,'Forbrug af biomasse'!$B$2:$B$437,$E258)</f>
        <v>0</v>
      </c>
      <c r="L258" s="190">
        <f>IF(A258&lt;&gt;"Biogas",SUMIFS('Forbrug af biomasse'!$E$2:$E$437,'Forbrug af biomasse'!$C$2:$C$437,'Resultat-Produktion &amp; forbrug'!$A258,'Forbrug af biomasse'!$D$2:$D$437,'Resultat-Produktion &amp; forbrug'!$D258,'Forbrug af biomasse'!$A$2:$A$437,'Resultat-Produktion &amp; forbrug'!L$2,'Forbrug af biomasse'!$B$2:$B$437,$E258),F258)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-142230.48416179014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891643.35549802275</v>
      </c>
      <c r="G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forbrug'!G$2,'Forbrug af biomasse'!$B$2:$B$437,$E259)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forbrug'!I$2,'Forbrug af biomasse'!$B$2:$B$437,$E259)</f>
        <v>0</v>
      </c>
      <c r="J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forbrug'!J$2,'Forbrug af biomasse'!$B$2:$B$437,$E259)</f>
        <v>23605.444646878634</v>
      </c>
      <c r="K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forbrug'!K$2,'Forbrug af biomasse'!$B$2:$B$437,$E259)</f>
        <v>0</v>
      </c>
      <c r="L259" s="190">
        <f>IF(A259&lt;&gt;"Biogas",SUMIFS('Forbrug af biomasse'!$E$2:$E$437,'Forbrug af biomasse'!$C$2:$C$437,'Resultat-Produktion &amp; forbrug'!$A259,'Forbrug af biomasse'!$D$2:$D$437,'Resultat-Produktion &amp; forbrug'!$D259,'Forbrug af biomasse'!$A$2:$A$437,'Resultat-Produktion &amp; forbrug'!L$2,'Forbrug af biomasse'!$B$2:$B$437,$E259),F259)</f>
        <v>2797.9866343690082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494279.99300098803</v>
      </c>
      <c r="N259" s="199">
        <f t="shared" si="62"/>
        <v>173008.05877394183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26403.431281247642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0.16501758332168909</v>
      </c>
      <c r="S259" s="187">
        <f>IFERROR(VLOOKUP(A259,[1]Biogasudbytte!$A$2:$B$18,2,FALSE)*[1]Energiindhold!$C$10,0)*J259*IFERROR(VLOOKUP(A259,Biogasanlæg!$F$3:$G$8,2,FALSE),1)</f>
        <v>0.13609813532936466</v>
      </c>
      <c r="T259" s="188">
        <f t="shared" si="64"/>
        <v>2.8919447992324432E-2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22442.916589060496</v>
      </c>
      <c r="W259" s="187">
        <f>J259*IFERROR(VLOOKUP(A259,[1]Tørstofindhold!A$2:B$24,2,FALSE),0)</f>
        <v>20064.627949846839</v>
      </c>
      <c r="X259" s="188">
        <f t="shared" si="65"/>
        <v>2378.288639213657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forbrug'!G$2,'Forbrug af biomasse'!$B$2:$B$437,$E260)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forbrug'!I$2,'Forbrug af biomasse'!$B$2:$B$437,$E260)</f>
        <v>0</v>
      </c>
      <c r="J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forbrug'!J$2,'Forbrug af biomasse'!$B$2:$B$437,$E260)</f>
        <v>36.343081867307831</v>
      </c>
      <c r="K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forbrug'!K$2,'Forbrug af biomasse'!$B$2:$B$437,$E260)</f>
        <v>0</v>
      </c>
      <c r="L260" s="190">
        <f>IF(A260&lt;&gt;"Biogas",SUMIFS('Forbrug af biomasse'!$E$2:$E$437,'Forbrug af biomasse'!$C$2:$C$437,'Resultat-Produktion &amp; forbrug'!$A260,'Forbrug af biomasse'!$D$2:$D$437,'Resultat-Produktion &amp; forbrug'!$D260,'Forbrug af biomasse'!$A$2:$A$437,'Resultat-Produktion &amp; forbrug'!L$2,'Forbrug af biomasse'!$B$2:$B$437,$E260),F260)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forbrug'!G$2,'Forbrug af biomasse'!$B$2:$B$437,$E261)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forbrug'!I$2,'Forbrug af biomasse'!$B$2:$B$437,$E261)</f>
        <v>0</v>
      </c>
      <c r="J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forbrug'!J$2,'Forbrug af biomasse'!$B$2:$B$437,$E261)</f>
        <v>0</v>
      </c>
      <c r="K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forbrug'!K$2,'Forbrug af biomasse'!$B$2:$B$437,$E261)</f>
        <v>0</v>
      </c>
      <c r="L261" s="190">
        <f>IF(A261&lt;&gt;"Biogas",SUMIFS('Forbrug af biomasse'!$E$2:$E$437,'Forbrug af biomasse'!$C$2:$C$437,'Resultat-Produktion &amp; forbrug'!$A261,'Forbrug af biomasse'!$D$2:$D$437,'Resultat-Produktion &amp; forbrug'!$D261,'Forbrug af biomasse'!$A$2:$A$437,'Resultat-Produktion &amp; forbrug'!L$2,'Forbrug af biomasse'!$B$2:$B$437,$E261),F261)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forbrug'!G$2,'Forbrug af biomasse'!$B$2:$B$437,$E262)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forbrug'!I$2,'Forbrug af biomasse'!$B$2:$B$437,$E262)</f>
        <v>0</v>
      </c>
      <c r="J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forbrug'!J$2,'Forbrug af biomasse'!$B$2:$B$437,$E262)</f>
        <v>203334.8469193347</v>
      </c>
      <c r="K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forbrug'!K$2,'Forbrug af biomasse'!$B$2:$B$437,$E262)</f>
        <v>0</v>
      </c>
      <c r="L262" s="190">
        <f>IF(A262&lt;&gt;"Biogas",SUMIFS('Forbrug af biomasse'!$E$2:$E$437,'Forbrug af biomasse'!$C$2:$C$437,'Resultat-Produktion &amp; forbrug'!$A262,'Forbrug af biomasse'!$D$2:$D$437,'Resultat-Produktion &amp; forbrug'!$D262,'Forbrug af biomasse'!$A$2:$A$437,'Resultat-Produktion &amp; forbrug'!L$2,'Forbrug af biomasse'!$B$2:$B$437,$E262),F262)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156519.24671974403</v>
      </c>
      <c r="G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forbrug'!G$2,'Forbrug af biomasse'!$B$2:$B$437,$E263)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forbrug'!I$2,'Forbrug af biomasse'!$B$2:$B$437,$E263)</f>
        <v>0</v>
      </c>
      <c r="J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forbrug'!J$2,'Forbrug af biomasse'!$B$2:$B$437,$E263)</f>
        <v>0</v>
      </c>
      <c r="K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forbrug'!K$2,'Forbrug af biomasse'!$B$2:$B$437,$E263)</f>
        <v>0</v>
      </c>
      <c r="L263" s="190">
        <f>IF(A263&lt;&gt;"Biogas",SUMIFS('Forbrug af biomasse'!$E$2:$E$437,'Forbrug af biomasse'!$C$2:$C$437,'Resultat-Produktion &amp; forbrug'!$A263,'Forbrug af biomasse'!$D$2:$D$437,'Resultat-Produktion &amp; forbrug'!$D263,'Forbrug af biomasse'!$A$2:$A$437,'Resultat-Produktion &amp; forbrug'!L$2,'Forbrug af biomasse'!$B$2:$B$437,$E263),F263)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156519.24671974403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124569.78287380376</v>
      </c>
      <c r="G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forbrug'!G$2,'Forbrug af biomasse'!$B$2:$B$437,$E264)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forbrug'!I$2,'Forbrug af biomasse'!$B$2:$B$437,$E264)</f>
        <v>111975.50765955324</v>
      </c>
      <c r="J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forbrug'!J$2,'Forbrug af biomasse'!$B$2:$B$437,$E264)</f>
        <v>0</v>
      </c>
      <c r="K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forbrug'!K$2,'Forbrug af biomasse'!$B$2:$B$437,$E264)</f>
        <v>0</v>
      </c>
      <c r="L264" s="190">
        <f>IF(A264&lt;&gt;"Biogas",SUMIFS('Forbrug af biomasse'!$E$2:$E$437,'Forbrug af biomasse'!$C$2:$C$437,'Resultat-Produktion &amp; forbrug'!$A264,'Forbrug af biomasse'!$D$2:$D$437,'Resultat-Produktion &amp; forbrug'!$D264,'Forbrug af biomasse'!$A$2:$A$437,'Resultat-Produktion &amp; forbrug'!L$2,'Forbrug af biomasse'!$B$2:$B$437,$E264),F264)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12594.27521425052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2464599.5522227166</v>
      </c>
      <c r="G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forbrug'!G$2,'Forbrug af biomasse'!$B$2:$B$437,$E265)</f>
        <v>721621.60770550335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forbrug'!I$2,'Forbrug af biomasse'!$B$2:$B$437,$E265)</f>
        <v>268249.01834925939</v>
      </c>
      <c r="J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forbrug'!J$2,'Forbrug af biomasse'!$B$2:$B$437,$E265)</f>
        <v>962.49761054188616</v>
      </c>
      <c r="K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forbrug'!K$2,'Forbrug af biomasse'!$B$2:$B$437,$E265)</f>
        <v>0</v>
      </c>
      <c r="L265" s="190">
        <f>IF(A265&lt;&gt;"Biogas",SUMIFS('Forbrug af biomasse'!$E$2:$E$437,'Forbrug af biomasse'!$C$2:$C$437,'Resultat-Produktion &amp; forbrug'!$A265,'Forbrug af biomasse'!$D$2:$D$437,'Resultat-Produktion &amp; forbrug'!$D265,'Forbrug af biomasse'!$A$2:$A$437,'Resultat-Produktion &amp; forbrug'!L$2,'Forbrug af biomasse'!$B$2:$B$437,$E265),F265)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1473766.428557412</v>
      </c>
      <c r="O265" s="190">
        <f t="shared" si="75"/>
        <v>1473766.428557412</v>
      </c>
      <c r="P265" s="200">
        <f t="shared" si="63"/>
        <v>962.49761054188616</v>
      </c>
      <c r="Q265" s="187">
        <f>IFERROR(VLOOKUP(A265,[1]Energiindhold!$A$2:$C$11,3,FALSE),IFERROR(VLOOKUP(A265,[1]Biogasudbytte!$A$2:$B$18,2,FALSE)*[1]Energiindhold!$C$10,0))*O265</f>
        <v>5.0474436905091391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5.05074011007558</v>
      </c>
      <c r="S265" s="187">
        <f>IFERROR(VLOOKUP(A265,[1]Biogasudbytte!$A$2:$B$18,2,FALSE)*[1]Energiindhold!$C$10,0)*J265*IFERROR(VLOOKUP(A265,Biogasanlæg!$F$3:$G$8,2,FALSE),1)</f>
        <v>3.2964195664404849E-3</v>
      </c>
      <c r="T265" s="188">
        <f t="shared" si="64"/>
        <v>5.0474436905091391</v>
      </c>
      <c r="U265" s="186">
        <f>O265*IFERROR(VLOOKUP(A265,[1]Tørstofindhold!A$2:B$24,2,FALSE),0)</f>
        <v>456867.59285279771</v>
      </c>
      <c r="V265" s="187">
        <f>IF(D265=År1,P265,SUM(O265,P265))*IFERROR(VLOOKUP(A265,[1]Tørstofindhold!A$2:B$24,2,FALSE),0)</f>
        <v>457165.96711206576</v>
      </c>
      <c r="W265" s="187">
        <f>J265*IFERROR(VLOOKUP(A265,[1]Tørstofindhold!A$2:B$24,2,FALSE),0)</f>
        <v>298.37425926798471</v>
      </c>
      <c r="X265" s="188">
        <f t="shared" si="65"/>
        <v>456867.59285279777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forbrug'!G$2,'Forbrug af biomasse'!$B$2:$B$437,$E266)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forbrug'!I$2,'Forbrug af biomasse'!$B$2:$B$437,$E266)</f>
        <v>0</v>
      </c>
      <c r="J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forbrug'!J$2,'Forbrug af biomasse'!$B$2:$B$437,$E266)</f>
        <v>0</v>
      </c>
      <c r="K266" s="190">
        <f ca="1">SUMIFS('Forbrug af biomasse'!$E$2:$E$437,'Forbrug af biomasse'!$C$2:$C$437,'Resultat-Produktion &amp; forbrug'!$A266,'Forbrug af biomasse'!$D$2:$D$437,'Resultat-Produktion &amp; forbrug'!$D266,'Forbrug af biomasse'!$A$2:$A$437,'Resultat-Produktion &amp; forbrug'!K$2,'Forbrug af biomasse'!$B$2:$B$437,$E266)</f>
        <v>347024.50444099988</v>
      </c>
      <c r="L266" s="190">
        <f>IF(A266&lt;&gt;"Biogas",SUMIFS('Forbrug af biomasse'!$E$2:$E$437,'Forbrug af biomasse'!$C$2:$C$437,'Resultat-Produktion &amp; forbrug'!$A266,'Forbrug af biomasse'!$D$2:$D$437,'Resultat-Produktion &amp; forbrug'!$D266,'Forbrug af biomasse'!$A$2:$A$437,'Resultat-Produktion &amp; forbrug'!L$2,'Forbrug af biomasse'!$B$2:$B$437,$E266),F266)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-347024.50444099988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forbrug'!G$2,'Forbrug af biomasse'!$B$2:$B$437,$E267)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forbrug'!I$2,'Forbrug af biomasse'!$B$2:$B$437,$E267)</f>
        <v>0</v>
      </c>
      <c r="J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forbrug'!J$2,'Forbrug af biomasse'!$B$2:$B$437,$E267)</f>
        <v>687918.86911669304</v>
      </c>
      <c r="K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forbrug'!K$2,'Forbrug af biomasse'!$B$2:$B$437,$E267)</f>
        <v>217237.5376157978</v>
      </c>
      <c r="L267" s="190">
        <f>IF(A267&lt;&gt;"Biogas",SUMIFS('Forbrug af biomasse'!$E$2:$E$437,'Forbrug af biomasse'!$C$2:$C$437,'Resultat-Produktion &amp; forbrug'!$A267,'Forbrug af biomasse'!$D$2:$D$437,'Resultat-Produktion &amp; forbrug'!$D267,'Forbrug af biomasse'!$A$2:$A$437,'Resultat-Produktion &amp; forbrug'!L$2,'Forbrug af biomasse'!$B$2:$B$437,$E267),F267)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687918.86911669304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7">
        <f>IFERROR(VLOOKUP(A267,[1]Biogasudbytte!$A$2:$B$18,2,FALSE)*[1]Energiindhold!$C$10,0)*J267*IFERROR(VLOOKUP(A267,Biogasanlæg!$F$3:$G$8,2,FALSE),1)</f>
        <v>0.34821765235817886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52281.834052868668</v>
      </c>
      <c r="W267" s="187">
        <f>J267*IFERROR(VLOOKUP(A267,[1]Tørstofindhold!A$2:B$24,2,FALSE),0)</f>
        <v>52281.834052868668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forbrug'!G$2,'Forbrug af biomasse'!$B$2:$B$437,$E268)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forbrug'!I$2,'Forbrug af biomasse'!$B$2:$B$437,$E268)</f>
        <v>0</v>
      </c>
      <c r="J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forbrug'!J$2,'Forbrug af biomasse'!$B$2:$B$437,$E268)</f>
        <v>0</v>
      </c>
      <c r="K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forbrug'!K$2,'Forbrug af biomasse'!$B$2:$B$437,$E268)</f>
        <v>0</v>
      </c>
      <c r="L268" s="190">
        <f>IF(A268&lt;&gt;"Biogas",SUMIFS('Forbrug af biomasse'!$E$2:$E$437,'Forbrug af biomasse'!$C$2:$C$437,'Resultat-Produktion &amp; forbrug'!$A268,'Forbrug af biomasse'!$D$2:$D$437,'Resultat-Produktion &amp; forbrug'!$D268,'Forbrug af biomasse'!$A$2:$A$437,'Resultat-Produktion &amp; forbrug'!L$2,'Forbrug af biomasse'!$B$2:$B$437,$E268),F268)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400101.5722830625</v>
      </c>
      <c r="G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forbrug'!G$2,'Forbrug af biomasse'!$B$2:$B$437,$E269)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forbrug'!I$2,'Forbrug af biomasse'!$B$2:$B$437,$E269)</f>
        <v>0</v>
      </c>
      <c r="J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forbrug'!J$2,'Forbrug af biomasse'!$B$2:$B$437,$E269)</f>
        <v>15582.87736302456</v>
      </c>
      <c r="K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forbrug'!K$2,'Forbrug af biomasse'!$B$2:$B$437,$E269)</f>
        <v>0</v>
      </c>
      <c r="L269" s="190">
        <f>IF(A269&lt;&gt;"Biogas",SUMIFS('Forbrug af biomasse'!$E$2:$E$437,'Forbrug af biomasse'!$C$2:$C$437,'Resultat-Produktion &amp; forbrug'!$A269,'Forbrug af biomasse'!$D$2:$D$437,'Resultat-Produktion &amp; forbrug'!$D269,'Forbrug af biomasse'!$A$2:$A$437,'Resultat-Produktion &amp; forbrug'!L$2,'Forbrug af biomasse'!$B$2:$B$437,$E269),F269)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-309834.56618924951</v>
      </c>
      <c r="O269" s="190">
        <f t="shared" si="75"/>
        <v>0</v>
      </c>
      <c r="P269" s="200">
        <f t="shared" si="63"/>
        <v>15582.87736302456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5.5942529733258174E-2</v>
      </c>
      <c r="S269" s="187">
        <f>IFERROR(VLOOKUP(A269,[1]Biogasudbytte!$A$2:$B$18,2,FALSE)*[1]Energiindhold!$C$10,0)*J269*IFERROR(VLOOKUP(A269,Biogasanlæg!$F$3:$G$8,2,FALSE),1)</f>
        <v>5.5942529733258174E-2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4674.8632089073681</v>
      </c>
      <c r="W269" s="187">
        <f>J269*IFERROR(VLOOKUP(A269,[1]Tørstofindhold!A$2:B$24,2,FALSE),0)</f>
        <v>4674.8632089073681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forbrug'!G$2,'Forbrug af biomasse'!$B$2:$B$437,$E270)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forbrug'!I$2,'Forbrug af biomasse'!$B$2:$B$437,$E270)</f>
        <v>428214.02929147833</v>
      </c>
      <c r="J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forbrug'!J$2,'Forbrug af biomasse'!$B$2:$B$437,$E270)</f>
        <v>0</v>
      </c>
      <c r="K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forbrug'!K$2,'Forbrug af biomasse'!$B$2:$B$437,$E270)</f>
        <v>0</v>
      </c>
      <c r="L270" s="190">
        <f>IF(A270&lt;&gt;"Biogas",SUMIFS('Forbrug af biomasse'!$E$2:$E$437,'Forbrug af biomasse'!$C$2:$C$437,'Resultat-Produktion &amp; forbrug'!$A270,'Forbrug af biomasse'!$D$2:$D$437,'Resultat-Produktion &amp; forbrug'!$D270,'Forbrug af biomasse'!$A$2:$A$437,'Resultat-Produktion &amp; forbrug'!L$2,'Forbrug af biomasse'!$B$2:$B$437,$E270),F270)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forbrug'!G$2,'Forbrug af biomasse'!$B$2:$B$437,$E271)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forbrug'!I$2,'Forbrug af biomasse'!$B$2:$B$437,$E271)</f>
        <v>0</v>
      </c>
      <c r="J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forbrug'!J$2,'Forbrug af biomasse'!$B$2:$B$437,$E271)</f>
        <v>0</v>
      </c>
      <c r="K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forbrug'!K$2,'Forbrug af biomasse'!$B$2:$B$437,$E271)</f>
        <v>0</v>
      </c>
      <c r="L271" s="190">
        <f>IF(A271&lt;&gt;"Biogas",SUMIFS('Forbrug af biomasse'!$E$2:$E$437,'Forbrug af biomasse'!$C$2:$C$437,'Resultat-Produktion &amp; forbrug'!$A271,'Forbrug af biomasse'!$D$2:$D$437,'Resultat-Produktion &amp; forbrug'!$D271,'Forbrug af biomasse'!$A$2:$A$437,'Resultat-Produktion &amp; forbrug'!L$2,'Forbrug af biomasse'!$B$2:$B$437,$E271),F271)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forbrug'!G$2,'Forbrug af biomasse'!$B$2:$B$437,$E272)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forbrug'!I$2,'Forbrug af biomasse'!$B$2:$B$437,$E272)</f>
        <v>54412.71372203785</v>
      </c>
      <c r="J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forbrug'!J$2,'Forbrug af biomasse'!$B$2:$B$437,$E272)</f>
        <v>0</v>
      </c>
      <c r="K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forbrug'!K$2,'Forbrug af biomasse'!$B$2:$B$437,$E272)</f>
        <v>0</v>
      </c>
      <c r="L272" s="190">
        <f>IF(A272&lt;&gt;"Biogas",SUMIFS('Forbrug af biomasse'!$E$2:$E$437,'Forbrug af biomasse'!$C$2:$C$437,'Resultat-Produktion &amp; forbrug'!$A272,'Forbrug af biomasse'!$D$2:$D$437,'Resultat-Produktion &amp; forbrug'!$D272,'Forbrug af biomasse'!$A$2:$A$437,'Resultat-Produktion &amp; forbrug'!L$2,'Forbrug af biomasse'!$B$2:$B$437,$E272),F272)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425025.68849672051</v>
      </c>
      <c r="G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forbrug'!G$2,'Forbrug af biomasse'!$B$2:$B$437,$E273)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forbrug'!I$2,'Forbrug af biomasse'!$B$2:$B$437,$E273)</f>
        <v>0</v>
      </c>
      <c r="J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forbrug'!J$2,'Forbrug af biomasse'!$B$2:$B$437,$E273)</f>
        <v>0</v>
      </c>
      <c r="K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forbrug'!K$2,'Forbrug af biomasse'!$B$2:$B$437,$E273)</f>
        <v>0</v>
      </c>
      <c r="L273" s="190">
        <f>IF(A273&lt;&gt;"Biogas",SUMIFS('Forbrug af biomasse'!$E$2:$E$437,'Forbrug af biomasse'!$C$2:$C$437,'Resultat-Produktion &amp; forbrug'!$A273,'Forbrug af biomasse'!$D$2:$D$437,'Resultat-Produktion &amp; forbrug'!$D273,'Forbrug af biomasse'!$A$2:$A$437,'Resultat-Produktion &amp; forbrug'!L$2,'Forbrug af biomasse'!$B$2:$B$437,$E273),F273)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425025.68849672051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38302.056150445307</v>
      </c>
      <c r="G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forbrug'!G$2,'Forbrug af biomasse'!$B$2:$B$437,$E274)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forbrug'!I$2,'Forbrug af biomasse'!$B$2:$B$437,$E274)</f>
        <v>0</v>
      </c>
      <c r="J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forbrug'!J$2,'Forbrug af biomasse'!$B$2:$B$437,$E274)</f>
        <v>0</v>
      </c>
      <c r="K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forbrug'!K$2,'Forbrug af biomasse'!$B$2:$B$437,$E274)</f>
        <v>0</v>
      </c>
      <c r="L274" s="190">
        <f>IF(A274&lt;&gt;"Biogas",SUMIFS('Forbrug af biomasse'!$E$2:$E$437,'Forbrug af biomasse'!$C$2:$C$437,'Resultat-Produktion &amp; forbrug'!$A274,'Forbrug af biomasse'!$D$2:$D$437,'Resultat-Produktion &amp; forbrug'!$D274,'Forbrug af biomasse'!$A$2:$A$437,'Resultat-Produktion &amp; forbrug'!L$2,'Forbrug af biomasse'!$B$2:$B$437,$E274),F274)</f>
        <v>38302.056150445307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38302.056150445307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0.70475783316819351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0.70475783316819351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15895.353302434803</v>
      </c>
      <c r="W274" s="187">
        <f>J274*IFERROR(VLOOKUP(A274,[1]Tørstofindhold!A$2:B$24,2,FALSE),0)</f>
        <v>0</v>
      </c>
      <c r="X274" s="188">
        <f t="shared" si="65"/>
        <v>15895.353302434803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299532.84386498242</v>
      </c>
      <c r="G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forbrug'!G$2,'Forbrug af biomasse'!$B$2:$B$437,$E275)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forbrug'!I$2,'Forbrug af biomasse'!$B$2:$B$437,$E275)</f>
        <v>0</v>
      </c>
      <c r="J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forbrug'!J$2,'Forbrug af biomasse'!$B$2:$B$437,$E275)</f>
        <v>0</v>
      </c>
      <c r="K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forbrug'!K$2,'Forbrug af biomasse'!$B$2:$B$437,$E275)</f>
        <v>0</v>
      </c>
      <c r="L275" s="190">
        <f ca="1">IF(A275&lt;&gt;"Biogas",SUMIFS('Forbrug af biomasse'!$E$2:$E$437,'Forbrug af biomasse'!$C$2:$C$437,'Resultat-Produktion &amp; forbrug'!$A275,'Forbrug af biomasse'!$D$2:$D$437,'Resultat-Produktion &amp; forbrug'!$D275,'Forbrug af biomasse'!$A$2:$A$437,'Resultat-Produktion &amp; forbrug'!L$2,'Forbrug af biomasse'!$B$2:$B$437,$E275),F275)</f>
        <v>299532.84386498242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299532.84386498242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2.6842421850929061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2.6842421850929061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74883.210966245606</v>
      </c>
      <c r="G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forbrug'!G$2,'Forbrug af biomasse'!$B$2:$B$437,$E276)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forbrug'!I$2,'Forbrug af biomasse'!$B$2:$B$437,$E276)</f>
        <v>0</v>
      </c>
      <c r="J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forbrug'!J$2,'Forbrug af biomasse'!$B$2:$B$437,$E276)</f>
        <v>0</v>
      </c>
      <c r="K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forbrug'!K$2,'Forbrug af biomasse'!$B$2:$B$437,$E276)</f>
        <v>0</v>
      </c>
      <c r="L276" s="190">
        <f ca="1">IF(A276&lt;&gt;"Biogas",SUMIFS('Forbrug af biomasse'!$E$2:$E$437,'Forbrug af biomasse'!$C$2:$C$437,'Resultat-Produktion &amp; forbrug'!$A276,'Forbrug af biomasse'!$D$2:$D$437,'Resultat-Produktion &amp; forbrug'!$D276,'Forbrug af biomasse'!$A$2:$A$437,'Resultat-Produktion &amp; forbrug'!L$2,'Forbrug af biomasse'!$B$2:$B$437,$E276),F276)</f>
        <v>74883.210966245606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74883.210966245606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2.4912574528313245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2.4912574528313245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forbrug'!G$2,'Forbrug af biomasse'!$B$2:$B$437,$E277)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forbrug'!I$2,'Forbrug af biomasse'!$B$2:$B$437,$E277)</f>
        <v>0</v>
      </c>
      <c r="J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forbrug'!J$2,'Forbrug af biomasse'!$B$2:$B$437,$E277)</f>
        <v>0</v>
      </c>
      <c r="K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forbrug'!K$2,'Forbrug af biomasse'!$B$2:$B$437,$E277)</f>
        <v>0</v>
      </c>
      <c r="L277" s="190">
        <f>IF(A277&lt;&gt;"Biogas",SUMIFS('Forbrug af biomasse'!$E$2:$E$437,'Forbrug af biomasse'!$C$2:$C$437,'Resultat-Produktion &amp; forbrug'!$A277,'Forbrug af biomasse'!$D$2:$D$437,'Resultat-Produktion &amp; forbrug'!$D277,'Forbrug af biomasse'!$A$2:$A$437,'Resultat-Produktion &amp; forbrug'!L$2,'Forbrug af biomasse'!$B$2:$B$437,$E277),F277)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208509.82134975796</v>
      </c>
      <c r="G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forbrug'!G$2,'Forbrug af biomasse'!$B$2:$B$437,$E278)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forbrug'!I$2,'Forbrug af biomasse'!$B$2:$B$437,$E278)</f>
        <v>0</v>
      </c>
      <c r="J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forbrug'!J$2,'Forbrug af biomasse'!$B$2:$B$437,$E278)</f>
        <v>0</v>
      </c>
      <c r="K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forbrug'!K$2,'Forbrug af biomasse'!$B$2:$B$437,$E278)</f>
        <v>0</v>
      </c>
      <c r="L278" s="190">
        <f>IF(A278&lt;&gt;"Biogas",SUMIFS('Forbrug af biomasse'!$E$2:$E$437,'Forbrug af biomasse'!$C$2:$C$437,'Resultat-Produktion &amp; forbrug'!$A278,'Forbrug af biomasse'!$D$2:$D$437,'Resultat-Produktion &amp; forbrug'!$D278,'Forbrug af biomasse'!$A$2:$A$437,'Resultat-Produktion &amp; forbrug'!L$2,'Forbrug af biomasse'!$B$2:$B$437,$E278),F278)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208509.82134975796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104254.91067487898</v>
      </c>
      <c r="G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forbrug'!G$2,'Forbrug af biomasse'!$B$2:$B$437,$E279)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forbrug'!I$2,'Forbrug af biomasse'!$B$2:$B$437,$E279)</f>
        <v>0</v>
      </c>
      <c r="J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forbrug'!J$2,'Forbrug af biomasse'!$B$2:$B$437,$E279)</f>
        <v>0</v>
      </c>
      <c r="K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forbrug'!K$2,'Forbrug af biomasse'!$B$2:$B$437,$E279)</f>
        <v>0</v>
      </c>
      <c r="L279" s="190">
        <f>IF(A279&lt;&gt;"Biogas",SUMIFS('Forbrug af biomasse'!$E$2:$E$437,'Forbrug af biomasse'!$C$2:$C$437,'Resultat-Produktion &amp; forbrug'!$A279,'Forbrug af biomasse'!$D$2:$D$437,'Resultat-Produktion &amp; forbrug'!$D279,'Forbrug af biomasse'!$A$2:$A$437,'Resultat-Produktion &amp; forbrug'!L$2,'Forbrug af biomasse'!$B$2:$B$437,$E279),F279)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77976.141172880598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66723.142831922552</v>
      </c>
      <c r="G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forbrug'!G$2,'Forbrug af biomasse'!$B$2:$B$437,$E280)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forbrug'!I$2,'Forbrug af biomasse'!$B$2:$B$437,$E280)</f>
        <v>0</v>
      </c>
      <c r="J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forbrug'!J$2,'Forbrug af biomasse'!$B$2:$B$437,$E280)</f>
        <v>0</v>
      </c>
      <c r="K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forbrug'!K$2,'Forbrug af biomasse'!$B$2:$B$437,$E280)</f>
        <v>0</v>
      </c>
      <c r="L280" s="190">
        <f>IF(A280&lt;&gt;"Biogas",SUMIFS('Forbrug af biomasse'!$E$2:$E$437,'Forbrug af biomasse'!$C$2:$C$437,'Resultat-Produktion &amp; forbrug'!$A280,'Forbrug af biomasse'!$D$2:$D$437,'Resultat-Produktion &amp; forbrug'!$D280,'Forbrug af biomasse'!$A$2:$A$437,'Resultat-Produktion &amp; forbrug'!L$2,'Forbrug af biomasse'!$B$2:$B$437,$E280),F280)</f>
        <v>66723.142831922552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66723.142831922552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2.335309999117289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2.335309999117289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2443369.1487319623</v>
      </c>
      <c r="G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forbrug'!G$2,'Forbrug af biomasse'!$B$2:$B$437,$E281)</f>
        <v>103245.87683002709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forbrug'!I$2,'Forbrug af biomasse'!$B$2:$B$437,$E281)</f>
        <v>0</v>
      </c>
      <c r="J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forbrug'!J$2,'Forbrug af biomasse'!$B$2:$B$437,$E281)</f>
        <v>24569.580263264521</v>
      </c>
      <c r="K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forbrug'!K$2,'Forbrug af biomasse'!$B$2:$B$437,$E281)</f>
        <v>0</v>
      </c>
      <c r="L281" s="190">
        <f>IF(A281&lt;&gt;"Biogas",SUMIFS('Forbrug af biomasse'!$E$2:$E$437,'Forbrug af biomasse'!$C$2:$C$437,'Resultat-Produktion &amp; forbrug'!$A281,'Forbrug af biomasse'!$D$2:$D$437,'Resultat-Produktion &amp; forbrug'!$D281,'Forbrug af biomasse'!$A$2:$A$437,'Resultat-Produktion &amp; forbrug'!L$2,'Forbrug af biomasse'!$B$2:$B$437,$E281),F281)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2315553.6916386709</v>
      </c>
      <c r="O281" s="190">
        <f t="shared" si="89"/>
        <v>1875598.6056958169</v>
      </c>
      <c r="P281" s="200">
        <f t="shared" si="63"/>
        <v>24569.580263264521</v>
      </c>
      <c r="Q281" s="187">
        <f>IFERROR(VLOOKUP(A281,[1]Energiindhold!$A$2:$C$11,3,FALSE),IFERROR(VLOOKUP(A281,[1]Biogasudbytte!$A$2:$B$18,2,FALSE)*[1]Energiindhold!$C$10,0))*O281</f>
        <v>5.0904496398026753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5.1571324634203854</v>
      </c>
      <c r="S281" s="187">
        <f>IFERROR(VLOOKUP(A281,[1]Biogasudbytte!$A$2:$B$18,2,FALSE)*[1]Energiindhold!$C$10,0)*J281*IFERROR(VLOOKUP(A281,Biogasanlæg!$F$3:$G$8,2,FALSE),1)</f>
        <v>6.6682823617710441E-2</v>
      </c>
      <c r="T281" s="188">
        <f t="shared" si="64"/>
        <v>5.0904496398026753</v>
      </c>
      <c r="U281" s="186">
        <f>O281*IFERROR(VLOOKUP(A281,[1]Tørstofindhold!A$2:B$24,2,FALSE),0)</f>
        <v>375119.72113916342</v>
      </c>
      <c r="V281" s="187">
        <f>IF(D281=År1,P281,SUM(O281,P281))*IFERROR(VLOOKUP(A281,[1]Tørstofindhold!A$2:B$24,2,FALSE),0)</f>
        <v>380033.63719181629</v>
      </c>
      <c r="W281" s="187">
        <f>J281*IFERROR(VLOOKUP(A281,[1]Tørstofindhold!A$2:B$24,2,FALSE),0)</f>
        <v>4913.9160526529049</v>
      </c>
      <c r="X281" s="188">
        <f t="shared" si="65"/>
        <v>375119.72113916336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forbrug'!G$2,'Forbrug af biomasse'!$B$2:$B$437,$E282)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forbrug'!I$2,'Forbrug af biomasse'!$B$2:$B$437,$E282)</f>
        <v>0</v>
      </c>
      <c r="J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forbrug'!J$2,'Forbrug af biomasse'!$B$2:$B$437,$E282)</f>
        <v>0</v>
      </c>
      <c r="K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forbrug'!K$2,'Forbrug af biomasse'!$B$2:$B$437,$E282)</f>
        <v>0</v>
      </c>
      <c r="L282" s="190">
        <f>IF(A282&lt;&gt;"Biogas",SUMIFS('Forbrug af biomasse'!$E$2:$E$437,'Forbrug af biomasse'!$C$2:$C$437,'Resultat-Produktion &amp; forbrug'!$A282,'Forbrug af biomasse'!$D$2:$D$437,'Resultat-Produktion &amp; forbrug'!$D282,'Forbrug af biomasse'!$A$2:$A$437,'Resultat-Produktion &amp; forbrug'!L$2,'Forbrug af biomasse'!$B$2:$B$437,$E282),F282)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forbrug'!G$2,'Forbrug af biomasse'!$B$2:$B$437,$E283)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forbrug'!I$2,'Forbrug af biomasse'!$B$2:$B$437,$E283)</f>
        <v>0</v>
      </c>
      <c r="J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forbrug'!J$2,'Forbrug af biomasse'!$B$2:$B$437,$E283)</f>
        <v>0</v>
      </c>
      <c r="K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forbrug'!K$2,'Forbrug af biomasse'!$B$2:$B$437,$E283)</f>
        <v>0</v>
      </c>
      <c r="L283" s="190">
        <f>IF(A283&lt;&gt;"Biogas",SUMIFS('Forbrug af biomasse'!$E$2:$E$437,'Forbrug af biomasse'!$C$2:$C$437,'Resultat-Produktion &amp; forbrug'!$A283,'Forbrug af biomasse'!$D$2:$D$437,'Resultat-Produktion &amp; forbrug'!$D283,'Forbrug af biomasse'!$A$2:$A$437,'Resultat-Produktion &amp; forbrug'!L$2,'Forbrug af biomasse'!$B$2:$B$437,$E283),F283)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forbrug'!G$2,'Forbrug af biomasse'!$B$2:$B$437,$E284)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forbrug'!I$2,'Forbrug af biomasse'!$B$2:$B$437,$E284)</f>
        <v>0</v>
      </c>
      <c r="J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forbrug'!J$2,'Forbrug af biomasse'!$B$2:$B$437,$E284)</f>
        <v>1327477.7098236387</v>
      </c>
      <c r="K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forbrug'!K$2,'Forbrug af biomasse'!$B$2:$B$437,$E284)</f>
        <v>0</v>
      </c>
      <c r="L284" s="190">
        <f>IF(A284&lt;&gt;"Biogas",SUMIFS('Forbrug af biomasse'!$E$2:$E$437,'Forbrug af biomasse'!$C$2:$C$437,'Resultat-Produktion &amp; forbrug'!$A284,'Forbrug af biomasse'!$D$2:$D$437,'Resultat-Produktion &amp; forbrug'!$D284,'Forbrug af biomasse'!$A$2:$A$437,'Resultat-Produktion &amp; forbrug'!L$2,'Forbrug af biomasse'!$B$2:$B$437,$E284),F284)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forbrug'!G$2,'Forbrug af biomasse'!$B$2:$B$437,$E285)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forbrug'!I$2,'Forbrug af biomasse'!$B$2:$B$437,$E285)</f>
        <v>0</v>
      </c>
      <c r="J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forbrug'!J$2,'Forbrug af biomasse'!$B$2:$B$437,$E285)</f>
        <v>1108334.6440677529</v>
      </c>
      <c r="K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forbrug'!K$2,'Forbrug af biomasse'!$B$2:$B$437,$E285)</f>
        <v>982862.79756951681</v>
      </c>
      <c r="L285" s="190">
        <f>IF(A285&lt;&gt;"Biogas",SUMIFS('Forbrug af biomasse'!$E$2:$E$437,'Forbrug af biomasse'!$C$2:$C$437,'Resultat-Produktion &amp; forbrug'!$A285,'Forbrug af biomasse'!$D$2:$D$437,'Resultat-Produktion &amp; forbrug'!$D285,'Forbrug af biomasse'!$A$2:$A$437,'Resultat-Produktion &amp; forbrug'!L$2,'Forbrug af biomasse'!$B$2:$B$437,$E285),F285)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1108334.6440677529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7">
        <f>IFERROR(VLOOKUP(A285,[1]Biogasudbytte!$A$2:$B$18,2,FALSE)*[1]Energiindhold!$C$10,0)*J285*IFERROR(VLOOKUP(A285,Biogasanlæg!$F$3:$G$8,2,FALSE),1)</f>
        <v>0.47747056466438803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55416.732203387648</v>
      </c>
      <c r="W285" s="187">
        <f>J285*IFERROR(VLOOKUP(A285,[1]Tørstofindhold!A$2:B$24,2,FALSE),0)</f>
        <v>55416.732203387648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forbrug'!G$2,'Forbrug af biomasse'!$B$2:$B$437,$E286)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forbrug'!I$2,'Forbrug af biomasse'!$B$2:$B$437,$E286)</f>
        <v>110474.29755686472</v>
      </c>
      <c r="J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forbrug'!J$2,'Forbrug af biomasse'!$B$2:$B$437,$E286)</f>
        <v>0</v>
      </c>
      <c r="K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forbrug'!K$2,'Forbrug af biomasse'!$B$2:$B$437,$E286)</f>
        <v>0</v>
      </c>
      <c r="L286" s="190">
        <f>IF(A286&lt;&gt;"Biogas",SUMIFS('Forbrug af biomasse'!$E$2:$E$437,'Forbrug af biomasse'!$C$2:$C$437,'Resultat-Produktion &amp; forbrug'!$A286,'Forbrug af biomasse'!$D$2:$D$437,'Resultat-Produktion &amp; forbrug'!$D286,'Forbrug af biomasse'!$A$2:$A$437,'Resultat-Produktion &amp; forbrug'!L$2,'Forbrug af biomasse'!$B$2:$B$437,$E286),F286)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forbrug'!G$2,'Forbrug af biomasse'!$B$2:$B$437,$E287)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forbrug'!I$2,'Forbrug af biomasse'!$B$2:$B$437,$E287)</f>
        <v>0</v>
      </c>
      <c r="J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forbrug'!J$2,'Forbrug af biomasse'!$B$2:$B$437,$E287)</f>
        <v>0</v>
      </c>
      <c r="K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forbrug'!K$2,'Forbrug af biomasse'!$B$2:$B$437,$E287)</f>
        <v>0</v>
      </c>
      <c r="L287" s="190">
        <f>IF(A287&lt;&gt;"Biogas",SUMIFS('Forbrug af biomasse'!$E$2:$E$437,'Forbrug af biomasse'!$C$2:$C$437,'Resultat-Produktion &amp; forbrug'!$A287,'Forbrug af biomasse'!$D$2:$D$437,'Resultat-Produktion &amp; forbrug'!$D287,'Forbrug af biomasse'!$A$2:$A$437,'Resultat-Produktion &amp; forbrug'!L$2,'Forbrug af biomasse'!$B$2:$B$437,$E287),F287)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forbrug'!G$2,'Forbrug af biomasse'!$B$2:$B$437,$E288)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forbrug'!I$2,'Forbrug af biomasse'!$B$2:$B$437,$E288)</f>
        <v>0</v>
      </c>
      <c r="J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forbrug'!J$2,'Forbrug af biomasse'!$B$2:$B$437,$E288)</f>
        <v>0</v>
      </c>
      <c r="K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forbrug'!K$2,'Forbrug af biomasse'!$B$2:$B$437,$E288)</f>
        <v>0</v>
      </c>
      <c r="L288" s="190">
        <f>IF(A288&lt;&gt;"Biogas",SUMIFS('Forbrug af biomasse'!$E$2:$E$437,'Forbrug af biomasse'!$C$2:$C$437,'Resultat-Produktion &amp; forbrug'!$A288,'Forbrug af biomasse'!$D$2:$D$437,'Resultat-Produktion &amp; forbrug'!$D288,'Forbrug af biomasse'!$A$2:$A$437,'Resultat-Produktion &amp; forbrug'!L$2,'Forbrug af biomasse'!$B$2:$B$437,$E288),F288)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378747.98285372939</v>
      </c>
      <c r="G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forbrug'!G$2,'Forbrug af biomasse'!$B$2:$B$437,$E289)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forbrug'!I$2,'Forbrug af biomasse'!$B$2:$B$437,$E289)</f>
        <v>0</v>
      </c>
      <c r="J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forbrug'!J$2,'Forbrug af biomasse'!$B$2:$B$437,$E289)</f>
        <v>0</v>
      </c>
      <c r="K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forbrug'!K$2,'Forbrug af biomasse'!$B$2:$B$437,$E289)</f>
        <v>0</v>
      </c>
      <c r="L289" s="190">
        <f ca="1">IF(A289&lt;&gt;"Biogas",SUMIFS('Forbrug af biomasse'!$E$2:$E$437,'Forbrug af biomasse'!$C$2:$C$437,'Resultat-Produktion &amp; forbrug'!$A289,'Forbrug af biomasse'!$D$2:$D$437,'Resultat-Produktion &amp; forbrug'!$D289,'Forbrug af biomasse'!$A$2:$A$437,'Resultat-Produktion &amp; forbrug'!L$2,'Forbrug af biomasse'!$B$2:$B$437,$E289),F289)</f>
        <v>243414.36508927055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135333.61776445885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243414.36508927055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6.4988023437080873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6.4988023437080873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199599.77937320183</v>
      </c>
      <c r="W289" s="187">
        <f>J289*IFERROR(VLOOKUP(A289,[1]Tørstofindhold!A$2:B$24,2,FALSE),0)</f>
        <v>0</v>
      </c>
      <c r="X289" s="188">
        <f t="shared" ca="1" si="96"/>
        <v>199599.77937320183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117136.32021245168</v>
      </c>
      <c r="G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forbrug'!G$2,'Forbrug af biomasse'!$B$2:$B$437,$E290)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forbrug'!I$2,'Forbrug af biomasse'!$B$2:$B$437,$E290)</f>
        <v>0</v>
      </c>
      <c r="J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forbrug'!J$2,'Forbrug af biomasse'!$B$2:$B$437,$E290)</f>
        <v>0</v>
      </c>
      <c r="K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forbrug'!K$2,'Forbrug af biomasse'!$B$2:$B$437,$E290)</f>
        <v>0</v>
      </c>
      <c r="L290" s="190">
        <f>IF(A290&lt;&gt;"Biogas",SUMIFS('Forbrug af biomasse'!$E$2:$E$437,'Forbrug af biomasse'!$C$2:$C$437,'Resultat-Produktion &amp; forbrug'!$A290,'Forbrug af biomasse'!$D$2:$D$437,'Resultat-Produktion &amp; forbrug'!$D290,'Forbrug af biomasse'!$A$2:$A$437,'Resultat-Produktion &amp; forbrug'!L$2,'Forbrug af biomasse'!$B$2:$B$437,$E290),F290)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117136.32021245168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70" t="s">
        <v>23</v>
      </c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  <c r="R2" s="471"/>
      <c r="S2" s="471"/>
      <c r="T2" s="471"/>
      <c r="U2" s="47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76" t="s">
        <v>7</v>
      </c>
      <c r="D3" s="477"/>
      <c r="E3" s="477"/>
      <c r="F3" s="477"/>
      <c r="G3" s="477"/>
      <c r="H3" s="477"/>
      <c r="I3" s="477"/>
      <c r="J3" s="477"/>
      <c r="K3" s="478"/>
      <c r="L3" s="476" t="s">
        <v>8</v>
      </c>
      <c r="M3" s="477"/>
      <c r="N3" s="477"/>
      <c r="O3" s="477"/>
      <c r="P3" s="477"/>
      <c r="Q3" s="477"/>
      <c r="R3" s="477"/>
      <c r="S3" s="477"/>
      <c r="T3" s="478"/>
      <c r="U3" s="71"/>
      <c r="W3" s="31" t="s">
        <v>270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271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272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825008.15350527631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5183.330289319757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4966.8911314840707</v>
      </c>
      <c r="I6" s="11">
        <f>IF(Landbrug!$E$47&gt;0,SUMIF(Landbrug!$B$32:$B$45,$B6,IF($I$4=År2,Landbrug!$D$32:$D$45,Landbrug!$E$32:$E$45)),'[1]Afgrødefordeling - jordtype'!$G4)*(1-Landbrug!$E$5)*Arealanvendelse!P$26</f>
        <v>772683.48766490538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4943.6387152471661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4737.2083045946338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128758.49794591019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808.95906249499092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775.17954075184923</v>
      </c>
      <c r="R6" s="11">
        <f>IF(Landbrug!$E$47&gt;0,SUMIF(Landbrug!$B$32:$B$45,$B6,IF($R$4=År2,Landbrug!$D$32:$D$45,Landbrug!$E$32:$E$45)),'[1]Afgrødefordeling - jordtype'!$G4)*(Landbrug!$E$5)*Arealanvendelse!P$26</f>
        <v>163902.5579895254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1048.6506365675807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1004.8623676412859</v>
      </c>
      <c r="U6" s="94"/>
      <c r="W6" s="31" t="s">
        <v>273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57001.063458112476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444.33685792416287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285.98972859697193</v>
      </c>
      <c r="I7" s="11">
        <f>IF(Landbrug!$E$47&gt;0,SUMIF(Landbrug!$B$32:$B$45,$B7,IF($I$4=År2,Landbrug!$D$32:$D$45,Landbrug!$E$32:$E$45)),'[1]Afgrødefordeling - jordtype'!$G5)*(1-Landbrug!$E$5)*Arealanvendelse!P$26</f>
        <v>53385.873007788716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423.78948877160042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272.76477004913505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8896.1197304568614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69.347370889898258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44.634235098949382</v>
      </c>
      <c r="R7" s="11">
        <f>IF(Landbrug!$E$47&gt;0,SUMIF(Landbrug!$B$32:$B$45,$B7,IF($R$4=År2,Landbrug!$D$32:$D$45,Landbrug!$E$32:$E$45)),'[1]Afgrødefordeling - jordtype'!$G5)*(Landbrug!$E$5)*Arealanvendelse!P$26</f>
        <v>11324.276092561242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89.894740042460697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57.859193646786231</v>
      </c>
      <c r="U7" s="94"/>
      <c r="W7" s="31" t="s">
        <v>274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95855.333749378595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475.78835309799319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370.34374826465734</v>
      </c>
      <c r="I8" s="11">
        <f>IF(Landbrug!$E$47&gt;0,SUMIF(Landbrug!$B$32:$B$45,$B8,IF($I$4=År2,Landbrug!$D$32:$D$45,Landbrug!$E$32:$E$45)),'[1]Afgrødefordeling - jordtype'!$G6)*(1-Landbrug!$E$5)*Arealanvendelse!P$26</f>
        <v>89775.88073289227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453.78657954432873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353.21802580155173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14960.080989787413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74.255985743617444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57.799313312981205</v>
      </c>
      <c r="R8" s="11">
        <f>IF(Landbrug!$E$47&gt;0,SUMIF(Landbrug!$B$32:$B$45,$B8,IF($R$4=År2,Landbrug!$D$32:$D$45,Landbrug!$E$32:$E$45)),'[1]Afgrødefordeling - jordtype'!$G6)*(Landbrug!$E$5)*Arealanvendelse!P$26</f>
        <v>19043.36864031048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96.257759297281865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74.92503577608673</v>
      </c>
      <c r="U8" s="94"/>
      <c r="W8" s="46" t="s">
        <v>275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182765.97349581975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4390.7428654884925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8541.2959092804958</v>
      </c>
      <c r="I9" s="11">
        <f>IF(Landbrug!$E$47&gt;0,SUMIF(Landbrug!$B$32:$B$45,$B9,IF($I$4=År2,Landbrug!$D$32:$D$45,Landbrug!$E$32:$E$45)),'[1]Afgrødefordeling - jordtype'!$G7)*(1-Landbrug!$E$5)*Arealanvendelse!P$26</f>
        <v>171174.36867406487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4187.7027329803541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8146.3226880420916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28524.169273914071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685.26044721496714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1333.0346216796149</v>
      </c>
      <c r="R9" s="11">
        <f>IF(Landbrug!$E$47&gt;0,SUMIF(Landbrug!$B$32:$B$45,$B9,IF($R$4=År2,Landbrug!$D$32:$D$45,Landbrug!$E$32:$E$45)),'[1]Afgrødefordeling - jordtype'!$G7)*(Landbrug!$E$5)*Arealanvendelse!P$26</f>
        <v>36309.714567225885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888.30057972310544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1728.0078429180194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7072.6275211969705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20.535669535276359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9.9276550659762517</v>
      </c>
      <c r="I10" s="11">
        <f>IF(Landbrug!$E$47&gt;0,SUMIF(Landbrug!$B$32:$B$45,$B10,IF($I$4=År2,Landbrug!$D$32:$D$45,Landbrug!$E$32:$E$45)),'[1]Afgrødefordeling - jordtype'!$G8)*(1-Landbrug!$E$5)*Arealanvendelse!P$26</f>
        <v>6624.0587766485869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19.586043198384967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9.4685727507865973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1103.8204801868108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3.2049888870084491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1.5494028137650797</v>
      </c>
      <c r="R10" s="11">
        <f>IF(Landbrug!$E$47&gt;0,SUMIF(Landbrug!$B$32:$B$45,$B10,IF($R$4=År2,Landbrug!$D$32:$D$45,Landbrug!$E$32:$E$45)),'[1]Afgrødefordeling - jordtype'!$G8)*(Landbrug!$E$5)*Arealanvendelse!P$26</f>
        <v>1405.1033768648517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4.1546152238998415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2.008485128954733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42132.540125639862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324.2049954458069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525.47369387009303</v>
      </c>
      <c r="I11" s="11">
        <f>IF(Landbrug!$E$47&gt;0,SUMIF(Landbrug!$B$32:$B$45,$B11,IF($I$4=År2,Landbrug!$D$32:$D$45,Landbrug!$E$32:$E$45)),'[1]Afgrødefordeling - jordtype'!$G9)*(1-Landbrug!$E$5)*Arealanvendelse!P$26</f>
        <v>39460.359161471948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309.21285692808169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501.17433230384597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6575.5987479322339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50.598467497322474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82.010345286083904</v>
      </c>
      <c r="R11" s="11">
        <f>IF(Landbrug!$E$47&gt;0,SUMIF(Landbrug!$B$32:$B$45,$B11,IF($R$4=År2,Landbrug!$D$32:$D$45,Landbrug!$E$32:$E$45)),'[1]Afgrødefordeling - jordtype'!$G9)*(Landbrug!$E$5)*Arealanvendelse!P$26</f>
        <v>8370.3792160698067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65.590606015047626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106.30970685233098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4113.0140899338212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8.5056216131714635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5.6825054696542239</v>
      </c>
      <c r="I12" s="11">
        <f>IF(Landbrug!$E$47&gt;0,SUMIF(Landbrug!$B$32:$B$45,$B12,IF($I$4=År2,Landbrug!$D$32:$D$45,Landbrug!$E$32:$E$45)),'[1]Afgrødefordeling - jordtype'!$G10)*(1-Landbrug!$E$5)*Arealanvendelse!P$26</f>
        <v>3852.1535312373571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8.1122980703658456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5.4197306502482476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641.91549380470053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1.3274669569689568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0.88686501549516794</v>
      </c>
      <c r="R12" s="11">
        <f>IF(Landbrug!$E$47&gt;0,SUMIF(Landbrug!$B$32:$B$45,$B12,IF($R$4=År2,Landbrug!$D$32:$D$45,Landbrug!$E$32:$E$45)),'[1]Afgrødefordeling - jordtype'!$G10)*(Landbrug!$E$5)*Arealanvendelse!P$26</f>
        <v>817.12347632307581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1.7207904997745735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1.1496398349011436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140848.54457985575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1097.9479319327927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706.67518453006278</v>
      </c>
      <c r="I13" s="11">
        <f>IF(Landbrug!$E$47&gt;0,SUMIF(Landbrug!$B$32:$B$45,$B13,IF($I$4=År2,Landbrug!$D$32:$D$45,Landbrug!$E$32:$E$45)),'[1]Afgrødefordeling - jordtype'!$G11)*(1-Landbrug!$E$5)*Arealanvendelse!P$26</f>
        <v>131915.47767872189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1047.1757732306983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673.9965632801177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21982.142795700031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171.35603561956884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110.29034671856472</v>
      </c>
      <c r="R13" s="11">
        <f>IF(Landbrug!$E$47&gt;0,SUMIF(Landbrug!$B$32:$B$45,$B13,IF($R$4=År2,Landbrug!$D$32:$D$45,Landbrug!$E$32:$E$45)),'[1]Afgrødefordeling - jordtype'!$G11)*(Landbrug!$E$5)*Arealanvendelse!P$26</f>
        <v>27982.071022759192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222.12819432166324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142.96896796850982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2588.1309120244514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18.704486876883038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20.251163344202688</v>
      </c>
      <c r="I14" s="11">
        <f>IF(Landbrug!$E$47&gt;0,SUMIF(Landbrug!$B$32:$B$45,$B14,IF($I$4=År2,Landbrug!$D$32:$D$45,Landbrug!$E$32:$E$45)),'[1]Afgrødefordeling - jordtype'!$G12)*(1-Landbrug!$E$5)*Arealanvendelse!P$26</f>
        <v>2423.9833402126687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17.839539506853765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19.314693362967876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403.9279458072844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2.9191973738487977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3.1605861866674716</v>
      </c>
      <c r="R14" s="11">
        <f>IF(Landbrug!$E$47&gt;0,SUMIF(Landbrug!$B$32:$B$45,$B14,IF($R$4=År2,Landbrug!$D$32:$D$45,Landbrug!$E$32:$E$45)),'[1]Afgrødefordeling - jordtype'!$G12)*(Landbrug!$E$5)*Arealanvendelse!P$26</f>
        <v>514.1782842875358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3.7841447438780711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4.0970561679022772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45773.428103778817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330.80571052233978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358.16007801114853</v>
      </c>
      <c r="I15" s="11">
        <f>IF(Landbrug!$E$47&gt;0,SUMIF(Landbrug!$B$32:$B$45,$B15,IF($I$4=År2,Landbrug!$D$32:$D$45,Landbrug!$E$32:$E$45)),'[1]Afgrødefordeling - jordtype'!$G13)*(1-Landbrug!$E$5)*Arealanvendelse!P$26</f>
        <v>42870.330334717612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315.50833662535302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341.59776226496825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7143.829819664903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51.628636902330491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55.897815643358449</v>
      </c>
      <c r="R15" s="11">
        <f>IF(Landbrug!$E$47&gt;0,SUMIF(Landbrug!$B$32:$B$45,$B15,IF($R$4=År2,Landbrug!$D$32:$D$45,Landbrug!$E$32:$E$45)),'[1]Afgrødefordeling - jordtype'!$G13)*(Landbrug!$E$5)*Arealanvendelse!P$26</f>
        <v>9093.7064346370698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66.926010799317297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72.460131389538702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48149.620699477739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816.52604789756163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1139.5456223124797</v>
      </c>
      <c r="I16" s="11">
        <f>IF(Landbrug!$E$47&gt;0,SUMIF(Landbrug!$B$32:$B$45,$B16,IF($I$4=År2,Landbrug!$D$32:$D$45,Landbrug!$E$32:$E$45)),'[1]Afgrødefordeling - jordtype'!$G14)*(1-Landbrug!$E$5)*Arealanvendelse!P$26</f>
        <v>45095.81716706857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778.76761793698074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1086.8498709916714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7514.6806872017278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127.4347011169605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177.84816070772806</v>
      </c>
      <c r="R16" s="11">
        <f>IF(Landbrug!$E$47&gt;0,SUMIF(Landbrug!$B$32:$B$45,$B16,IF($R$4=År2,Landbrug!$D$32:$D$45,Landbrug!$E$32:$E$45)),'[1]Afgrødefordeling - jordtype'!$G14)*(Landbrug!$E$5)*Arealanvendelse!P$26</f>
        <v>9565.7793990751506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165.19313107754138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230.54391202853634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12980.884574298805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93.813177703744969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101.57060164346217</v>
      </c>
      <c r="I17" s="11">
        <f>IF(Landbrug!$E$47&gt;0,SUMIF(Landbrug!$B$32:$B$45,$B17,IF($I$4=År2,Landbrug!$D$32:$D$45,Landbrug!$E$32:$E$45)),'[1]Afgrødefordeling - jordtype'!$G15)*(1-Landbrug!$E$5)*Arealanvendelse!P$26</f>
        <v>12157.595198579604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89.474996075826141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96.873695209082399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2025.9184017691778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14.641362994226098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15.85205921603167</v>
      </c>
      <c r="R17" s="11">
        <f>IF(Landbrug!$E$47&gt;0,SUMIF(Landbrug!$B$32:$B$45,$B17,IF($R$4=År2,Landbrug!$D$32:$D$45,Landbrug!$E$32:$E$45)),'[1]Afgrødefordeling - jordtype'!$G15)*(Landbrug!$E$5)*Arealanvendelse!P$26</f>
        <v>2578.8838300017337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18.979544622144939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20.548965650411418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4774.7858364591184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154.07583062386271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239.75982716991777</v>
      </c>
      <c r="I18" s="11">
        <f>IF(Landbrug!$E$47&gt;0,SUMIF(Landbrug!$B$32:$B$45,$B18,IF($I$4=År2,Landbrug!$D$32:$D$45,Landbrug!$E$32:$E$45)),'[1]Afgrødefordeling - jordtype'!$G16)*(1-Landbrug!$E$5)*Arealanvendelse!P$26</f>
        <v>4471.9535889345952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146.95093672218118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228.67266753200246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745.19778950518037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24.046516918175104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37.419163777964044</v>
      </c>
      <c r="R18" s="11">
        <f>IF(Landbrug!$E$47&gt;0,SUMIF(Landbrug!$B$32:$B$45,$B18,IF($R$4=År2,Landbrug!$D$32:$D$45,Landbrug!$E$32:$E$45)),'[1]Afgrødefordeling - jordtype'!$G16)*(Landbrug!$E$5)*Arealanvendelse!P$26</f>
        <v>948.59621583461114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31.171410819856614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48.506323415879315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115089.20264514588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18557.480354610747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35844.49756577162</v>
      </c>
      <c r="I19" s="11">
        <f>IF(Landbrug!$E$47&gt;0,SUMIF(Landbrug!$B$32:$B$45,$B19,IF($I$4=År2,Landbrug!$D$32:$D$45,Landbrug!$E$32:$E$45)),'[1]Afgrødefordeling - jordtype'!$G17)*(1-Landbrug!$E$5)*Arealanvendelse!P$26</f>
        <v>107789.87591163928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17699.330974050714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34186.94854538911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17961.898678722195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2896.2541593901169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5594.2279437909465</v>
      </c>
      <c r="R19" s="11">
        <f>IF(Landbrug!$E$47&gt;0,SUMIF(Landbrug!$B$32:$B$45,$B19,IF($R$4=År2,Landbrug!$D$32:$D$45,Landbrug!$E$32:$E$45)),'[1]Afgrødefordeling - jordtype'!$G17)*(Landbrug!$E$5)*Arealanvendelse!P$26</f>
        <v>22864.519132771969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3754.4035399501508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7251.7769641734485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1584153.3032963986</v>
      </c>
      <c r="G20" s="38">
        <f t="shared" si="2"/>
        <v>31916.798192592592</v>
      </c>
      <c r="H20" s="38">
        <f t="shared" si="2"/>
        <v>53116.064414814813</v>
      </c>
      <c r="I20" s="38">
        <f t="shared" si="2"/>
        <v>1483681.2147688831</v>
      </c>
      <c r="J20" s="38">
        <f t="shared" si="2"/>
        <v>30440.876888888888</v>
      </c>
      <c r="K20" s="39">
        <f t="shared" si="2"/>
        <v>50659.830222222212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247237.79878036282</v>
      </c>
      <c r="P20" s="38">
        <f t="shared" si="2"/>
        <v>4981.2344000000012</v>
      </c>
      <c r="Q20" s="38">
        <f t="shared" si="2"/>
        <v>8289.7903999999999</v>
      </c>
      <c r="R20" s="38">
        <f t="shared" si="2"/>
        <v>314720.25767824805</v>
      </c>
      <c r="S20" s="38">
        <f t="shared" si="2"/>
        <v>6457.1557037037037</v>
      </c>
      <c r="T20" s="39">
        <f t="shared" si="2"/>
        <v>10746.024592592592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76" t="s">
        <v>7</v>
      </c>
      <c r="D22" s="477"/>
      <c r="E22" s="478"/>
      <c r="F22" s="482" t="s">
        <v>8</v>
      </c>
      <c r="G22" s="477"/>
      <c r="H22" s="47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73" t="s">
        <v>24</v>
      </c>
      <c r="B29" s="474"/>
      <c r="C29" s="474"/>
      <c r="D29" s="474"/>
      <c r="E29" s="474"/>
      <c r="F29" s="474"/>
      <c r="G29" s="474"/>
      <c r="H29" s="474"/>
      <c r="I29" s="474"/>
      <c r="J29" s="474"/>
      <c r="K29" s="474"/>
      <c r="L29" s="474"/>
      <c r="M29" s="474"/>
      <c r="N29" s="474"/>
      <c r="O29" s="474"/>
      <c r="P29" s="474"/>
      <c r="Q29" s="474"/>
      <c r="R29" s="474"/>
      <c r="S29" s="474"/>
      <c r="T29" s="474"/>
      <c r="U29" s="475"/>
    </row>
    <row r="30" spans="1:21" x14ac:dyDescent="0.25">
      <c r="A30" s="56"/>
      <c r="B30" s="53"/>
      <c r="C30" s="479" t="s">
        <v>7</v>
      </c>
      <c r="D30" s="480"/>
      <c r="E30" s="480"/>
      <c r="F30" s="480"/>
      <c r="G30" s="480"/>
      <c r="H30" s="480"/>
      <c r="I30" s="480"/>
      <c r="J30" s="480"/>
      <c r="K30" s="481"/>
      <c r="L30" s="479" t="s">
        <v>8</v>
      </c>
      <c r="M30" s="480"/>
      <c r="N30" s="480"/>
      <c r="O30" s="480"/>
      <c r="P30" s="480"/>
      <c r="Q30" s="480"/>
      <c r="R30" s="480"/>
      <c r="S30" s="480"/>
      <c r="T30" s="481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280499.71654329984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1032.7672491026701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1079.1784675442632</v>
      </c>
      <c r="I33" s="11">
        <f>IF(Landbrug!$E$47&gt;0,SUMIF(Landbrug!$B$32:$B$45,$B33,IF($I$31=År2,Landbrug!$D$32:$D$45,Landbrug!$E$32:$E$45)),'[1]Afgrødefordeling - jordtype'!$P4)*(1-Landbrug!$E$5)*Arealanvendelse!P$36</f>
        <v>265058.47542679525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985.00922602277785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1029.2742609526208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43777.412408491888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161.18332789463639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168.42669724679251</v>
      </c>
      <c r="R33" s="11">
        <f>IF(Landbrug!$E$47&gt;0,SUMIF(Landbrug!$B$32:$B$45,$B33,IF($R$31=År2,Landbrug!$D$32:$D$45,Landbrug!$E$32:$E$45)),'[1]Afgrødefordeling - jordtype'!$P4)*(Landbrug!$E$5)*Arealanvendelse!P$36</f>
        <v>56224.525090532326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208.94135097452863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218.33090383843469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6113.4455478501677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27.927677275348405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19.601439666370091</v>
      </c>
      <c r="I34" s="11">
        <f>IF(Landbrug!$E$47&gt;0,SUMIF(Landbrug!$B$32:$B$45,$B34,IF($I$31=År2,Landbrug!$D$32:$D$45,Landbrug!$E$32:$E$45)),'[1]Afgrødefordeling - jordtype'!$P5)*(1-Landbrug!$E$5)*Arealanvendelse!P$36</f>
        <v>5776.9062175424879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26.636223990939229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18.695014710699798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954.12155949106659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4.3586548348809657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3.0591842253872401</v>
      </c>
      <c r="R34" s="11">
        <f>IF(Landbrug!$E$47&gt;0,SUMIF(Landbrug!$B$32:$B$45,$B34,IF($R$31=År2,Landbrug!$D$32:$D$45,Landbrug!$E$32:$E$45)),'[1]Afgrødefordeling - jordtype'!$P5)*(Landbrug!$E$5)*Arealanvendelse!P$36</f>
        <v>1225.4043491756793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5.650108119290139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3.9656091810575331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38780.067116687394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112.80425119083846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95.748446203851017</v>
      </c>
      <c r="I35" s="11">
        <f>IF(Landbrug!$E$47&gt;0,SUMIF(Landbrug!$B$32:$B$45,$B35,IF($I$31=År2,Landbrug!$D$32:$D$45,Landbrug!$E$32:$E$45)),'[1]Afgrødefordeling - jordtype'!$P6)*(1-Landbrug!$E$5)*Arealanvendelse!P$36</f>
        <v>36645.261512452278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107.5878696328806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91.320772390956165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6052.3804170552603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17.605287758107735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14.943399118520102</v>
      </c>
      <c r="R35" s="11">
        <f>IF(Landbrug!$E$47&gt;0,SUMIF(Landbrug!$B$32:$B$45,$B35,IF($R$31=År2,Landbrug!$D$32:$D$45,Landbrug!$E$32:$E$45)),'[1]Afgrødefordeling - jordtype'!$P6)*(Landbrug!$E$5)*Arealanvendelse!P$36</f>
        <v>7773.2372905201782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22.821669316065577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19.37107293141494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23559.856450104769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331.69176387988256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703.61567906611333</v>
      </c>
      <c r="I36" s="11">
        <f>IF(Landbrug!$E$47&gt;0,SUMIF(Landbrug!$B$32:$B$45,$B36,IF($I$31=År2,Landbrug!$D$32:$D$45,Landbrug!$E$32:$E$45)),'[1]Afgrødefordeling - jordtype'!$P7)*(1-Landbrug!$E$5)*Arealanvendelse!P$36</f>
        <v>22262.908885952256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316.35341641722903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671.07853783762255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3676.9718159123058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51.766922686455665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109.81285164615642</v>
      </c>
      <c r="R36" s="11">
        <f>IF(Landbrug!$E$47&gt;0,SUMIF(Landbrug!$B$32:$B$45,$B36,IF($R$31=År2,Landbrug!$D$32:$D$45,Landbrug!$E$32:$E$45)),'[1]Afgrødefordeling - jordtype'!$P7)*(Landbrug!$E$5)*Arealanvendelse!P$36</f>
        <v>4722.4352182322964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67.105270149109188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142.3499928746472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3691.8356682928556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6.2818827957222521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3.3116367892712626</v>
      </c>
      <c r="I37" s="11">
        <f>IF(Landbrug!$E$47&gt;0,SUMIF(Landbrug!$B$32:$B$45,$B37,IF($I$31=År2,Landbrug!$D$32:$D$45,Landbrug!$E$32:$E$45)),'[1]Afgrødefordeling - jordtype'!$P8)*(1-Landbrug!$E$5)*Arealanvendelse!P$36</f>
        <v>3488.6036457470436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5.991391105746656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3.1584975157789503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576.18244534050359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0.98040945366763477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0.51684504803655551</v>
      </c>
      <c r="R37" s="11">
        <f>IF(Landbrug!$E$47&gt;0,SUMIF(Landbrug!$B$32:$B$45,$B37,IF($R$31=År2,Landbrug!$D$32:$D$45,Landbrug!$E$32:$E$45)),'[1]Afgrødefordeling - jordtype'!$P8)*(Landbrug!$E$5)*Arealanvendelse!P$36</f>
        <v>740.00683394634257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1.2709011436432303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0.66998432152886811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2368.321645088165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10.67977568575745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18.875934646291586</v>
      </c>
      <c r="I38" s="11">
        <f>IF(Landbrug!$E$47&gt;0,SUMIF(Landbrug!$B$32:$B$45,$B38,IF($I$31=År2,Landbrug!$D$32:$D$45,Landbrug!$E$32:$E$45)),'[1]Afgrødefordeling - jordtype'!$P9)*(1-Landbrug!$E$5)*Arealanvendelse!P$36</f>
        <v>2237.9478036671953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10.185913226300457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18.003059055711624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369.62245327965582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1.6667858006673477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2.9459551182073573</v>
      </c>
      <c r="R38" s="11">
        <f>IF(Landbrug!$E$47&gt;0,SUMIF(Landbrug!$B$32:$B$45,$B38,IF($R$31=År2,Landbrug!$D$32:$D$45,Landbrug!$E$32:$E$45)),'[1]Afgrødefordeling - jordtype'!$P9)*(Landbrug!$E$5)*Arealanvendelse!P$36</f>
        <v>474.71620077788992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2.1606482601243395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3.8188307087873143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24620.143515174132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29.837046352865912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21.737254486375384</v>
      </c>
      <c r="I39" s="11">
        <f>IF(Landbrug!$E$47&gt;0,SUMIF(Landbrug!$B$32:$B$45,$B39,IF($I$31=År2,Landbrug!$D$32:$D$45,Landbrug!$E$32:$E$45)),'[1]Afgrødefordeling - jordtype'!$P10)*(1-Landbrug!$E$5)*Arealanvendelse!P$36</f>
        <v>23264.828162183156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28.457298544640899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20.732063527467851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3842.4501439867145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4.656648852759421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3.392519486312922</v>
      </c>
      <c r="R39" s="11">
        <f>IF(Landbrug!$E$47&gt;0,SUMIF(Landbrug!$B$32:$B$45,$B39,IF($R$31=År2,Landbrug!$D$32:$D$45,Landbrug!$E$32:$E$45)),'[1]Afgrødefordeling - jordtype'!$P10)*(Landbrug!$E$5)*Arealanvendelse!P$36</f>
        <v>4934.9635495540033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6.0363966609844333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4.3977104452204534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6963.4927832891053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31.810895776981919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22.326932102444928</v>
      </c>
      <c r="I40" s="11">
        <f>IF(Landbrug!$E$47&gt;0,SUMIF(Landbrug!$B$32:$B$45,$B40,IF($I$31=År2,Landbrug!$D$32:$D$45,Landbrug!$E$32:$E$45)),'[1]Afgrødefordeling - jordtype'!$P11)*(1-Landbrug!$E$5)*Arealanvendelse!P$36</f>
        <v>6580.1591656837963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30.339871694809343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21.294472814470598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1086.7878910335601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4.9647062773324384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3.4845500969133711</v>
      </c>
      <c r="R40" s="11">
        <f>IF(Landbrug!$E$47&gt;0,SUMIF(Landbrug!$B$32:$B$45,$B40,IF($R$31=År2,Landbrug!$D$32:$D$45,Landbrug!$E$32:$E$45)),'[1]Afgrødefordeling - jordtype'!$P11)*(Landbrug!$E$5)*Arealanvendelse!P$36</f>
        <v>1395.7913381753508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6.4357303595050119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4.5170093848877029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1620.2740799514929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6.8622641409394962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8.1018960322253211</v>
      </c>
      <c r="I41" s="11">
        <f>IF(Landbrug!$E$47&gt;0,SUMIF(Landbrug!$B$32:$B$45,$B41,IF($I$31=År2,Landbrug!$D$32:$D$45,Landbrug!$E$32:$E$45)),'[1]Afgrødefordeling - jordtype'!$P12)*(1-Landbrug!$E$5)*Arealanvendelse!P$36</f>
        <v>1531.0795415338703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6.5449340072544322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7.7272418804461154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252.87514542595557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1.070989201187089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1.2644577622548192</v>
      </c>
      <c r="R41" s="11">
        <f>IF(Landbrug!$E$47&gt;0,SUMIF(Landbrug!$B$32:$B$45,$B41,IF($R$31=År2,Landbrug!$D$32:$D$45,Landbrug!$E$32:$E$45)),'[1]Afgrødefordeling - jordtype'!$P12)*(Landbrug!$E$5)*Arealanvendelse!P$36</f>
        <v>324.77444820415434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1.3883193348721521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1.6391119140340245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11569.54278273934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48.999894244703569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57.851467184455089</v>
      </c>
      <c r="I42" s="11">
        <f>IF(Landbrug!$E$47&gt;0,SUMIF(Landbrug!$B$32:$B$45,$B42,IF($I$31=År2,Landbrug!$D$32:$D$45,Landbrug!$E$32:$E$45)),'[1]Afgrødefordeling - jordtype'!$P13)*(1-Landbrug!$E$5)*Arealanvendelse!P$36</f>
        <v>10932.650518042821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46.73400318136467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55.176254829104565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1805.6511857454461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7.6473823387687645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9.0288416993080212</v>
      </c>
      <c r="R42" s="11">
        <f>IF(Landbrug!$E$47&gt;0,SUMIF(Landbrug!$B$32:$B$45,$B42,IF($R$31=År2,Landbrug!$D$32:$D$45,Landbrug!$E$32:$E$45)),'[1]Afgrødefordeling - jordtype'!$P13)*(Landbrug!$E$5)*Arealanvendelse!P$36</f>
        <v>2319.047079584841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9.9132734021076558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11.704054054658544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35795.824130091802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355.73690855582964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541.38429970740435</v>
      </c>
      <c r="I43" s="11">
        <f>IF(Landbrug!$E$47&gt;0,SUMIF(Landbrug!$B$32:$B$45,$B43,IF($I$31=År2,Landbrug!$D$32:$D$45,Landbrug!$E$32:$E$45)),'[1]Afgrødefordeling - jordtype'!$P14)*(1-Landbrug!$E$5)*Arealanvendelse!P$36</f>
        <v>33825.29824804009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339.28664688850796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516.34918758220647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5586.6315116328251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55.519633127210405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84.493503422542886</v>
      </c>
      <c r="R43" s="11">
        <f>IF(Landbrug!$E$47&gt;0,SUMIF(Landbrug!$B$32:$B$45,$B43,IF($R$31=År2,Landbrug!$D$32:$D$45,Landbrug!$E$32:$E$45)),'[1]Afgrødefordeling - jordtype'!$P14)*(Landbrug!$E$5)*Arealanvendelse!P$36</f>
        <v>7175.063264735777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71.969894794531996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109.52861554774076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2538.9602628934672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10.753128858202656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12.695624977553281</v>
      </c>
      <c r="I44" s="11">
        <f>IF(Landbrug!$E$47&gt;0,SUMIF(Landbrug!$B$32:$B$45,$B44,IF($I$31=År2,Landbrug!$D$32:$D$45,Landbrug!$E$32:$E$45)),'[1]Afgrødefordeling - jordtype'!$P15)*(1-Landbrug!$E$5)*Arealanvendelse!P$36</f>
        <v>2399.1929287667317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10.255874344528545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12.108544053735788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396.25391386198623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1.6782339836501257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1.9813981178840385</v>
      </c>
      <c r="R44" s="11">
        <f>IF(Landbrug!$E$47&gt;0,SUMIF(Landbrug!$B$32:$B$45,$B44,IF($R$31=År2,Landbrug!$D$32:$D$45,Landbrug!$E$32:$E$45)),'[1]Afgrødefordeling - jordtype'!$P15)*(Landbrug!$E$5)*Arealanvendelse!P$36</f>
        <v>508.91971216264011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2.1754884973242365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2.5684790417015311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1206.8593352476285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22.822155622142109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38.726978871272678</v>
      </c>
      <c r="I45" s="11">
        <f>IF(Landbrug!$E$47&gt;0,SUMIF(Landbrug!$B$32:$B$45,$B45,IF($I$31=År2,Landbrug!$D$32:$D$45,Landbrug!$E$32:$E$45)),'[1]Afgrødefordeling - jordtype'!$P16)*(1-Landbrug!$E$5)*Arealanvendelse!P$36</f>
        <v>1140.4228831224214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21.766795824586403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36.936135917687814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188.35376908488999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3.5618393167505031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6.0440949683489151</v>
      </c>
      <c r="R45" s="11">
        <f>IF(Landbrug!$E$47&gt;0,SUMIF(Landbrug!$B$32:$B$45,$B45,IF($R$31=År2,Landbrug!$D$32:$D$45,Landbrug!$E$32:$E$45)),'[1]Afgrødefordeling - jordtype'!$P16)*(Landbrug!$E$5)*Arealanvendelse!P$36</f>
        <v>241.90788429869542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4.6171991143062066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7.8349379219337782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30059.496842891102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2818.4569139255227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5443.9595279072946</v>
      </c>
      <c r="I46" s="11">
        <f>IF(Landbrug!$E$47&gt;0,SUMIF(Landbrug!$B$32:$B$45,$B46,IF($I$31=År2,Landbrug!$D$32:$D$45,Landbrug!$E$32:$E$45)),'[1]Afgrødefordeling - jordtype'!$P17)*(1-Landbrug!$E$5)*Arealanvendelse!P$36</f>
        <v>28404.75029158669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2688.1236462295451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5192.215734709268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4691.3665592951429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439.87477847392557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849.63530204333495</v>
      </c>
      <c r="R46" s="11">
        <f>IF(Landbrug!$E$47&gt;0,SUMIF(Landbrug!$B$32:$B$45,$B46,IF($R$31=År2,Landbrug!$D$32:$D$45,Landbrug!$E$32:$E$45)),'[1]Afgrødefordeling - jordtype'!$P17)*(Landbrug!$E$5)*Arealanvendelse!P$36</f>
        <v>6025.2500618517215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570.20804616990347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1101.3790952413599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469387.83670360118</v>
      </c>
      <c r="G47" s="38">
        <f t="shared" si="3"/>
        <v>4847.4318074074072</v>
      </c>
      <c r="H47" s="38">
        <f t="shared" si="3"/>
        <v>8067.1155851851872</v>
      </c>
      <c r="I47" s="38">
        <f t="shared" si="3"/>
        <v>443548.48523111612</v>
      </c>
      <c r="J47" s="38">
        <f t="shared" si="3"/>
        <v>4623.2731111111116</v>
      </c>
      <c r="K47" s="39">
        <f t="shared" si="3"/>
        <v>7694.0697777777768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73257.061219637209</v>
      </c>
      <c r="P47" s="38">
        <f t="shared" si="3"/>
        <v>756.53560000000004</v>
      </c>
      <c r="Q47" s="38">
        <f t="shared" si="3"/>
        <v>1259.0296000000001</v>
      </c>
      <c r="R47" s="38">
        <f t="shared" si="3"/>
        <v>94086.042321751884</v>
      </c>
      <c r="S47" s="38">
        <f t="shared" si="3"/>
        <v>980.69429629629622</v>
      </c>
      <c r="T47" s="39">
        <f t="shared" si="3"/>
        <v>1632.0754074074073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76" t="s">
        <v>7</v>
      </c>
      <c r="D49" s="477"/>
      <c r="E49" s="478"/>
      <c r="F49" s="482" t="s">
        <v>8</v>
      </c>
      <c r="G49" s="477"/>
      <c r="H49" s="47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M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42578125" bestFit="1" customWidth="1"/>
    <col min="37" max="37" width="12" bestFit="1" customWidth="1"/>
    <col min="38" max="38" width="13.85546875" bestFit="1" customWidth="1"/>
    <col min="39" max="39" width="11.2851562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9" x14ac:dyDescent="0.25">
      <c r="A3" s="77" t="s">
        <v>173</v>
      </c>
      <c r="B3" s="77" t="s">
        <v>62</v>
      </c>
    </row>
    <row r="4" spans="1:39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234</v>
      </c>
      <c r="AG4" s="168" t="s">
        <v>227</v>
      </c>
      <c r="AH4" s="168" t="s">
        <v>110</v>
      </c>
      <c r="AI4" s="168" t="s">
        <v>115</v>
      </c>
      <c r="AJ4" s="168" t="s">
        <v>305</v>
      </c>
      <c r="AK4" s="168" t="s">
        <v>306</v>
      </c>
      <c r="AL4" s="168" t="s">
        <v>118</v>
      </c>
      <c r="AM4" s="168" t="s">
        <v>61</v>
      </c>
    </row>
    <row r="5" spans="1:39" x14ac:dyDescent="0.25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13632.279090274656</v>
      </c>
      <c r="H5" s="237"/>
      <c r="I5" s="237"/>
      <c r="J5" s="237">
        <v>428226</v>
      </c>
      <c r="K5" s="237">
        <v>257030.99999999994</v>
      </c>
      <c r="L5" s="237"/>
      <c r="M5" s="237">
        <v>227801.99999999994</v>
      </c>
      <c r="N5" s="237">
        <v>234</v>
      </c>
      <c r="O5" s="237"/>
      <c r="P5" s="237">
        <v>2444654</v>
      </c>
      <c r="Q5" s="237"/>
      <c r="R5" s="237">
        <v>11358</v>
      </c>
      <c r="S5" s="237">
        <v>25289114.74956274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8334841.759060693</v>
      </c>
      <c r="AB5" s="237">
        <v>20819659.111597929</v>
      </c>
      <c r="AC5" s="237"/>
      <c r="AD5" s="237"/>
      <c r="AE5" s="237"/>
      <c r="AF5" s="237"/>
      <c r="AG5" s="237"/>
      <c r="AH5" s="237"/>
      <c r="AI5" s="237"/>
      <c r="AJ5" s="237"/>
      <c r="AK5" s="237"/>
      <c r="AL5" s="237"/>
      <c r="AM5" s="237">
        <v>64205567.280689433</v>
      </c>
    </row>
    <row r="6" spans="1:39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/>
      <c r="AL6" s="237"/>
      <c r="AM6" s="237">
        <v>13090417.500000002</v>
      </c>
    </row>
    <row r="7" spans="1:39" x14ac:dyDescent="0.25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4521.4640303491688</v>
      </c>
      <c r="H7" s="237"/>
      <c r="I7" s="237"/>
      <c r="J7" s="237">
        <v>142742</v>
      </c>
      <c r="K7" s="237">
        <v>85676.999999999971</v>
      </c>
      <c r="L7" s="237"/>
      <c r="M7" s="237">
        <v>75933.999999999956</v>
      </c>
      <c r="N7" s="237">
        <v>78</v>
      </c>
      <c r="O7" s="237"/>
      <c r="P7" s="237">
        <v>725967.99999999977</v>
      </c>
      <c r="Q7" s="237"/>
      <c r="R7" s="237">
        <v>3786.0000000000005</v>
      </c>
      <c r="S7" s="237">
        <v>10568777.271841513</v>
      </c>
      <c r="T7" s="237"/>
      <c r="U7" s="237">
        <v>330026</v>
      </c>
      <c r="V7" s="237"/>
      <c r="W7" s="237"/>
      <c r="X7" s="237"/>
      <c r="Y7" s="237">
        <v>28645.000000000007</v>
      </c>
      <c r="Z7" s="237"/>
      <c r="AA7" s="237">
        <v>2775329.8009308982</v>
      </c>
      <c r="AB7" s="237">
        <v>9147340.4973796755</v>
      </c>
      <c r="AC7" s="237"/>
      <c r="AD7" s="237"/>
      <c r="AE7" s="237"/>
      <c r="AF7" s="237"/>
      <c r="AG7" s="237"/>
      <c r="AH7" s="237"/>
      <c r="AI7" s="237"/>
      <c r="AJ7" s="237"/>
      <c r="AK7" s="237"/>
      <c r="AL7" s="237"/>
      <c r="AM7" s="237">
        <v>25758310.498207949</v>
      </c>
    </row>
    <row r="8" spans="1:39" x14ac:dyDescent="0.25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4669.3150599254868</v>
      </c>
      <c r="H8" s="237"/>
      <c r="I8" s="237"/>
      <c r="J8" s="237">
        <v>142742</v>
      </c>
      <c r="K8" s="237">
        <v>85677</v>
      </c>
      <c r="L8" s="237"/>
      <c r="M8" s="237">
        <v>75934.000000000015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10366827.811054559</v>
      </c>
      <c r="T8" s="237"/>
      <c r="U8" s="237">
        <v>330026.00000000006</v>
      </c>
      <c r="V8" s="237"/>
      <c r="W8" s="237"/>
      <c r="X8" s="237"/>
      <c r="Y8" s="237">
        <v>28644.999999999996</v>
      </c>
      <c r="Z8" s="237"/>
      <c r="AA8" s="237">
        <v>2890677.9581297943</v>
      </c>
      <c r="AB8" s="237">
        <v>8757449.2808849197</v>
      </c>
      <c r="AC8" s="237"/>
      <c r="AD8" s="237"/>
      <c r="AE8" s="237"/>
      <c r="AF8" s="237"/>
      <c r="AG8" s="237"/>
      <c r="AH8" s="237"/>
      <c r="AI8" s="237"/>
      <c r="AJ8" s="237"/>
      <c r="AK8" s="237"/>
      <c r="AL8" s="237"/>
      <c r="AM8" s="237">
        <v>25356839.282481484</v>
      </c>
    </row>
    <row r="9" spans="1:39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19802510.429103382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2833240.4834569679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/>
      <c r="AL9" s="237"/>
      <c r="AM9" s="237">
        <v>107952798.74028048</v>
      </c>
    </row>
    <row r="10" spans="1:39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/>
      <c r="AL10" s="237"/>
      <c r="AM10" s="237">
        <v>35984266.24676016</v>
      </c>
    </row>
    <row r="11" spans="1:39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6600836.809701127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944413.49448565592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/>
      <c r="AL11" s="237"/>
      <c r="AM11" s="237">
        <v>35984266.246760152</v>
      </c>
    </row>
    <row r="12" spans="1:39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6600836.809701127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944413.49448565592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/>
      <c r="AL12" s="237"/>
      <c r="AM12" s="237">
        <v>35984266.246760152</v>
      </c>
    </row>
    <row r="13" spans="1:39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>
        <v>9638396.1067842171</v>
      </c>
    </row>
    <row r="14" spans="1:39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>
        <v>3083197.0190696353</v>
      </c>
    </row>
    <row r="15" spans="1:39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>
        <v>3209159.2069397997</v>
      </c>
    </row>
    <row r="16" spans="1:39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>
        <v>3346039.8807747816</v>
      </c>
    </row>
    <row r="17" spans="1:39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1901549.8929704013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591833.60050587216</v>
      </c>
      <c r="AE17" s="237">
        <v>3743557.6390171023</v>
      </c>
      <c r="AF17" s="237"/>
      <c r="AG17" s="237">
        <v>566685.67641139613</v>
      </c>
      <c r="AH17" s="237"/>
      <c r="AI17" s="237"/>
      <c r="AJ17" s="237">
        <v>2038399.9999999998</v>
      </c>
      <c r="AK17" s="237">
        <v>509599.99999999994</v>
      </c>
      <c r="AL17" s="237"/>
      <c r="AM17" s="237">
        <v>12299819.808904771</v>
      </c>
    </row>
    <row r="18" spans="1:39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1611192.2070124748</v>
      </c>
      <c r="AF18" s="237"/>
      <c r="AG18" s="237">
        <v>112873.31802427149</v>
      </c>
      <c r="AH18" s="237"/>
      <c r="AI18" s="237"/>
      <c r="AJ18" s="237">
        <v>0</v>
      </c>
      <c r="AK18" s="237">
        <v>0</v>
      </c>
      <c r="AL18" s="237"/>
      <c r="AM18" s="237">
        <v>4812158.1829885216</v>
      </c>
    </row>
    <row r="19" spans="1:39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3257.3870612006867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187456.10277830783</v>
      </c>
      <c r="AE19" s="237">
        <v>1053190.7120340702</v>
      </c>
      <c r="AF19" s="237"/>
      <c r="AG19" s="237">
        <v>222886.13543439243</v>
      </c>
      <c r="AH19" s="237"/>
      <c r="AI19" s="237"/>
      <c r="AJ19" s="237">
        <v>1047199.9999999995</v>
      </c>
      <c r="AK19" s="237">
        <v>261799.99999999988</v>
      </c>
      <c r="AL19" s="237"/>
      <c r="AM19" s="237">
        <v>3758521.3373079705</v>
      </c>
    </row>
    <row r="20" spans="1:39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2797.9866343690082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194510.35905061988</v>
      </c>
      <c r="AE20" s="237">
        <v>1079174.7199705576</v>
      </c>
      <c r="AF20" s="237"/>
      <c r="AG20" s="237">
        <v>230926.22295273223</v>
      </c>
      <c r="AH20" s="237"/>
      <c r="AI20" s="237"/>
      <c r="AJ20" s="237">
        <v>991200.00000000023</v>
      </c>
      <c r="AK20" s="237">
        <v>247800.00000000006</v>
      </c>
      <c r="AL20" s="237"/>
      <c r="AM20" s="237">
        <v>3729140.2886082791</v>
      </c>
    </row>
    <row r="21" spans="1:39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/>
      <c r="AK21" s="237"/>
      <c r="AL21" s="237">
        <v>1524974.0484341236</v>
      </c>
      <c r="AM21" s="237">
        <v>1629164.8035334512</v>
      </c>
    </row>
    <row r="22" spans="1:39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/>
      <c r="AK22" s="237"/>
      <c r="AL22" s="237">
        <v>496104.79930818896</v>
      </c>
      <c r="AM22" s="237">
        <v>600295.55440751649</v>
      </c>
    </row>
    <row r="23" spans="1:39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/>
      <c r="AK23" s="237"/>
      <c r="AL23" s="237">
        <v>509053.19435034331</v>
      </c>
      <c r="AM23" s="237">
        <v>509053.19435034331</v>
      </c>
    </row>
    <row r="24" spans="1:39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/>
      <c r="AK24" s="237"/>
      <c r="AL24" s="237">
        <v>519816.05477559142</v>
      </c>
      <c r="AM24" s="237">
        <v>519816.05477559142</v>
      </c>
    </row>
    <row r="25" spans="1:39" x14ac:dyDescent="0.25">
      <c r="A25" s="78" t="s">
        <v>114</v>
      </c>
      <c r="B25" s="237"/>
      <c r="C25" s="237"/>
      <c r="D25" s="237"/>
      <c r="E25" s="237">
        <v>1990903.880093025</v>
      </c>
      <c r="F25" s="237"/>
      <c r="G25" s="237">
        <v>13632.279090274656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16307734.043721568</v>
      </c>
      <c r="T25" s="237"/>
      <c r="U25" s="237"/>
      <c r="V25" s="237"/>
      <c r="W25" s="237"/>
      <c r="X25" s="237"/>
      <c r="Y25" s="237"/>
      <c r="Z25" s="237"/>
      <c r="AA25" s="237"/>
      <c r="AB25" s="237">
        <v>30619963.111542813</v>
      </c>
      <c r="AC25" s="237"/>
      <c r="AD25" s="237"/>
      <c r="AE25" s="237"/>
      <c r="AF25" s="237"/>
      <c r="AG25" s="237"/>
      <c r="AH25" s="237">
        <v>49812146.382281646</v>
      </c>
      <c r="AI25" s="237">
        <v>2680943.9809505921</v>
      </c>
      <c r="AJ25" s="237"/>
      <c r="AK25" s="237"/>
      <c r="AL25" s="237"/>
      <c r="AM25" s="237">
        <v>101425323.67767993</v>
      </c>
    </row>
    <row r="26" spans="1:39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/>
      <c r="AL26" s="237"/>
      <c r="AM26" s="237">
        <v>35015136.519419931</v>
      </c>
    </row>
    <row r="27" spans="1:39" x14ac:dyDescent="0.25">
      <c r="A27" s="79">
        <v>2030</v>
      </c>
      <c r="B27" s="237"/>
      <c r="C27" s="237"/>
      <c r="D27" s="237"/>
      <c r="E27" s="237">
        <v>569935.67566680163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3337508.6121604778</v>
      </c>
      <c r="T27" s="237"/>
      <c r="U27" s="237"/>
      <c r="V27" s="237"/>
      <c r="W27" s="237"/>
      <c r="X27" s="237"/>
      <c r="Y27" s="237"/>
      <c r="Z27" s="237"/>
      <c r="AA27" s="237"/>
      <c r="AB27" s="237">
        <v>8111792.5165442396</v>
      </c>
      <c r="AC27" s="237"/>
      <c r="AD27" s="237"/>
      <c r="AE27" s="237"/>
      <c r="AF27" s="237"/>
      <c r="AG27" s="237"/>
      <c r="AH27" s="237">
        <v>20758258.546328574</v>
      </c>
      <c r="AI27" s="237">
        <v>883706.6625305115</v>
      </c>
      <c r="AJ27" s="237"/>
      <c r="AK27" s="237"/>
      <c r="AL27" s="237"/>
      <c r="AM27" s="237">
        <v>33665723.477260955</v>
      </c>
    </row>
    <row r="28" spans="1:39" x14ac:dyDescent="0.25">
      <c r="A28" s="79">
        <v>2050</v>
      </c>
      <c r="B28" s="237"/>
      <c r="C28" s="237"/>
      <c r="D28" s="237"/>
      <c r="E28" s="237">
        <v>597203.21156908036</v>
      </c>
      <c r="F28" s="237"/>
      <c r="G28" s="237">
        <v>4669.3150599254868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3273735.0982277556</v>
      </c>
      <c r="T28" s="237"/>
      <c r="U28" s="237"/>
      <c r="V28" s="237"/>
      <c r="W28" s="237"/>
      <c r="X28" s="237"/>
      <c r="Y28" s="237"/>
      <c r="Z28" s="237"/>
      <c r="AA28" s="237"/>
      <c r="AB28" s="237">
        <v>7766039.9283319106</v>
      </c>
      <c r="AC28" s="237"/>
      <c r="AD28" s="237"/>
      <c r="AE28" s="237"/>
      <c r="AF28" s="237"/>
      <c r="AG28" s="237"/>
      <c r="AH28" s="237">
        <v>20250396.100444585</v>
      </c>
      <c r="AI28" s="237">
        <v>852420.02736578044</v>
      </c>
      <c r="AJ28" s="237"/>
      <c r="AK28" s="237"/>
      <c r="AL28" s="237"/>
      <c r="AM28" s="237">
        <v>32744463.680999041</v>
      </c>
    </row>
    <row r="29" spans="1:39" x14ac:dyDescent="0.25">
      <c r="A29" s="78" t="s">
        <v>233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2096488.8484710115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>
        <v>2096488.8484710115</v>
      </c>
    </row>
    <row r="30" spans="1:39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>
        <v>678325.22851124685</v>
      </c>
    </row>
    <row r="31" spans="1:39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696519.17323247646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>
        <v>696519.17323247646</v>
      </c>
    </row>
    <row r="32" spans="1:39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721644.44672728819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>
        <v>721644.44672728819</v>
      </c>
    </row>
    <row r="33" spans="1:39" x14ac:dyDescent="0.25">
      <c r="A33" s="78" t="s">
        <v>308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>
        <v>3279999.9999999991</v>
      </c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>
        <v>1200000</v>
      </c>
      <c r="AF33" s="237"/>
      <c r="AG33" s="237"/>
      <c r="AH33" s="237"/>
      <c r="AI33" s="237"/>
      <c r="AJ33" s="237"/>
      <c r="AK33" s="237"/>
      <c r="AL33" s="237"/>
      <c r="AM33" s="237">
        <v>4479999.9999999991</v>
      </c>
    </row>
    <row r="34" spans="1:39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>
        <v>0</v>
      </c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>
        <v>0</v>
      </c>
      <c r="AF34" s="237"/>
      <c r="AG34" s="237"/>
      <c r="AH34" s="237"/>
      <c r="AI34" s="237"/>
      <c r="AJ34" s="237"/>
      <c r="AK34" s="237"/>
      <c r="AL34" s="237"/>
      <c r="AM34" s="237">
        <v>0</v>
      </c>
    </row>
    <row r="35" spans="1:39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>
        <v>1689999.9999999991</v>
      </c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>
        <v>599999.99999999988</v>
      </c>
      <c r="AF35" s="237"/>
      <c r="AG35" s="237"/>
      <c r="AH35" s="237"/>
      <c r="AI35" s="237"/>
      <c r="AJ35" s="237"/>
      <c r="AK35" s="237"/>
      <c r="AL35" s="237"/>
      <c r="AM35" s="237">
        <v>2289999.9999999991</v>
      </c>
    </row>
    <row r="36" spans="1:39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>
        <v>1590000</v>
      </c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>
        <v>600000.00000000012</v>
      </c>
      <c r="AF36" s="237"/>
      <c r="AG36" s="237"/>
      <c r="AH36" s="237"/>
      <c r="AI36" s="237"/>
      <c r="AJ36" s="237"/>
      <c r="AK36" s="237"/>
      <c r="AL36" s="237"/>
      <c r="AM36" s="237">
        <v>2190000</v>
      </c>
    </row>
    <row r="37" spans="1:39" x14ac:dyDescent="0.25">
      <c r="A37" s="78" t="s">
        <v>124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2489917.1735802176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>
        <v>2489917.1735802176</v>
      </c>
    </row>
    <row r="38" spans="1:39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832345.429947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>
        <v>832345.429947</v>
      </c>
    </row>
    <row r="39" spans="1:39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830495.81362566876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>
        <v>830495.81362566876</v>
      </c>
    </row>
    <row r="40" spans="1:39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827075.93000754889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>
        <v>827075.93000754889</v>
      </c>
    </row>
    <row r="41" spans="1:39" x14ac:dyDescent="0.25">
      <c r="A41" s="78" t="s">
        <v>61</v>
      </c>
      <c r="B41" s="237">
        <v>182574.19618217932</v>
      </c>
      <c r="C41" s="237">
        <v>217245.27668679622</v>
      </c>
      <c r="D41" s="237">
        <v>1462906</v>
      </c>
      <c r="E41" s="237">
        <v>5830999.2614708273</v>
      </c>
      <c r="F41" s="237">
        <v>281468.55244752642</v>
      </c>
      <c r="G41" s="237">
        <v>27264.558180549313</v>
      </c>
      <c r="H41" s="237">
        <v>197788.71253069426</v>
      </c>
      <c r="I41" s="237">
        <v>1445379.0531089196</v>
      </c>
      <c r="J41" s="237">
        <v>428226</v>
      </c>
      <c r="K41" s="237">
        <v>41476304.95581004</v>
      </c>
      <c r="L41" s="237">
        <v>1513844.376677237</v>
      </c>
      <c r="M41" s="237">
        <v>10503195.091282636</v>
      </c>
      <c r="N41" s="237">
        <v>2948427</v>
      </c>
      <c r="O41" s="237">
        <v>16263222.796414331</v>
      </c>
      <c r="P41" s="237">
        <v>2444654</v>
      </c>
      <c r="Q41" s="237">
        <v>692260.49385742994</v>
      </c>
      <c r="R41" s="237">
        <v>21472250.711091511</v>
      </c>
      <c r="S41" s="237">
        <v>41596848.793284312</v>
      </c>
      <c r="T41" s="237">
        <v>5105264.0021397118</v>
      </c>
      <c r="U41" s="237">
        <v>20044299.142737754</v>
      </c>
      <c r="V41" s="237">
        <v>2647325.8446415998</v>
      </c>
      <c r="W41" s="237">
        <v>336392.95646566537</v>
      </c>
      <c r="X41" s="237">
        <v>2096488.8484710115</v>
      </c>
      <c r="Y41" s="237">
        <v>2919175.4834569679</v>
      </c>
      <c r="Z41" s="237">
        <v>132761.00241970882</v>
      </c>
      <c r="AA41" s="237">
        <v>8334841.759060693</v>
      </c>
      <c r="AB41" s="237">
        <v>51439622.223140746</v>
      </c>
      <c r="AC41" s="237">
        <v>682979.63888483576</v>
      </c>
      <c r="AD41" s="237">
        <v>591833.60050587216</v>
      </c>
      <c r="AE41" s="237">
        <v>4943557.6390171023</v>
      </c>
      <c r="AF41" s="237">
        <v>721133.62677978189</v>
      </c>
      <c r="AG41" s="237">
        <v>670876.43151072366</v>
      </c>
      <c r="AH41" s="237">
        <v>49812146.382281646</v>
      </c>
      <c r="AI41" s="237">
        <v>2680943.9809505921</v>
      </c>
      <c r="AJ41" s="237">
        <v>2038399.9999999998</v>
      </c>
      <c r="AK41" s="237">
        <v>509599.99999999994</v>
      </c>
      <c r="AL41" s="237">
        <v>1524974.0484341236</v>
      </c>
      <c r="AM41" s="237">
        <v>306217476.43992358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57031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570312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570312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570312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570312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276</v>
      </c>
      <c r="B2" s="78">
        <v>1</v>
      </c>
    </row>
    <row r="4" spans="1:10" x14ac:dyDescent="0.25">
      <c r="A4" s="77" t="s">
        <v>304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142742</v>
      </c>
      <c r="H6" s="76">
        <v>420628.93071698514</v>
      </c>
      <c r="I6" s="76">
        <v>5421074.2654714445</v>
      </c>
      <c r="J6" s="76">
        <v>7785990.7977644643</v>
      </c>
    </row>
    <row r="7" spans="1:10" x14ac:dyDescent="0.25">
      <c r="A7" s="78">
        <v>2030</v>
      </c>
      <c r="B7" s="76">
        <v>2.825725611182861E-2</v>
      </c>
      <c r="C7" s="76">
        <v>214888.59842581171</v>
      </c>
      <c r="D7" s="76">
        <v>0</v>
      </c>
      <c r="E7" s="76">
        <v>883706.6625305115</v>
      </c>
      <c r="F7" s="76">
        <v>0</v>
      </c>
      <c r="G7" s="76">
        <v>142742</v>
      </c>
      <c r="H7" s="76">
        <v>438840.57271643868</v>
      </c>
      <c r="I7" s="76">
        <v>5421074.2654714435</v>
      </c>
      <c r="J7" s="76">
        <v>7101252.1274014618</v>
      </c>
    </row>
    <row r="8" spans="1:10" x14ac:dyDescent="0.25">
      <c r="A8" s="78">
        <v>2050</v>
      </c>
      <c r="B8" s="76">
        <v>0.18489040050189942</v>
      </c>
      <c r="C8" s="76">
        <v>227592.05607237935</v>
      </c>
      <c r="D8" s="76">
        <v>0.11492812394862995</v>
      </c>
      <c r="E8" s="76">
        <v>852420.02736578044</v>
      </c>
      <c r="F8" s="76">
        <v>6687.6021110492293</v>
      </c>
      <c r="G8" s="76">
        <v>142742</v>
      </c>
      <c r="H8" s="76">
        <v>457755.18249125441</v>
      </c>
      <c r="I8" s="76">
        <v>5421074.2654714435</v>
      </c>
      <c r="J8" s="76">
        <v>7108271.4333304316</v>
      </c>
    </row>
    <row r="9" spans="1:10" x14ac:dyDescent="0.25">
      <c r="A9" s="78" t="s">
        <v>61</v>
      </c>
      <c r="B9" s="76">
        <v>370459.88762915425</v>
      </c>
      <c r="C9" s="76">
        <v>646417.26019732561</v>
      </c>
      <c r="D9" s="76">
        <v>282332.14526922622</v>
      </c>
      <c r="E9" s="76">
        <v>2680943.9809505921</v>
      </c>
      <c r="F9" s="76">
        <v>6687.6021110492293</v>
      </c>
      <c r="G9" s="76">
        <v>428226</v>
      </c>
      <c r="H9" s="76">
        <v>1317224.6859246783</v>
      </c>
      <c r="I9" s="76">
        <v>16263222.796414331</v>
      </c>
      <c r="J9" s="76">
        <v>21995514.358496357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27" width="12" style="168" bestFit="1" customWidth="1"/>
    <col min="28" max="28" width="10.7109375" style="168" bestFit="1" customWidth="1"/>
    <col min="29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570312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570312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570312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570312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570312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5703125" style="168" bestFit="1" customWidth="1"/>
    <col min="168" max="169" width="14.28515625" style="168" bestFit="1" customWidth="1"/>
    <col min="170" max="173" width="11.570312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298</v>
      </c>
      <c r="B2" s="78">
        <v>1</v>
      </c>
    </row>
    <row r="4" spans="1:48" x14ac:dyDescent="0.25">
      <c r="A4" s="77" t="s">
        <v>247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234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216462.0652475449</v>
      </c>
      <c r="D7" s="98">
        <v>2921356.2946739923</v>
      </c>
      <c r="E7" s="98">
        <v>935554.7883587121</v>
      </c>
      <c r="F7" s="98">
        <v>131018.05015567706</v>
      </c>
      <c r="G7" s="98">
        <v>1462954.3494810797</v>
      </c>
      <c r="H7" s="98">
        <v>3502868.2323062895</v>
      </c>
      <c r="I7" s="98">
        <v>0.40288562423666008</v>
      </c>
      <c r="J7" s="98">
        <v>2033524.8339838709</v>
      </c>
      <c r="K7" s="98">
        <v>2151661.7226279858</v>
      </c>
      <c r="L7" s="98">
        <v>34449.731880352119</v>
      </c>
      <c r="M7" s="98">
        <v>1413053.5808460382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1760365.4536558311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922527.23684046848</v>
      </c>
      <c r="Y7" s="98">
        <v>2030655.9321227139</v>
      </c>
      <c r="Z7" s="98">
        <v>107881.71102297759</v>
      </c>
      <c r="AA7" s="98">
        <v>34092480.030866817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226681.80025012096</v>
      </c>
      <c r="D8" s="98">
        <v>3060146.2519406443</v>
      </c>
      <c r="E8" s="98">
        <v>980314.70578320744</v>
      </c>
      <c r="F8" s="98">
        <v>119570.06432731522</v>
      </c>
      <c r="G8" s="98">
        <v>1519700.465958355</v>
      </c>
      <c r="H8" s="98">
        <v>4367397.3705431484</v>
      </c>
      <c r="I8" s="98"/>
      <c r="J8" s="98">
        <v>2103306.5925516542</v>
      </c>
      <c r="K8" s="98">
        <v>2514200.0310162436</v>
      </c>
      <c r="L8" s="98">
        <v>2199.2700615431677</v>
      </c>
      <c r="M8" s="98">
        <v>1792221.6195367924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1875598.6056958169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955765.35013879917</v>
      </c>
      <c r="Y8" s="98">
        <v>2104513.3457003115</v>
      </c>
      <c r="Z8" s="98">
        <v>120444.34777038349</v>
      </c>
      <c r="AA8" s="98">
        <v>36128602.707916386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656098.6300318524</v>
      </c>
      <c r="D9" s="98">
        <v>9212031.6188561507</v>
      </c>
      <c r="E9" s="98">
        <v>3268087.5012847767</v>
      </c>
      <c r="F9" s="98">
        <v>388863.39451189141</v>
      </c>
      <c r="G9" s="98">
        <v>4490937.4846901977</v>
      </c>
      <c r="H9" s="98">
        <v>11957837.156412737</v>
      </c>
      <c r="I9" s="98">
        <v>0.40288562423666008</v>
      </c>
      <c r="J9" s="98">
        <v>6178562.4941450376</v>
      </c>
      <c r="K9" s="98">
        <v>6642829.9626696026</v>
      </c>
      <c r="L9" s="98">
        <v>88541.13456199161</v>
      </c>
      <c r="M9" s="98">
        <v>4479763.2824223805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5273739.6067690961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2790392.0383483483</v>
      </c>
      <c r="Y9" s="98">
        <v>6141236.5266506253</v>
      </c>
      <c r="Z9" s="98">
        <v>327110.79745572386</v>
      </c>
      <c r="AA9" s="98">
        <v>104816053.52205181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570312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5703125" bestFit="1" customWidth="1"/>
    <col min="22" max="22" width="8.42578125" bestFit="1" customWidth="1"/>
    <col min="23" max="23" width="7.85546875" bestFit="1" customWidth="1"/>
    <col min="24" max="24" width="10.5703125" bestFit="1" customWidth="1"/>
    <col min="25" max="25" width="11.85546875" bestFit="1" customWidth="1"/>
    <col min="26" max="26" width="11.5703125" bestFit="1" customWidth="1"/>
    <col min="27" max="27" width="12.140625" bestFit="1" customWidth="1"/>
    <col min="28" max="28" width="11.5703125" bestFit="1" customWidth="1"/>
    <col min="29" max="29" width="14.28515625" bestFit="1" customWidth="1"/>
    <col min="30" max="30" width="11.5703125" bestFit="1" customWidth="1"/>
    <col min="31" max="31" width="7.85546875" bestFit="1" customWidth="1"/>
    <col min="32" max="32" width="6" bestFit="1" customWidth="1"/>
    <col min="33" max="33" width="11.5703125" bestFit="1" customWidth="1"/>
    <col min="34" max="34" width="7.28515625" bestFit="1" customWidth="1"/>
    <col min="35" max="35" width="4.5703125" bestFit="1" customWidth="1"/>
    <col min="36" max="36" width="11.570312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570312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5703125" bestFit="1" customWidth="1"/>
    <col min="45" max="45" width="12.28515625" bestFit="1" customWidth="1"/>
    <col min="46" max="46" width="8.42578125" bestFit="1" customWidth="1"/>
    <col min="47" max="48" width="11.570312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570312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570312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570312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226</v>
      </c>
      <c r="C4" s="168" t="s">
        <v>158</v>
      </c>
      <c r="D4" s="168" t="s">
        <v>220</v>
      </c>
      <c r="E4" s="168" t="s">
        <v>223</v>
      </c>
      <c r="F4" s="168" t="s">
        <v>222</v>
      </c>
      <c r="G4" s="168" t="s">
        <v>218</v>
      </c>
      <c r="H4" s="168" t="s">
        <v>310</v>
      </c>
      <c r="I4" s="168" t="s">
        <v>227</v>
      </c>
      <c r="J4" s="168" t="s">
        <v>221</v>
      </c>
      <c r="K4" s="168" t="s">
        <v>61</v>
      </c>
    </row>
    <row r="5" spans="1:11" x14ac:dyDescent="0.25">
      <c r="A5" s="78" t="s">
        <v>283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19.591464268115253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46.877996420188339</v>
      </c>
      <c r="K6" s="235">
        <v>87.963957343655395</v>
      </c>
    </row>
    <row r="7" spans="1:11" x14ac:dyDescent="0.25">
      <c r="A7" s="79">
        <v>2030</v>
      </c>
      <c r="B7" s="235">
        <v>19.810752704992638</v>
      </c>
      <c r="C7" s="235">
        <v>0</v>
      </c>
      <c r="D7" s="235">
        <v>16.295404299991883</v>
      </c>
      <c r="E7" s="235">
        <v>7.4028078891958575</v>
      </c>
      <c r="F7" s="235">
        <v>0.35905402506237244</v>
      </c>
      <c r="G7" s="235">
        <v>2.0151850141246661</v>
      </c>
      <c r="H7" s="235">
        <v>18.094119999999986</v>
      </c>
      <c r="I7" s="235">
        <v>7.8010147402037351</v>
      </c>
      <c r="J7" s="235">
        <v>31.567821465814141</v>
      </c>
      <c r="K7" s="235">
        <v>103.34616013938529</v>
      </c>
    </row>
    <row r="8" spans="1:11" x14ac:dyDescent="0.25">
      <c r="A8" s="79">
        <v>2050</v>
      </c>
      <c r="B8" s="235">
        <v>19.90496446847807</v>
      </c>
      <c r="C8" s="235">
        <v>0</v>
      </c>
      <c r="D8" s="235">
        <v>19.559990491067836</v>
      </c>
      <c r="E8" s="235">
        <v>8.6397025662186184</v>
      </c>
      <c r="F8" s="235">
        <v>0.35905402506237249</v>
      </c>
      <c r="G8" s="235">
        <v>2.1115978762570289</v>
      </c>
      <c r="H8" s="235">
        <v>17.126519999999999</v>
      </c>
      <c r="I8" s="235">
        <v>8.0824178033456278</v>
      </c>
      <c r="J8" s="235">
        <v>32.391354235288823</v>
      </c>
      <c r="K8" s="235">
        <v>108.17560146571836</v>
      </c>
    </row>
    <row r="9" spans="1:11" x14ac:dyDescent="0.25">
      <c r="A9" s="78" t="s">
        <v>239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5.299004640736527</v>
      </c>
      <c r="C11" s="235">
        <v>2.1694819870080004</v>
      </c>
      <c r="D11" s="235">
        <v>1.4201719861750002</v>
      </c>
      <c r="E11" s="235">
        <v>0.45076703431999976</v>
      </c>
      <c r="F11" s="235">
        <v>0</v>
      </c>
      <c r="G11" s="235">
        <v>12.53543651233441</v>
      </c>
      <c r="H11" s="235">
        <v>0</v>
      </c>
      <c r="I11" s="235">
        <v>0</v>
      </c>
      <c r="J11" s="235">
        <v>0</v>
      </c>
      <c r="K11" s="235">
        <v>21.87486216057394</v>
      </c>
    </row>
    <row r="12" spans="1:11" x14ac:dyDescent="0.25">
      <c r="A12" s="79">
        <v>2050</v>
      </c>
      <c r="B12" s="235">
        <v>5.3654495190523503</v>
      </c>
      <c r="C12" s="235">
        <v>2.1694819870080004</v>
      </c>
      <c r="D12" s="235">
        <v>1.4201719861750002</v>
      </c>
      <c r="E12" s="235">
        <v>0.45076703432000009</v>
      </c>
      <c r="F12" s="235">
        <v>0</v>
      </c>
      <c r="G12" s="235">
        <v>12.420463246039292</v>
      </c>
      <c r="H12" s="235">
        <v>0</v>
      </c>
      <c r="I12" s="235">
        <v>0</v>
      </c>
      <c r="J12" s="235">
        <v>0</v>
      </c>
      <c r="K12" s="235">
        <v>21.826333772594644</v>
      </c>
    </row>
    <row r="13" spans="1:11" x14ac:dyDescent="0.25">
      <c r="A13" s="78" t="s">
        <v>284</v>
      </c>
      <c r="B13" s="235">
        <v>57.259647697973008</v>
      </c>
      <c r="C13" s="235">
        <v>0</v>
      </c>
      <c r="D13" s="235">
        <v>35.855394791059723</v>
      </c>
      <c r="E13" s="235">
        <v>35.633974723529725</v>
      </c>
      <c r="F13" s="235">
        <v>0.71810805012474499</v>
      </c>
      <c r="G13" s="235">
        <v>4.126782890381695</v>
      </c>
      <c r="H13" s="235">
        <v>35.220639999999989</v>
      </c>
      <c r="I13" s="235">
        <v>19.833998674398863</v>
      </c>
      <c r="J13" s="235">
        <v>110.8371721212913</v>
      </c>
      <c r="K13" s="235">
        <v>299.48571894875909</v>
      </c>
    </row>
    <row r="14" spans="1:11" x14ac:dyDescent="0.25">
      <c r="A14" s="78" t="s">
        <v>240</v>
      </c>
      <c r="B14" s="235">
        <v>18.147608863995877</v>
      </c>
      <c r="C14" s="235">
        <v>6.5084459610240017</v>
      </c>
      <c r="D14" s="235">
        <v>4.2605159585250005</v>
      </c>
      <c r="E14" s="235">
        <v>1.3523011029599996</v>
      </c>
      <c r="F14" s="235">
        <v>0</v>
      </c>
      <c r="G14" s="235">
        <v>30.048182716378705</v>
      </c>
      <c r="H14" s="235">
        <v>0</v>
      </c>
      <c r="I14" s="235">
        <v>0</v>
      </c>
      <c r="J14" s="235">
        <v>0</v>
      </c>
      <c r="K14" s="235">
        <v>60.317054602883587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570312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570312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570312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570312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570312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570312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235</v>
      </c>
      <c r="B1" s="77" t="s">
        <v>62</v>
      </c>
    </row>
    <row r="2" spans="1:9" x14ac:dyDescent="0.25">
      <c r="A2" s="77" t="s">
        <v>60</v>
      </c>
      <c r="B2" s="168" t="s">
        <v>226</v>
      </c>
      <c r="C2" s="168" t="s">
        <v>158</v>
      </c>
      <c r="D2" s="168" t="s">
        <v>220</v>
      </c>
      <c r="E2" s="168" t="s">
        <v>223</v>
      </c>
      <c r="F2" s="168" t="s">
        <v>222</v>
      </c>
      <c r="G2" s="168" t="s">
        <v>218</v>
      </c>
      <c r="H2" s="168" t="s">
        <v>221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1676887.9013836067</v>
      </c>
      <c r="F3" s="236">
        <v>0</v>
      </c>
      <c r="G3" s="236">
        <v>704016.11583333346</v>
      </c>
      <c r="H3" s="236">
        <v>1408272.4723011611</v>
      </c>
      <c r="I3" s="236">
        <v>5123675.589518101</v>
      </c>
    </row>
    <row r="4" spans="1:9" x14ac:dyDescent="0.25">
      <c r="A4" s="78">
        <v>2030</v>
      </c>
      <c r="B4" s="236">
        <v>1140745.9345080981</v>
      </c>
      <c r="C4" s="236">
        <v>128467.8</v>
      </c>
      <c r="D4" s="236">
        <v>1885518.6300307389</v>
      </c>
      <c r="E4" s="236">
        <v>735501.47301669605</v>
      </c>
      <c r="F4" s="236">
        <v>60009.02925833522</v>
      </c>
      <c r="G4" s="236">
        <v>1993192.5254781186</v>
      </c>
      <c r="H4" s="236">
        <v>941410.66652093525</v>
      </c>
      <c r="I4" s="236">
        <v>6884846.0588129228</v>
      </c>
    </row>
    <row r="5" spans="1:9" x14ac:dyDescent="0.25">
      <c r="A5" s="78">
        <v>2050</v>
      </c>
      <c r="B5" s="236">
        <v>1159380.5453773015</v>
      </c>
      <c r="C5" s="236">
        <v>128467.8</v>
      </c>
      <c r="D5" s="236">
        <v>2264383.8307522829</v>
      </c>
      <c r="E5" s="236">
        <v>847497.85825424944</v>
      </c>
      <c r="F5" s="236">
        <v>60009.02925833522</v>
      </c>
      <c r="G5" s="236">
        <v>1993395.3314738162</v>
      </c>
      <c r="H5" s="236">
        <v>965645.06938186451</v>
      </c>
      <c r="I5" s="236">
        <v>7418779.4644978493</v>
      </c>
    </row>
    <row r="6" spans="1:9" x14ac:dyDescent="0.25">
      <c r="A6" s="78" t="s">
        <v>61</v>
      </c>
      <c r="B6" s="236">
        <v>3377431.4198853993</v>
      </c>
      <c r="C6" s="236">
        <v>385403.4</v>
      </c>
      <c r="D6" s="236">
        <v>4278628.8207830219</v>
      </c>
      <c r="E6" s="236">
        <v>3259887.232654552</v>
      </c>
      <c r="F6" s="236">
        <v>120018.05851667044</v>
      </c>
      <c r="G6" s="236">
        <v>4690603.972785268</v>
      </c>
      <c r="H6" s="236">
        <v>3315328.2082039611</v>
      </c>
      <c r="I6" s="236">
        <v>19427301.112828873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570312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197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199</v>
      </c>
      <c r="D2" s="168" t="s">
        <v>192</v>
      </c>
      <c r="E2" s="168" t="s">
        <v>193</v>
      </c>
      <c r="F2" s="168" t="s">
        <v>10</v>
      </c>
      <c r="G2" s="168" t="s">
        <v>256</v>
      </c>
      <c r="H2" s="168" t="s">
        <v>308</v>
      </c>
      <c r="I2" s="168" t="s">
        <v>330</v>
      </c>
      <c r="J2" s="168" t="s">
        <v>61</v>
      </c>
    </row>
    <row r="3" spans="1:10" x14ac:dyDescent="0.25">
      <c r="A3" s="78">
        <v>2019</v>
      </c>
      <c r="B3" s="98">
        <v>13854810.878545959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-662019.400544959</v>
      </c>
      <c r="J3" s="98">
        <v>27709621.757091921</v>
      </c>
    </row>
    <row r="4" spans="1:10" x14ac:dyDescent="0.25">
      <c r="A4" s="78">
        <v>2030</v>
      </c>
      <c r="B4" s="98">
        <v>10642168.824212713</v>
      </c>
      <c r="C4" s="98">
        <v>-50273.43159900204</v>
      </c>
      <c r="D4" s="98">
        <v>5507316.8818720337</v>
      </c>
      <c r="E4" s="98">
        <v>8185013.4640735183</v>
      </c>
      <c r="F4" s="98">
        <v>-716480.46394793154</v>
      </c>
      <c r="G4" s="98">
        <v>-427424.28054807242</v>
      </c>
      <c r="H4" s="98">
        <v>-1220486.666666666</v>
      </c>
      <c r="I4" s="98">
        <v>-635496.67897116963</v>
      </c>
      <c r="J4" s="98">
        <v>21284337.648425415</v>
      </c>
    </row>
    <row r="5" spans="1:10" x14ac:dyDescent="0.25">
      <c r="A5" s="78">
        <v>2050</v>
      </c>
      <c r="B5" s="98">
        <v>9398885.7046357859</v>
      </c>
      <c r="C5" s="98">
        <v>-50273.43159900204</v>
      </c>
      <c r="D5" s="98">
        <v>5485230.909845111</v>
      </c>
      <c r="E5" s="98">
        <v>8099513.320384548</v>
      </c>
      <c r="F5" s="98">
        <v>-1814011.6987161736</v>
      </c>
      <c r="G5" s="98">
        <v>-416519.2646097627</v>
      </c>
      <c r="H5" s="98">
        <v>-1155220</v>
      </c>
      <c r="I5" s="98">
        <v>-749834.13066893804</v>
      </c>
      <c r="J5" s="98">
        <v>18797771.409271568</v>
      </c>
    </row>
    <row r="6" spans="1:10" x14ac:dyDescent="0.25">
      <c r="A6" s="78" t="s">
        <v>61</v>
      </c>
      <c r="B6" s="98">
        <v>33895865.407394454</v>
      </c>
      <c r="C6" s="98">
        <v>-100705.30039800408</v>
      </c>
      <c r="D6" s="98">
        <v>16511809.692453861</v>
      </c>
      <c r="E6" s="98">
        <v>26009870.81090733</v>
      </c>
      <c r="F6" s="98">
        <v>-3092902.1626641052</v>
      </c>
      <c r="G6" s="98">
        <v>-1009150.7560528949</v>
      </c>
      <c r="H6" s="98">
        <v>-2375706.666666666</v>
      </c>
      <c r="I6" s="98">
        <v>-2047350.2101850668</v>
      </c>
      <c r="J6" s="98">
        <v>67791730.814788908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11898437.662623612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192</v>
      </c>
      <c r="G3" s="98" t="s">
        <v>166</v>
      </c>
      <c r="H3" s="98" t="s">
        <v>167</v>
      </c>
      <c r="I3" s="98" t="s">
        <v>168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196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-512119.54588872992</v>
      </c>
      <c r="D9" s="168" t="s">
        <v>329</v>
      </c>
      <c r="E9" s="168" t="s">
        <v>330</v>
      </c>
      <c r="G9" s="168" t="s">
        <v>328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256</v>
      </c>
      <c r="E10" s="168" t="s">
        <v>256</v>
      </c>
      <c r="G10" s="168" t="s">
        <v>256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308</v>
      </c>
      <c r="E11" s="168" t="s">
        <v>308</v>
      </c>
      <c r="G11" s="168" t="s">
        <v>308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9306090.7414171454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4119534.2534635281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474070.94597125764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1993557.3993097667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-562953.24312714196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-491700.52207964001</v>
      </c>
      <c r="D19" s="168" t="s">
        <v>329</v>
      </c>
      <c r="E19" s="98" t="str">
        <f t="shared" si="4"/>
        <v>Træprodukter</v>
      </c>
      <c r="G19" s="168" t="s">
        <v>328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-855126.60901738319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8276765.8464813447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4045327.6130633573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474070.94597125758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1993557.3993097665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-1462018.5833266545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-585688.17983469937</v>
      </c>
      <c r="D29" s="168" t="s">
        <v>329</v>
      </c>
      <c r="E29" s="98" t="str">
        <f t="shared" si="4"/>
        <v>Træprodukter</v>
      </c>
      <c r="G29" s="168" t="s">
        <v>328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-806121.60220974078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1956373.2159223468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-149899.85465622912</v>
      </c>
      <c r="D39" s="168" t="s">
        <v>329</v>
      </c>
      <c r="E39" s="98" t="str">
        <f t="shared" si="4"/>
        <v>Træprodukter</v>
      </c>
      <c r="G39" s="168" t="s">
        <v>328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1336078.0827955685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1223140.5576160988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72000.85600683518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302709.4517060318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-153527.22082078955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-143796.15689152962</v>
      </c>
      <c r="D49" s="168" t="s">
        <v>329</v>
      </c>
      <c r="E49" s="98" t="str">
        <f t="shared" si="4"/>
        <v>Træprodukter</v>
      </c>
      <c r="G49" s="168" t="s">
        <v>328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-365360.05764928274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1122119.8581544412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1211847.0543273001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72000.856006835165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302709.45170603163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-351993.1153895192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-164145.95083423867</v>
      </c>
      <c r="D59" s="168" t="s">
        <v>329</v>
      </c>
      <c r="E59" s="98" t="str">
        <f t="shared" si="4"/>
        <v>Træprodukter</v>
      </c>
      <c r="G59" s="168" t="s">
        <v>328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-349098.39779025922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25">
      <c r="A6" s="78">
        <v>2030</v>
      </c>
      <c r="B6" s="98">
        <v>288877.15747647698</v>
      </c>
      <c r="C6" s="98">
        <v>1462954.3494810797</v>
      </c>
      <c r="D6" s="98">
        <v>42406.664314786263</v>
      </c>
      <c r="E6" s="98">
        <v>17328303.217576303</v>
      </c>
      <c r="F6" s="98">
        <v>289154.56035952386</v>
      </c>
      <c r="G6" s="98">
        <v>922527.23684046848</v>
      </c>
      <c r="H6" s="98">
        <v>2264016.9317198787</v>
      </c>
      <c r="I6" s="98">
        <v>9308452.4148175716</v>
      </c>
      <c r="J6" s="98">
        <v>8094486.628425288</v>
      </c>
      <c r="K6" s="98">
        <v>2030655.9321227139</v>
      </c>
      <c r="L6" s="98">
        <v>187456.10277830783</v>
      </c>
      <c r="M6" s="98">
        <v>696519.17323247646</v>
      </c>
      <c r="N6" s="98">
        <v>2733423.9481414868</v>
      </c>
      <c r="O6" s="98">
        <v>45649234.31728635</v>
      </c>
    </row>
    <row r="7" spans="1:15" x14ac:dyDescent="0.25">
      <c r="A7" s="78">
        <v>2050</v>
      </c>
      <c r="B7" s="98">
        <v>299096.89247905306</v>
      </c>
      <c r="C7" s="98">
        <v>1519700.465958355</v>
      </c>
      <c r="D7" s="98">
        <v>44018.753852240843</v>
      </c>
      <c r="E7" s="98">
        <v>18192832.355813161</v>
      </c>
      <c r="F7" s="98">
        <v>297950.11936107092</v>
      </c>
      <c r="G7" s="98">
        <v>955765.35013879917</v>
      </c>
      <c r="H7" s="98">
        <v>2343629.8989056442</v>
      </c>
      <c r="I7" s="98">
        <v>9694542.4097851701</v>
      </c>
      <c r="J7" s="98">
        <v>8473654.6671160422</v>
      </c>
      <c r="K7" s="98">
        <v>2104513.3457003115</v>
      </c>
      <c r="L7" s="98">
        <v>194510.35905061988</v>
      </c>
      <c r="M7" s="98">
        <v>721644.44672728819</v>
      </c>
      <c r="N7" s="98">
        <v>2848657.1001814725</v>
      </c>
      <c r="O7" s="98">
        <v>47690516.165069222</v>
      </c>
    </row>
    <row r="8" spans="1:15" x14ac:dyDescent="0.25">
      <c r="A8" s="78" t="s">
        <v>61</v>
      </c>
      <c r="B8" s="98">
        <v>873343.90671864874</v>
      </c>
      <c r="C8" s="98">
        <v>4490937.4846901977</v>
      </c>
      <c r="D8" s="98">
        <v>128154.3671842414</v>
      </c>
      <c r="E8" s="98">
        <v>53434142.112222776</v>
      </c>
      <c r="F8" s="98">
        <v>867427.11647991114</v>
      </c>
      <c r="G8" s="98">
        <v>2790392.0383483483</v>
      </c>
      <c r="H8" s="98">
        <v>6870822.9880024679</v>
      </c>
      <c r="I8" s="98">
        <v>28115080.673761111</v>
      </c>
      <c r="J8" s="98">
        <v>24524062.425160132</v>
      </c>
      <c r="K8" s="98">
        <v>6141236.5266506253</v>
      </c>
      <c r="L8" s="98">
        <v>591833.60050587216</v>
      </c>
      <c r="M8" s="98">
        <v>2096488.8484710115</v>
      </c>
      <c r="N8" s="98">
        <v>8192915.0902260635</v>
      </c>
      <c r="O8" s="98">
        <v>139116837.17842138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6957334.5251530875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261055.13809379272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496520.17811417021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15138236.090780353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190121.30932407538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2144652.2701679929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391853.36074246798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7715443.2113281824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26154.218486667774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1623373.2997636329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846105.68171460775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772542.01819557324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150770.56779806415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7229942.8575624535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270063.38030426565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513134.62537753029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15876779.698401188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195311.08677284906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2219060.1160318404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405287.95144951041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8073553.0948329801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27058.278671061176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1679487.6572035907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875858.53682385711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799246.10341905511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156208.30290017457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2351117.8896644833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27822.019382684251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199998.99511830622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2190067.1267959499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99033.251035448469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119364.66155188564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2341570.5873990189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379043.4170971053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16252.445828118489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407282.63235908083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616848.66776647209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149985.21864489527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36685.53498024369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2464599.5522227166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29033.512174787396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208509.82134975796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2316052.657411973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102639.03258822189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124569.78287380376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2443369.1487319623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400101.5722830625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16960.47518117967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425025.68849672051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643841.92913449777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156519.24671974403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38302.056150445307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1611192.2070124748</v>
      </c>
      <c r="C6" s="236">
        <v>496104.79930818896</v>
      </c>
      <c r="D6" s="236">
        <v>2107297.0063206637</v>
      </c>
    </row>
    <row r="7" spans="1:4" x14ac:dyDescent="0.25">
      <c r="A7" s="78">
        <v>2030</v>
      </c>
      <c r="B7" s="236">
        <v>1653190.7120340702</v>
      </c>
      <c r="C7" s="236">
        <v>509053.19435034331</v>
      </c>
      <c r="D7" s="236">
        <v>2162243.9063844136</v>
      </c>
    </row>
    <row r="8" spans="1:4" x14ac:dyDescent="0.25">
      <c r="A8" s="78">
        <v>2050</v>
      </c>
      <c r="B8" s="236">
        <v>1679174.7199705578</v>
      </c>
      <c r="C8" s="236">
        <v>519816.05477559142</v>
      </c>
      <c r="D8" s="236">
        <v>2198990.7747461493</v>
      </c>
    </row>
    <row r="9" spans="1:4" x14ac:dyDescent="0.25">
      <c r="A9" s="78" t="s">
        <v>61</v>
      </c>
      <c r="B9" s="236">
        <v>4943557.6390171032</v>
      </c>
      <c r="C9" s="236">
        <v>1524974.0484341236</v>
      </c>
      <c r="D9" s="236">
        <v>6468531.6874512266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25">
      <c r="A6" s="78">
        <v>2030</v>
      </c>
      <c r="B6" s="236">
        <v>66640</v>
      </c>
      <c r="C6" s="236">
        <v>592120</v>
      </c>
      <c r="D6" s="236">
        <v>2487269.9999999995</v>
      </c>
      <c r="E6" s="236">
        <v>571090.00000000012</v>
      </c>
      <c r="F6" s="236">
        <v>588310</v>
      </c>
      <c r="G6" s="236">
        <v>4305430</v>
      </c>
    </row>
    <row r="7" spans="1:7" x14ac:dyDescent="0.25">
      <c r="A7" s="78">
        <v>2050</v>
      </c>
      <c r="B7" s="236">
        <v>66640</v>
      </c>
      <c r="C7" s="236">
        <v>592120</v>
      </c>
      <c r="D7" s="236">
        <v>2449269.9999999995</v>
      </c>
      <c r="E7" s="236">
        <v>571090.00000000012</v>
      </c>
      <c r="F7" s="236">
        <v>626310</v>
      </c>
      <c r="G7" s="236">
        <v>4305430</v>
      </c>
    </row>
    <row r="8" spans="1:7" x14ac:dyDescent="0.25">
      <c r="A8" s="78" t="s">
        <v>61</v>
      </c>
      <c r="B8" s="236">
        <v>199920</v>
      </c>
      <c r="C8" s="236">
        <v>1776360</v>
      </c>
      <c r="D8" s="236">
        <v>7515209.9999999981</v>
      </c>
      <c r="E8" s="236">
        <v>1647770.0000000005</v>
      </c>
      <c r="F8" s="236">
        <v>1777030</v>
      </c>
      <c r="G8" s="236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5703125" bestFit="1" customWidth="1"/>
    <col min="22" max="22" width="7.85546875" bestFit="1" customWidth="1"/>
    <col min="23" max="27" width="11.5703125" bestFit="1" customWidth="1"/>
    <col min="28" max="28" width="14.140625" bestFit="1" customWidth="1"/>
    <col min="29" max="29" width="9.5703125" bestFit="1" customWidth="1"/>
    <col min="30" max="35" width="11.5703125" bestFit="1" customWidth="1"/>
    <col min="36" max="36" width="7.85546875" bestFit="1" customWidth="1"/>
    <col min="37" max="41" width="11.570312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5703125" bestFit="1" customWidth="1"/>
    <col min="50" max="50" width="16" bestFit="1" customWidth="1"/>
    <col min="51" max="52" width="11.5703125" bestFit="1" customWidth="1"/>
    <col min="53" max="53" width="18.570312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25">
      <c r="A7" s="78">
        <v>2030</v>
      </c>
      <c r="B7" s="236">
        <v>73864.005444422539</v>
      </c>
      <c r="C7" s="236">
        <v>4927.5431241273927</v>
      </c>
      <c r="D7" s="236">
        <v>254674.19209669306</v>
      </c>
      <c r="E7" s="236">
        <v>12490.774605405863</v>
      </c>
      <c r="F7" s="236">
        <v>18195.002740318192</v>
      </c>
      <c r="G7" s="236">
        <v>52462.538925290151</v>
      </c>
      <c r="H7" s="236">
        <v>1292219.6961688173</v>
      </c>
      <c r="I7" s="236">
        <v>173029.8246329331</v>
      </c>
      <c r="J7" s="236">
        <v>67212.471718474917</v>
      </c>
      <c r="K7" s="236">
        <v>156867.1510575992</v>
      </c>
      <c r="L7" s="236">
        <v>33293.549171132967</v>
      </c>
      <c r="M7" s="236">
        <v>240246.35127196784</v>
      </c>
      <c r="N7" s="236">
        <v>7441.6531375652521</v>
      </c>
      <c r="O7" s="236">
        <v>100345.24590525182</v>
      </c>
      <c r="P7" s="236">
        <v>2487269.9999999995</v>
      </c>
    </row>
    <row r="8" spans="1:16" x14ac:dyDescent="0.25">
      <c r="A8" s="78">
        <v>2050</v>
      </c>
      <c r="B8" s="236">
        <v>72611.714815580082</v>
      </c>
      <c r="C8" s="236">
        <v>4856.3506551564387</v>
      </c>
      <c r="D8" s="236">
        <v>250616.64840641755</v>
      </c>
      <c r="E8" s="236">
        <v>12304.081123595548</v>
      </c>
      <c r="F8" s="236">
        <v>17897.577257005458</v>
      </c>
      <c r="G8" s="236">
        <v>51559.858335337063</v>
      </c>
      <c r="H8" s="236">
        <v>1272044.9619375975</v>
      </c>
      <c r="I8" s="236">
        <v>170022.35578839493</v>
      </c>
      <c r="J8" s="236">
        <v>66135.754193528759</v>
      </c>
      <c r="K8" s="236">
        <v>154457.03696086581</v>
      </c>
      <c r="L8" s="236">
        <v>32945.094647531201</v>
      </c>
      <c r="M8" s="236">
        <v>237528.78194376311</v>
      </c>
      <c r="N8" s="236">
        <v>7329.336979458757</v>
      </c>
      <c r="O8" s="236">
        <v>98960.446955767286</v>
      </c>
      <c r="P8" s="236">
        <v>2449269.9999999995</v>
      </c>
    </row>
    <row r="9" spans="1:16" x14ac:dyDescent="0.25">
      <c r="A9" s="78" t="s">
        <v>61</v>
      </c>
      <c r="B9" s="236">
        <v>223412.21126391625</v>
      </c>
      <c r="C9" s="236">
        <v>14896.473411126508</v>
      </c>
      <c r="D9" s="236">
        <v>793801.81498937146</v>
      </c>
      <c r="E9" s="236">
        <v>37532.717136366147</v>
      </c>
      <c r="F9" s="236">
        <v>55048.074405857769</v>
      </c>
      <c r="G9" s="236">
        <v>159145.86479753815</v>
      </c>
      <c r="H9" s="236">
        <v>3902284.7118079741</v>
      </c>
      <c r="I9" s="236">
        <v>523439.50607256661</v>
      </c>
      <c r="J9" s="236">
        <v>203320.82699709208</v>
      </c>
      <c r="K9" s="236">
        <v>472715.70577926969</v>
      </c>
      <c r="L9" s="236">
        <v>99951.649083241093</v>
      </c>
      <c r="M9" s="236">
        <v>698917.60651833832</v>
      </c>
      <c r="N9" s="236">
        <v>23354.1436623589</v>
      </c>
      <c r="O9" s="236">
        <v>307388.6940749815</v>
      </c>
      <c r="P9" s="236">
        <v>7515209.9999999981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1831391.1020767612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457549.55866010161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36898.032592592594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103741.96740740741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1798401.4724471315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490539.18828973128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36898.032592592594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103741.96740740741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542644.89792323858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130760.44133989836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5603.9674074074073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15756.032592592594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537634.52755286812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135770.81171026872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5603.9674074074073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15756.032592592594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825008.15350527631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5783307.156071987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1876683.1721453597</v>
      </c>
      <c r="J16" s="76">
        <f t="shared" si="2"/>
        <v>1876683.1721453597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57001.063458112476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220024.1049483142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64940.741587192955</v>
      </c>
      <c r="J17" s="76">
        <f t="shared" si="2"/>
        <v>64940.741587192955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95855.333749378595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421763.46849726583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223956.40177204815</v>
      </c>
      <c r="J18" s="76">
        <f t="shared" si="2"/>
        <v>223956.40177204815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182765.97349581975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9068847.6048625764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9068847.6048625764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7072.6275211969705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146757.02106483714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146757.02106483714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42132.540125639862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1789406.8761296887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1789406.8761296887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4113.0140899338212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334197.7418746227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334197.7418746227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140848.54457985575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6269168.7192493798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6269168.7192493798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2588.1309120244514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21973.231443087596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21973.231443087596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45773.428103778817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1363862.477956221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1363862.477956221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48149.620699477739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688003.22579727171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113633.10485076747</v>
      </c>
      <c r="J26" s="76">
        <f t="shared" si="2"/>
        <v>113633.10485076747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12980.884574298805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649044.22871494025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649044.22871494025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4774.7858364591184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116458.19113314923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116458.19113314923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115089.20264514588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1587080.1044765618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1587080.1044765618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772683.48766490538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5416511.2485309867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1757657.9001483051</v>
      </c>
      <c r="J30" s="76">
        <f t="shared" si="2"/>
        <v>1757657.9001483051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53385.873007788716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206069.46981006445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60821.991259043607</v>
      </c>
      <c r="J31" s="76">
        <f t="shared" si="2"/>
        <v>60821.991259043607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89775.88073289227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395013.87522472604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209752.36774432953</v>
      </c>
      <c r="J32" s="76">
        <f t="shared" si="2"/>
        <v>209752.36774432953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171174.36867406487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8493672.1736070998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8493672.1736070998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6624.0587766485869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137449.21961545819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137449.21961545819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39460.359161471948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1675916.9470324619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1675916.9470324619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3852.1535312373571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313001.84812024137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313001.84812024137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131915.47767872189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5871557.9114799118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5871557.9114799118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2423.9833402126687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20579.61855840556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20579.61855840556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42870.330334717612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1277361.9408305315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1277361.9408305315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45095.81716706857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644367.85233582708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106426.12851428182</v>
      </c>
      <c r="J40" s="76">
        <f t="shared" si="2"/>
        <v>106426.12851428182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12157.595198579604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607879.75992898026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607879.75992898026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4471.9535889345952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109072.03875450234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109072.03875450234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107789.87591163928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1486422.3888215059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1486422.3888215059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128758.49794591019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604740.03730255633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196238.14210467954</v>
      </c>
      <c r="J58" s="76">
        <f t="shared" si="2"/>
        <v>196238.14210467954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8896.1197304568614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19573.242630951187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5777.0983411959523</v>
      </c>
      <c r="J59" s="76">
        <f t="shared" si="2"/>
        <v>5777.0983411959523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14960.080989787413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36203.395995285544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19224.003273496626</v>
      </c>
      <c r="J60" s="76">
        <f t="shared" si="2"/>
        <v>19224.003273496626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28524.169273914071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1103988.0379098607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1103988.0379098607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1103.8204801868108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13055.436729409505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13055.436729409505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6575.5987479322339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159184.80822910933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159184.80822910933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641.91549380470053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29730.07657485806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29730.07657485806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21982.142795700031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812092.89594438497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812092.89594438497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403.9279458072844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1954.7285081451917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1954.7285081451917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7143.829819664903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121328.57535113435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121328.57535113435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7514.6806872017278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61204.448815144569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10108.748460423762</v>
      </c>
      <c r="J68" s="76">
        <f t="shared" si="2"/>
        <v>10108.748460423762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2025.9184017691778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57738.674450421568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57738.674450421568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745.19778950518037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10360.066829706166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10360.066829706166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17961.898678722195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247694.5827795791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247694.5827795791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163902.5579895254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769801.14410940406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249800.47126350162</v>
      </c>
      <c r="J72" s="76">
        <f t="shared" ref="J72:J139" si="15">IF(I72&lt;&gt;0,I72,H72)</f>
        <v>249800.47126350162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11324.276092561242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24915.672258853247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7353.9316704116345</v>
      </c>
      <c r="J73" s="76">
        <f t="shared" si="15"/>
        <v>7353.9316704116345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19043.36864031048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46084.95210955137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24471.109570171775</v>
      </c>
      <c r="J74" s="76">
        <f t="shared" si="15"/>
        <v>24471.109570171775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36309.714567225885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1405316.668724084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1405316.668724084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1405.1033768648517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16618.860189869036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16618.860189869036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8370.3792160698067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202633.59450483404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202633.59450483404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817.12347632307581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37844.768909083723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37844.768909083723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27982.071022759192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1033750.0444150998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1033750.0444150998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514.1782842875358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2488.2629711526724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2488.2629711526724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9093.7064346370698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154444.67102769154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154444.67102769154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9565.7793990751506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77909.931236968187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12867.886447635892</v>
      </c>
      <c r="J82" s="76">
        <f t="shared" si="15"/>
        <v>12867.886447635892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2578.8838300017337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73498.189155049404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73498.189155049404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948.59621583461114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13187.801049408008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13187.801049408008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22864.519132771969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315301.71884092549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315301.71884092549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5183.330289319757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43602.174393757792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14148.905590774402</v>
      </c>
      <c r="J100" s="76">
        <f t="shared" si="15"/>
        <v>14148.905590774402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444.33685792416287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2058.1683259047222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607.47424663730328</v>
      </c>
      <c r="J101" s="76">
        <f t="shared" si="15"/>
        <v>607.47424663730328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475.78835309799319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2512.162504357404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1333.9582898137817</v>
      </c>
      <c r="J102" s="76">
        <f t="shared" si="15"/>
        <v>1333.9582898137817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4390.7428654884925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261442.39318264683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261442.39318264683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20.535669535276359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511.33817142838126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511.33817142838126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324.2049954458069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16523.133323450744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16523.133323450744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8.5056216131714635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829.33619215711246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829.33619215711246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1097.9479319327927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58643.59494039433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58643.59494039433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18.704486876883038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190.56131230168441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190.56131230168441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330.80571052233978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11828.00191549088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11828.00191549088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816.52604789756163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14000.6724058895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2312.4017676458943</v>
      </c>
      <c r="J110" s="76">
        <f t="shared" si="15"/>
        <v>2312.4017676458943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93.813177703744969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5628.7906622246983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5628.7906622246983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154.07583062386271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4509.5365060642753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4509.5365060642753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18557.480354610747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307089.18490809872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307089.18490809872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4943.6387152471661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41585.888872659161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13494.620939177896</v>
      </c>
      <c r="J114" s="76">
        <f t="shared" si="15"/>
        <v>13494.620939177896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423.78948877160042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1962.9929119900532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579.38295199511583</v>
      </c>
      <c r="J115" s="76">
        <f t="shared" si="15"/>
        <v>579.38295199511583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453.78657954432873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2395.9931399940556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1272.2723573368435</v>
      </c>
      <c r="J116" s="76">
        <f t="shared" si="15"/>
        <v>1272.2723573368435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4187.7027329803541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249352.57153258222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249352.57153258222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19.586043198384967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487.6924756397857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487.6924756397857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309.21285692808169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15759.057794042614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15759.057794042614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8.1122980703658456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790.98538558337304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790.98538558337304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1047.1757732306983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55931.752399798053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55931.752399798053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17.839539506853765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181.74922849582617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181.74922849582617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315.50833662535302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11281.042289341016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11281.042289341016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778.76761793698074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13353.242468044898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2205.4698939975297</v>
      </c>
      <c r="J124" s="76">
        <f t="shared" si="15"/>
        <v>2205.4698939975297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89.474996075826141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5368.4997645495687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5368.4997645495687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146.95093672218118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4301.0030260150588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4301.0030260150588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17699.330974050714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292888.52895859123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292888.52895859123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808.95906249499092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4559.3256345842683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1479.5011684225951</v>
      </c>
      <c r="J142" s="76">
        <f t="shared" si="29"/>
        <v>1479.5011684225951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69.347370889898258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183.09370251834497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54.040628067908088</v>
      </c>
      <c r="J143" s="76">
        <f t="shared" si="29"/>
        <v>54.040628067908088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74.255985743617444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215.63938259946508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114.50451216031595</v>
      </c>
      <c r="J144" s="76">
        <f t="shared" si="29"/>
        <v>114.50451216031595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685.26044721496714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31826.455493795045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31826.455493795045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3.2049888870084491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45.488407273310919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45.488407273310919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50.598467497322474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1469.8902996988843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1469.8902996988843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1.3274669569689568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73.77736414623098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73.77736414623098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171.35603561956884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7596.5489168453023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7596.5489168453023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2.9191973738487977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16.952246221519783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16.952246221519783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51.628636902330491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1052.2135808058074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1052.2135808058074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127.4347011169605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1245.4933429285516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205.71019193104226</v>
      </c>
      <c r="J152" s="76">
        <f t="shared" si="29"/>
        <v>205.71019193104226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14.641362994226098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500.73461440253254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500.73461440253254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24.046516918175104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401.16628224467735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401.16628224467735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2896.2541593901169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47927.21382958765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47927.21382958765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1048.6506365675807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5910.2369337203481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1917.8718849922532</v>
      </c>
      <c r="J156" s="76">
        <f t="shared" si="29"/>
        <v>1917.8718849922532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89.894740042460697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237.34368844970641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70.052666013954919</v>
      </c>
      <c r="J157" s="76">
        <f t="shared" si="29"/>
        <v>70.052666013954919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96.257759297281865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279.53253299930651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148.43177502263177</v>
      </c>
      <c r="J158" s="76">
        <f t="shared" si="29"/>
        <v>148.43177502263177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888.30057972310544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41256.516380845424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41256.516380845424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4.1546152238998415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58.966453872810455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58.966453872810455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65.590606015047626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1905.4133514615155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1905.4133514615155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1.7207904997745735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95.637323893262391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95.637323893262391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222.12819432166324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9847.3782255402039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9847.3782255402039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3.7841447438780711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21.975133990858982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21.975133990858982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66.926010799317297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1363.9805677112315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1363.9805677112315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165.19313107754138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1614.5284074999743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266.66135991061037</v>
      </c>
      <c r="J166" s="76">
        <f t="shared" si="29"/>
        <v>266.66135991061037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18.979544622144939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649.10042607735693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649.10042607735693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31.171410819856614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520.03036587272982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520.03036587272982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3754.4035399501508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62127.86977909509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62127.86977909509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4966.8911314840707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48745.06956438467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15817.775073642822</v>
      </c>
      <c r="J184" s="76">
        <f t="shared" si="29"/>
        <v>15817.775073642822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285.98972859697193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1545.4884933380363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456.15533305054169</v>
      </c>
      <c r="J185" s="76">
        <f t="shared" si="29"/>
        <v>456.15533305054169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370.34374826465734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2281.3174893102891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1211.3795868237635</v>
      </c>
      <c r="J186" s="76">
        <f t="shared" si="29"/>
        <v>1211.3795868237635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8541.2959092804958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593346.74422589748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593346.74422589748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9.9276550659762517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288.39837966661008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288.39837966661008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525.47369387009303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31244.276597742493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31244.276597742493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5.6825054696542239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646.41468190323315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646.41468190323315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706.67518453006278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44035.75744880634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44035.75744880634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20.251163344202688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240.70532750919315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240.70532750919315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358.16007801114853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14940.404431830895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14940.404431830895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1139.5456223124797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22795.932216839021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3765.058736120433</v>
      </c>
      <c r="J194" s="76">
        <f t="shared" si="29"/>
        <v>3765.058736120433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101.57060164346217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7109.9421150423514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7109.9421150423514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239.75982716991777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8186.92092775329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8186.92092775329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35844.49756577162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692013.87000478688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692013.87000478688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4737.2083045946338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46490.962301291729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15086.317266769167</v>
      </c>
      <c r="J198" s="76">
        <f t="shared" si="29"/>
        <v>15086.317266769167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272.76477004913505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1474.0208173455258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435.06144481699067</v>
      </c>
      <c r="J199" s="76">
        <f t="shared" si="29"/>
        <v>435.06144481699067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353.21802580155173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2175.8230389375585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1155.3620336758438</v>
      </c>
      <c r="J200" s="76">
        <f t="shared" si="29"/>
        <v>1155.3620336758438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8146.3226880420916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565908.74449290789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565908.74449290789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9.4685727507865973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275.06203841035062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275.06203841035062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501.17433230384597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29799.454558540529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29799.454558540529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5.4197306502482476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616.52267349152294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616.52267349152294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673.9965632801177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41999.421844237251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41999.421844237251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19.314693362967876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229.57444531223621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229.57444531223621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341.59776226496825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14249.518677757789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14249.518677757789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1086.8498709916714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21741.785062303112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3590.9519737564824</v>
      </c>
      <c r="J208" s="76">
        <f t="shared" si="29"/>
        <v>3590.9519737564824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96.873695209082399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6781.1586646357682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6781.1586646357682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228.67266753200246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7808.3349888976445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7808.3349888976445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34186.94854538911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660013.22861728224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660013.22861728224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775.17954075184923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5097.1000486688945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1654.0089657930564</v>
      </c>
      <c r="J226" s="76">
        <f t="shared" si="42"/>
        <v>1654.0089657930564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44.634235098949382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137.48594169059177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40.579367489293865</v>
      </c>
      <c r="J227" s="76">
        <f t="shared" si="42"/>
        <v>40.579367489293865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57.799313312981205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195.82407350438032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103.98258303082596</v>
      </c>
      <c r="J228" s="76">
        <f t="shared" si="42"/>
        <v>103.98258303082596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1333.0346216796149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72230.534297094797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72230.534297094797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1.5494028137650797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25.655786491729067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25.655786491729067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82.010345286083904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2779.4763979147801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2779.4763979147801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0.88686501549516794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57.504751182027519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57.504751182027519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110.29034671856472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5704.2851122991333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5704.2851122991333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3.1605861866674716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21.413034626395852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21.413034626395852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55.897815643358449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1329.0914693981356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1329.0914693981356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177.84816070772806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2027.9155885384534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334.93788409765011</v>
      </c>
      <c r="J236" s="76">
        <f t="shared" si="42"/>
        <v>334.93788409765011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15.85205921603167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632.49716271966361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632.49716271966361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37.419163777964044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728.304699873544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728.304699873544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5594.2279437909465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108002.16468282801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108002.16468282801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1004.8623676412859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6607.3519149411577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2144.0856963984056</v>
      </c>
      <c r="J240" s="76">
        <f t="shared" si="42"/>
        <v>2144.0856963984056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57.859193646786231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178.2225170063227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52.602883782417962</v>
      </c>
      <c r="J241" s="76">
        <f t="shared" si="42"/>
        <v>52.602883782417962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74.92503577608673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253.84602120938186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134.79223726218177</v>
      </c>
      <c r="J242" s="76">
        <f t="shared" si="42"/>
        <v>134.79223726218177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1728.0078429180194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93632.174088826592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93632.174088826592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2.008485128954733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33.25750100779694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33.25750100779694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106.30970685233098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3603.0249602598997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3603.0249602598997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1.1496398349011436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74.543195976702336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74.543195976702336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142.96896796850982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7394.4436640914682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7394.4436640914682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4.0970561679022772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27.757637478661287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27.757637478661287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72.460131389538702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1722.8963492198047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1722.8963492198047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230.54391202853634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2628.7794666239206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434.17873864510187</v>
      </c>
      <c r="J250" s="76">
        <f t="shared" si="42"/>
        <v>434.17873864510187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20.548965650411418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819.90372945141542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819.90372945141542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48.506323415879315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944.09868502126074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944.09868502126074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7251.7769641734485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140002.80607033262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140002.80607033262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280499.71654329984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1966303.0129685318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638065.32770828868</v>
      </c>
      <c r="J268" s="76">
        <f t="shared" si="42"/>
        <v>638065.32770828868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6113.4455478501677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23597.89981470165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6964.9873782102168</v>
      </c>
      <c r="J269" s="76">
        <f t="shared" si="42"/>
        <v>6964.9873782102168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38780.067116687394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170632.29531342455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90605.748811428435</v>
      </c>
      <c r="J270" s="76">
        <f t="shared" si="42"/>
        <v>90605.748811428435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23559.856450104769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1169040.0770541986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1169040.0770541986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3691.8356682928556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76605.590117076747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76605.590117076747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2368.321645088165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100584.75050329471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100584.75050329471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24620.143515174132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2000478.5268150442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2000478.5268150442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6963.4927832891053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309945.06378419808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309945.06378419808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1620.2740799514929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13756.126938788177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13756.126938788177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11569.54278273934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344725.44317004597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344725.44317004597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35795.824130091802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511481.54676620546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84478.14494701667</v>
      </c>
      <c r="J278" s="76">
        <f t="shared" si="55"/>
        <v>84478.14494701667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2538.9602628934672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126948.01314467337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126948.01314467337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1206.8593352476285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29435.593542625087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29435.593542625087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30059.496842891102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414520.46146346832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414520.46146346832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265058.47542679525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1858059.9127418348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602940.44168472535</v>
      </c>
      <c r="J282" s="76">
        <f t="shared" si="55"/>
        <v>602940.44168472535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5776.9062175424879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22298.857999714004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6581.5714845839802</v>
      </c>
      <c r="J283" s="76">
        <f t="shared" si="55"/>
        <v>6581.5714845839802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36645.261512452278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161239.15065479002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85617.988997693508</v>
      </c>
      <c r="J284" s="76">
        <f t="shared" si="55"/>
        <v>85617.988997693508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22262.908885952256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1104685.5389209508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1104685.5389209508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3488.6036457470436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72388.525649251169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72388.525649251169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2237.9478036671953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95047.656190669717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95047.656190669717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23264.828162183156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1890354.097237688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1890354.097237688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6580.1591656837963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292882.8844645858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292882.8844645858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1531.0795415338703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12998.86530762256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12998.86530762256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10932.650518042821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325748.63723034761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325748.63723034761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33825.29824804009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483324.97681459005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79827.703865374613</v>
      </c>
      <c r="J292" s="76">
        <f t="shared" si="55"/>
        <v>79827.703865374613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2399.1929287667317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119959.64643833658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119959.64643833658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1140.4228831224214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27815.192271278574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27815.192271278574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28404.75029158669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391701.5065209805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391701.5065209805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43777.412408491888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205609.37285896385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66720.241492733767</v>
      </c>
      <c r="J310" s="76">
        <f t="shared" si="55"/>
        <v>66720.241492733767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954.12155949106659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2099.2582551922446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619.60205636216904</v>
      </c>
      <c r="J311" s="76">
        <f t="shared" si="55"/>
        <v>619.60205636216904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6052.3804170552603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14646.76060927373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7777.4298835243508</v>
      </c>
      <c r="J312" s="76">
        <f t="shared" si="55"/>
        <v>7777.4298835243508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3676.9718159123058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142312.04637434354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142312.04637434354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576.18244534050359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6814.7978722648058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6814.7978722648058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369.62245327965582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8947.9728915936739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8947.9728915936739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3842.4501439867145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177961.64466869095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177961.64466869095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1086.7878910335601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40149.531094820122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40149.531094820122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252.87514542595557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1223.7386912598267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1223.7386912598267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1805.6511857454461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30666.616013797724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30666.616013797724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5586.6315116328251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45501.161877063016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7515.1367094484758</v>
      </c>
      <c r="J320" s="76">
        <f t="shared" si="55"/>
        <v>7515.1367094484758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396.25391386198623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11293.236545066608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11293.236545066608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188.35376908488999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2618.5767897167634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2618.5767897167634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4691.3665592951429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64693.944852680026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64693.944852680026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56224.525090532326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264069.72699270322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85690.626409132179</v>
      </c>
      <c r="J324" s="76">
        <f t="shared" si="55"/>
        <v>85690.626409132179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1225.4043491756793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2696.1346490563301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795.77182495424495</v>
      </c>
      <c r="J325" s="76">
        <f t="shared" si="55"/>
        <v>795.77182495424495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7773.2372905201782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18811.234243058836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9988.7653830642394</v>
      </c>
      <c r="J326" s="76">
        <f t="shared" si="55"/>
        <v>9988.7653830642394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4722.4352182322964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182775.24371237552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182775.24371237552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740.00683394634257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8752.4308285003663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8752.4308285003663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474.71620077788992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11492.125703053702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11492.125703053702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4934.9635495540033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228560.9953932841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228560.9953932841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1395.7913381753508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51565.13814361344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51565.13814361344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324.77444820415434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1571.6809871943642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1571.6809871943642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2319.047079584841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39385.971592396578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39385.971592396578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7175.063264735777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58438.383560309529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9651.8951037225652</v>
      </c>
      <c r="J334" s="76">
        <f t="shared" si="55"/>
        <v>9651.8951037225652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508.91971216264011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14504.211796635242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14504.211796635242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241.90788429869542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3363.1096109818632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3363.1096109818632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6025.2500618517215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83088.198352935258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83088.198352935258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1032.7672491026701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8687.6380994516603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2819.1385632720639</v>
      </c>
      <c r="J352" s="76">
        <f t="shared" si="60"/>
        <v>2819.1385632720639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27.927677275348405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129.36100113941379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38.181268131638021</v>
      </c>
      <c r="J353" s="76">
        <f t="shared" si="60"/>
        <v>38.181268131638021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112.80425119083846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595.60644628762702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316.26702297872998</v>
      </c>
      <c r="J354" s="76">
        <f t="shared" si="60"/>
        <v>316.26702297872998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331.69176387988256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19750.254388463727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19750.254388463727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6.2818827957222521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156.41888161348407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156.41888161348407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10.67977568575745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544.29561542587339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544.29561542587339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29.837046352865912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2909.2456181194393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2909.2456181194393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31.810895776981919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1699.0835652401584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1699.0835652401584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6.8622641409394962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69.912747067891587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69.912747067891587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48.999894244703569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1751.9976969867487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1751.9976969867487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355.73690855582964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6099.690184040378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1007.4469250301095</v>
      </c>
      <c r="J362" s="76">
        <f t="shared" si="60"/>
        <v>1007.4469250301095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10.753128858202656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645.1877314921594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645.1877314921594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22.822155622142109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667.96553040415938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667.96553040415938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2818.4569139255227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46639.82501163955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46639.82501163955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985.00922602277785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8285.8976093036072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2688.7737742190207</v>
      </c>
      <c r="J366" s="76">
        <f t="shared" si="60"/>
        <v>2688.7737742190207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26.636223990939229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123.37898952603052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36.415660356764583</v>
      </c>
      <c r="J367" s="76">
        <f t="shared" si="60"/>
        <v>36.415660356764583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107.5878696328806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568.06395166160962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301.64195833231469</v>
      </c>
      <c r="J368" s="76">
        <f t="shared" si="60"/>
        <v>301.64195833231469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316.35341641722903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18836.947827147487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18836.947827147487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5.991391105746656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149.18563853309172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149.18563853309172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10.185913226300457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519.1258759842143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519.1258759842143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28.457298544640899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2774.7140288422397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2774.7140288422397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30.339871694809343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1620.5132269631567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1620.5132269631567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6.5449340072544322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66.679787665908165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66.679787665908165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46.73400318136467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1670.9804624440087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1670.9804624440087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339.28664688850796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5817.6235859344642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960.85978398825455</v>
      </c>
      <c r="J376" s="76">
        <f t="shared" si="60"/>
        <v>960.85978398825455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10.255874344528545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615.35246067171283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615.35246067171283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21.766795824586403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637.07695096350449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637.07695096350449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2688.1236462295451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44483.070097806514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44483.070097806514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161.18332789463639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908.4356833472865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294.78737924619452</v>
      </c>
      <c r="J394" s="76">
        <f t="shared" si="60"/>
        <v>294.78737924619452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4.3586548348809657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11.50789484124612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3.3965879569127688</v>
      </c>
      <c r="J395" s="76">
        <f t="shared" si="60"/>
        <v>3.3965879569127688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17.605287758107735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51.125755649544864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27.147776249908322</v>
      </c>
      <c r="J396" s="76">
        <f t="shared" si="60"/>
        <v>27.147776249908322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51.766922686455665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2404.2795226650064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2404.2795226650064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0.98040945366763477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13.914951375904739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13.914951375904739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1.6667858006673477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48.420286250891273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48.420286250891273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4.656648852759421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258.80514487201259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258.80514487201259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4.9647062773324384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220.09516009845058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220.09516009845058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1.070989201187089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6.2194056495656156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6.2194056495656156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7.6473823387687645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155.85690495159577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155.85690495159577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55.519633127210405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542.62561810625095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89.62201257926813</v>
      </c>
      <c r="J404" s="76">
        <f t="shared" si="60"/>
        <v>89.62201257926813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1.6782339836501257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57.3956022408343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57.3956022408343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3.5618393167505031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59.421904698959615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59.421904698959615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439.87477847392557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7279.047834186521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7279.047834186521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208.94135097452863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1177.6018117464823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382.13178791173351</v>
      </c>
      <c r="J408" s="76">
        <f t="shared" si="64"/>
        <v>382.13178791173351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5.650108119290139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14.917641460874595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4.4029843885906255</v>
      </c>
      <c r="J409" s="76">
        <f t="shared" si="64"/>
        <v>4.4029843885906255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22.821669316065577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66.274127693854439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35.191561805436706</v>
      </c>
      <c r="J410" s="76">
        <f t="shared" si="64"/>
        <v>35.191561805436706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67.105270149109188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3116.6586404916748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3116.6586404916748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1.2709011436432303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18.037899931728369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18.037899931728369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2.1606482601243395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62.767037732636837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62.767037732636837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6.0363966609844333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335.48815076001625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335.48815076001625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6.4357303595050119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285.30854086836183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285.30854086836183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1.3883193348721521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8.0621925086961674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8.0621925086961674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9.9132734021076558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202.03672864095739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202.03672864095739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71.969894794531996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703.40357902662151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116.17668297312532</v>
      </c>
      <c r="J418" s="76">
        <f t="shared" si="64"/>
        <v>116.17668297312532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2.1754884973242365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74.40170660848888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74.40170660848888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4.6171991143062066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77.028394980132816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77.028394980132816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570.20804616990347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9435.8027480195633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9435.8027480195633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1079.1784675442632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10591.057480479398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3436.7981524155653</v>
      </c>
      <c r="J436" s="76">
        <f t="shared" si="64"/>
        <v>3436.7981524155653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19.601439666370091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105.92617995706397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31.264413876498288</v>
      </c>
      <c r="J437" s="76">
        <f t="shared" si="64"/>
        <v>31.264413876498288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95.748446203851017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589.81042861572223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313.18933759494848</v>
      </c>
      <c r="J438" s="76">
        <f t="shared" si="64"/>
        <v>313.18933759494848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703.61567906611333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48878.773993364761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48878.773993364761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3.3116367892712626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96.203048728330174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96.203048728330174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18.875934646291586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1122.3490918946854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1122.3490918946854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21.737254486375384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2472.7262506471434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2472.7262506471434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22.326932102444928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1391.2804470317533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1391.2804470317533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8.1018960322253211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96.299136239030176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96.299136239030176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57.851467184455089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2413.2346673312045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2413.2346673312045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541.38429970740435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10830.070826253126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1788.7337262332637</v>
      </c>
      <c r="J446" s="76">
        <f t="shared" si="64"/>
        <v>1788.7337262332637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12.695624977553281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888.69374842872969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888.69374842872969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38.726978871272678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1322.3846443849206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1322.3846443849206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5443.9595279072946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105101.08264577822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105101.08264577822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1029.2742609526208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10101.297596989021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3277.8710702229364</v>
      </c>
      <c r="J450" s="76">
        <f t="shared" si="64"/>
        <v>3277.8710702229364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18.695014710699798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101.02785949662172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29.818660633654442</v>
      </c>
      <c r="J451" s="76">
        <f t="shared" si="64"/>
        <v>29.818660633654442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91.320772390956165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562.53595792829003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298.70659365992196</v>
      </c>
      <c r="J452" s="76">
        <f t="shared" si="64"/>
        <v>298.70659365992196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671.07853783762255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46618.483866503957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46618.483866503957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3.1584975157789503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91.754352833378505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91.754352833378505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18.003059055711624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1070.4485558533127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1070.4485558533127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20.732063527467851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2358.3805280738648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2358.3805280738648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21.294472814470598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1326.943778960921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1326.943778960921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7.7272418804461154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91.845996990982528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91.845996990982528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55.176254829104565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2301.6400006338076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2301.6400006338076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516.34918758220647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10329.258302495757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1706.0177157716098</v>
      </c>
      <c r="J460" s="76">
        <f t="shared" si="64"/>
        <v>1706.0177157716098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12.108544053735788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847.59808376150511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847.59808376150511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36.936135917687814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1261.2339093844621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1261.2339093844621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5192.215734709268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100240.91697429713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100240.91697429713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168.42669724679251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1107.4695365426144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359.37386460807841</v>
      </c>
      <c r="J478" s="76">
        <f t="shared" si="68"/>
        <v>359.37386460807841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3.0591842253872401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9.4231439857758073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2.78126780092086</v>
      </c>
      <c r="J479" s="76">
        <f t="shared" si="68"/>
        <v>2.78126780092086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14.943399118520102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50.628236213546103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26.883593429392977</v>
      </c>
      <c r="J480" s="76">
        <f t="shared" si="68"/>
        <v>26.883593429392977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109.81285164615642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5950.213758961052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5950.213758961052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0.51684504803655551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8.5581787279133028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8.5581787279133028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2.9459551182073573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99.843656209590804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99.843656209590804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3.392519486312922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219.97258380034418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219.97258380034418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3.4845500969133711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180.22309143341963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180.22309143341963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1.2644577622548192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8.5667266284316437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8.5667266284316437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9.0288416993080212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214.68024005911698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214.68024005911698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84.493503422542886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963.43809257824057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159.12492512560652</v>
      </c>
      <c r="J488" s="76">
        <f t="shared" ref="J488:J505" si="70">IF(I488&lt;&gt;0,I488,H488)</f>
        <v>159.12492512560652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1.9813981178840385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79.057784903573136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79.057784903573136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6.0440949683489151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117.63872645713252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117.63872645713252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849.63530204333495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16403.059141248625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16403.059141248625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218.33090383843469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1435.6086584811665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465.85500967713853</v>
      </c>
      <c r="J492" s="76">
        <f t="shared" si="70"/>
        <v>465.85500967713853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3.9656091810575331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12.215186648227899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3.6053471493418536</v>
      </c>
      <c r="J493" s="76">
        <f t="shared" si="70"/>
        <v>3.6053471493418536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19.37107293141494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65.629195091633832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34.849102593657555</v>
      </c>
      <c r="J494" s="76">
        <f t="shared" si="70"/>
        <v>34.849102593657555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142.3499928746472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7713.2400579124724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7713.2400579124724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0.66998432152886811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11.09393538803576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11.09393538803576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3.8188307087873143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129.42696175317323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129.42696175317323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4.3977104452204534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285.14964566711274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285.14964566711274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4.5170093848877029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233.62252593221061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233.62252593221061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1.6391119140340245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11.105015999818797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11.105015999818797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11.704054054658544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278.28920007663305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278.28920007663305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109.52861554774076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1248.9012311199413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206.27305108874921</v>
      </c>
      <c r="J502" s="76">
        <f t="shared" si="70"/>
        <v>206.27305108874921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2.5684790417015311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102.48231376389109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102.48231376389109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7.8349379219337782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152.49464540739402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152.49464540739402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1101.3790952413599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21263.224812729692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21263.224812729692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Pivot - Forbrug af biomasse 2</vt:lpstr>
      <vt:lpstr>Forbrug af biomasse (2)</vt:lpstr>
      <vt:lpstr>Oversættelse til tabel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2021-12-22T10:44:23Z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227382838726043</vt:r8>
  </property>
</Properties>
</file>